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ep\Desktop\SPARKSPECTRUM\Decision Frameworks\"/>
    </mc:Choice>
  </mc:AlternateContent>
  <bookViews>
    <workbookView xWindow="0" yWindow="0" windowWidth="14380" windowHeight="4090" activeTab="9"/>
  </bookViews>
  <sheets>
    <sheet name="Tonga Tongatapu" sheetId="1" r:id="rId1"/>
    <sheet name="Fiji Urban" sheetId="2" r:id="rId2"/>
    <sheet name="EVPI" sheetId="7" r:id="rId3"/>
    <sheet name="Cook Islands" sheetId="3" r:id="rId4"/>
    <sheet name="Samoa Rural" sheetId="4" r:id="rId5"/>
    <sheet name="Combined" sheetId="6" r:id="rId6"/>
    <sheet name="Regression" sheetId="5" r:id="rId7"/>
    <sheet name="EVPI2" sheetId="8" r:id="rId8"/>
    <sheet name="EVPI3" sheetId="9" r:id="rId9"/>
    <sheet name="EVPI4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0" l="1"/>
  <c r="K11" i="10"/>
  <c r="K12" i="10"/>
  <c r="L10" i="10"/>
  <c r="L11" i="10"/>
  <c r="L12" i="10"/>
  <c r="M10" i="10"/>
  <c r="M11" i="10"/>
  <c r="M12" i="10"/>
  <c r="O10" i="10"/>
  <c r="O11" i="10"/>
  <c r="O12" i="10"/>
  <c r="Q10" i="10"/>
  <c r="Q11" i="10"/>
  <c r="Q12" i="10"/>
  <c r="R10" i="10"/>
  <c r="R11" i="10"/>
  <c r="R12" i="10"/>
  <c r="S10" i="10"/>
  <c r="S11" i="10"/>
  <c r="S12" i="10"/>
  <c r="U10" i="10"/>
  <c r="U11" i="10"/>
  <c r="U12" i="10"/>
  <c r="V10" i="10"/>
  <c r="V11" i="10"/>
  <c r="V12" i="10"/>
  <c r="W10" i="10"/>
  <c r="W11" i="10"/>
  <c r="W12" i="10"/>
  <c r="X10" i="10"/>
  <c r="X11" i="10"/>
  <c r="X12" i="10"/>
  <c r="Y10" i="10"/>
  <c r="Y11" i="10"/>
  <c r="Y12" i="10"/>
  <c r="Z10" i="10"/>
  <c r="Z11" i="10"/>
  <c r="Z12" i="10"/>
  <c r="AA10" i="10"/>
  <c r="AA11" i="10"/>
  <c r="AA12" i="10"/>
  <c r="AB10" i="10"/>
  <c r="AB11" i="10"/>
  <c r="AB12" i="10"/>
  <c r="AC10" i="10"/>
  <c r="AC11" i="10"/>
  <c r="AC12" i="10"/>
  <c r="AD10" i="10"/>
  <c r="AD11" i="10"/>
  <c r="AD12" i="10"/>
  <c r="AD9" i="10"/>
  <c r="AC9" i="10"/>
  <c r="AB9" i="10"/>
  <c r="AA9" i="10"/>
  <c r="Z9" i="10"/>
  <c r="Y9" i="10"/>
  <c r="X9" i="10"/>
  <c r="W9" i="10"/>
  <c r="V9" i="10"/>
  <c r="U9" i="10"/>
  <c r="T10" i="10"/>
  <c r="T11" i="10"/>
  <c r="T12" i="10"/>
  <c r="T9" i="10"/>
  <c r="S9" i="10"/>
  <c r="R9" i="10"/>
  <c r="Q9" i="10"/>
  <c r="P10" i="10"/>
  <c r="P11" i="10"/>
  <c r="P12" i="10"/>
  <c r="P9" i="10"/>
  <c r="O9" i="10"/>
  <c r="N10" i="10"/>
  <c r="N11" i="10"/>
  <c r="N12" i="10"/>
  <c r="N9" i="10"/>
  <c r="M9" i="10"/>
  <c r="L9" i="10"/>
  <c r="K9" i="10"/>
  <c r="J10" i="10"/>
  <c r="J11" i="10"/>
  <c r="J12" i="10"/>
  <c r="J9" i="10"/>
  <c r="I10" i="10"/>
  <c r="I11" i="10"/>
  <c r="I12" i="10"/>
  <c r="I9" i="10"/>
  <c r="H10" i="10"/>
  <c r="H11" i="10"/>
  <c r="H12" i="10"/>
  <c r="H9" i="10"/>
  <c r="G10" i="10"/>
  <c r="G11" i="10"/>
  <c r="G12" i="10"/>
  <c r="G9" i="10"/>
  <c r="F10" i="10"/>
  <c r="F11" i="10"/>
  <c r="F12" i="10"/>
  <c r="F9" i="10"/>
  <c r="E10" i="10"/>
  <c r="E11" i="10"/>
  <c r="E12" i="10"/>
  <c r="E9" i="10"/>
  <c r="D10" i="10"/>
  <c r="D11" i="10"/>
  <c r="D12" i="10"/>
  <c r="D9" i="10"/>
  <c r="AE5" i="10"/>
  <c r="AE12" i="10" s="1"/>
  <c r="AE4" i="10"/>
  <c r="AE11" i="10" s="1"/>
  <c r="AE3" i="10"/>
  <c r="AE10" i="10" s="1"/>
  <c r="AE2" i="10"/>
  <c r="AE9" i="10" s="1"/>
  <c r="Y17" i="10" l="1"/>
  <c r="AE17" i="10"/>
  <c r="D8" i="9"/>
  <c r="F5" i="9"/>
  <c r="F4" i="9"/>
  <c r="F3" i="9"/>
  <c r="F2" i="9"/>
  <c r="F8" i="9" s="1"/>
  <c r="M38" i="2"/>
  <c r="N38" i="2"/>
  <c r="O38" i="2"/>
  <c r="M37" i="2"/>
  <c r="N37" i="2"/>
  <c r="O37" i="2"/>
  <c r="M36" i="2"/>
  <c r="N36" i="2"/>
  <c r="O36" i="2"/>
  <c r="L37" i="2"/>
  <c r="L38" i="2"/>
  <c r="L36" i="2"/>
  <c r="Y8" i="8"/>
  <c r="AE5" i="8"/>
  <c r="AE4" i="8"/>
  <c r="AE3" i="8"/>
  <c r="AE2" i="8"/>
  <c r="C26" i="8"/>
  <c r="D26" i="8"/>
  <c r="E26" i="8"/>
  <c r="F23" i="8"/>
  <c r="F24" i="8"/>
  <c r="F25" i="8"/>
  <c r="F26" i="8"/>
  <c r="AB19" i="10" l="1"/>
  <c r="AE8" i="8"/>
  <c r="AB10" i="8" s="1"/>
  <c r="E10" i="9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M50" i="3"/>
  <c r="L50" i="3"/>
  <c r="K50" i="3"/>
  <c r="H50" i="3"/>
  <c r="G50" i="3"/>
  <c r="F50" i="3"/>
  <c r="N49" i="3"/>
  <c r="I49" i="3"/>
  <c r="N48" i="3"/>
  <c r="I48" i="3"/>
  <c r="N47" i="3"/>
  <c r="I47" i="3"/>
  <c r="U36" i="6"/>
  <c r="U35" i="6"/>
  <c r="U34" i="6"/>
  <c r="U37" i="6" s="1"/>
  <c r="T37" i="6"/>
  <c r="S37" i="6"/>
  <c r="R37" i="6"/>
  <c r="P36" i="6"/>
  <c r="P35" i="6"/>
  <c r="P34" i="6"/>
  <c r="P37" i="6" s="1"/>
  <c r="O37" i="6"/>
  <c r="N37" i="6"/>
  <c r="M37" i="6"/>
  <c r="P3" i="2"/>
  <c r="N50" i="3" l="1"/>
  <c r="I5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4" i="3"/>
  <c r="L31" i="3"/>
  <c r="K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33" i="3" l="1"/>
  <c r="J33" i="3"/>
  <c r="O32" i="2"/>
  <c r="S4" i="2" s="1"/>
  <c r="V4" i="2" s="1"/>
  <c r="E32" i="7"/>
  <c r="H27" i="7" s="1"/>
  <c r="K27" i="7" s="1"/>
  <c r="L27" i="7" s="1"/>
  <c r="M27" i="7" s="1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H11" i="7" l="1"/>
  <c r="K11" i="7" s="1"/>
  <c r="L11" i="7" s="1"/>
  <c r="M11" i="7" s="1"/>
  <c r="H18" i="7"/>
  <c r="K18" i="7" s="1"/>
  <c r="L18" i="7" s="1"/>
  <c r="M18" i="7" s="1"/>
  <c r="H5" i="7"/>
  <c r="K5" i="7" s="1"/>
  <c r="L5" i="7" s="1"/>
  <c r="M5" i="7" s="1"/>
  <c r="H3" i="7"/>
  <c r="K3" i="7" s="1"/>
  <c r="L3" i="7" s="1"/>
  <c r="M3" i="7" s="1"/>
  <c r="H9" i="7"/>
  <c r="K9" i="7" s="1"/>
  <c r="L9" i="7" s="1"/>
  <c r="M9" i="7" s="1"/>
  <c r="H16" i="7"/>
  <c r="K16" i="7" s="1"/>
  <c r="L16" i="7" s="1"/>
  <c r="M16" i="7" s="1"/>
  <c r="H23" i="7"/>
  <c r="K23" i="7" s="1"/>
  <c r="L23" i="7" s="1"/>
  <c r="M23" i="7" s="1"/>
  <c r="H4" i="7"/>
  <c r="K4" i="7" s="1"/>
  <c r="L4" i="7" s="1"/>
  <c r="M4" i="7" s="1"/>
  <c r="H7" i="7"/>
  <c r="K7" i="7" s="1"/>
  <c r="L7" i="7" s="1"/>
  <c r="M7" i="7" s="1"/>
  <c r="H25" i="7"/>
  <c r="K25" i="7" s="1"/>
  <c r="L25" i="7" s="1"/>
  <c r="M25" i="7" s="1"/>
  <c r="M5" i="3"/>
  <c r="P5" i="3" s="1"/>
  <c r="Q5" i="3" s="1"/>
  <c r="R5" i="3" s="1"/>
  <c r="M13" i="3"/>
  <c r="P13" i="3" s="1"/>
  <c r="Q13" i="3" s="1"/>
  <c r="R13" i="3" s="1"/>
  <c r="M21" i="3"/>
  <c r="P21" i="3" s="1"/>
  <c r="Q21" i="3" s="1"/>
  <c r="R21" i="3" s="1"/>
  <c r="M29" i="3"/>
  <c r="P29" i="3" s="1"/>
  <c r="Q29" i="3" s="1"/>
  <c r="R29" i="3" s="1"/>
  <c r="M24" i="3"/>
  <c r="P24" i="3" s="1"/>
  <c r="Q24" i="3" s="1"/>
  <c r="R24" i="3" s="1"/>
  <c r="M18" i="3"/>
  <c r="P18" i="3" s="1"/>
  <c r="Q18" i="3" s="1"/>
  <c r="R18" i="3" s="1"/>
  <c r="M12" i="3"/>
  <c r="P12" i="3" s="1"/>
  <c r="Q12" i="3" s="1"/>
  <c r="R12" i="3" s="1"/>
  <c r="M6" i="3"/>
  <c r="P6" i="3" s="1"/>
  <c r="Q6" i="3" s="1"/>
  <c r="R6" i="3" s="1"/>
  <c r="M14" i="3"/>
  <c r="P14" i="3" s="1"/>
  <c r="Q14" i="3" s="1"/>
  <c r="R14" i="3" s="1"/>
  <c r="M22" i="3"/>
  <c r="P22" i="3" s="1"/>
  <c r="Q22" i="3" s="1"/>
  <c r="R22" i="3" s="1"/>
  <c r="M30" i="3"/>
  <c r="P30" i="3" s="1"/>
  <c r="Q30" i="3" s="1"/>
  <c r="R30" i="3" s="1"/>
  <c r="M16" i="3"/>
  <c r="P16" i="3" s="1"/>
  <c r="Q16" i="3" s="1"/>
  <c r="R16" i="3" s="1"/>
  <c r="M10" i="3"/>
  <c r="P10" i="3" s="1"/>
  <c r="Q10" i="3" s="1"/>
  <c r="R10" i="3" s="1"/>
  <c r="M19" i="3"/>
  <c r="P19" i="3" s="1"/>
  <c r="Q19" i="3" s="1"/>
  <c r="R19" i="3" s="1"/>
  <c r="M28" i="3"/>
  <c r="P28" i="3" s="1"/>
  <c r="Q28" i="3" s="1"/>
  <c r="R28" i="3" s="1"/>
  <c r="M7" i="3"/>
  <c r="P7" i="3" s="1"/>
  <c r="Q7" i="3" s="1"/>
  <c r="R7" i="3" s="1"/>
  <c r="M15" i="3"/>
  <c r="P15" i="3" s="1"/>
  <c r="Q15" i="3" s="1"/>
  <c r="R15" i="3" s="1"/>
  <c r="M23" i="3"/>
  <c r="P23" i="3" s="1"/>
  <c r="Q23" i="3" s="1"/>
  <c r="R23" i="3" s="1"/>
  <c r="M4" i="3"/>
  <c r="P4" i="3" s="1"/>
  <c r="Q4" i="3" s="1"/>
  <c r="R4" i="3" s="1"/>
  <c r="M25" i="3"/>
  <c r="P25" i="3" s="1"/>
  <c r="Q25" i="3" s="1"/>
  <c r="R25" i="3" s="1"/>
  <c r="M11" i="3"/>
  <c r="P11" i="3" s="1"/>
  <c r="Q11" i="3" s="1"/>
  <c r="R11" i="3" s="1"/>
  <c r="M27" i="3"/>
  <c r="P27" i="3" s="1"/>
  <c r="Q27" i="3" s="1"/>
  <c r="R27" i="3" s="1"/>
  <c r="M8" i="3"/>
  <c r="P8" i="3" s="1"/>
  <c r="Q8" i="3" s="1"/>
  <c r="R8" i="3" s="1"/>
  <c r="M9" i="3"/>
  <c r="P9" i="3" s="1"/>
  <c r="Q9" i="3" s="1"/>
  <c r="R9" i="3" s="1"/>
  <c r="M17" i="3"/>
  <c r="P17" i="3" s="1"/>
  <c r="Q17" i="3" s="1"/>
  <c r="R17" i="3" s="1"/>
  <c r="M26" i="3"/>
  <c r="P26" i="3" s="1"/>
  <c r="Q26" i="3" s="1"/>
  <c r="R26" i="3" s="1"/>
  <c r="M20" i="3"/>
  <c r="P20" i="3" s="1"/>
  <c r="Q20" i="3" s="1"/>
  <c r="R20" i="3" s="1"/>
  <c r="N5" i="3"/>
  <c r="T5" i="3" s="1"/>
  <c r="U5" i="3" s="1"/>
  <c r="V5" i="3" s="1"/>
  <c r="N13" i="3"/>
  <c r="T13" i="3" s="1"/>
  <c r="U13" i="3" s="1"/>
  <c r="V13" i="3" s="1"/>
  <c r="N21" i="3"/>
  <c r="T21" i="3" s="1"/>
  <c r="U21" i="3" s="1"/>
  <c r="V21" i="3" s="1"/>
  <c r="N29" i="3"/>
  <c r="T29" i="3" s="1"/>
  <c r="U29" i="3" s="1"/>
  <c r="V29" i="3" s="1"/>
  <c r="N12" i="3"/>
  <c r="T12" i="3" s="1"/>
  <c r="U12" i="3" s="1"/>
  <c r="V12" i="3" s="1"/>
  <c r="N6" i="3"/>
  <c r="T6" i="3" s="1"/>
  <c r="U6" i="3" s="1"/>
  <c r="V6" i="3" s="1"/>
  <c r="N14" i="3"/>
  <c r="T14" i="3" s="1"/>
  <c r="U14" i="3" s="1"/>
  <c r="V14" i="3" s="1"/>
  <c r="N22" i="3"/>
  <c r="T22" i="3" s="1"/>
  <c r="U22" i="3" s="1"/>
  <c r="V22" i="3" s="1"/>
  <c r="N30" i="3"/>
  <c r="T30" i="3" s="1"/>
  <c r="U30" i="3" s="1"/>
  <c r="V30" i="3" s="1"/>
  <c r="N9" i="3"/>
  <c r="T9" i="3" s="1"/>
  <c r="U9" i="3" s="1"/>
  <c r="V9" i="3" s="1"/>
  <c r="N19" i="3"/>
  <c r="T19" i="3" s="1"/>
  <c r="U19" i="3" s="1"/>
  <c r="V19" i="3" s="1"/>
  <c r="N7" i="3"/>
  <c r="T7" i="3" s="1"/>
  <c r="U7" i="3" s="1"/>
  <c r="V7" i="3" s="1"/>
  <c r="N15" i="3"/>
  <c r="T15" i="3" s="1"/>
  <c r="U15" i="3" s="1"/>
  <c r="V15" i="3" s="1"/>
  <c r="N23" i="3"/>
  <c r="T23" i="3" s="1"/>
  <c r="U23" i="3" s="1"/>
  <c r="V23" i="3" s="1"/>
  <c r="N4" i="3"/>
  <c r="T4" i="3" s="1"/>
  <c r="U4" i="3" s="1"/>
  <c r="V4" i="3" s="1"/>
  <c r="N17" i="3"/>
  <c r="T17" i="3" s="1"/>
  <c r="U17" i="3" s="1"/>
  <c r="V17" i="3" s="1"/>
  <c r="N10" i="3"/>
  <c r="T10" i="3" s="1"/>
  <c r="U10" i="3" s="1"/>
  <c r="V10" i="3" s="1"/>
  <c r="N18" i="3"/>
  <c r="T18" i="3" s="1"/>
  <c r="U18" i="3" s="1"/>
  <c r="V18" i="3" s="1"/>
  <c r="N26" i="3"/>
  <c r="T26" i="3" s="1"/>
  <c r="U26" i="3" s="1"/>
  <c r="V26" i="3" s="1"/>
  <c r="N11" i="3"/>
  <c r="T11" i="3" s="1"/>
  <c r="U11" i="3" s="1"/>
  <c r="V11" i="3" s="1"/>
  <c r="N27" i="3"/>
  <c r="T27" i="3" s="1"/>
  <c r="U27" i="3" s="1"/>
  <c r="V27" i="3" s="1"/>
  <c r="N20" i="3"/>
  <c r="T20" i="3" s="1"/>
  <c r="U20" i="3" s="1"/>
  <c r="V20" i="3" s="1"/>
  <c r="N28" i="3"/>
  <c r="T28" i="3" s="1"/>
  <c r="U28" i="3" s="1"/>
  <c r="V28" i="3" s="1"/>
  <c r="N8" i="3"/>
  <c r="T8" i="3" s="1"/>
  <c r="U8" i="3" s="1"/>
  <c r="V8" i="3" s="1"/>
  <c r="N16" i="3"/>
  <c r="T16" i="3" s="1"/>
  <c r="U16" i="3" s="1"/>
  <c r="V16" i="3" s="1"/>
  <c r="N24" i="3"/>
  <c r="T24" i="3" s="1"/>
  <c r="U24" i="3" s="1"/>
  <c r="V24" i="3" s="1"/>
  <c r="N25" i="3"/>
  <c r="T25" i="3" s="1"/>
  <c r="U25" i="3" s="1"/>
  <c r="V25" i="3" s="1"/>
  <c r="G30" i="7"/>
  <c r="H14" i="7"/>
  <c r="K14" i="7" s="1"/>
  <c r="L14" i="7" s="1"/>
  <c r="M14" i="7" s="1"/>
  <c r="H21" i="7"/>
  <c r="K21" i="7" s="1"/>
  <c r="L21" i="7" s="1"/>
  <c r="M21" i="7" s="1"/>
  <c r="H12" i="7"/>
  <c r="K12" i="7" s="1"/>
  <c r="L12" i="7" s="1"/>
  <c r="M12" i="7" s="1"/>
  <c r="H19" i="7"/>
  <c r="K19" i="7" s="1"/>
  <c r="L19" i="7" s="1"/>
  <c r="M19" i="7" s="1"/>
  <c r="H28" i="7"/>
  <c r="K28" i="7" s="1"/>
  <c r="L28" i="7" s="1"/>
  <c r="M28" i="7" s="1"/>
  <c r="H10" i="7"/>
  <c r="K10" i="7" s="1"/>
  <c r="L10" i="7" s="1"/>
  <c r="M10" i="7" s="1"/>
  <c r="H17" i="7"/>
  <c r="K17" i="7" s="1"/>
  <c r="L17" i="7" s="1"/>
  <c r="M17" i="7" s="1"/>
  <c r="H26" i="7"/>
  <c r="K26" i="7" s="1"/>
  <c r="L26" i="7" s="1"/>
  <c r="M26" i="7" s="1"/>
  <c r="F32" i="7"/>
  <c r="I21" i="7" s="1"/>
  <c r="O21" i="7" s="1"/>
  <c r="P21" i="7" s="1"/>
  <c r="Q21" i="7" s="1"/>
  <c r="H8" i="7"/>
  <c r="K8" i="7" s="1"/>
  <c r="L8" i="7" s="1"/>
  <c r="M8" i="7" s="1"/>
  <c r="H15" i="7"/>
  <c r="K15" i="7" s="1"/>
  <c r="L15" i="7" s="1"/>
  <c r="M15" i="7" s="1"/>
  <c r="H24" i="7"/>
  <c r="K24" i="7" s="1"/>
  <c r="L24" i="7" s="1"/>
  <c r="M24" i="7" s="1"/>
  <c r="H6" i="7"/>
  <c r="K6" i="7" s="1"/>
  <c r="L6" i="7" s="1"/>
  <c r="M6" i="7" s="1"/>
  <c r="H13" i="7"/>
  <c r="K13" i="7" s="1"/>
  <c r="L13" i="7" s="1"/>
  <c r="M13" i="7" s="1"/>
  <c r="H22" i="7"/>
  <c r="K22" i="7" s="1"/>
  <c r="L22" i="7" s="1"/>
  <c r="M22" i="7" s="1"/>
  <c r="H29" i="7"/>
  <c r="K29" i="7" s="1"/>
  <c r="L29" i="7" s="1"/>
  <c r="M29" i="7" s="1"/>
  <c r="H20" i="7"/>
  <c r="K20" i="7" s="1"/>
  <c r="L20" i="7" s="1"/>
  <c r="M20" i="7" s="1"/>
  <c r="I10" i="7"/>
  <c r="O10" i="7" s="1"/>
  <c r="P10" i="7" s="1"/>
  <c r="Q10" i="7" s="1"/>
  <c r="I6" i="7"/>
  <c r="O6" i="7" s="1"/>
  <c r="P6" i="7" s="1"/>
  <c r="Q6" i="7" s="1"/>
  <c r="I29" i="7"/>
  <c r="O29" i="7" s="1"/>
  <c r="P29" i="7" s="1"/>
  <c r="Q29" i="7" s="1"/>
  <c r="I25" i="7"/>
  <c r="O25" i="7" s="1"/>
  <c r="P25" i="7" s="1"/>
  <c r="Q25" i="7" s="1"/>
  <c r="I13" i="7"/>
  <c r="O13" i="7" s="1"/>
  <c r="P13" i="7" s="1"/>
  <c r="Q13" i="7" s="1"/>
  <c r="I5" i="7"/>
  <c r="O5" i="7" s="1"/>
  <c r="P5" i="7" s="1"/>
  <c r="Q5" i="7" s="1"/>
  <c r="I24" i="7"/>
  <c r="O24" i="7" s="1"/>
  <c r="P24" i="7" s="1"/>
  <c r="Q24" i="7" s="1"/>
  <c r="I20" i="7"/>
  <c r="O20" i="7" s="1"/>
  <c r="P20" i="7" s="1"/>
  <c r="Q20" i="7" s="1"/>
  <c r="I16" i="7"/>
  <c r="O16" i="7" s="1"/>
  <c r="P16" i="7" s="1"/>
  <c r="Q16" i="7" s="1"/>
  <c r="I8" i="7"/>
  <c r="O8" i="7" s="1"/>
  <c r="P8" i="7" s="1"/>
  <c r="Q8" i="7" s="1"/>
  <c r="I28" i="7"/>
  <c r="O28" i="7" s="1"/>
  <c r="P28" i="7" s="1"/>
  <c r="Q28" i="7" s="1"/>
  <c r="I23" i="7"/>
  <c r="O23" i="7" s="1"/>
  <c r="P23" i="7" s="1"/>
  <c r="Q23" i="7" s="1"/>
  <c r="I19" i="7"/>
  <c r="O19" i="7" s="1"/>
  <c r="P19" i="7" s="1"/>
  <c r="Q19" i="7" s="1"/>
  <c r="I15" i="7"/>
  <c r="O15" i="7" s="1"/>
  <c r="P15" i="7" s="1"/>
  <c r="Q15" i="7" s="1"/>
  <c r="I11" i="7"/>
  <c r="O11" i="7" s="1"/>
  <c r="P11" i="7" s="1"/>
  <c r="Q11" i="7" s="1"/>
  <c r="I7" i="7"/>
  <c r="O7" i="7" s="1"/>
  <c r="P7" i="7" s="1"/>
  <c r="Q7" i="7" s="1"/>
  <c r="I26" i="7"/>
  <c r="O26" i="7" s="1"/>
  <c r="P26" i="7" s="1"/>
  <c r="Q26" i="7" s="1"/>
  <c r="S26" i="2"/>
  <c r="V26" i="2" s="1"/>
  <c r="S18" i="2"/>
  <c r="V18" i="2" s="1"/>
  <c r="S10" i="2"/>
  <c r="V10" i="2" s="1"/>
  <c r="S19" i="2"/>
  <c r="V19" i="2" s="1"/>
  <c r="S25" i="2"/>
  <c r="V25" i="2" s="1"/>
  <c r="S17" i="2"/>
  <c r="V17" i="2" s="1"/>
  <c r="S9" i="2"/>
  <c r="V9" i="2" s="1"/>
  <c r="S11" i="2"/>
  <c r="V11" i="2" s="1"/>
  <c r="S24" i="2"/>
  <c r="V24" i="2" s="1"/>
  <c r="S16" i="2"/>
  <c r="V16" i="2" s="1"/>
  <c r="S8" i="2"/>
  <c r="V8" i="2" s="1"/>
  <c r="S27" i="2"/>
  <c r="V27" i="2" s="1"/>
  <c r="S23" i="2"/>
  <c r="V23" i="2" s="1"/>
  <c r="S15" i="2"/>
  <c r="V15" i="2" s="1"/>
  <c r="S7" i="2"/>
  <c r="V7" i="2" s="1"/>
  <c r="S3" i="2"/>
  <c r="V3" i="2" s="1"/>
  <c r="S22" i="2"/>
  <c r="V22" i="2" s="1"/>
  <c r="S14" i="2"/>
  <c r="V14" i="2" s="1"/>
  <c r="S6" i="2"/>
  <c r="V6" i="2" s="1"/>
  <c r="S29" i="2"/>
  <c r="V29" i="2" s="1"/>
  <c r="S21" i="2"/>
  <c r="V21" i="2" s="1"/>
  <c r="S13" i="2"/>
  <c r="V13" i="2" s="1"/>
  <c r="S5" i="2"/>
  <c r="V5" i="2" s="1"/>
  <c r="S28" i="2"/>
  <c r="V28" i="2" s="1"/>
  <c r="S20" i="2"/>
  <c r="V20" i="2" s="1"/>
  <c r="S12" i="2"/>
  <c r="V12" i="2" s="1"/>
  <c r="P32" i="2"/>
  <c r="T15" i="2" s="1"/>
  <c r="Z15" i="2" s="1"/>
  <c r="AA15" i="2" s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4" i="4"/>
  <c r="C33" i="4"/>
  <c r="C3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4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C33" i="1"/>
  <c r="C32" i="1"/>
  <c r="M33" i="7" l="1"/>
  <c r="I14" i="7"/>
  <c r="O14" i="7" s="1"/>
  <c r="P14" i="7" s="1"/>
  <c r="Q14" i="7" s="1"/>
  <c r="I18" i="7"/>
  <c r="O18" i="7" s="1"/>
  <c r="P18" i="7" s="1"/>
  <c r="Q18" i="7" s="1"/>
  <c r="I27" i="7"/>
  <c r="O27" i="7" s="1"/>
  <c r="P27" i="7" s="1"/>
  <c r="Q27" i="7" s="1"/>
  <c r="I9" i="7"/>
  <c r="O9" i="7" s="1"/>
  <c r="P9" i="7" s="1"/>
  <c r="Q9" i="7" s="1"/>
  <c r="I22" i="7"/>
  <c r="O22" i="7" s="1"/>
  <c r="P22" i="7" s="1"/>
  <c r="Q22" i="7" s="1"/>
  <c r="I3" i="7"/>
  <c r="O3" i="7" s="1"/>
  <c r="P3" i="7" s="1"/>
  <c r="Q3" i="7" s="1"/>
  <c r="I4" i="7"/>
  <c r="O4" i="7" s="1"/>
  <c r="P4" i="7" s="1"/>
  <c r="Q4" i="7" s="1"/>
  <c r="I17" i="7"/>
  <c r="O17" i="7" s="1"/>
  <c r="P17" i="7" s="1"/>
  <c r="Q17" i="7" s="1"/>
  <c r="R34" i="3"/>
  <c r="V34" i="3"/>
  <c r="AB15" i="2"/>
  <c r="I12" i="7"/>
  <c r="O12" i="7" s="1"/>
  <c r="P12" i="7" s="1"/>
  <c r="Q12" i="7" s="1"/>
  <c r="T10" i="2"/>
  <c r="Z10" i="2" s="1"/>
  <c r="AA10" i="2" s="1"/>
  <c r="AB10" i="2" s="1"/>
  <c r="T22" i="2"/>
  <c r="Z22" i="2" s="1"/>
  <c r="AA22" i="2" s="1"/>
  <c r="AB22" i="2" s="1"/>
  <c r="T12" i="2"/>
  <c r="Z12" i="2" s="1"/>
  <c r="AA12" i="2" s="1"/>
  <c r="AB12" i="2" s="1"/>
  <c r="T4" i="2"/>
  <c r="Z4" i="2" s="1"/>
  <c r="AA4" i="2" s="1"/>
  <c r="AB4" i="2" s="1"/>
  <c r="T7" i="2"/>
  <c r="Z7" i="2" s="1"/>
  <c r="AA7" i="2" s="1"/>
  <c r="AB7" i="2" s="1"/>
  <c r="T13" i="2"/>
  <c r="Z13" i="2" s="1"/>
  <c r="AA13" i="2" s="1"/>
  <c r="AB13" i="2" s="1"/>
  <c r="T5" i="2"/>
  <c r="Z5" i="2" s="1"/>
  <c r="AA5" i="2" s="1"/>
  <c r="AB5" i="2" s="1"/>
  <c r="T3" i="2"/>
  <c r="Z3" i="2" s="1"/>
  <c r="AA3" i="2" s="1"/>
  <c r="AB3" i="2" s="1"/>
  <c r="T25" i="2"/>
  <c r="Z25" i="2" s="1"/>
  <c r="AA25" i="2" s="1"/>
  <c r="AB25" i="2" s="1"/>
  <c r="T24" i="2"/>
  <c r="Z24" i="2" s="1"/>
  <c r="AA24" i="2" s="1"/>
  <c r="AB24" i="2" s="1"/>
  <c r="T27" i="2"/>
  <c r="Z27" i="2" s="1"/>
  <c r="AA27" i="2" s="1"/>
  <c r="AB27" i="2" s="1"/>
  <c r="T17" i="2"/>
  <c r="Z17" i="2" s="1"/>
  <c r="AA17" i="2" s="1"/>
  <c r="AB17" i="2" s="1"/>
  <c r="T16" i="2"/>
  <c r="Z16" i="2" s="1"/>
  <c r="AA16" i="2" s="1"/>
  <c r="AB16" i="2" s="1"/>
  <c r="T9" i="2"/>
  <c r="Z9" i="2" s="1"/>
  <c r="AA9" i="2" s="1"/>
  <c r="AB9" i="2" s="1"/>
  <c r="T6" i="2"/>
  <c r="Z6" i="2" s="1"/>
  <c r="AA6" i="2" s="1"/>
  <c r="AB6" i="2" s="1"/>
  <c r="T29" i="2"/>
  <c r="Z29" i="2" s="1"/>
  <c r="AA29" i="2" s="1"/>
  <c r="AB29" i="2" s="1"/>
  <c r="T26" i="2"/>
  <c r="Z26" i="2" s="1"/>
  <c r="AA26" i="2" s="1"/>
  <c r="AB26" i="2" s="1"/>
  <c r="T28" i="2"/>
  <c r="Z28" i="2" s="1"/>
  <c r="AA28" i="2" s="1"/>
  <c r="AB28" i="2" s="1"/>
  <c r="T23" i="2"/>
  <c r="Z23" i="2" s="1"/>
  <c r="AA23" i="2" s="1"/>
  <c r="AB23" i="2" s="1"/>
  <c r="T19" i="2"/>
  <c r="Z19" i="2" s="1"/>
  <c r="AA19" i="2" s="1"/>
  <c r="AB19" i="2" s="1"/>
  <c r="T8" i="2"/>
  <c r="Z8" i="2" s="1"/>
  <c r="AA8" i="2" s="1"/>
  <c r="AB8" i="2" s="1"/>
  <c r="T11" i="2"/>
  <c r="Z11" i="2" s="1"/>
  <c r="AA11" i="2" s="1"/>
  <c r="AB11" i="2" s="1"/>
  <c r="T14" i="2"/>
  <c r="Z14" i="2" s="1"/>
  <c r="AA14" i="2" s="1"/>
  <c r="AB14" i="2" s="1"/>
  <c r="T21" i="2"/>
  <c r="Z21" i="2" s="1"/>
  <c r="AA21" i="2" s="1"/>
  <c r="AB21" i="2" s="1"/>
  <c r="T18" i="2"/>
  <c r="Z18" i="2" s="1"/>
  <c r="AA18" i="2" s="1"/>
  <c r="AB18" i="2" s="1"/>
  <c r="T20" i="2"/>
  <c r="Z20" i="2" s="1"/>
  <c r="AA20" i="2" s="1"/>
  <c r="AB20" i="2" s="1"/>
  <c r="Q30" i="2"/>
  <c r="Q33" i="7" l="1"/>
  <c r="AB33" i="2"/>
  <c r="W4" i="2"/>
  <c r="X4" i="2" s="1"/>
  <c r="W12" i="2"/>
  <c r="X12" i="2" s="1"/>
  <c r="W20" i="2"/>
  <c r="X20" i="2" s="1"/>
  <c r="W28" i="2"/>
  <c r="X28" i="2" s="1"/>
  <c r="W5" i="2"/>
  <c r="X5" i="2" s="1"/>
  <c r="W13" i="2"/>
  <c r="X13" i="2" s="1"/>
  <c r="W21" i="2"/>
  <c r="X21" i="2" s="1"/>
  <c r="W29" i="2"/>
  <c r="X29" i="2" s="1"/>
  <c r="W7" i="2"/>
  <c r="X7" i="2" s="1"/>
  <c r="W23" i="2"/>
  <c r="X23" i="2" s="1"/>
  <c r="W8" i="2"/>
  <c r="X8" i="2" s="1"/>
  <c r="W16" i="2"/>
  <c r="X16" i="2" s="1"/>
  <c r="W24" i="2"/>
  <c r="X24" i="2" s="1"/>
  <c r="W9" i="2"/>
  <c r="X9" i="2" s="1"/>
  <c r="W17" i="2"/>
  <c r="X17" i="2" s="1"/>
  <c r="W25" i="2"/>
  <c r="X25" i="2" s="1"/>
  <c r="W10" i="2"/>
  <c r="X10" i="2" s="1"/>
  <c r="W18" i="2"/>
  <c r="X18" i="2" s="1"/>
  <c r="W26" i="2"/>
  <c r="X26" i="2" s="1"/>
  <c r="W11" i="2"/>
  <c r="X11" i="2" s="1"/>
  <c r="W19" i="2"/>
  <c r="X19" i="2" s="1"/>
  <c r="W27" i="2"/>
  <c r="X27" i="2" s="1"/>
  <c r="W6" i="2"/>
  <c r="X6" i="2" s="1"/>
  <c r="W14" i="2"/>
  <c r="X14" i="2" s="1"/>
  <c r="W22" i="2"/>
  <c r="X22" i="2" s="1"/>
  <c r="W15" i="2"/>
  <c r="X15" i="2" s="1"/>
  <c r="W3" i="2" l="1"/>
  <c r="X3" i="2" s="1"/>
  <c r="X33" i="2" s="1"/>
</calcChain>
</file>

<file path=xl/sharedStrings.xml><?xml version="1.0" encoding="utf-8"?>
<sst xmlns="http://schemas.openxmlformats.org/spreadsheetml/2006/main" count="806" uniqueCount="114">
  <si>
    <t>R0</t>
  </si>
  <si>
    <t>Severity</t>
  </si>
  <si>
    <t>ChildInf</t>
  </si>
  <si>
    <t>Low</t>
  </si>
  <si>
    <t>Net Excess ICU Demand</t>
  </si>
  <si>
    <t>Medium</t>
  </si>
  <si>
    <t>High</t>
  </si>
  <si>
    <t>InitialICU</t>
  </si>
  <si>
    <t>Population</t>
  </si>
  <si>
    <t>MinMaxNorm</t>
  </si>
  <si>
    <t>min</t>
  </si>
  <si>
    <t>max</t>
  </si>
  <si>
    <t>mean</t>
  </si>
  <si>
    <t>std</t>
  </si>
  <si>
    <t>Standardizes</t>
  </si>
  <si>
    <t>Tonga Tongatapu</t>
  </si>
  <si>
    <t>Fiji Urban</t>
  </si>
  <si>
    <t>Cook Islands</t>
  </si>
  <si>
    <t>Samoa Rural</t>
  </si>
  <si>
    <t>Scenario</t>
  </si>
  <si>
    <t>EVPI</t>
  </si>
  <si>
    <t>PayOff/Cost</t>
  </si>
  <si>
    <t>Belief in State</t>
  </si>
  <si>
    <t>Probability</t>
  </si>
  <si>
    <t>Actions Under Uncertainty</t>
  </si>
  <si>
    <t>EVPI per scenario</t>
  </si>
  <si>
    <t>EV</t>
  </si>
  <si>
    <t>Net ICU Capped at 5</t>
  </si>
  <si>
    <t>Actions Under Certainty</t>
  </si>
  <si>
    <t>Maximise ICU (EV1)</t>
  </si>
  <si>
    <t>Purchase ICU &lt;= 5 (EV2)</t>
  </si>
  <si>
    <t>EV1</t>
  </si>
  <si>
    <t>EV1 Actual</t>
  </si>
  <si>
    <t>EVPI per scenario_1</t>
  </si>
  <si>
    <t>EV2</t>
  </si>
  <si>
    <t>EV2 Actual</t>
  </si>
  <si>
    <t>EVPI per scenario_2</t>
  </si>
  <si>
    <t>A1</t>
  </si>
  <si>
    <t>A2</t>
  </si>
  <si>
    <t>Posterior</t>
  </si>
  <si>
    <t>Prior</t>
  </si>
  <si>
    <t>EV_prior</t>
  </si>
  <si>
    <t>Mean</t>
  </si>
  <si>
    <t>median</t>
  </si>
  <si>
    <t>CI05</t>
  </si>
  <si>
    <t>CI95</t>
  </si>
  <si>
    <t>Median</t>
  </si>
  <si>
    <t>Dist1</t>
  </si>
  <si>
    <t>Dist2</t>
  </si>
  <si>
    <t>Dist3</t>
  </si>
  <si>
    <t>Dist4</t>
  </si>
  <si>
    <t>EVPI (Dist 1 as baseline Prior -Posterior)</t>
  </si>
  <si>
    <t>EVPI (Mean Payoff as the baseline)</t>
  </si>
  <si>
    <t>Priors</t>
  </si>
  <si>
    <t>Posteriors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</si>
  <si>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</si>
  <si>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</si>
  <si>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</si>
  <si>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</si>
  <si>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</si>
  <si>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</si>
  <si>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</si>
  <si>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</si>
  <si>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</si>
  <si>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</si>
  <si>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</si>
  <si>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</si>
  <si>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</si>
  <si>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</si>
  <si>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</si>
  <si>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</si>
  <si>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</si>
  <si>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</si>
  <si>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</si>
  <si>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</si>
  <si>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</si>
  <si>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</si>
  <si>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</si>
  <si>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</si>
  <si>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</si>
  <si>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</si>
  <si>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</si>
  <si>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Expected Value of Action Under Uncertainty</t>
  </si>
  <si>
    <t>d1</t>
  </si>
  <si>
    <t>Meet Mean ICU Demand</t>
  </si>
  <si>
    <t>d2</t>
  </si>
  <si>
    <t>Meet 5% ICU Demand</t>
  </si>
  <si>
    <t>d3</t>
  </si>
  <si>
    <t>Meet 95% ICU Demand</t>
  </si>
  <si>
    <t>d4</t>
  </si>
  <si>
    <t>Meet Median ICU Demand</t>
  </si>
  <si>
    <t>Prior Belief</t>
  </si>
  <si>
    <t>Expected Value of the Decision Under Certainty</t>
  </si>
  <si>
    <t>Expected Value of Decision Under Uncertainty</t>
  </si>
  <si>
    <t>Value of Perfect Information</t>
  </si>
  <si>
    <t>https://www.youtube.com/watch?v=4N0FFzGYfTs</t>
  </si>
  <si>
    <t>https://www.youtube.com/watch?v=2BMC8J37mnQ</t>
  </si>
  <si>
    <t>Severity Low</t>
  </si>
  <si>
    <t>Severity Medium</t>
  </si>
  <si>
    <t>Severity High</t>
  </si>
  <si>
    <t>Slow</t>
  </si>
  <si>
    <t>Smid</t>
  </si>
  <si>
    <t>Shigh</t>
  </si>
  <si>
    <t>Expected Value of Action each Under Uncertainty</t>
  </si>
  <si>
    <t>Expected Value of Decision under Certainty</t>
  </si>
  <si>
    <t>Expected Value of Decision under Uncertainty</t>
  </si>
  <si>
    <t>Prior Beliefs</t>
  </si>
  <si>
    <t>Buget (ICU beds)</t>
  </si>
  <si>
    <t>Absolute differences between Cost/Payoffs and the allocated budget</t>
  </si>
  <si>
    <t>Cook Is</t>
  </si>
  <si>
    <t>Tonga</t>
  </si>
  <si>
    <t>Fiji</t>
  </si>
  <si>
    <t>Samoa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</si>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</sst>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2" fillId="4" borderId="0" xfId="0" applyFont="1" applyFill="1"/>
    <xf numFmtId="0" fontId="0" fillId="0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 applyAlignment="1">
      <alignment horizontal="center"/>
    </xf>
    <xf numFmtId="0" fontId="2" fillId="4" borderId="0" xfId="0" applyFont="1" applyFill="1" applyBorder="1"/>
    <xf numFmtId="0" fontId="0" fillId="13" borderId="0" xfId="0" applyFill="1"/>
    <xf numFmtId="0" fontId="0" fillId="14" borderId="0" xfId="0" applyFill="1" applyAlignment="1"/>
    <xf numFmtId="0" fontId="2" fillId="14" borderId="0" xfId="0" applyFont="1" applyFill="1" applyAlignment="1"/>
    <xf numFmtId="0" fontId="1" fillId="0" borderId="0" xfId="0" applyFont="1"/>
    <xf numFmtId="0" fontId="1" fillId="7" borderId="0" xfId="0" applyFont="1" applyFill="1"/>
    <xf numFmtId="0" fontId="1" fillId="10" borderId="0" xfId="0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2" fillId="15" borderId="0" xfId="0" applyFont="1" applyFill="1"/>
    <xf numFmtId="0" fontId="2" fillId="11" borderId="0" xfId="0" applyFont="1" applyFill="1"/>
    <xf numFmtId="0" fontId="2" fillId="9" borderId="0" xfId="0" applyFont="1" applyFill="1"/>
    <xf numFmtId="0" fontId="2" fillId="12" borderId="0" xfId="0" applyFont="1" applyFill="1" applyBorder="1"/>
    <xf numFmtId="0" fontId="0" fillId="0" borderId="0" xfId="0" applyAlignment="1">
      <alignment horizontal="center"/>
    </xf>
    <xf numFmtId="0" fontId="0" fillId="19" borderId="0" xfId="0" applyFill="1"/>
    <xf numFmtId="0" fontId="1" fillId="20" borderId="0" xfId="0" applyFont="1" applyFill="1"/>
    <xf numFmtId="0" fontId="0" fillId="16" borderId="0" xfId="0" applyFill="1"/>
    <xf numFmtId="0" fontId="3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Fill="1"/>
    <xf numFmtId="0" fontId="0" fillId="21" borderId="0" xfId="0" applyFill="1"/>
    <xf numFmtId="0" fontId="0" fillId="0" borderId="0" xfId="0" applyAlignment="1">
      <alignment horizontal="center"/>
    </xf>
    <xf numFmtId="0" fontId="0" fillId="23" borderId="0" xfId="0" applyFill="1"/>
    <xf numFmtId="0" fontId="0" fillId="10" borderId="0" xfId="0" applyFill="1"/>
    <xf numFmtId="0" fontId="1" fillId="16" borderId="0" xfId="0" applyFont="1" applyFill="1"/>
    <xf numFmtId="0" fontId="2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26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FIJI urban: Incremental</a:t>
            </a:r>
            <a:r>
              <a:rPr lang="en-US" sz="1200" b="1" baseline="0"/>
              <a:t> net cost(ICU BEDS)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'Fiji Urban'!$D$3:$D$29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</c:v>
                </c:pt>
                <c:pt idx="6">
                  <c:v>0</c:v>
                </c:pt>
                <c:pt idx="7">
                  <c:v>0</c:v>
                </c:pt>
                <c:pt idx="8">
                  <c:v>55.94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4.2300000000000004</c:v>
                </c:pt>
                <c:pt idx="13">
                  <c:v>9.61</c:v>
                </c:pt>
                <c:pt idx="14">
                  <c:v>30.07</c:v>
                </c:pt>
                <c:pt idx="15">
                  <c:v>159.34</c:v>
                </c:pt>
                <c:pt idx="16">
                  <c:v>492.51</c:v>
                </c:pt>
                <c:pt idx="17">
                  <c:v>564.73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10.23</c:v>
                </c:pt>
                <c:pt idx="22">
                  <c:v>38.369999999999997</c:v>
                </c:pt>
                <c:pt idx="23">
                  <c:v>56.28</c:v>
                </c:pt>
                <c:pt idx="24">
                  <c:v>550.07000000000005</c:v>
                </c:pt>
                <c:pt idx="25">
                  <c:v>713.25</c:v>
                </c:pt>
                <c:pt idx="26">
                  <c:v>774.2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A-4E07-906B-3FED07950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4150832"/>
        <c:axId val="694148536"/>
      </c:barChart>
      <c:catAx>
        <c:axId val="6941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8536"/>
        <c:crosses val="autoZero"/>
        <c:auto val="1"/>
        <c:lblAlgn val="ctr"/>
        <c:lblOffset val="100"/>
        <c:noMultiLvlLbl val="0"/>
      </c:catAx>
      <c:valAx>
        <c:axId val="694148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41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Tonga Tongatapu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Combined!$R$19</c:f>
              <c:strCache>
                <c:ptCount val="1"/>
                <c:pt idx="0">
                  <c:v>Tonga Tongatapu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Combined!$Q$20:$Q$23</c:f>
              <c:strCache>
                <c:ptCount val="4"/>
                <c:pt idx="0">
                  <c:v>median</c:v>
                </c:pt>
                <c:pt idx="1">
                  <c:v>CI05</c:v>
                </c:pt>
                <c:pt idx="2">
                  <c:v>CI95</c:v>
                </c:pt>
                <c:pt idx="3">
                  <c:v>Mean</c:v>
                </c:pt>
              </c:strCache>
            </c:strRef>
          </c:cat>
          <c:val>
            <c:numRef>
              <c:f>Combined!$R$20:$R$23</c:f>
              <c:numCache>
                <c:formatCode>General</c:formatCode>
                <c:ptCount val="4"/>
                <c:pt idx="0">
                  <c:v>0.49</c:v>
                </c:pt>
                <c:pt idx="1">
                  <c:v>0</c:v>
                </c:pt>
                <c:pt idx="2">
                  <c:v>15.32</c:v>
                </c:pt>
                <c:pt idx="3">
                  <c:v>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4-4857-8266-034DC4B3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376600"/>
        <c:axId val="431655576"/>
      </c:barChart>
      <c:catAx>
        <c:axId val="42837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5576"/>
        <c:crosses val="autoZero"/>
        <c:auto val="1"/>
        <c:lblAlgn val="ctr"/>
        <c:lblOffset val="100"/>
        <c:noMultiLvlLbl val="0"/>
      </c:catAx>
      <c:valAx>
        <c:axId val="4316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7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Cooks Island: EVPI for a given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EVPI4!$P$23</c:f>
              <c:strCache>
                <c:ptCount val="1"/>
                <c:pt idx="0">
                  <c:v>Cook Is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EVPI4!$O$24:$O$44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EVPI4!$P$24:$P$44</c:f>
              <c:numCache>
                <c:formatCode>General</c:formatCode>
                <c:ptCount val="21"/>
                <c:pt idx="0">
                  <c:v>0</c:v>
                </c:pt>
                <c:pt idx="1">
                  <c:v>2.2200000000000002</c:v>
                </c:pt>
                <c:pt idx="2">
                  <c:v>1.81</c:v>
                </c:pt>
                <c:pt idx="3">
                  <c:v>6.48</c:v>
                </c:pt>
                <c:pt idx="4">
                  <c:v>5.89</c:v>
                </c:pt>
                <c:pt idx="5">
                  <c:v>5.46</c:v>
                </c:pt>
                <c:pt idx="6">
                  <c:v>5.1100000000000003</c:v>
                </c:pt>
                <c:pt idx="7">
                  <c:v>4.9400000000000004</c:v>
                </c:pt>
                <c:pt idx="8">
                  <c:v>4.78</c:v>
                </c:pt>
                <c:pt idx="9">
                  <c:v>4.51</c:v>
                </c:pt>
                <c:pt idx="10">
                  <c:v>3.93</c:v>
                </c:pt>
                <c:pt idx="11">
                  <c:v>3.39</c:v>
                </c:pt>
                <c:pt idx="12">
                  <c:v>2.87</c:v>
                </c:pt>
                <c:pt idx="13">
                  <c:v>2.29</c:v>
                </c:pt>
                <c:pt idx="14">
                  <c:v>2</c:v>
                </c:pt>
                <c:pt idx="15">
                  <c:v>1.65</c:v>
                </c:pt>
                <c:pt idx="16">
                  <c:v>1.3</c:v>
                </c:pt>
                <c:pt idx="17">
                  <c:v>0.9</c:v>
                </c:pt>
                <c:pt idx="18">
                  <c:v>0.52</c:v>
                </c:pt>
                <c:pt idx="19">
                  <c:v>0.34</c:v>
                </c:pt>
                <c:pt idx="20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C-4A79-ABEF-C28B75E4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6656"/>
        <c:axId val="555162720"/>
      </c:scatterChart>
      <c:valAx>
        <c:axId val="5551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 Budget (ICU Beds)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2720"/>
        <c:crosses val="autoZero"/>
        <c:crossBetween val="midCat"/>
      </c:valAx>
      <c:valAx>
        <c:axId val="5551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EVPI (No of ICU Beds)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EVPI for various Budget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EVPI4!$P$23</c:f>
              <c:strCache>
                <c:ptCount val="1"/>
                <c:pt idx="0">
                  <c:v>Cook Is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EVPI4!$O$24:$O$44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EVPI4!$P$24:$P$44</c:f>
              <c:numCache>
                <c:formatCode>General</c:formatCode>
                <c:ptCount val="21"/>
                <c:pt idx="0">
                  <c:v>0</c:v>
                </c:pt>
                <c:pt idx="1">
                  <c:v>2.2200000000000002</c:v>
                </c:pt>
                <c:pt idx="2">
                  <c:v>1.81</c:v>
                </c:pt>
                <c:pt idx="3">
                  <c:v>6.48</c:v>
                </c:pt>
                <c:pt idx="4">
                  <c:v>5.89</c:v>
                </c:pt>
                <c:pt idx="5">
                  <c:v>5.46</c:v>
                </c:pt>
                <c:pt idx="6">
                  <c:v>5.1100000000000003</c:v>
                </c:pt>
                <c:pt idx="7">
                  <c:v>4.9400000000000004</c:v>
                </c:pt>
                <c:pt idx="8">
                  <c:v>4.78</c:v>
                </c:pt>
                <c:pt idx="9">
                  <c:v>4.51</c:v>
                </c:pt>
                <c:pt idx="10">
                  <c:v>3.93</c:v>
                </c:pt>
                <c:pt idx="11">
                  <c:v>3.39</c:v>
                </c:pt>
                <c:pt idx="12">
                  <c:v>2.87</c:v>
                </c:pt>
                <c:pt idx="13">
                  <c:v>2.29</c:v>
                </c:pt>
                <c:pt idx="14">
                  <c:v>2</c:v>
                </c:pt>
                <c:pt idx="15">
                  <c:v>1.65</c:v>
                </c:pt>
                <c:pt idx="16">
                  <c:v>1.3</c:v>
                </c:pt>
                <c:pt idx="17">
                  <c:v>0.9</c:v>
                </c:pt>
                <c:pt idx="18">
                  <c:v>0.52</c:v>
                </c:pt>
                <c:pt idx="19">
                  <c:v>0.34</c:v>
                </c:pt>
                <c:pt idx="20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2FD-AD83-EB684DDB0584}"/>
            </c:ext>
          </c:extLst>
        </c:ser>
        <c:ser>
          <c:idx val="1"/>
          <c:order val="1"/>
          <c:tx>
            <c:strRef>
              <c:f>EVPI4!$Q$23</c:f>
              <c:strCache>
                <c:ptCount val="1"/>
                <c:pt idx="0">
                  <c:v>Tonga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EVPI4!$O$24:$O$44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EVPI4!$Q$24:$Q$44</c:f>
              <c:numCache>
                <c:formatCode>General</c:formatCode>
                <c:ptCount val="21"/>
                <c:pt idx="0">
                  <c:v>0</c:v>
                </c:pt>
                <c:pt idx="1">
                  <c:v>3.58</c:v>
                </c:pt>
                <c:pt idx="2">
                  <c:v>6.08</c:v>
                </c:pt>
                <c:pt idx="3">
                  <c:v>5.53</c:v>
                </c:pt>
                <c:pt idx="4">
                  <c:v>5.26</c:v>
                </c:pt>
                <c:pt idx="5">
                  <c:v>4.9800000000000004</c:v>
                </c:pt>
                <c:pt idx="6">
                  <c:v>4.7300000000000004</c:v>
                </c:pt>
                <c:pt idx="7">
                  <c:v>4.5199999999999996</c:v>
                </c:pt>
                <c:pt idx="8">
                  <c:v>4.3600000000000003</c:v>
                </c:pt>
                <c:pt idx="9">
                  <c:v>4.3499999999999996</c:v>
                </c:pt>
                <c:pt idx="10">
                  <c:v>4.29</c:v>
                </c:pt>
                <c:pt idx="11">
                  <c:v>4.2300000000000004</c:v>
                </c:pt>
                <c:pt idx="12">
                  <c:v>4.13</c:v>
                </c:pt>
                <c:pt idx="13">
                  <c:v>4</c:v>
                </c:pt>
                <c:pt idx="14">
                  <c:v>3.89</c:v>
                </c:pt>
                <c:pt idx="15">
                  <c:v>3.77</c:v>
                </c:pt>
                <c:pt idx="16">
                  <c:v>3.65</c:v>
                </c:pt>
                <c:pt idx="17">
                  <c:v>3.53</c:v>
                </c:pt>
                <c:pt idx="18">
                  <c:v>3.41</c:v>
                </c:pt>
                <c:pt idx="19">
                  <c:v>3.29</c:v>
                </c:pt>
                <c:pt idx="2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2FD-AD83-EB684DDB0584}"/>
            </c:ext>
          </c:extLst>
        </c:ser>
        <c:ser>
          <c:idx val="2"/>
          <c:order val="2"/>
          <c:tx>
            <c:strRef>
              <c:f>EVPI4!$R$23</c:f>
              <c:strCache>
                <c:ptCount val="1"/>
                <c:pt idx="0">
                  <c:v>Fiji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EVPI4!$O$24:$O$44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EVPI4!$R$24:$R$44</c:f>
              <c:numCache>
                <c:formatCode>General</c:formatCode>
                <c:ptCount val="21"/>
                <c:pt idx="0">
                  <c:v>0</c:v>
                </c:pt>
                <c:pt idx="1">
                  <c:v>4.74</c:v>
                </c:pt>
                <c:pt idx="2">
                  <c:v>1.74</c:v>
                </c:pt>
                <c:pt idx="3">
                  <c:v>0.62</c:v>
                </c:pt>
                <c:pt idx="4">
                  <c:v>7.9</c:v>
                </c:pt>
                <c:pt idx="5">
                  <c:v>15.98</c:v>
                </c:pt>
                <c:pt idx="6">
                  <c:v>18.98</c:v>
                </c:pt>
                <c:pt idx="7">
                  <c:v>15.03</c:v>
                </c:pt>
                <c:pt idx="8">
                  <c:v>11.58</c:v>
                </c:pt>
                <c:pt idx="9">
                  <c:v>11.34</c:v>
                </c:pt>
                <c:pt idx="10">
                  <c:v>19.21</c:v>
                </c:pt>
                <c:pt idx="11">
                  <c:v>28.35</c:v>
                </c:pt>
                <c:pt idx="12">
                  <c:v>36.56</c:v>
                </c:pt>
                <c:pt idx="13">
                  <c:v>35.96</c:v>
                </c:pt>
                <c:pt idx="14">
                  <c:v>35.36</c:v>
                </c:pt>
                <c:pt idx="15">
                  <c:v>34.76</c:v>
                </c:pt>
                <c:pt idx="16">
                  <c:v>34.15</c:v>
                </c:pt>
                <c:pt idx="17">
                  <c:v>32.32</c:v>
                </c:pt>
                <c:pt idx="18">
                  <c:v>30.39</c:v>
                </c:pt>
                <c:pt idx="19">
                  <c:v>28.89</c:v>
                </c:pt>
                <c:pt idx="20">
                  <c:v>25.44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2FD-AD83-EB684DDB0584}"/>
            </c:ext>
          </c:extLst>
        </c:ser>
        <c:ser>
          <c:idx val="3"/>
          <c:order val="3"/>
          <c:tx>
            <c:strRef>
              <c:f>EVPI4!$S$23</c:f>
              <c:strCache>
                <c:ptCount val="1"/>
                <c:pt idx="0">
                  <c:v>Samoa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EVPI4!$O$24:$O$44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EVPI4!$S$24:$S$44</c:f>
              <c:numCache>
                <c:formatCode>General</c:formatCode>
                <c:ptCount val="21"/>
                <c:pt idx="0">
                  <c:v>0</c:v>
                </c:pt>
                <c:pt idx="1">
                  <c:v>3.23</c:v>
                </c:pt>
                <c:pt idx="2">
                  <c:v>7.04</c:v>
                </c:pt>
                <c:pt idx="3">
                  <c:v>11.49</c:v>
                </c:pt>
                <c:pt idx="4">
                  <c:v>10.95</c:v>
                </c:pt>
                <c:pt idx="5">
                  <c:v>10.47</c:v>
                </c:pt>
                <c:pt idx="6">
                  <c:v>10.14</c:v>
                </c:pt>
                <c:pt idx="7">
                  <c:v>9.7200000000000006</c:v>
                </c:pt>
                <c:pt idx="8">
                  <c:v>9.18</c:v>
                </c:pt>
                <c:pt idx="9">
                  <c:v>8.64</c:v>
                </c:pt>
                <c:pt idx="10">
                  <c:v>7.93</c:v>
                </c:pt>
                <c:pt idx="11">
                  <c:v>7.27</c:v>
                </c:pt>
                <c:pt idx="12">
                  <c:v>7.1</c:v>
                </c:pt>
                <c:pt idx="13">
                  <c:v>6.9</c:v>
                </c:pt>
                <c:pt idx="14">
                  <c:v>6.69</c:v>
                </c:pt>
                <c:pt idx="15">
                  <c:v>6.54</c:v>
                </c:pt>
                <c:pt idx="16">
                  <c:v>6.45</c:v>
                </c:pt>
                <c:pt idx="17">
                  <c:v>6.36</c:v>
                </c:pt>
                <c:pt idx="18">
                  <c:v>6.31</c:v>
                </c:pt>
                <c:pt idx="19">
                  <c:v>6.28</c:v>
                </c:pt>
                <c:pt idx="2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F5-42FD-AD83-EB684DDB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14856"/>
        <c:axId val="437518792"/>
      </c:scatterChart>
      <c:valAx>
        <c:axId val="43751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 Budget (ICU beds)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8792"/>
        <c:crosses val="autoZero"/>
        <c:crossBetween val="midCat"/>
      </c:valAx>
      <c:valAx>
        <c:axId val="4375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EVPI (No of ICU beds)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Tonga Tongatapu : EVPI for a given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EVPI4!$J$23</c:f>
              <c:strCache>
                <c:ptCount val="1"/>
                <c:pt idx="0">
                  <c:v>Samoa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EVPI4!$I$24:$I$44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EVPI4!$J$24:$J$44</c:f>
              <c:numCache>
                <c:formatCode>General</c:formatCode>
                <c:ptCount val="21"/>
                <c:pt idx="0">
                  <c:v>0</c:v>
                </c:pt>
                <c:pt idx="1">
                  <c:v>3.23</c:v>
                </c:pt>
                <c:pt idx="2">
                  <c:v>7.04</c:v>
                </c:pt>
                <c:pt idx="3">
                  <c:v>11.49</c:v>
                </c:pt>
                <c:pt idx="4">
                  <c:v>10.95</c:v>
                </c:pt>
                <c:pt idx="5">
                  <c:v>10.47</c:v>
                </c:pt>
                <c:pt idx="6">
                  <c:v>10.14</c:v>
                </c:pt>
                <c:pt idx="7">
                  <c:v>9.7200000000000006</c:v>
                </c:pt>
                <c:pt idx="8">
                  <c:v>9.18</c:v>
                </c:pt>
                <c:pt idx="9">
                  <c:v>8.64</c:v>
                </c:pt>
                <c:pt idx="10">
                  <c:v>7.93</c:v>
                </c:pt>
                <c:pt idx="11">
                  <c:v>7.27</c:v>
                </c:pt>
                <c:pt idx="12">
                  <c:v>7.1</c:v>
                </c:pt>
                <c:pt idx="13">
                  <c:v>6.9</c:v>
                </c:pt>
                <c:pt idx="14">
                  <c:v>6.69</c:v>
                </c:pt>
                <c:pt idx="15">
                  <c:v>6.54</c:v>
                </c:pt>
                <c:pt idx="16">
                  <c:v>6.45</c:v>
                </c:pt>
                <c:pt idx="17">
                  <c:v>6.36</c:v>
                </c:pt>
                <c:pt idx="18">
                  <c:v>6.31</c:v>
                </c:pt>
                <c:pt idx="19">
                  <c:v>6.28</c:v>
                </c:pt>
                <c:pt idx="2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0-4C87-AACF-B0DF1854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51264"/>
        <c:axId val="432855200"/>
      </c:scatterChart>
      <c:valAx>
        <c:axId val="4328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 Budget (ICU Beds)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55200"/>
        <c:crosses val="autoZero"/>
        <c:crossBetween val="midCat"/>
      </c:valAx>
      <c:valAx>
        <c:axId val="4328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EVPI (No of ICU Beds)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Fiji Urban: EVPI for a given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EVPI4!$J$23</c:f>
              <c:strCache>
                <c:ptCount val="1"/>
                <c:pt idx="0">
                  <c:v>Samoa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EVPI4!$I$24:$I$44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EVPI4!$J$24:$J$44</c:f>
              <c:numCache>
                <c:formatCode>General</c:formatCode>
                <c:ptCount val="21"/>
                <c:pt idx="0">
                  <c:v>0</c:v>
                </c:pt>
                <c:pt idx="1">
                  <c:v>3.23</c:v>
                </c:pt>
                <c:pt idx="2">
                  <c:v>7.04</c:v>
                </c:pt>
                <c:pt idx="3">
                  <c:v>11.49</c:v>
                </c:pt>
                <c:pt idx="4">
                  <c:v>10.95</c:v>
                </c:pt>
                <c:pt idx="5">
                  <c:v>10.47</c:v>
                </c:pt>
                <c:pt idx="6">
                  <c:v>10.14</c:v>
                </c:pt>
                <c:pt idx="7">
                  <c:v>9.7200000000000006</c:v>
                </c:pt>
                <c:pt idx="8">
                  <c:v>9.18</c:v>
                </c:pt>
                <c:pt idx="9">
                  <c:v>8.64</c:v>
                </c:pt>
                <c:pt idx="10">
                  <c:v>7.93</c:v>
                </c:pt>
                <c:pt idx="11">
                  <c:v>7.27</c:v>
                </c:pt>
                <c:pt idx="12">
                  <c:v>7.1</c:v>
                </c:pt>
                <c:pt idx="13">
                  <c:v>6.9</c:v>
                </c:pt>
                <c:pt idx="14">
                  <c:v>6.69</c:v>
                </c:pt>
                <c:pt idx="15">
                  <c:v>6.54</c:v>
                </c:pt>
                <c:pt idx="16">
                  <c:v>6.45</c:v>
                </c:pt>
                <c:pt idx="17">
                  <c:v>6.36</c:v>
                </c:pt>
                <c:pt idx="18">
                  <c:v>6.31</c:v>
                </c:pt>
                <c:pt idx="19">
                  <c:v>6.28</c:v>
                </c:pt>
                <c:pt idx="2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1-4EBD-BC1C-2CD54A35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37160"/>
        <c:axId val="432834208"/>
      </c:scatterChart>
      <c:valAx>
        <c:axId val="43283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</a:t>
                </a:r>
                <a:r>
                  <a:rPr lang="en-US" baseline="0"/>
                  <a:t> Budget (ICU Beds)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4208"/>
        <c:crosses val="autoZero"/>
        <c:crossBetween val="midCat"/>
      </c:valAx>
      <c:valAx>
        <c:axId val="4328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EVPI</a:t>
                </a:r>
                <a:r>
                  <a:rPr lang="en-US" baseline="0"/>
                  <a:t> (ICU Beds)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Samoa Rural:</a:t>
            </a:r>
            <a:r>
              <a:rPr lang="en-US" baseline="0"/>
              <a:t> EVPI for a given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EVPI4!$J$23</c:f>
              <c:strCache>
                <c:ptCount val="1"/>
                <c:pt idx="0">
                  <c:v>Samoa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EVPI4!$I$24:$I$44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EVPI4!$J$24:$J$44</c:f>
              <c:numCache>
                <c:formatCode>General</c:formatCode>
                <c:ptCount val="21"/>
                <c:pt idx="0">
                  <c:v>0</c:v>
                </c:pt>
                <c:pt idx="1">
                  <c:v>3.23</c:v>
                </c:pt>
                <c:pt idx="2">
                  <c:v>7.04</c:v>
                </c:pt>
                <c:pt idx="3">
                  <c:v>11.49</c:v>
                </c:pt>
                <c:pt idx="4">
                  <c:v>10.95</c:v>
                </c:pt>
                <c:pt idx="5">
                  <c:v>10.47</c:v>
                </c:pt>
                <c:pt idx="6">
                  <c:v>10.14</c:v>
                </c:pt>
                <c:pt idx="7">
                  <c:v>9.7200000000000006</c:v>
                </c:pt>
                <c:pt idx="8">
                  <c:v>9.18</c:v>
                </c:pt>
                <c:pt idx="9">
                  <c:v>8.64</c:v>
                </c:pt>
                <c:pt idx="10">
                  <c:v>7.93</c:v>
                </c:pt>
                <c:pt idx="11">
                  <c:v>7.27</c:v>
                </c:pt>
                <c:pt idx="12">
                  <c:v>7.1</c:v>
                </c:pt>
                <c:pt idx="13">
                  <c:v>6.9</c:v>
                </c:pt>
                <c:pt idx="14">
                  <c:v>6.69</c:v>
                </c:pt>
                <c:pt idx="15">
                  <c:v>6.54</c:v>
                </c:pt>
                <c:pt idx="16">
                  <c:v>6.45</c:v>
                </c:pt>
                <c:pt idx="17">
                  <c:v>6.36</c:v>
                </c:pt>
                <c:pt idx="18">
                  <c:v>6.31</c:v>
                </c:pt>
                <c:pt idx="19">
                  <c:v>6.28</c:v>
                </c:pt>
                <c:pt idx="2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2-48A2-9E6B-F4435176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46672"/>
        <c:axId val="432839128"/>
      </c:scatterChart>
      <c:valAx>
        <c:axId val="4328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</a:t>
                </a:r>
                <a:r>
                  <a:rPr lang="en-US" baseline="0"/>
                  <a:t> Budget (ICU Beds)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9128"/>
        <c:crosses val="autoZero"/>
        <c:crossBetween val="midCat"/>
      </c:valAx>
      <c:valAx>
        <c:axId val="4328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EVPI</a:t>
                </a:r>
                <a:r>
                  <a:rPr lang="en-US" baseline="0"/>
                  <a:t> (No  of ICU Beds)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Fiji Urban EVPI per scenario for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'Fiji Urban'!$X$2</c:f>
              <c:strCache>
                <c:ptCount val="1"/>
                <c:pt idx="0">
                  <c:v>EVPI per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'Fiji Urban'!$X$3:$X$29</c:f>
              <c:numCache>
                <c:formatCode>General</c:formatCode>
                <c:ptCount val="27"/>
                <c:pt idx="0">
                  <c:v>3.1721526941661686E-2</c:v>
                </c:pt>
                <c:pt idx="1">
                  <c:v>4.6627876019951421E-2</c:v>
                </c:pt>
                <c:pt idx="2">
                  <c:v>5.6037669588211519E-2</c:v>
                </c:pt>
                <c:pt idx="3">
                  <c:v>6.2016568705407164E-2</c:v>
                </c:pt>
                <c:pt idx="4">
                  <c:v>6.560173032105486E-2</c:v>
                </c:pt>
                <c:pt idx="5">
                  <c:v>0</c:v>
                </c:pt>
                <c:pt idx="6">
                  <c:v>6.7974500219989561E-2</c:v>
                </c:pt>
                <c:pt idx="7">
                  <c:v>6.7532206196080802E-2</c:v>
                </c:pt>
                <c:pt idx="8">
                  <c:v>5.5344969937038346</c:v>
                </c:pt>
                <c:pt idx="9">
                  <c:v>6.4638169720179342E-2</c:v>
                </c:pt>
                <c:pt idx="10">
                  <c:v>6.2522233201094402E-2</c:v>
                </c:pt>
                <c:pt idx="11">
                  <c:v>6.0125268168279219E-2</c:v>
                </c:pt>
                <c:pt idx="12">
                  <c:v>0.25650899791695375</c:v>
                </c:pt>
                <c:pt idx="13">
                  <c:v>0.69486058104178261</c:v>
                </c:pt>
                <c:pt idx="14">
                  <c:v>2.2864055869151585</c:v>
                </c:pt>
                <c:pt idx="15">
                  <c:v>11.893086823405131</c:v>
                </c:pt>
                <c:pt idx="16">
                  <c:v>34.899099123001001</c:v>
                </c:pt>
                <c:pt idx="17">
                  <c:v>37.699464202039266</c:v>
                </c:pt>
                <c:pt idx="18">
                  <c:v>4.1186182305167032E-2</c:v>
                </c:pt>
                <c:pt idx="19">
                  <c:v>3.8629186791172179E-2</c:v>
                </c:pt>
                <c:pt idx="20">
                  <c:v>3.6167511379326119E-2</c:v>
                </c:pt>
                <c:pt idx="21">
                  <c:v>0.46042097822895395</c:v>
                </c:pt>
                <c:pt idx="22">
                  <c:v>1.7855821028622783</c:v>
                </c:pt>
                <c:pt idx="23">
                  <c:v>2.4689317352207669</c:v>
                </c:pt>
                <c:pt idx="24">
                  <c:v>22.948086657192626</c:v>
                </c:pt>
                <c:pt idx="25">
                  <c:v>27.688620400574774</c:v>
                </c:pt>
                <c:pt idx="26">
                  <c:v>27.926689376792012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A-4603-8965-89D7E17C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4052280"/>
        <c:axId val="444052608"/>
      </c:barChart>
      <c:catAx>
        <c:axId val="44405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52608"/>
        <c:crosses val="autoZero"/>
        <c:auto val="1"/>
        <c:lblAlgn val="ctr"/>
        <c:lblOffset val="100"/>
        <c:noMultiLvlLbl val="0"/>
      </c:catAx>
      <c:valAx>
        <c:axId val="4440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5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Fiji Urban:</a:t>
            </a:r>
            <a:r>
              <a:rPr lang="en-US" baseline="0"/>
              <a:t> </a:t>
            </a:r>
            <a:r>
              <a:rPr lang="en-US"/>
              <a:t>EVPI per scenario</a:t>
            </a:r>
            <a:r>
              <a:rPr lang="en-US" baseline="0"/>
              <a:t> for A2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'Fiji Urban'!$AB$2</c:f>
              <c:strCache>
                <c:ptCount val="1"/>
                <c:pt idx="0">
                  <c:v>EVPI per scenario_2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'Fiji Urban'!$AB$3:$AB$29</c:f>
              <c:numCache>
                <c:formatCode>General</c:formatCode>
                <c:ptCount val="27"/>
                <c:pt idx="0">
                  <c:v>5.8779442345391758E-2</c:v>
                </c:pt>
                <c:pt idx="1">
                  <c:v>8.6400650108781882E-2</c:v>
                </c:pt>
                <c:pt idx="2">
                  <c:v>0.10383683530707895</c:v>
                </c:pt>
                <c:pt idx="3">
                  <c:v>0.11491563225763032</c:v>
                </c:pt>
                <c:pt idx="4">
                  <c:v>0.12155887490081806</c:v>
                </c:pt>
                <c:pt idx="5">
                  <c:v>5.7524515424985087E-2</c:v>
                </c:pt>
                <c:pt idx="6">
                  <c:v>0.12595557660215198</c:v>
                </c:pt>
                <c:pt idx="7">
                  <c:v>0.12513601340376407</c:v>
                </c:pt>
                <c:pt idx="8">
                  <c:v>0.26062613892968078</c:v>
                </c:pt>
                <c:pt idx="9">
                  <c:v>0.11977341372520647</c:v>
                </c:pt>
                <c:pt idx="10">
                  <c:v>0.1158526198473205</c:v>
                </c:pt>
                <c:pt idx="11">
                  <c:v>0.11141108498018149</c:v>
                </c:pt>
                <c:pt idx="12">
                  <c:v>0.15834973273234582</c:v>
                </c:pt>
                <c:pt idx="13">
                  <c:v>0.21537267273164762</c:v>
                </c:pt>
                <c:pt idx="14">
                  <c:v>0.20451982185536358</c:v>
                </c:pt>
                <c:pt idx="15">
                  <c:v>0.19360923283523768</c:v>
                </c:pt>
                <c:pt idx="16">
                  <c:v>0.18277924245111368</c:v>
                </c:pt>
                <c:pt idx="17">
                  <c:v>0.17213688252258677</c:v>
                </c:pt>
                <c:pt idx="18">
                  <c:v>7.6317285504117816E-2</c:v>
                </c:pt>
                <c:pt idx="19">
                  <c:v>7.1579216915279173E-2</c:v>
                </c:pt>
                <c:pt idx="20">
                  <c:v>6.7017774831807569E-2</c:v>
                </c:pt>
                <c:pt idx="21">
                  <c:v>0.13278874417780745</c:v>
                </c:pt>
                <c:pt idx="22">
                  <c:v>0.12394968406069624</c:v>
                </c:pt>
                <c:pt idx="23">
                  <c:v>0.11554585216746811</c:v>
                </c:pt>
                <c:pt idx="24">
                  <c:v>0.10758086913854263</c:v>
                </c:pt>
                <c:pt idx="25">
                  <c:v>0.1000527287996556</c:v>
                </c:pt>
                <c:pt idx="26">
                  <c:v>9.2955005532959892E-2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C-4578-8EBA-2FF369C0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048344"/>
        <c:axId val="444049656"/>
      </c:barChart>
      <c:catAx>
        <c:axId val="44404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49656"/>
        <c:crosses val="autoZero"/>
        <c:auto val="1"/>
        <c:lblAlgn val="ctr"/>
        <c:lblOffset val="100"/>
        <c:noMultiLvlLbl val="0"/>
      </c:catAx>
      <c:valAx>
        <c:axId val="4440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4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EVPI under Actions A1 and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EVPI!$H$36:$I$37</c:f>
              <c:multiLvlStrCache>
                <c:ptCount val="2"/>
                <c:lvl>
                  <c:pt idx="0">
                    <c:v>A1</c:v>
                  </c:pt>
                  <c:pt idx="1">
                    <c:v>A2</c:v>
                  </c:pt>
                </c:lvl>
                <c:lvl>
                  <c:pt idx="0">
                    <c:v>EVPI</c:v>
                  </c:pt>
                </c:lvl>
              </c:multiLvlStrCache>
            </c:multiLvlStrRef>
          </c:cat>
          <c:val>
            <c:numRef>
              <c:f>EVPI!$H$38:$I$38</c:f>
              <c:numCache>
                <c:formatCode>General</c:formatCode>
                <c:ptCount val="2"/>
                <c:pt idx="0">
                  <c:v>276.13111111111118</c:v>
                </c:pt>
                <c:pt idx="1">
                  <c:v>3.6304115226337457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2-48B5-890F-F49FF968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68944"/>
        <c:axId val="514660088"/>
      </c:barChart>
      <c:catAx>
        <c:axId val="5146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0088"/>
        <c:crosses val="autoZero"/>
        <c:auto val="1"/>
        <c:lblAlgn val="ctr"/>
        <c:lblOffset val="100"/>
        <c:noMultiLvlLbl val="0"/>
      </c:catAx>
      <c:valAx>
        <c:axId val="5146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Prior-Posterior</a:t>
            </a:r>
            <a:r>
              <a:rPr lang="en-US" b="1" baseline="0"/>
              <a:t> Distribution from joint Probabilities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'Cook Islands'!$K$3</c:f>
              <c:strCache>
                <c:ptCount val="1"/>
                <c:pt idx="0">
                  <c:v>Prior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'Cook Islands'!$K$4:$K$30</c:f>
              <c:numCache>
                <c:formatCode>General</c:formatCode>
                <c:ptCount val="27"/>
                <c:pt idx="0">
                  <c:v>4.4999999999999998E-2</c:v>
                </c:pt>
                <c:pt idx="1">
                  <c:v>7.4999999999999997E-2</c:v>
                </c:pt>
                <c:pt idx="2">
                  <c:v>0.03</c:v>
                </c:pt>
                <c:pt idx="3">
                  <c:v>3.5999999999999997E-2</c:v>
                </c:pt>
                <c:pt idx="4">
                  <c:v>0.06</c:v>
                </c:pt>
                <c:pt idx="5">
                  <c:v>2.4E-2</c:v>
                </c:pt>
                <c:pt idx="6">
                  <c:v>8.9999999999999993E-3</c:v>
                </c:pt>
                <c:pt idx="7">
                  <c:v>1.4999999999999999E-2</c:v>
                </c:pt>
                <c:pt idx="8">
                  <c:v>6.0000000000000001E-3</c:v>
                </c:pt>
                <c:pt idx="9">
                  <c:v>7.4999999999999997E-2</c:v>
                </c:pt>
                <c:pt idx="10">
                  <c:v>0.125</c:v>
                </c:pt>
                <c:pt idx="11">
                  <c:v>0.05</c:v>
                </c:pt>
                <c:pt idx="12">
                  <c:v>0.06</c:v>
                </c:pt>
                <c:pt idx="13">
                  <c:v>0.1</c:v>
                </c:pt>
                <c:pt idx="14">
                  <c:v>4.0000000000000008E-2</c:v>
                </c:pt>
                <c:pt idx="15">
                  <c:v>1.4999999999999999E-2</c:v>
                </c:pt>
                <c:pt idx="16">
                  <c:v>2.5000000000000001E-2</c:v>
                </c:pt>
                <c:pt idx="17">
                  <c:v>1.0000000000000002E-2</c:v>
                </c:pt>
                <c:pt idx="18">
                  <c:v>0.03</c:v>
                </c:pt>
                <c:pt idx="19">
                  <c:v>0.05</c:v>
                </c:pt>
                <c:pt idx="20">
                  <c:v>2.0000000000000004E-2</c:v>
                </c:pt>
                <c:pt idx="21">
                  <c:v>2.4000000000000004E-2</c:v>
                </c:pt>
                <c:pt idx="22">
                  <c:v>4.0000000000000008E-2</c:v>
                </c:pt>
                <c:pt idx="23">
                  <c:v>1.6000000000000004E-2</c:v>
                </c:pt>
                <c:pt idx="24">
                  <c:v>6.000000000000001E-3</c:v>
                </c:pt>
                <c:pt idx="25">
                  <c:v>1.0000000000000002E-2</c:v>
                </c:pt>
                <c:pt idx="26">
                  <c:v>4.000000000000001E-3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9-45E1-8C9D-C2E663B47C4A}"/>
            </c:ext>
          </c:extLst>
        </c:ser>
        <c:ser>
          <c:idx val="1"/>
          <c:order val="1"/>
          <c:tx>
            <c:strRef>
              <c:f>'Cook Islands'!$L$3</c:f>
              <c:strCache>
                <c:ptCount val="1"/>
                <c:pt idx="0">
                  <c:v>Posterior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'Cook Islands'!$L$4:$L$30</c:f>
              <c:numCache>
                <c:formatCode>General</c:formatCode>
                <c:ptCount val="27"/>
                <c:pt idx="0">
                  <c:v>3.0000000000000001E-3</c:v>
                </c:pt>
                <c:pt idx="1">
                  <c:v>1.7999999999999999E-2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3.5999999999999997E-2</c:v>
                </c:pt>
                <c:pt idx="5">
                  <c:v>1.7999999999999999E-2</c:v>
                </c:pt>
                <c:pt idx="6">
                  <c:v>1.0000000000000002E-3</c:v>
                </c:pt>
                <c:pt idx="7">
                  <c:v>6.000000000000001E-3</c:v>
                </c:pt>
                <c:pt idx="8">
                  <c:v>3.0000000000000005E-3</c:v>
                </c:pt>
                <c:pt idx="9">
                  <c:v>2.1000000000000001E-2</c:v>
                </c:pt>
                <c:pt idx="10">
                  <c:v>0.126</c:v>
                </c:pt>
                <c:pt idx="11">
                  <c:v>6.3E-2</c:v>
                </c:pt>
                <c:pt idx="12">
                  <c:v>4.2000000000000003E-2</c:v>
                </c:pt>
                <c:pt idx="13">
                  <c:v>0.252</c:v>
                </c:pt>
                <c:pt idx="14">
                  <c:v>0.126</c:v>
                </c:pt>
                <c:pt idx="15">
                  <c:v>6.9999999999999993E-3</c:v>
                </c:pt>
                <c:pt idx="16">
                  <c:v>4.1999999999999996E-2</c:v>
                </c:pt>
                <c:pt idx="17">
                  <c:v>2.0999999999999998E-2</c:v>
                </c:pt>
                <c:pt idx="18">
                  <c:v>6.0000000000000001E-3</c:v>
                </c:pt>
                <c:pt idx="19">
                  <c:v>3.5999999999999997E-2</c:v>
                </c:pt>
                <c:pt idx="20">
                  <c:v>1.7999999999999999E-2</c:v>
                </c:pt>
                <c:pt idx="21">
                  <c:v>1.2E-2</c:v>
                </c:pt>
                <c:pt idx="22">
                  <c:v>7.1999999999999995E-2</c:v>
                </c:pt>
                <c:pt idx="23">
                  <c:v>3.5999999999999997E-2</c:v>
                </c:pt>
                <c:pt idx="24">
                  <c:v>2.0000000000000005E-3</c:v>
                </c:pt>
                <c:pt idx="25">
                  <c:v>1.2000000000000002E-2</c:v>
                </c:pt>
                <c:pt idx="26">
                  <c:v>6.000000000000001E-3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9-45E1-8C9D-C2E663B4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75120"/>
        <c:axId val="613875448"/>
      </c:barChart>
      <c:catAx>
        <c:axId val="6138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75448"/>
        <c:crosses val="autoZero"/>
        <c:auto val="1"/>
        <c:lblAlgn val="ctr"/>
        <c:lblOffset val="100"/>
        <c:noMultiLvlLbl val="0"/>
      </c:catAx>
      <c:valAx>
        <c:axId val="6138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ICU Requirements for Different Risk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Combined!$G$1</c:f>
              <c:strCache>
                <c:ptCount val="1"/>
                <c:pt idx="0">
                  <c:v>Tonga Tongatapu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3.2</c:v>
                </c:pt>
                <c:pt idx="17">
                  <c:v>38.71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20.34</c:v>
                </c:pt>
                <c:pt idx="26">
                  <c:v>58.91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6-4A73-88C3-FF8C954C8483}"/>
            </c:ext>
          </c:extLst>
        </c:ser>
        <c:ser>
          <c:idx val="1"/>
          <c:order val="1"/>
          <c:tx>
            <c:strRef>
              <c:f>Combined!$H$1</c:f>
              <c:strCache>
                <c:ptCount val="1"/>
                <c:pt idx="0">
                  <c:v>Fiji 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</c:v>
                </c:pt>
                <c:pt idx="6">
                  <c:v>0</c:v>
                </c:pt>
                <c:pt idx="7">
                  <c:v>0</c:v>
                </c:pt>
                <c:pt idx="8">
                  <c:v>55.94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4.2300000000000004</c:v>
                </c:pt>
                <c:pt idx="13">
                  <c:v>9.61</c:v>
                </c:pt>
                <c:pt idx="14">
                  <c:v>30.07</c:v>
                </c:pt>
                <c:pt idx="15">
                  <c:v>159.34</c:v>
                </c:pt>
                <c:pt idx="16">
                  <c:v>492.51</c:v>
                </c:pt>
                <c:pt idx="17">
                  <c:v>564.73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10.23</c:v>
                </c:pt>
                <c:pt idx="22">
                  <c:v>38.369999999999997</c:v>
                </c:pt>
                <c:pt idx="23">
                  <c:v>56.28</c:v>
                </c:pt>
                <c:pt idx="24">
                  <c:v>550.07000000000005</c:v>
                </c:pt>
                <c:pt idx="25">
                  <c:v>713.25</c:v>
                </c:pt>
                <c:pt idx="26">
                  <c:v>774.2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6-4A73-88C3-FF8C954C8483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Cook Islands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Combined!$I$2:$I$28</c:f>
              <c:numCache>
                <c:formatCode>General</c:formatCode>
                <c:ptCount val="27"/>
                <c:pt idx="0">
                  <c:v>0.13</c:v>
                </c:pt>
                <c:pt idx="1">
                  <c:v>0.14000000000000001</c:v>
                </c:pt>
                <c:pt idx="2">
                  <c:v>0.17</c:v>
                </c:pt>
                <c:pt idx="3">
                  <c:v>1.27</c:v>
                </c:pt>
                <c:pt idx="4">
                  <c:v>1.64</c:v>
                </c:pt>
                <c:pt idx="5">
                  <c:v>1.97</c:v>
                </c:pt>
                <c:pt idx="6">
                  <c:v>13.35</c:v>
                </c:pt>
                <c:pt idx="7">
                  <c:v>16.91</c:v>
                </c:pt>
                <c:pt idx="8">
                  <c:v>18.11</c:v>
                </c:pt>
                <c:pt idx="9">
                  <c:v>0.22</c:v>
                </c:pt>
                <c:pt idx="10">
                  <c:v>0.27</c:v>
                </c:pt>
                <c:pt idx="11">
                  <c:v>0.3</c:v>
                </c:pt>
                <c:pt idx="12">
                  <c:v>2.48</c:v>
                </c:pt>
                <c:pt idx="13">
                  <c:v>2.54</c:v>
                </c:pt>
                <c:pt idx="14">
                  <c:v>2.94</c:v>
                </c:pt>
                <c:pt idx="15">
                  <c:v>22.91</c:v>
                </c:pt>
                <c:pt idx="16">
                  <c:v>23.62</c:v>
                </c:pt>
                <c:pt idx="17">
                  <c:v>31.87</c:v>
                </c:pt>
                <c:pt idx="18">
                  <c:v>0.32</c:v>
                </c:pt>
                <c:pt idx="19">
                  <c:v>0.41</c:v>
                </c:pt>
                <c:pt idx="20">
                  <c:v>0.4</c:v>
                </c:pt>
                <c:pt idx="21">
                  <c:v>3.37</c:v>
                </c:pt>
                <c:pt idx="22">
                  <c:v>3.85</c:v>
                </c:pt>
                <c:pt idx="23">
                  <c:v>4.12</c:v>
                </c:pt>
                <c:pt idx="24">
                  <c:v>34.72</c:v>
                </c:pt>
                <c:pt idx="25">
                  <c:v>37.909999999999997</c:v>
                </c:pt>
                <c:pt idx="26">
                  <c:v>44.53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6-4A73-88C3-FF8C954C8483}"/>
            </c:ext>
          </c:extLst>
        </c:ser>
        <c:ser>
          <c:idx val="3"/>
          <c:order val="3"/>
          <c:tx>
            <c:strRef>
              <c:f>Combined!$J$1</c:f>
              <c:strCache>
                <c:ptCount val="1"/>
                <c:pt idx="0">
                  <c:v>Samoa Rural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10.71</c:v>
                </c:pt>
                <c:pt idx="17">
                  <c:v>57.54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3.18</c:v>
                </c:pt>
                <c:pt idx="24">
                  <c:v>0.08</c:v>
                </c:pt>
                <c:pt idx="25">
                  <c:v>72.28</c:v>
                </c:pt>
                <c:pt idx="26">
                  <c:v>114.77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6-4A73-88C3-FF8C954C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93320"/>
        <c:axId val="420492008"/>
      </c:lineChart>
      <c:catAx>
        <c:axId val="42049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92008"/>
        <c:crosses val="autoZero"/>
        <c:auto val="1"/>
        <c:lblAlgn val="ctr"/>
        <c:lblOffset val="100"/>
        <c:noMultiLvlLbl val="0"/>
      </c:catAx>
      <c:valAx>
        <c:axId val="4204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9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 Islands : EVPI for ICU Demands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Combined!$M$19</c:f>
              <c:strCache>
                <c:ptCount val="1"/>
                <c:pt idx="0">
                  <c:v>Cook Islands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Combined!$L$20:$L$23</c:f>
              <c:strCache>
                <c:ptCount val="4"/>
                <c:pt idx="0">
                  <c:v>median</c:v>
                </c:pt>
                <c:pt idx="1">
                  <c:v>CI05</c:v>
                </c:pt>
                <c:pt idx="2">
                  <c:v>CI95</c:v>
                </c:pt>
                <c:pt idx="3">
                  <c:v>Mean</c:v>
                </c:pt>
              </c:strCache>
            </c:strRef>
          </c:cat>
          <c:val>
            <c:numRef>
              <c:f>Combined!$M$20:$M$23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2E7-46B4-9D26-F59BE08A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6795968"/>
        <c:axId val="616796296"/>
      </c:barChart>
      <c:catAx>
        <c:axId val="6167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6296"/>
        <c:crosses val="autoZero"/>
        <c:auto val="1"/>
        <c:lblAlgn val="ctr"/>
        <c:lblOffset val="100"/>
        <c:noMultiLvlLbl val="0"/>
      </c:catAx>
      <c:valAx>
        <c:axId val="6167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</a:t>
            </a:r>
            <a:r>
              <a:rPr lang="en-US" b="1" baseline="0"/>
              <a:t> Prior-Posterior Distribution affects VoI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Combined!$L$11</c:f>
              <c:strCache>
                <c:ptCount val="1"/>
                <c:pt idx="0">
                  <c:v>Dist1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Combined!$M$10:$P$10</c:f>
              <c:strCache>
                <c:ptCount val="4"/>
                <c:pt idx="0">
                  <c:v>Tonga Tongatapu</c:v>
                </c:pt>
                <c:pt idx="1">
                  <c:v>Fiji Urban</c:v>
                </c:pt>
                <c:pt idx="2">
                  <c:v>Cook Islands</c:v>
                </c:pt>
                <c:pt idx="3">
                  <c:v>Samoa Rural</c:v>
                </c:pt>
              </c:strCache>
            </c:strRef>
          </c:cat>
          <c:val>
            <c:numRef>
              <c:f>Combined!$M$11:$P$11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DA1-4C3F-8C9E-FC7C46A39B66}"/>
            </c:ext>
          </c:extLst>
        </c:ser>
        <c:ser>
          <c:idx val="1"/>
          <c:order val="1"/>
          <c:tx>
            <c:strRef>
              <c:f>Combined!$L$12</c:f>
              <c:strCache>
                <c:ptCount val="1"/>
                <c:pt idx="0">
                  <c:v>Dist2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Combined!$M$10:$P$10</c:f>
              <c:strCache>
                <c:ptCount val="4"/>
                <c:pt idx="0">
                  <c:v>Tonga Tongatapu</c:v>
                </c:pt>
                <c:pt idx="1">
                  <c:v>Fiji Urban</c:v>
                </c:pt>
                <c:pt idx="2">
                  <c:v>Cook Islands</c:v>
                </c:pt>
                <c:pt idx="3">
                  <c:v>Samoa Rural</c:v>
                </c:pt>
              </c:strCache>
            </c:strRef>
          </c:cat>
          <c:val>
            <c:numRef>
              <c:f>Combined!$M$12:$P$12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8DA1-4C3F-8C9E-FC7C46A39B66}"/>
            </c:ext>
          </c:extLst>
        </c:ser>
        <c:ser>
          <c:idx val="2"/>
          <c:order val="2"/>
          <c:tx>
            <c:strRef>
              <c:f>Combined!$L$13</c:f>
              <c:strCache>
                <c:ptCount val="1"/>
                <c:pt idx="0">
                  <c:v>Dist3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Combined!$M$10:$P$10</c:f>
              <c:strCache>
                <c:ptCount val="4"/>
                <c:pt idx="0">
                  <c:v>Tonga Tongatapu</c:v>
                </c:pt>
                <c:pt idx="1">
                  <c:v>Fiji Urban</c:v>
                </c:pt>
                <c:pt idx="2">
                  <c:v>Cook Islands</c:v>
                </c:pt>
                <c:pt idx="3">
                  <c:v>Samoa Rural</c:v>
                </c:pt>
              </c:strCache>
            </c:strRef>
          </c:cat>
          <c:val>
            <c:numRef>
              <c:f>Combined!$M$13:$P$13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8DA1-4C3F-8C9E-FC7C46A39B66}"/>
            </c:ext>
          </c:extLst>
        </c:ser>
        <c:ser>
          <c:idx val="3"/>
          <c:order val="3"/>
          <c:tx>
            <c:strRef>
              <c:f>Combined!$L$14</c:f>
              <c:strCache>
                <c:ptCount val="1"/>
                <c:pt idx="0">
                  <c:v>Dist4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Combined!$M$10:$P$10</c:f>
              <c:strCache>
                <c:ptCount val="4"/>
                <c:pt idx="0">
                  <c:v>Tonga Tongatapu</c:v>
                </c:pt>
                <c:pt idx="1">
                  <c:v>Fiji Urban</c:v>
                </c:pt>
                <c:pt idx="2">
                  <c:v>Cook Islands</c:v>
                </c:pt>
                <c:pt idx="3">
                  <c:v>Samoa Rural</c:v>
                </c:pt>
              </c:strCache>
            </c:strRef>
          </c:cat>
          <c:val>
            <c:numRef>
              <c:f>Combined!$M$14:$P$14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8DA1-4C3F-8C9E-FC7C46A3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885848"/>
        <c:axId val="613984688"/>
      </c:barChart>
      <c:catAx>
        <c:axId val="5158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84688"/>
        <c:crosses val="autoZero"/>
        <c:auto val="1"/>
        <c:lblAlgn val="ctr"/>
        <c:lblOffset val="100"/>
        <c:noMultiLvlLbl val="0"/>
      </c:catAx>
      <c:valAx>
        <c:axId val="6139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Combined!$T$19</c:f>
              <c:strCache>
                <c:ptCount val="1"/>
                <c:pt idx="0">
                  <c:v>Samoa 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Combined!$S$20:$S$23</c:f>
              <c:strCache>
                <c:ptCount val="4"/>
                <c:pt idx="0">
                  <c:v>median</c:v>
                </c:pt>
                <c:pt idx="1">
                  <c:v>CI05</c:v>
                </c:pt>
                <c:pt idx="2">
                  <c:v>CI95</c:v>
                </c:pt>
                <c:pt idx="3">
                  <c:v>Mean</c:v>
                </c:pt>
              </c:strCache>
            </c:strRef>
          </c:cat>
          <c:val>
            <c:numRef>
              <c:f>Combined!$T$20:$T$23</c:f>
              <c:numCache>
                <c:formatCode>General</c:formatCode>
                <c:ptCount val="4"/>
                <c:pt idx="0">
                  <c:v>4.6100000000000003</c:v>
                </c:pt>
                <c:pt idx="1">
                  <c:v>0.28999999999999998</c:v>
                </c:pt>
                <c:pt idx="2">
                  <c:v>29.48</c:v>
                </c:pt>
                <c:pt idx="3">
                  <c:v>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A-47A4-97D4-D0E639BE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411648"/>
        <c:axId val="440412304"/>
      </c:barChart>
      <c:catAx>
        <c:axId val="4404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12304"/>
        <c:crosses val="autoZero"/>
        <c:auto val="1"/>
        <c:lblAlgn val="ctr"/>
        <c:lblOffset val="100"/>
        <c:noMultiLvlLbl val="0"/>
      </c:catAx>
      <c:valAx>
        <c:axId val="4404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148166</xdr:rowOff>
    </xdr:from>
    <xdr:to>
      <xdr:col>4</xdr:col>
      <xdr:colOff>1354666</xdr:colOff>
      <xdr:row>56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04145-06B9-4FBD-A99B-E32788408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1411515</xdr:colOff>
      <xdr:row>41</xdr:row>
      <xdr:rowOff>119742</xdr:rowOff>
    </xdr:from>
    <xdr:to>
      <xdr:col>27</xdr:col>
      <xdr:colOff>224064</xdr:colOff>
      <xdr:row>56</xdr:row>
      <xdr:rowOff>11792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7A715-43F7-4B65-82F6-046C0BCA3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1104900</xdr:colOff>
      <xdr:row>34</xdr:row>
      <xdr:rowOff>165100</xdr:rowOff>
    </xdr:from>
    <xdr:to>
      <xdr:col>20</xdr:col>
      <xdr:colOff>304800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296676-A194-4620-A8FC-BFC6DB71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34</xdr:row>
      <xdr:rowOff>180975</xdr:rowOff>
    </xdr:from>
    <xdr:to>
      <xdr:col>8</xdr:col>
      <xdr:colOff>1136650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1B487-DF64-4CB1-9FAC-BBF67462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651933</xdr:colOff>
      <xdr:row>34</xdr:row>
      <xdr:rowOff>55034</xdr:rowOff>
    </xdr:from>
    <xdr:to>
      <xdr:col>13</xdr:col>
      <xdr:colOff>1134533</xdr:colOff>
      <xdr:row>48</xdr:row>
      <xdr:rowOff>182034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B87D9-9FB4-4797-AC57-8891801D4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36</xdr:row>
      <xdr:rowOff>136525</xdr:rowOff>
    </xdr:from>
    <xdr:to>
      <xdr:col>8</xdr:col>
      <xdr:colOff>6350</xdr:colOff>
      <xdr:row>52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100CF-A59D-4EB0-B63C-6144E7794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247649</xdr:colOff>
      <xdr:row>13</xdr:row>
      <xdr:rowOff>15875</xdr:rowOff>
    </xdr:from>
    <xdr:to>
      <xdr:col>10</xdr:col>
      <xdr:colOff>479424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B9C87-CF8A-462C-9E38-40C91809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42</xdr:row>
      <xdr:rowOff>15875</xdr:rowOff>
    </xdr:from>
    <xdr:to>
      <xdr:col>15</xdr:col>
      <xdr:colOff>165100</xdr:colOff>
      <xdr:row>56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CFFB21-8C6A-4048-898F-F8B70C3B1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24</xdr:row>
      <xdr:rowOff>3175</xdr:rowOff>
    </xdr:from>
    <xdr:to>
      <xdr:col>23</xdr:col>
      <xdr:colOff>603250</xdr:colOff>
      <xdr:row>38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E8CB5F-713A-4C02-975F-559A5C26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406400</xdr:colOff>
      <xdr:row>15</xdr:row>
      <xdr:rowOff>6</xdr:rowOff>
    </xdr:from>
    <xdr:to>
      <xdr:col>21</xdr:col>
      <xdr:colOff>419100</xdr:colOff>
      <xdr:row>29</xdr:row>
      <xdr:rowOff>88906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F5D7A-D4ED-4782-AA9A-A5070F98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50</xdr:row>
      <xdr:rowOff>50799</xdr:rowOff>
    </xdr:from>
    <xdr:to>
      <xdr:col>16</xdr:col>
      <xdr:colOff>304800</xdr:colOff>
      <xdr:row>61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AB282-F544-421F-BA6D-D7FC33465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177800</xdr:colOff>
      <xdr:row>49</xdr:row>
      <xdr:rowOff>168275</xdr:rowOff>
    </xdr:from>
    <xdr:to>
      <xdr:col>24</xdr:col>
      <xdr:colOff>482600</xdr:colOff>
      <xdr:row>64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82AE5-11D6-47B8-AA80-489A045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177800</xdr:colOff>
      <xdr:row>64</xdr:row>
      <xdr:rowOff>66675</xdr:rowOff>
    </xdr:from>
    <xdr:to>
      <xdr:col>16</xdr:col>
      <xdr:colOff>482600</xdr:colOff>
      <xdr:row>79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C6E21-3254-444D-B3AC-512201B4B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101600</xdr:colOff>
      <xdr:row>81</xdr:row>
      <xdr:rowOff>117475</xdr:rowOff>
    </xdr:from>
    <xdr:to>
      <xdr:col>16</xdr:col>
      <xdr:colOff>406400</xdr:colOff>
      <xdr:row>96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1BABD-740B-415D-A4BD-4F28A7ED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222250</xdr:colOff>
      <xdr:row>68</xdr:row>
      <xdr:rowOff>117475</xdr:rowOff>
    </xdr:from>
    <xdr:to>
      <xdr:col>11</xdr:col>
      <xdr:colOff>527050</xdr:colOff>
      <xdr:row>83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84E635-E6CD-49EA-9968-E22D871EC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G4" sqref="G4:G30"/>
    </sheetView>
  </sheetViews>
  <sheetFormatPr defaultRowHeight="14.5" x14ac:dyDescent="0.35"/>
  <cols>
    <col min="1" max="1" width="11.81640625" customWidth="1"/>
    <col min="2" max="2" width="13.81640625" customWidth="1"/>
    <col min="3" max="3" width="13.90625" customWidth="1"/>
    <col min="4" max="4" width="10.54296875" customWidth="1"/>
    <col min="5" max="5" width="9.7265625" customWidth="1"/>
    <col min="6" max="6" width="8.7265625" customWidth="1"/>
    <col min="7" max="7" width="13" customWidth="1"/>
    <col min="8" max="8" width="19.54296875" customWidth="1"/>
  </cols>
  <sheetData>
    <row r="2" spans="1:8" ht="15.5" x14ac:dyDescent="0.35">
      <c r="D2" s="36" t="s">
        <v>4</v>
      </c>
      <c r="E2" s="36"/>
      <c r="F2" s="36"/>
      <c r="G2" s="36"/>
    </row>
    <row r="3" spans="1:8" ht="15.5" x14ac:dyDescent="0.35">
      <c r="A3" s="4" t="s">
        <v>0</v>
      </c>
      <c r="B3" s="4" t="s">
        <v>1</v>
      </c>
      <c r="C3" s="4" t="s">
        <v>2</v>
      </c>
      <c r="D3" s="28" t="s">
        <v>43</v>
      </c>
      <c r="E3" s="28" t="s">
        <v>44</v>
      </c>
      <c r="F3" s="28" t="s">
        <v>45</v>
      </c>
      <c r="G3" s="29" t="s">
        <v>42</v>
      </c>
      <c r="H3" s="4" t="s">
        <v>9</v>
      </c>
    </row>
    <row r="4" spans="1:8" x14ac:dyDescent="0.35">
      <c r="A4" s="2" t="s">
        <v>3</v>
      </c>
      <c r="B4" s="2" t="s">
        <v>3</v>
      </c>
      <c r="C4" s="2" t="s">
        <v>3</v>
      </c>
      <c r="D4">
        <v>0</v>
      </c>
      <c r="E4">
        <v>0</v>
      </c>
      <c r="F4">
        <v>0</v>
      </c>
      <c r="G4">
        <v>0</v>
      </c>
      <c r="H4">
        <f>G4 /58.91</f>
        <v>0</v>
      </c>
    </row>
    <row r="5" spans="1:8" x14ac:dyDescent="0.35">
      <c r="A5" s="2" t="s">
        <v>3</v>
      </c>
      <c r="B5" s="2" t="s">
        <v>3</v>
      </c>
      <c r="C5" s="1" t="s">
        <v>5</v>
      </c>
      <c r="D5">
        <v>0</v>
      </c>
      <c r="E5">
        <v>0</v>
      </c>
      <c r="F5">
        <v>0</v>
      </c>
      <c r="G5">
        <v>0</v>
      </c>
      <c r="H5">
        <f t="shared" ref="H5:H30" si="0">G5 /58.91</f>
        <v>0</v>
      </c>
    </row>
    <row r="6" spans="1:8" x14ac:dyDescent="0.35">
      <c r="A6" s="2" t="s">
        <v>3</v>
      </c>
      <c r="B6" s="2" t="s">
        <v>3</v>
      </c>
      <c r="C6" s="3" t="s">
        <v>6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35">
      <c r="A7" s="2" t="s">
        <v>3</v>
      </c>
      <c r="B7" s="1" t="s">
        <v>5</v>
      </c>
      <c r="C7" s="2" t="s">
        <v>3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35">
      <c r="A8" s="2" t="s">
        <v>3</v>
      </c>
      <c r="B8" s="1" t="s">
        <v>5</v>
      </c>
      <c r="C8" s="1" t="s">
        <v>5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35">
      <c r="A9" s="2" t="s">
        <v>3</v>
      </c>
      <c r="B9" s="1" t="s">
        <v>5</v>
      </c>
      <c r="C9" s="3" t="s">
        <v>6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35">
      <c r="A10" s="2" t="s">
        <v>3</v>
      </c>
      <c r="B10" s="3" t="s">
        <v>6</v>
      </c>
      <c r="C10" s="2" t="s">
        <v>3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35">
      <c r="A11" s="2" t="s">
        <v>3</v>
      </c>
      <c r="B11" s="3" t="s">
        <v>6</v>
      </c>
      <c r="C11" s="1" t="s">
        <v>5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35">
      <c r="A12" s="2" t="s">
        <v>3</v>
      </c>
      <c r="B12" s="3" t="s">
        <v>6</v>
      </c>
      <c r="C12" s="3" t="s">
        <v>6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35">
      <c r="A13" s="1" t="s">
        <v>5</v>
      </c>
      <c r="B13" s="2" t="s">
        <v>3</v>
      </c>
      <c r="C13" s="2" t="s">
        <v>3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35">
      <c r="A14" s="1" t="s">
        <v>5</v>
      </c>
      <c r="B14" s="2" t="s">
        <v>3</v>
      </c>
      <c r="C14" s="1" t="s">
        <v>5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35">
      <c r="A15" s="1" t="s">
        <v>5</v>
      </c>
      <c r="B15" s="2" t="s">
        <v>3</v>
      </c>
      <c r="C15" s="3" t="s">
        <v>6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35">
      <c r="A16" s="1" t="s">
        <v>5</v>
      </c>
      <c r="B16" s="1" t="s">
        <v>5</v>
      </c>
      <c r="C16" s="2" t="s">
        <v>3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35">
      <c r="A17" s="1" t="s">
        <v>5</v>
      </c>
      <c r="B17" s="1" t="s">
        <v>5</v>
      </c>
      <c r="C17" s="1" t="s">
        <v>5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35">
      <c r="A18" s="1" t="s">
        <v>5</v>
      </c>
      <c r="B18" s="1" t="s">
        <v>5</v>
      </c>
      <c r="C18" s="3" t="s">
        <v>6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35">
      <c r="A19" s="1" t="s">
        <v>5</v>
      </c>
      <c r="B19" s="3" t="s">
        <v>6</v>
      </c>
      <c r="C19" s="2" t="s">
        <v>3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35">
      <c r="A20" s="1" t="s">
        <v>5</v>
      </c>
      <c r="B20" s="3" t="s">
        <v>6</v>
      </c>
      <c r="C20" s="1" t="s">
        <v>5</v>
      </c>
      <c r="D20" s="5">
        <v>0</v>
      </c>
      <c r="E20" s="5">
        <v>0</v>
      </c>
      <c r="F20" s="5">
        <v>16.008975</v>
      </c>
      <c r="G20">
        <v>3.2</v>
      </c>
      <c r="H20">
        <f t="shared" si="0"/>
        <v>5.4320149380410805E-2</v>
      </c>
    </row>
    <row r="21" spans="1:8" x14ac:dyDescent="0.35">
      <c r="A21" s="1" t="s">
        <v>5</v>
      </c>
      <c r="B21" s="3" t="s">
        <v>6</v>
      </c>
      <c r="C21" s="3" t="s">
        <v>6</v>
      </c>
      <c r="D21" s="5">
        <v>0.88356800000000002</v>
      </c>
      <c r="E21" s="5">
        <v>0</v>
      </c>
      <c r="F21" s="5">
        <v>156.96326099999999</v>
      </c>
      <c r="G21">
        <v>38.71</v>
      </c>
      <c r="H21">
        <f t="shared" si="0"/>
        <v>0.65710405703615693</v>
      </c>
    </row>
    <row r="22" spans="1:8" x14ac:dyDescent="0.35">
      <c r="A22" s="3" t="s">
        <v>6</v>
      </c>
      <c r="B22" s="2" t="s">
        <v>3</v>
      </c>
      <c r="C22" s="2" t="s">
        <v>3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35">
      <c r="A23" s="3" t="s">
        <v>6</v>
      </c>
      <c r="B23" s="2" t="s">
        <v>3</v>
      </c>
      <c r="C23" s="1" t="s">
        <v>5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x14ac:dyDescent="0.35">
      <c r="A24" s="3" t="s">
        <v>6</v>
      </c>
      <c r="B24" s="2" t="s">
        <v>3</v>
      </c>
      <c r="C24" s="3" t="s">
        <v>6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35">
      <c r="A25" s="3" t="s">
        <v>6</v>
      </c>
      <c r="B25" s="1" t="s">
        <v>5</v>
      </c>
      <c r="C25" s="2" t="s">
        <v>3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35">
      <c r="A26" s="3" t="s">
        <v>6</v>
      </c>
      <c r="B26" s="1" t="s">
        <v>5</v>
      </c>
      <c r="C26" s="1" t="s">
        <v>5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 x14ac:dyDescent="0.35">
      <c r="A27" s="3" t="s">
        <v>6</v>
      </c>
      <c r="B27" s="1" t="s">
        <v>5</v>
      </c>
      <c r="C27" s="3" t="s">
        <v>6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 x14ac:dyDescent="0.35">
      <c r="A28" s="3" t="s">
        <v>6</v>
      </c>
      <c r="B28" s="3" t="s">
        <v>6</v>
      </c>
      <c r="C28" s="2" t="s">
        <v>3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 x14ac:dyDescent="0.35">
      <c r="A29" s="3" t="s">
        <v>6</v>
      </c>
      <c r="B29" s="3" t="s">
        <v>6</v>
      </c>
      <c r="C29" s="1" t="s">
        <v>5</v>
      </c>
      <c r="D29">
        <v>0</v>
      </c>
      <c r="E29">
        <v>0</v>
      </c>
      <c r="F29">
        <v>95.313408999999993</v>
      </c>
      <c r="G29">
        <v>20.34</v>
      </c>
      <c r="H29">
        <f t="shared" si="0"/>
        <v>0.34527244949923613</v>
      </c>
    </row>
    <row r="30" spans="1:8" x14ac:dyDescent="0.35">
      <c r="A30" s="3" t="s">
        <v>6</v>
      </c>
      <c r="B30" s="3" t="s">
        <v>6</v>
      </c>
      <c r="C30" s="3" t="s">
        <v>6</v>
      </c>
      <c r="D30">
        <v>28.612565</v>
      </c>
      <c r="E30">
        <v>0</v>
      </c>
      <c r="F30">
        <v>191.67127500000001</v>
      </c>
      <c r="G30">
        <v>58.91</v>
      </c>
      <c r="H30">
        <f t="shared" si="0"/>
        <v>1</v>
      </c>
    </row>
    <row r="32" spans="1:8" x14ac:dyDescent="0.35">
      <c r="B32" s="3" t="s">
        <v>10</v>
      </c>
      <c r="C32">
        <f xml:space="preserve"> MIN(G4:G30)</f>
        <v>0</v>
      </c>
    </row>
    <row r="33" spans="2:3" x14ac:dyDescent="0.35">
      <c r="B33" s="3" t="s">
        <v>11</v>
      </c>
      <c r="C33">
        <f>MAX(G4:G30)</f>
        <v>58.91</v>
      </c>
    </row>
  </sheetData>
  <mergeCells count="1">
    <mergeCell ref="D2:G2"/>
  </mergeCells>
  <conditionalFormatting sqref="D30:F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F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F2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0:F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4"/>
  <sheetViews>
    <sheetView tabSelected="1" topLeftCell="E10" workbookViewId="0">
      <selection activeCell="I63" sqref="I63"/>
    </sheetView>
  </sheetViews>
  <sheetFormatPr defaultRowHeight="14.5" x14ac:dyDescent="0.35"/>
  <cols>
    <col min="2" max="2" width="18.453125" customWidth="1"/>
    <col min="3" max="3" width="27" customWidth="1"/>
    <col min="31" max="31" width="41.54296875" customWidth="1"/>
  </cols>
  <sheetData>
    <row r="1" spans="2:31" x14ac:dyDescent="0.35"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s="15" t="s">
        <v>103</v>
      </c>
    </row>
    <row r="2" spans="2:31" x14ac:dyDescent="0.35">
      <c r="B2" s="33" t="s">
        <v>83</v>
      </c>
      <c r="C2" s="33" t="s">
        <v>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5">
        <v>0</v>
      </c>
      <c r="U2" s="5">
        <v>32.876753000000001</v>
      </c>
      <c r="V2">
        <v>0</v>
      </c>
      <c r="W2">
        <v>0</v>
      </c>
      <c r="X2">
        <v>0</v>
      </c>
      <c r="Y2">
        <v>0</v>
      </c>
      <c r="Z2">
        <v>0</v>
      </c>
      <c r="AA2" s="5">
        <v>0</v>
      </c>
      <c r="AB2">
        <v>0</v>
      </c>
      <c r="AC2">
        <v>48.407015999999999</v>
      </c>
      <c r="AD2" s="5">
        <v>86.617633999999995</v>
      </c>
      <c r="AE2" s="34">
        <f>SUM(D2*D6,E2*E6,F2*F6,G2*G6,H2*H6,I2*I6,J2*J6,K2*K6,L2*L6,M2*M6,N2*N6,O2*O6,P2*P6,Q2*Q6,R2*R6,S2*S6,T2*T6,U2*U6,V2*V6,W2*W6,X2*X6,Y2*Y6,Z2*Z6,AA2*AA6,AB2*AB6,AC2*AC6,AD2*AD6)</f>
        <v>1.7910018089999999</v>
      </c>
    </row>
    <row r="3" spans="2:31" x14ac:dyDescent="0.35">
      <c r="B3" s="33" t="s">
        <v>85</v>
      </c>
      <c r="C3" s="33" t="s">
        <v>86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5">
        <v>0</v>
      </c>
      <c r="U3" s="5">
        <v>0</v>
      </c>
      <c r="V3">
        <v>0</v>
      </c>
      <c r="W3">
        <v>0</v>
      </c>
      <c r="X3">
        <v>0</v>
      </c>
      <c r="Y3">
        <v>0</v>
      </c>
      <c r="Z3">
        <v>0</v>
      </c>
      <c r="AA3" s="5">
        <v>0</v>
      </c>
      <c r="AB3">
        <v>0</v>
      </c>
      <c r="AC3">
        <v>0</v>
      </c>
      <c r="AD3" s="5">
        <v>18.143801</v>
      </c>
      <c r="AE3" s="34">
        <f>SUM(D3*D6,E3*E6,F3*F6,G3*G6,H3*H6,I3*I6,J3*J6,K3*K6,L3*L6,M3*M6,N3*N6,O3*O6,P3*P6,Q3*Q6,R3*R6,S3*S6,T3*T6,U3*U6,V3*V6,W3*W6,X3*X6,Y3*Y6,Z3*Z6,AA3*AA6,AB3*AB6,AC3*AC6,AD3*AD6)</f>
        <v>0.10886280600000002</v>
      </c>
    </row>
    <row r="4" spans="2:31" x14ac:dyDescent="0.35">
      <c r="B4" s="33" t="s">
        <v>87</v>
      </c>
      <c r="C4" s="33" t="s">
        <v>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107.07692400000001</v>
      </c>
      <c r="M4">
        <v>0</v>
      </c>
      <c r="N4">
        <v>0</v>
      </c>
      <c r="O4">
        <v>0</v>
      </c>
      <c r="P4">
        <v>0</v>
      </c>
      <c r="Q4">
        <v>0</v>
      </c>
      <c r="R4">
        <v>0.34708299999999997</v>
      </c>
      <c r="S4">
        <v>0</v>
      </c>
      <c r="T4" s="5">
        <v>55.045107000000002</v>
      </c>
      <c r="U4" s="5">
        <v>228.82059899999999</v>
      </c>
      <c r="V4">
        <v>0</v>
      </c>
      <c r="W4">
        <v>0</v>
      </c>
      <c r="X4">
        <v>0</v>
      </c>
      <c r="Y4">
        <v>0</v>
      </c>
      <c r="Z4">
        <v>0.33684199999999997</v>
      </c>
      <c r="AA4" s="5">
        <v>23.475338000000001</v>
      </c>
      <c r="AB4">
        <v>0.80255299999999996</v>
      </c>
      <c r="AC4">
        <v>200.18991800000001</v>
      </c>
      <c r="AD4" s="5">
        <v>266.11455699999999</v>
      </c>
      <c r="AE4" s="34">
        <f>SUM(D4*D6,E4*E6,F4*F6,G4*G6,H4*H6,I4*I6,J4*J6,K4*K6,L4*L6,M4*M6,N4*N6,O4*O6,P4*P6,Q4*Q6,R4*R6,S4*S6,T4*T6,U4*U6,V4*V6,W4*W6,X4*X6,Y4*Y6,Z4*Z6,AA4*AA6,AB4*AB6,AC4*AC6,AD4*AD6)</f>
        <v>12.352026559</v>
      </c>
    </row>
    <row r="5" spans="2:31" x14ac:dyDescent="0.35">
      <c r="B5" s="33" t="s">
        <v>89</v>
      </c>
      <c r="C5" s="33" t="s">
        <v>84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11</v>
      </c>
      <c r="M5">
        <v>0</v>
      </c>
      <c r="N5">
        <v>0</v>
      </c>
      <c r="O5">
        <v>0</v>
      </c>
      <c r="P5">
        <v>0</v>
      </c>
      <c r="Q5">
        <v>0</v>
      </c>
      <c r="R5">
        <v>0.03</v>
      </c>
      <c r="S5">
        <v>0</v>
      </c>
      <c r="T5">
        <v>10.71</v>
      </c>
      <c r="U5">
        <v>57.54</v>
      </c>
      <c r="V5">
        <v>0</v>
      </c>
      <c r="W5">
        <v>0</v>
      </c>
      <c r="X5">
        <v>0</v>
      </c>
      <c r="Y5">
        <v>0</v>
      </c>
      <c r="Z5">
        <v>0.06</v>
      </c>
      <c r="AA5">
        <v>3.18</v>
      </c>
      <c r="AB5">
        <v>0.08</v>
      </c>
      <c r="AC5">
        <v>72.28</v>
      </c>
      <c r="AD5">
        <v>114.77</v>
      </c>
      <c r="AE5" s="34">
        <f>SUM(D5*D6,E5*E6,F5*F6,G5*G6,H5*H6,I5*I6,J5*J6,K5*K6,L5*L6,M5*M6,N5*N6,O5*O6,P5*P6,Q5*Q6,R5*R6,S5*S6,T5*T6,U5*U6,V5*V6,W5*W6,X5*X6,Y5*Y6,Z5*Z6,AA5*AA6,AB5*AB6,AC5*AC6,AD5*AD6)</f>
        <v>3.3698800000000002</v>
      </c>
    </row>
    <row r="6" spans="2:31" x14ac:dyDescent="0.35">
      <c r="B6" t="s">
        <v>106</v>
      </c>
      <c r="D6">
        <v>3.0000000000000001E-3</v>
      </c>
      <c r="E6">
        <v>1.7999999999999999E-2</v>
      </c>
      <c r="F6">
        <v>8.9999999999999993E-3</v>
      </c>
      <c r="G6">
        <v>6.0000000000000001E-3</v>
      </c>
      <c r="H6">
        <v>3.5999999999999997E-2</v>
      </c>
      <c r="I6">
        <v>1.7999999999999999E-2</v>
      </c>
      <c r="J6">
        <v>1.0000000000000002E-3</v>
      </c>
      <c r="K6">
        <v>6.000000000000001E-3</v>
      </c>
      <c r="L6">
        <v>3.0000000000000005E-3</v>
      </c>
      <c r="M6">
        <v>2.1000000000000001E-2</v>
      </c>
      <c r="N6">
        <v>0.126</v>
      </c>
      <c r="O6">
        <v>6.3E-2</v>
      </c>
      <c r="P6">
        <v>4.2000000000000003E-2</v>
      </c>
      <c r="Q6">
        <v>0.252</v>
      </c>
      <c r="R6">
        <v>0.126</v>
      </c>
      <c r="S6">
        <v>6.9999999999999993E-3</v>
      </c>
      <c r="T6">
        <v>4.1999999999999996E-2</v>
      </c>
      <c r="U6">
        <v>2.0999999999999998E-2</v>
      </c>
      <c r="V6">
        <v>6.0000000000000001E-3</v>
      </c>
      <c r="W6">
        <v>3.5999999999999997E-2</v>
      </c>
      <c r="X6">
        <v>1.7999999999999999E-2</v>
      </c>
      <c r="Y6">
        <v>1.2E-2</v>
      </c>
      <c r="Z6">
        <v>7.1999999999999995E-2</v>
      </c>
      <c r="AA6">
        <v>3.5999999999999997E-2</v>
      </c>
      <c r="AB6">
        <v>2.0000000000000005E-3</v>
      </c>
      <c r="AC6">
        <v>1.2000000000000002E-2</v>
      </c>
      <c r="AD6">
        <v>6.000000000000001E-3</v>
      </c>
      <c r="AE6" s="34"/>
    </row>
    <row r="7" spans="2:31" x14ac:dyDescent="0.35">
      <c r="B7" s="33" t="s">
        <v>107</v>
      </c>
      <c r="C7">
        <v>85</v>
      </c>
    </row>
    <row r="8" spans="2:31" x14ac:dyDescent="0.35">
      <c r="D8" s="50" t="s">
        <v>108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2:31" x14ac:dyDescent="0.35">
      <c r="D9">
        <f>ABS(D2-C$7)</f>
        <v>85</v>
      </c>
      <c r="E9">
        <f>ABS(E2-C$7)</f>
        <v>85</v>
      </c>
      <c r="F9">
        <f>ABS(F2-C$7)</f>
        <v>85</v>
      </c>
      <c r="G9">
        <f>ABS(G2-C$7)</f>
        <v>85</v>
      </c>
      <c r="H9">
        <f>ABS(H2-C$7)</f>
        <v>85</v>
      </c>
      <c r="I9">
        <f>ABS(I2-C$7)</f>
        <v>85</v>
      </c>
      <c r="J9">
        <f>ABS(J2-C$7)</f>
        <v>85</v>
      </c>
      <c r="K9">
        <f>ABS(K2-C$7)</f>
        <v>85</v>
      </c>
      <c r="L9">
        <f>ABS(L2-C$7)</f>
        <v>85</v>
      </c>
      <c r="M9">
        <f>ABS(M2-C$7)</f>
        <v>85</v>
      </c>
      <c r="N9">
        <f>ABS(N2-C$7)</f>
        <v>85</v>
      </c>
      <c r="O9">
        <f>ABS(O2-C$7)</f>
        <v>85</v>
      </c>
      <c r="P9">
        <f>ABS(P2-C$7)</f>
        <v>85</v>
      </c>
      <c r="Q9">
        <f>ABS(Q2-C$7)</f>
        <v>85</v>
      </c>
      <c r="R9">
        <f>ABS(R2-C$7)</f>
        <v>85</v>
      </c>
      <c r="S9">
        <f>ABS(S2-C$7)</f>
        <v>85</v>
      </c>
      <c r="T9">
        <f>ABS(T2-C$7)</f>
        <v>85</v>
      </c>
      <c r="U9">
        <f>ABS(U2-C$7)</f>
        <v>52.123246999999999</v>
      </c>
      <c r="V9">
        <f>ABS(V2-C$7)</f>
        <v>85</v>
      </c>
      <c r="W9">
        <f>ABS(W2-C$7)</f>
        <v>85</v>
      </c>
      <c r="X9">
        <f>ABS(X2-C$7)</f>
        <v>85</v>
      </c>
      <c r="Y9">
        <f>ABS(Y2-C$7)</f>
        <v>85</v>
      </c>
      <c r="Z9">
        <f>ABS(Z2-C$7)</f>
        <v>85</v>
      </c>
      <c r="AA9">
        <f>ABS(AA2-C$7)</f>
        <v>85</v>
      </c>
      <c r="AB9">
        <f>ABS(AB2-C$7)</f>
        <v>85</v>
      </c>
      <c r="AC9">
        <f>ABS(AC2-C$7)</f>
        <v>36.592984000000001</v>
      </c>
      <c r="AD9">
        <f>ABS(AD2-C$7)</f>
        <v>1.6176339999999954</v>
      </c>
      <c r="AE9">
        <f>ABS(AE2-C$7)</f>
        <v>83.208998191000006</v>
      </c>
    </row>
    <row r="10" spans="2:31" x14ac:dyDescent="0.35">
      <c r="D10">
        <f>ABS(D3-C$7)</f>
        <v>85</v>
      </c>
      <c r="E10">
        <f t="shared" ref="E10:E12" si="0">ABS(E3-C$7)</f>
        <v>85</v>
      </c>
      <c r="F10">
        <f t="shared" ref="F10:F12" si="1">ABS(F3-C$7)</f>
        <v>85</v>
      </c>
      <c r="G10">
        <f t="shared" ref="G10:G12" si="2">ABS(G3-C$7)</f>
        <v>85</v>
      </c>
      <c r="H10">
        <f t="shared" ref="H10:H12" si="3">ABS(H3-C$7)</f>
        <v>85</v>
      </c>
      <c r="I10">
        <f t="shared" ref="I10:I12" si="4">ABS(I3-C$7)</f>
        <v>85</v>
      </c>
      <c r="J10">
        <f t="shared" ref="J10:J12" si="5">ABS(J3-C$7)</f>
        <v>85</v>
      </c>
      <c r="K10">
        <f t="shared" ref="K10:K12" si="6">ABS(K3-C$7)</f>
        <v>85</v>
      </c>
      <c r="L10">
        <f t="shared" ref="L10:L12" si="7">ABS(L3-C$7)</f>
        <v>85</v>
      </c>
      <c r="M10">
        <f t="shared" ref="M10:M12" si="8">ABS(M3-C$7)</f>
        <v>85</v>
      </c>
      <c r="N10">
        <f t="shared" ref="N10:N12" si="9">ABS(N3-C$7)</f>
        <v>85</v>
      </c>
      <c r="O10">
        <f t="shared" ref="O10:O12" si="10">ABS(O3-C$7)</f>
        <v>85</v>
      </c>
      <c r="P10">
        <f t="shared" ref="P10:P12" si="11">ABS(P3-C$7)</f>
        <v>85</v>
      </c>
      <c r="Q10">
        <f t="shared" ref="Q10:Q12" si="12">ABS(Q3-C$7)</f>
        <v>85</v>
      </c>
      <c r="R10">
        <f t="shared" ref="R10:R12" si="13">ABS(R3-C$7)</f>
        <v>85</v>
      </c>
      <c r="S10">
        <f t="shared" ref="S10:S12" si="14">ABS(S3-C$7)</f>
        <v>85</v>
      </c>
      <c r="T10">
        <f t="shared" ref="T10:T12" si="15">ABS(T3-C$7)</f>
        <v>85</v>
      </c>
      <c r="U10">
        <f t="shared" ref="U10:U12" si="16">ABS(U3-C$7)</f>
        <v>85</v>
      </c>
      <c r="V10">
        <f t="shared" ref="V10:V12" si="17">ABS(V3-C$7)</f>
        <v>85</v>
      </c>
      <c r="W10">
        <f t="shared" ref="W10:W12" si="18">ABS(W3-C$7)</f>
        <v>85</v>
      </c>
      <c r="X10">
        <f t="shared" ref="X10:X12" si="19">ABS(X3-C$7)</f>
        <v>85</v>
      </c>
      <c r="Y10">
        <f t="shared" ref="Y10:Y12" si="20">ABS(Y3-C$7)</f>
        <v>85</v>
      </c>
      <c r="Z10">
        <f t="shared" ref="Z10:Z12" si="21">ABS(Z3-C$7)</f>
        <v>85</v>
      </c>
      <c r="AA10">
        <f t="shared" ref="AA10:AA12" si="22">ABS(AA3-C$7)</f>
        <v>85</v>
      </c>
      <c r="AB10">
        <f t="shared" ref="AB10:AB12" si="23">ABS(AB3-C$7)</f>
        <v>85</v>
      </c>
      <c r="AC10">
        <f t="shared" ref="AC10:AC12" si="24">ABS(AC3-C$7)</f>
        <v>85</v>
      </c>
      <c r="AD10">
        <f t="shared" ref="AD10:AD12" si="25">ABS(AD3-C$7)</f>
        <v>66.856199000000004</v>
      </c>
      <c r="AE10">
        <f t="shared" ref="AE10:AE12" si="26">ABS(AE3-C$7)</f>
        <v>84.891137193999995</v>
      </c>
    </row>
    <row r="11" spans="2:31" x14ac:dyDescent="0.35">
      <c r="D11">
        <f>ABS(D4-C$7)</f>
        <v>85</v>
      </c>
      <c r="E11">
        <f t="shared" si="0"/>
        <v>85</v>
      </c>
      <c r="F11">
        <f t="shared" si="1"/>
        <v>85</v>
      </c>
      <c r="G11">
        <f t="shared" si="2"/>
        <v>85</v>
      </c>
      <c r="H11">
        <f t="shared" si="3"/>
        <v>85</v>
      </c>
      <c r="I11">
        <f t="shared" si="4"/>
        <v>85</v>
      </c>
      <c r="J11">
        <f t="shared" si="5"/>
        <v>85</v>
      </c>
      <c r="K11">
        <f t="shared" si="6"/>
        <v>85</v>
      </c>
      <c r="L11">
        <f t="shared" si="7"/>
        <v>22.076924000000005</v>
      </c>
      <c r="M11">
        <f t="shared" si="8"/>
        <v>85</v>
      </c>
      <c r="N11">
        <f t="shared" si="9"/>
        <v>85</v>
      </c>
      <c r="O11">
        <f t="shared" si="10"/>
        <v>85</v>
      </c>
      <c r="P11">
        <f t="shared" si="11"/>
        <v>85</v>
      </c>
      <c r="Q11">
        <f t="shared" si="12"/>
        <v>85</v>
      </c>
      <c r="R11">
        <f t="shared" si="13"/>
        <v>84.652917000000002</v>
      </c>
      <c r="S11">
        <f t="shared" si="14"/>
        <v>85</v>
      </c>
      <c r="T11">
        <f t="shared" si="15"/>
        <v>29.954892999999998</v>
      </c>
      <c r="U11">
        <f t="shared" si="16"/>
        <v>143.82059899999999</v>
      </c>
      <c r="V11">
        <f t="shared" si="17"/>
        <v>85</v>
      </c>
      <c r="W11">
        <f t="shared" si="18"/>
        <v>85</v>
      </c>
      <c r="X11">
        <f t="shared" si="19"/>
        <v>85</v>
      </c>
      <c r="Y11">
        <f t="shared" si="20"/>
        <v>85</v>
      </c>
      <c r="Z11">
        <f t="shared" si="21"/>
        <v>84.663157999999996</v>
      </c>
      <c r="AA11">
        <f t="shared" si="22"/>
        <v>61.524661999999999</v>
      </c>
      <c r="AB11">
        <f t="shared" si="23"/>
        <v>84.197446999999997</v>
      </c>
      <c r="AC11">
        <f t="shared" si="24"/>
        <v>115.18991800000001</v>
      </c>
      <c r="AD11">
        <f t="shared" si="25"/>
        <v>181.11455699999999</v>
      </c>
      <c r="AE11">
        <f t="shared" si="26"/>
        <v>72.647973441000005</v>
      </c>
    </row>
    <row r="12" spans="2:31" x14ac:dyDescent="0.35">
      <c r="D12">
        <f>ABS(D5-C$7)</f>
        <v>85</v>
      </c>
      <c r="E12">
        <f t="shared" si="0"/>
        <v>85</v>
      </c>
      <c r="F12">
        <f t="shared" si="1"/>
        <v>85</v>
      </c>
      <c r="G12">
        <f t="shared" si="2"/>
        <v>85</v>
      </c>
      <c r="H12">
        <f t="shared" si="3"/>
        <v>85</v>
      </c>
      <c r="I12">
        <f t="shared" si="4"/>
        <v>85</v>
      </c>
      <c r="J12">
        <f t="shared" si="5"/>
        <v>85</v>
      </c>
      <c r="K12">
        <f t="shared" si="6"/>
        <v>85</v>
      </c>
      <c r="L12">
        <f t="shared" si="7"/>
        <v>74</v>
      </c>
      <c r="M12">
        <f t="shared" si="8"/>
        <v>85</v>
      </c>
      <c r="N12">
        <f t="shared" si="9"/>
        <v>85</v>
      </c>
      <c r="O12">
        <f t="shared" si="10"/>
        <v>85</v>
      </c>
      <c r="P12">
        <f t="shared" si="11"/>
        <v>85</v>
      </c>
      <c r="Q12">
        <f t="shared" si="12"/>
        <v>85</v>
      </c>
      <c r="R12">
        <f t="shared" si="13"/>
        <v>84.97</v>
      </c>
      <c r="S12">
        <f t="shared" si="14"/>
        <v>85</v>
      </c>
      <c r="T12">
        <f t="shared" si="15"/>
        <v>74.289999999999992</v>
      </c>
      <c r="U12">
        <f t="shared" si="16"/>
        <v>27.46</v>
      </c>
      <c r="V12">
        <f t="shared" si="17"/>
        <v>85</v>
      </c>
      <c r="W12">
        <f t="shared" si="18"/>
        <v>85</v>
      </c>
      <c r="X12">
        <f t="shared" si="19"/>
        <v>85</v>
      </c>
      <c r="Y12">
        <f t="shared" si="20"/>
        <v>85</v>
      </c>
      <c r="Z12">
        <f t="shared" si="21"/>
        <v>84.94</v>
      </c>
      <c r="AA12">
        <f t="shared" si="22"/>
        <v>81.819999999999993</v>
      </c>
      <c r="AB12">
        <f t="shared" si="23"/>
        <v>84.92</v>
      </c>
      <c r="AC12">
        <f t="shared" si="24"/>
        <v>12.719999999999999</v>
      </c>
      <c r="AD12">
        <f t="shared" si="25"/>
        <v>29.769999999999996</v>
      </c>
      <c r="AE12">
        <f t="shared" si="26"/>
        <v>81.630120000000005</v>
      </c>
    </row>
    <row r="16" spans="2:31" x14ac:dyDescent="0.35">
      <c r="R16" s="47" t="s">
        <v>92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35" t="s">
        <v>93</v>
      </c>
    </row>
    <row r="17" spans="2:31" x14ac:dyDescent="0.35">
      <c r="Y17">
        <f>SUM(MIN(D9:D12)*D6, MIN(E9:E12)*E6,MIN(F9:F12)*F6,MIN(G9:G12)*G6, MIN(H9:H12)*H6,MIN(I9:I12)*I6,MIN(J9:J12)*J6,MIN(K9:K12)*K6,MIN(L9:L12)*L6,MIN(M9:M12)*M6,MIN(N9:N12)*N6,MIN(O9:O12)*O6,MIN(P9:P12)*P6,MIN(Q9:Q12)*Q6,MIN(R9:R12)*R6,MIN(S9:S12)*S6,MIN(T9:T12)*T6,MIN(U9:U12)*U6,MIN(V9:V12)*V6,MIN(W9:W12)*W6,MIN(X9:X12)*X6,MIN(Y9:Y12)*Y6,MIN(Z9:Z12)*Z6, MIN(AA9:AA12)*AA6,MIN(AB9:AB12)*AB6,MIN(AC9:AC12)*AC6,MIN(AD9:AD12)*AD6)</f>
        <v>79.008639726000027</v>
      </c>
      <c r="AE17">
        <f>MIN(AE9:AE12)</f>
        <v>72.647973441000005</v>
      </c>
    </row>
    <row r="18" spans="2:31" x14ac:dyDescent="0.35">
      <c r="V18" s="48" t="s">
        <v>94</v>
      </c>
      <c r="W18" s="48"/>
      <c r="X18" s="48"/>
      <c r="Y18" s="48"/>
      <c r="Z18" s="48"/>
      <c r="AA18" s="48"/>
      <c r="AB18" s="48"/>
      <c r="AC18" s="48"/>
      <c r="AD18" s="48"/>
      <c r="AE18" s="48"/>
    </row>
    <row r="19" spans="2:31" x14ac:dyDescent="0.35">
      <c r="AB19">
        <f>Y17-AE17</f>
        <v>6.360666285000022</v>
      </c>
    </row>
    <row r="23" spans="2:31" x14ac:dyDescent="0.35">
      <c r="I23" s="14" t="s">
        <v>113</v>
      </c>
      <c r="J23" s="13" t="s">
        <v>112</v>
      </c>
      <c r="O23" s="14" t="s">
        <v>113</v>
      </c>
      <c r="P23" s="13" t="s">
        <v>109</v>
      </c>
      <c r="Q23" s="13" t="s">
        <v>110</v>
      </c>
      <c r="R23" s="13" t="s">
        <v>111</v>
      </c>
      <c r="S23" s="13" t="s">
        <v>112</v>
      </c>
    </row>
    <row r="24" spans="2:31" x14ac:dyDescent="0.35">
      <c r="I24" s="7">
        <v>0</v>
      </c>
      <c r="J24">
        <v>0</v>
      </c>
      <c r="O24" s="7">
        <v>0</v>
      </c>
      <c r="P24">
        <v>0</v>
      </c>
      <c r="Q24">
        <v>0</v>
      </c>
      <c r="R24">
        <v>0</v>
      </c>
      <c r="S24">
        <v>0</v>
      </c>
    </row>
    <row r="25" spans="2:31" x14ac:dyDescent="0.35">
      <c r="I25" s="7">
        <v>5</v>
      </c>
      <c r="J25">
        <v>3.23</v>
      </c>
      <c r="O25" s="7">
        <v>5</v>
      </c>
      <c r="P25">
        <v>2.2200000000000002</v>
      </c>
      <c r="Q25">
        <v>3.58</v>
      </c>
      <c r="R25">
        <v>4.74</v>
      </c>
      <c r="S25">
        <v>3.23</v>
      </c>
    </row>
    <row r="26" spans="2:31" x14ac:dyDescent="0.35">
      <c r="I26" s="7">
        <v>10</v>
      </c>
      <c r="J26">
        <v>7.04</v>
      </c>
      <c r="O26" s="7">
        <v>10</v>
      </c>
      <c r="P26">
        <v>1.81</v>
      </c>
      <c r="Q26">
        <v>6.08</v>
      </c>
      <c r="R26">
        <v>1.74</v>
      </c>
      <c r="S26">
        <v>7.04</v>
      </c>
    </row>
    <row r="27" spans="2:31" x14ac:dyDescent="0.35">
      <c r="I27" s="7">
        <v>15</v>
      </c>
      <c r="J27">
        <v>11.49</v>
      </c>
      <c r="O27" s="7">
        <v>15</v>
      </c>
      <c r="P27">
        <v>6.48</v>
      </c>
      <c r="Q27">
        <v>5.53</v>
      </c>
      <c r="R27">
        <v>0.62</v>
      </c>
      <c r="S27">
        <v>11.49</v>
      </c>
    </row>
    <row r="28" spans="2:31" x14ac:dyDescent="0.35">
      <c r="I28" s="7">
        <v>20</v>
      </c>
      <c r="J28">
        <v>10.95</v>
      </c>
      <c r="O28" s="7">
        <v>20</v>
      </c>
      <c r="P28">
        <v>5.89</v>
      </c>
      <c r="Q28">
        <v>5.26</v>
      </c>
      <c r="R28">
        <v>7.9</v>
      </c>
      <c r="S28">
        <v>10.95</v>
      </c>
    </row>
    <row r="29" spans="2:31" x14ac:dyDescent="0.35">
      <c r="I29" s="7">
        <v>25</v>
      </c>
      <c r="J29">
        <v>10.47</v>
      </c>
      <c r="O29" s="7">
        <v>25</v>
      </c>
      <c r="P29">
        <v>5.46</v>
      </c>
      <c r="Q29">
        <v>4.9800000000000004</v>
      </c>
      <c r="R29">
        <v>15.98</v>
      </c>
      <c r="S29">
        <v>10.47</v>
      </c>
    </row>
    <row r="30" spans="2:31" x14ac:dyDescent="0.35">
      <c r="I30" s="7">
        <v>30</v>
      </c>
      <c r="J30">
        <v>10.14</v>
      </c>
      <c r="O30" s="7">
        <v>30</v>
      </c>
      <c r="P30">
        <v>5.1100000000000003</v>
      </c>
      <c r="Q30">
        <v>4.7300000000000004</v>
      </c>
      <c r="R30">
        <v>18.98</v>
      </c>
      <c r="S30">
        <v>10.14</v>
      </c>
    </row>
    <row r="31" spans="2:31" x14ac:dyDescent="0.35">
      <c r="I31" s="7">
        <v>35</v>
      </c>
      <c r="J31">
        <v>9.7200000000000006</v>
      </c>
      <c r="O31" s="7">
        <v>35</v>
      </c>
      <c r="P31">
        <v>4.9400000000000004</v>
      </c>
      <c r="Q31">
        <v>4.5199999999999996</v>
      </c>
      <c r="R31">
        <v>15.03</v>
      </c>
      <c r="S31">
        <v>9.7200000000000006</v>
      </c>
    </row>
    <row r="32" spans="2:31" x14ac:dyDescent="0.35">
      <c r="B32" s="5"/>
      <c r="I32" s="7">
        <v>40</v>
      </c>
      <c r="J32">
        <v>9.18</v>
      </c>
      <c r="O32" s="7">
        <v>40</v>
      </c>
      <c r="P32">
        <v>4.78</v>
      </c>
      <c r="Q32">
        <v>4.3600000000000003</v>
      </c>
      <c r="R32">
        <v>11.58</v>
      </c>
      <c r="S32">
        <v>9.18</v>
      </c>
    </row>
    <row r="33" spans="2:19" x14ac:dyDescent="0.35">
      <c r="B33" s="5"/>
      <c r="I33" s="7">
        <v>45</v>
      </c>
      <c r="J33">
        <v>8.64</v>
      </c>
      <c r="O33" s="7">
        <v>45</v>
      </c>
      <c r="P33">
        <v>4.51</v>
      </c>
      <c r="Q33">
        <v>4.3499999999999996</v>
      </c>
      <c r="R33">
        <v>11.34</v>
      </c>
      <c r="S33">
        <v>8.64</v>
      </c>
    </row>
    <row r="34" spans="2:19" x14ac:dyDescent="0.35">
      <c r="I34" s="7">
        <v>50</v>
      </c>
      <c r="J34">
        <v>7.93</v>
      </c>
      <c r="O34" s="7">
        <v>50</v>
      </c>
      <c r="P34">
        <v>3.93</v>
      </c>
      <c r="Q34">
        <v>4.29</v>
      </c>
      <c r="R34">
        <v>19.21</v>
      </c>
      <c r="S34">
        <v>7.93</v>
      </c>
    </row>
    <row r="35" spans="2:19" x14ac:dyDescent="0.35">
      <c r="I35" s="7">
        <v>55</v>
      </c>
      <c r="J35">
        <v>7.27</v>
      </c>
      <c r="O35" s="7">
        <v>55</v>
      </c>
      <c r="P35">
        <v>3.39</v>
      </c>
      <c r="Q35">
        <v>4.2300000000000004</v>
      </c>
      <c r="R35">
        <v>28.35</v>
      </c>
      <c r="S35">
        <v>7.27</v>
      </c>
    </row>
    <row r="36" spans="2:19" x14ac:dyDescent="0.35">
      <c r="I36" s="7">
        <v>60</v>
      </c>
      <c r="J36">
        <v>7.1</v>
      </c>
      <c r="O36" s="7">
        <v>60</v>
      </c>
      <c r="P36">
        <v>2.87</v>
      </c>
      <c r="Q36">
        <v>4.13</v>
      </c>
      <c r="R36">
        <v>36.56</v>
      </c>
      <c r="S36">
        <v>7.1</v>
      </c>
    </row>
    <row r="37" spans="2:19" x14ac:dyDescent="0.35">
      <c r="I37" s="7">
        <v>65</v>
      </c>
      <c r="J37">
        <v>6.9</v>
      </c>
      <c r="O37" s="7">
        <v>65</v>
      </c>
      <c r="P37">
        <v>2.29</v>
      </c>
      <c r="Q37">
        <v>4</v>
      </c>
      <c r="R37">
        <v>35.96</v>
      </c>
      <c r="S37">
        <v>6.9</v>
      </c>
    </row>
    <row r="38" spans="2:19" x14ac:dyDescent="0.35">
      <c r="I38" s="7">
        <v>70</v>
      </c>
      <c r="J38">
        <v>6.69</v>
      </c>
      <c r="O38" s="7">
        <v>70</v>
      </c>
      <c r="P38">
        <v>2</v>
      </c>
      <c r="Q38">
        <v>3.89</v>
      </c>
      <c r="R38">
        <v>35.36</v>
      </c>
      <c r="S38">
        <v>6.69</v>
      </c>
    </row>
    <row r="39" spans="2:19" x14ac:dyDescent="0.35">
      <c r="I39" s="7">
        <v>75</v>
      </c>
      <c r="J39">
        <v>6.54</v>
      </c>
      <c r="O39" s="7">
        <v>75</v>
      </c>
      <c r="P39">
        <v>1.65</v>
      </c>
      <c r="Q39">
        <v>3.77</v>
      </c>
      <c r="R39">
        <v>34.76</v>
      </c>
      <c r="S39">
        <v>6.54</v>
      </c>
    </row>
    <row r="40" spans="2:19" x14ac:dyDescent="0.35">
      <c r="I40" s="7">
        <v>80</v>
      </c>
      <c r="J40">
        <v>6.45</v>
      </c>
      <c r="O40" s="7">
        <v>80</v>
      </c>
      <c r="P40">
        <v>1.3</v>
      </c>
      <c r="Q40">
        <v>3.65</v>
      </c>
      <c r="R40">
        <v>34.15</v>
      </c>
      <c r="S40">
        <v>6.45</v>
      </c>
    </row>
    <row r="41" spans="2:19" x14ac:dyDescent="0.35">
      <c r="I41" s="7">
        <v>85</v>
      </c>
      <c r="J41">
        <v>6.36</v>
      </c>
      <c r="O41" s="7">
        <v>85</v>
      </c>
      <c r="P41">
        <v>0.9</v>
      </c>
      <c r="Q41">
        <v>3.53</v>
      </c>
      <c r="R41">
        <v>32.32</v>
      </c>
      <c r="S41">
        <v>6.36</v>
      </c>
    </row>
    <row r="42" spans="2:19" x14ac:dyDescent="0.35">
      <c r="I42" s="7">
        <v>90</v>
      </c>
      <c r="J42">
        <v>6.31</v>
      </c>
      <c r="O42" s="7">
        <v>90</v>
      </c>
      <c r="P42">
        <v>0.52</v>
      </c>
      <c r="Q42">
        <v>3.41</v>
      </c>
      <c r="R42">
        <v>30.39</v>
      </c>
      <c r="S42">
        <v>6.31</v>
      </c>
    </row>
    <row r="43" spans="2:19" x14ac:dyDescent="0.35">
      <c r="I43" s="7">
        <v>95</v>
      </c>
      <c r="J43">
        <v>6.28</v>
      </c>
      <c r="O43" s="7">
        <v>95</v>
      </c>
      <c r="P43">
        <v>0.34</v>
      </c>
      <c r="Q43">
        <v>3.29</v>
      </c>
      <c r="R43">
        <v>28.89</v>
      </c>
      <c r="S43">
        <v>6.28</v>
      </c>
    </row>
    <row r="44" spans="2:19" x14ac:dyDescent="0.35">
      <c r="I44" s="7">
        <v>100</v>
      </c>
      <c r="J44">
        <v>6.25</v>
      </c>
      <c r="O44" s="7">
        <v>100</v>
      </c>
      <c r="P44">
        <v>0.19900000000000001</v>
      </c>
      <c r="Q44">
        <v>3.2</v>
      </c>
      <c r="R44">
        <v>25.44</v>
      </c>
      <c r="S44">
        <v>6.25</v>
      </c>
    </row>
  </sheetData>
  <mergeCells count="3">
    <mergeCell ref="R16:AD16"/>
    <mergeCell ref="V18:AE18"/>
    <mergeCell ref="D8:P8"/>
  </mergeCells>
  <conditionalFormatting sqref="B4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B32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AD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{165B4576-9A4D-4BAA-8794-B3B30608D2CE}</x14:id>
        </ext>
      </extLst>
    </cfRule>
  </conditionalFormatting>
  <conditionalFormatting sqref="Z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{C49EB1E3-EE1F-4B95-9AFD-02A65D49BFF3}</x14:id>
        </ext>
      </extLst>
    </cfRule>
  </conditionalFormatting>
  <conditionalFormatting sqref="U2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T2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R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{A2A71E38-4622-4324-A9B0-B0C757622842}</x14:id>
        </ext>
      </extLst>
    </cfRule>
  </conditionalFormatting>
  <conditionalFormatting sqref="Z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{B7F73F9B-868D-4CD7-BE33-B3AADF237961}</x14:id>
        </ext>
      </extLst>
    </cfRule>
  </conditionalFormatting>
  <conditionalFormatting sqref="U3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T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R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{C33FBE90-1387-4B8D-ADFF-2E081A5723F8}</x14:id>
        </ext>
      </extLst>
    </cfRule>
  </conditionalFormatting>
  <conditionalFormatting sqref="Z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{5A51FB18-5EB6-4E71-A7B4-30E70318C45F}</x14:id>
        </ext>
      </extLst>
    </cfRule>
  </conditionalFormatting>
  <conditionalFormatting sqref="U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T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R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5B4576-9A4D-4BAA-8794-B3B30608D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C49EB1E3-EE1F-4B95-9AFD-02A65D49B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A2A71E38-4622-4324-A9B0-B0C757622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</xm:sqref>
        </x14:conditionalFormatting>
        <x14:conditionalFormatting xmlns:xm="http://schemas.microsoft.com/office/excel/2006/main">
          <x14:cfRule type="dataBar" id="{B7F73F9B-868D-4CD7-BE33-B3AADF237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</xm:sqref>
        </x14:conditionalFormatting>
        <x14:conditionalFormatting xmlns:xm="http://schemas.microsoft.com/office/excel/2006/main">
          <x14:cfRule type="dataBar" id="{C33FBE90-1387-4B8D-ADFF-2E081A572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</xm:sqref>
        </x14:conditionalFormatting>
        <x14:conditionalFormatting xmlns:xm="http://schemas.microsoft.com/office/excel/2006/main">
          <x14:cfRule type="dataBar" id="{5A51FB18-5EB6-4E71-A7B4-30E70318C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F2" zoomScale="70" zoomScaleNormal="70" workbookViewId="0">
      <selection activeCell="O3" sqref="O3:O29"/>
    </sheetView>
  </sheetViews>
  <sheetFormatPr defaultRowHeight="14.5" x14ac:dyDescent="0.35"/>
  <cols>
    <col min="4" max="4" width="23.90625" customWidth="1"/>
    <col min="5" max="5" width="24.453125" customWidth="1"/>
    <col min="7" max="7" width="2.81640625" customWidth="1"/>
    <col min="8" max="8" width="12" customWidth="1"/>
    <col min="15" max="15" width="17.36328125" customWidth="1"/>
    <col min="16" max="16" width="19.90625" customWidth="1"/>
    <col min="17" max="18" width="14.90625" customWidth="1"/>
    <col min="19" max="19" width="20.08984375" customWidth="1"/>
    <col min="20" max="20" width="21.81640625" customWidth="1"/>
    <col min="21" max="21" width="6.08984375" customWidth="1"/>
    <col min="23" max="23" width="19.1796875" customWidth="1"/>
    <col min="24" max="24" width="19.7265625" customWidth="1"/>
    <col min="25" max="25" width="2.90625" customWidth="1"/>
    <col min="27" max="27" width="12.6328125" customWidth="1"/>
    <col min="28" max="28" width="20.90625" customWidth="1"/>
  </cols>
  <sheetData>
    <row r="1" spans="1:28" ht="15.5" x14ac:dyDescent="0.35">
      <c r="L1" s="36" t="s">
        <v>4</v>
      </c>
      <c r="M1" s="36"/>
      <c r="N1" s="36"/>
      <c r="O1" s="38" t="s">
        <v>21</v>
      </c>
      <c r="P1" s="38"/>
      <c r="Q1" s="40" t="s">
        <v>22</v>
      </c>
      <c r="R1" s="40"/>
      <c r="S1" s="37" t="s">
        <v>24</v>
      </c>
      <c r="T1" s="37"/>
      <c r="U1" s="11"/>
      <c r="V1" s="39" t="s">
        <v>28</v>
      </c>
      <c r="W1" s="39"/>
      <c r="X1" s="39"/>
      <c r="Y1" s="39"/>
      <c r="Z1" s="39"/>
      <c r="AA1" s="39"/>
      <c r="AB1" s="39"/>
    </row>
    <row r="2" spans="1:28" ht="15.5" x14ac:dyDescent="0.35">
      <c r="A2" s="4" t="s">
        <v>0</v>
      </c>
      <c r="B2" s="4" t="s">
        <v>1</v>
      </c>
      <c r="C2" s="4" t="s">
        <v>2</v>
      </c>
      <c r="D2" s="4" t="s">
        <v>4</v>
      </c>
      <c r="E2" s="4" t="s">
        <v>9</v>
      </c>
      <c r="H2" s="6" t="s">
        <v>19</v>
      </c>
      <c r="I2" s="4" t="s">
        <v>0</v>
      </c>
      <c r="J2" s="4" t="s">
        <v>1</v>
      </c>
      <c r="K2" s="4" t="s">
        <v>2</v>
      </c>
      <c r="L2" s="28" t="s">
        <v>43</v>
      </c>
      <c r="M2" s="28" t="s">
        <v>44</v>
      </c>
      <c r="N2" s="28" t="s">
        <v>45</v>
      </c>
      <c r="O2" s="29" t="s">
        <v>42</v>
      </c>
      <c r="P2" s="20" t="s">
        <v>27</v>
      </c>
      <c r="Q2" s="19" t="s">
        <v>40</v>
      </c>
      <c r="R2" s="19" t="s">
        <v>39</v>
      </c>
      <c r="S2" s="21" t="s">
        <v>29</v>
      </c>
      <c r="T2" s="21" t="s">
        <v>30</v>
      </c>
      <c r="U2" s="12"/>
      <c r="V2" s="22" t="s">
        <v>31</v>
      </c>
      <c r="W2" s="22" t="s">
        <v>32</v>
      </c>
      <c r="X2" s="22" t="s">
        <v>25</v>
      </c>
      <c r="Y2" s="9"/>
      <c r="Z2" s="22" t="s">
        <v>34</v>
      </c>
      <c r="AA2" s="22" t="s">
        <v>35</v>
      </c>
      <c r="AB2" s="22" t="s">
        <v>36</v>
      </c>
    </row>
    <row r="3" spans="1:28" ht="15.5" x14ac:dyDescent="0.35">
      <c r="A3" s="2" t="s">
        <v>3</v>
      </c>
      <c r="B3" s="2" t="s">
        <v>3</v>
      </c>
      <c r="C3" s="2" t="s">
        <v>3</v>
      </c>
      <c r="D3">
        <v>0</v>
      </c>
      <c r="E3">
        <f>D3/774.2</f>
        <v>0</v>
      </c>
      <c r="H3" s="8">
        <v>1</v>
      </c>
      <c r="I3" s="16" t="s">
        <v>3</v>
      </c>
      <c r="J3" s="16" t="s">
        <v>3</v>
      </c>
      <c r="K3" s="16" t="s">
        <v>3</v>
      </c>
      <c r="L3" s="13">
        <v>0</v>
      </c>
      <c r="M3" s="13">
        <v>0</v>
      </c>
      <c r="N3" s="13">
        <v>0</v>
      </c>
      <c r="O3" s="13">
        <v>0</v>
      </c>
      <c r="P3" s="13">
        <f>IF(O3 &gt; 5,5,O3)</f>
        <v>0</v>
      </c>
      <c r="Q3">
        <v>2.4214906062337165E-2</v>
      </c>
      <c r="R3" s="13"/>
      <c r="S3" s="13">
        <f>O$32</f>
        <v>1.31</v>
      </c>
      <c r="T3" s="13">
        <f>P$32</f>
        <v>2.427407407407407</v>
      </c>
      <c r="U3" s="4"/>
      <c r="V3" s="13">
        <f t="shared" ref="V3:V29" si="0">S3-O3</f>
        <v>1.31</v>
      </c>
      <c r="W3" s="13">
        <f>IF(V3&lt;0,-V3*2,V3)</f>
        <v>1.31</v>
      </c>
      <c r="X3" s="13">
        <f t="shared" ref="X3:X29" si="1">W3*Q3</f>
        <v>3.1721526941661686E-2</v>
      </c>
      <c r="Y3" s="15"/>
      <c r="Z3" s="13">
        <f t="shared" ref="Z3:Z29" si="2">T3 - P3</f>
        <v>2.427407407407407</v>
      </c>
      <c r="AA3" s="13">
        <f>IF(Z3&lt;0,-Z3*2,Z3)</f>
        <v>2.427407407407407</v>
      </c>
      <c r="AB3" s="13">
        <f t="shared" ref="AB3:AB29" si="3">AA3*Q3</f>
        <v>5.8779442345391758E-2</v>
      </c>
    </row>
    <row r="4" spans="1:28" ht="15.5" x14ac:dyDescent="0.35">
      <c r="A4" s="2" t="s">
        <v>3</v>
      </c>
      <c r="B4" s="2" t="s">
        <v>3</v>
      </c>
      <c r="C4" s="1" t="s">
        <v>5</v>
      </c>
      <c r="D4">
        <v>0</v>
      </c>
      <c r="E4">
        <f t="shared" ref="E4:E29" si="4">D4/774.2</f>
        <v>0</v>
      </c>
      <c r="H4" s="8">
        <v>2</v>
      </c>
      <c r="I4" s="16" t="s">
        <v>3</v>
      </c>
      <c r="J4" s="16" t="s">
        <v>3</v>
      </c>
      <c r="K4" s="17" t="s">
        <v>5</v>
      </c>
      <c r="L4" s="13">
        <v>0</v>
      </c>
      <c r="M4" s="13">
        <v>0</v>
      </c>
      <c r="N4" s="13">
        <v>0</v>
      </c>
      <c r="O4" s="13">
        <v>0</v>
      </c>
      <c r="P4" s="13">
        <f t="shared" ref="P4:P29" si="5">IF(O4 &gt; 5,5,O4)</f>
        <v>0</v>
      </c>
      <c r="Q4">
        <v>3.5593798488512532E-2</v>
      </c>
      <c r="R4" s="13"/>
      <c r="S4" s="13">
        <f t="shared" ref="S4:S29" si="6">O$32</f>
        <v>1.31</v>
      </c>
      <c r="T4" s="13">
        <f t="shared" ref="T4:T29" si="7">P$32</f>
        <v>2.427407407407407</v>
      </c>
      <c r="U4" s="4"/>
      <c r="V4" s="13">
        <f t="shared" si="0"/>
        <v>1.31</v>
      </c>
      <c r="W4" s="13">
        <f t="shared" ref="W4:W29" si="8">IF(V4&lt;0,-V4*2,V4)</f>
        <v>1.31</v>
      </c>
      <c r="X4" s="13">
        <f t="shared" si="1"/>
        <v>4.6627876019951421E-2</v>
      </c>
      <c r="Y4" s="15"/>
      <c r="Z4" s="13">
        <f t="shared" si="2"/>
        <v>2.427407407407407</v>
      </c>
      <c r="AA4" s="13">
        <f t="shared" ref="AA4:AA29" si="9">IF(Z4&lt;0,-Z4*2,Z4)</f>
        <v>2.427407407407407</v>
      </c>
      <c r="AB4" s="13">
        <f t="shared" si="3"/>
        <v>8.6400650108781882E-2</v>
      </c>
    </row>
    <row r="5" spans="1:28" ht="15.5" x14ac:dyDescent="0.35">
      <c r="A5" s="2" t="s">
        <v>3</v>
      </c>
      <c r="B5" s="2" t="s">
        <v>3</v>
      </c>
      <c r="C5" s="3" t="s">
        <v>6</v>
      </c>
      <c r="D5">
        <v>0</v>
      </c>
      <c r="E5">
        <f t="shared" si="4"/>
        <v>0</v>
      </c>
      <c r="H5" s="8">
        <v>3</v>
      </c>
      <c r="I5" s="16" t="s">
        <v>3</v>
      </c>
      <c r="J5" s="16" t="s">
        <v>3</v>
      </c>
      <c r="K5" s="18" t="s">
        <v>6</v>
      </c>
      <c r="L5" s="13">
        <v>0</v>
      </c>
      <c r="M5" s="13">
        <v>0</v>
      </c>
      <c r="N5" s="13">
        <v>0</v>
      </c>
      <c r="O5" s="13">
        <v>0</v>
      </c>
      <c r="P5" s="13">
        <f t="shared" si="5"/>
        <v>0</v>
      </c>
      <c r="Q5">
        <v>4.2776847013901921E-2</v>
      </c>
      <c r="R5" s="13"/>
      <c r="S5" s="13">
        <f t="shared" si="6"/>
        <v>1.31</v>
      </c>
      <c r="T5" s="13">
        <f t="shared" si="7"/>
        <v>2.427407407407407</v>
      </c>
      <c r="U5" s="4"/>
      <c r="V5" s="13">
        <f t="shared" si="0"/>
        <v>1.31</v>
      </c>
      <c r="W5" s="13">
        <f t="shared" si="8"/>
        <v>1.31</v>
      </c>
      <c r="X5" s="13">
        <f t="shared" si="1"/>
        <v>5.6037669588211519E-2</v>
      </c>
      <c r="Y5" s="15"/>
      <c r="Z5" s="13">
        <f t="shared" si="2"/>
        <v>2.427407407407407</v>
      </c>
      <c r="AA5" s="13">
        <f t="shared" si="9"/>
        <v>2.427407407407407</v>
      </c>
      <c r="AB5" s="13">
        <f t="shared" si="3"/>
        <v>0.10383683530707895</v>
      </c>
    </row>
    <row r="6" spans="1:28" ht="15.5" x14ac:dyDescent="0.35">
      <c r="A6" s="2" t="s">
        <v>3</v>
      </c>
      <c r="B6" s="1" t="s">
        <v>5</v>
      </c>
      <c r="C6" s="2" t="s">
        <v>3</v>
      </c>
      <c r="D6">
        <v>0</v>
      </c>
      <c r="E6">
        <f t="shared" si="4"/>
        <v>0</v>
      </c>
      <c r="H6" s="8">
        <v>4</v>
      </c>
      <c r="I6" s="16" t="s">
        <v>3</v>
      </c>
      <c r="J6" s="17" t="s">
        <v>5</v>
      </c>
      <c r="K6" s="16" t="s">
        <v>3</v>
      </c>
      <c r="L6" s="13">
        <v>0</v>
      </c>
      <c r="M6" s="13">
        <v>0</v>
      </c>
      <c r="N6" s="13">
        <v>0</v>
      </c>
      <c r="O6" s="13">
        <v>0</v>
      </c>
      <c r="P6" s="13">
        <f t="shared" si="5"/>
        <v>0</v>
      </c>
      <c r="Q6">
        <v>4.7340892141532184E-2</v>
      </c>
      <c r="R6" s="13"/>
      <c r="S6" s="13">
        <f t="shared" si="6"/>
        <v>1.31</v>
      </c>
      <c r="T6" s="13">
        <f t="shared" si="7"/>
        <v>2.427407407407407</v>
      </c>
      <c r="U6" s="4"/>
      <c r="V6" s="13">
        <f t="shared" si="0"/>
        <v>1.31</v>
      </c>
      <c r="W6" s="13">
        <f t="shared" si="8"/>
        <v>1.31</v>
      </c>
      <c r="X6" s="13">
        <f t="shared" si="1"/>
        <v>6.2016568705407164E-2</v>
      </c>
      <c r="Y6" s="15"/>
      <c r="Z6" s="13">
        <f t="shared" si="2"/>
        <v>2.427407407407407</v>
      </c>
      <c r="AA6" s="13">
        <f t="shared" si="9"/>
        <v>2.427407407407407</v>
      </c>
      <c r="AB6" s="13">
        <f t="shared" si="3"/>
        <v>0.11491563225763032</v>
      </c>
    </row>
    <row r="7" spans="1:28" ht="15.5" x14ac:dyDescent="0.35">
      <c r="A7" s="2" t="s">
        <v>3</v>
      </c>
      <c r="B7" s="1" t="s">
        <v>5</v>
      </c>
      <c r="C7" s="1" t="s">
        <v>5</v>
      </c>
      <c r="D7">
        <v>0</v>
      </c>
      <c r="E7">
        <f t="shared" si="4"/>
        <v>0</v>
      </c>
      <c r="H7" s="8">
        <v>5</v>
      </c>
      <c r="I7" s="16" t="s">
        <v>3</v>
      </c>
      <c r="J7" s="17" t="s">
        <v>5</v>
      </c>
      <c r="K7" s="17" t="s">
        <v>5</v>
      </c>
      <c r="L7" s="13">
        <v>0</v>
      </c>
      <c r="M7" s="13">
        <v>0</v>
      </c>
      <c r="N7" s="13">
        <v>0</v>
      </c>
      <c r="O7" s="13">
        <v>0</v>
      </c>
      <c r="P7" s="13">
        <f t="shared" si="5"/>
        <v>0</v>
      </c>
      <c r="Q7">
        <v>5.0077656733629662E-2</v>
      </c>
      <c r="R7" s="13"/>
      <c r="S7" s="13">
        <f t="shared" si="6"/>
        <v>1.31</v>
      </c>
      <c r="T7" s="13">
        <f t="shared" si="7"/>
        <v>2.427407407407407</v>
      </c>
      <c r="U7" s="4"/>
      <c r="V7" s="13">
        <f t="shared" si="0"/>
        <v>1.31</v>
      </c>
      <c r="W7" s="13">
        <f t="shared" si="8"/>
        <v>1.31</v>
      </c>
      <c r="X7" s="13">
        <f t="shared" si="1"/>
        <v>6.560173032105486E-2</v>
      </c>
      <c r="Y7" s="15"/>
      <c r="Z7" s="13">
        <f t="shared" si="2"/>
        <v>2.427407407407407</v>
      </c>
      <c r="AA7" s="13">
        <f t="shared" si="9"/>
        <v>2.427407407407407</v>
      </c>
      <c r="AB7" s="13">
        <f t="shared" si="3"/>
        <v>0.12155887490081806</v>
      </c>
    </row>
    <row r="8" spans="1:28" ht="15.5" x14ac:dyDescent="0.35">
      <c r="A8" s="2" t="s">
        <v>3</v>
      </c>
      <c r="B8" s="1" t="s">
        <v>5</v>
      </c>
      <c r="C8" s="3" t="s">
        <v>6</v>
      </c>
      <c r="D8">
        <v>1.31</v>
      </c>
      <c r="E8">
        <f t="shared" si="4"/>
        <v>1.6920692327563936E-3</v>
      </c>
      <c r="H8" s="8">
        <v>6</v>
      </c>
      <c r="I8" s="16" t="s">
        <v>3</v>
      </c>
      <c r="J8" s="17" t="s">
        <v>5</v>
      </c>
      <c r="K8" s="18" t="s">
        <v>6</v>
      </c>
      <c r="L8">
        <v>0</v>
      </c>
      <c r="M8">
        <v>0</v>
      </c>
      <c r="N8">
        <v>6.5308409999999997</v>
      </c>
      <c r="O8" s="13">
        <v>1.31</v>
      </c>
      <c r="P8" s="13">
        <f t="shared" si="5"/>
        <v>1.31</v>
      </c>
      <c r="Q8">
        <v>5.1480341944799404E-2</v>
      </c>
      <c r="R8" s="13"/>
      <c r="S8" s="13">
        <f t="shared" si="6"/>
        <v>1.31</v>
      </c>
      <c r="T8" s="13">
        <f t="shared" si="7"/>
        <v>2.427407407407407</v>
      </c>
      <c r="U8" s="4"/>
      <c r="V8" s="13">
        <f t="shared" si="0"/>
        <v>0</v>
      </c>
      <c r="W8" s="13">
        <f t="shared" si="8"/>
        <v>0</v>
      </c>
      <c r="X8" s="13">
        <f t="shared" si="1"/>
        <v>0</v>
      </c>
      <c r="Y8" s="15"/>
      <c r="Z8" s="13">
        <f t="shared" si="2"/>
        <v>1.117407407407407</v>
      </c>
      <c r="AA8" s="13">
        <f t="shared" si="9"/>
        <v>1.117407407407407</v>
      </c>
      <c r="AB8" s="13">
        <f t="shared" si="3"/>
        <v>5.7524515424985087E-2</v>
      </c>
    </row>
    <row r="9" spans="1:28" ht="15.5" x14ac:dyDescent="0.35">
      <c r="A9" s="2" t="s">
        <v>3</v>
      </c>
      <c r="B9" s="3" t="s">
        <v>6</v>
      </c>
      <c r="C9" s="2" t="s">
        <v>3</v>
      </c>
      <c r="D9">
        <v>0</v>
      </c>
      <c r="E9">
        <f t="shared" si="4"/>
        <v>0</v>
      </c>
      <c r="H9" s="8">
        <v>7</v>
      </c>
      <c r="I9" s="16" t="s">
        <v>3</v>
      </c>
      <c r="J9" s="18" t="s">
        <v>6</v>
      </c>
      <c r="K9" s="16" t="s">
        <v>3</v>
      </c>
      <c r="L9" s="13">
        <v>0</v>
      </c>
      <c r="M9" s="13">
        <v>0</v>
      </c>
      <c r="N9" s="13">
        <v>0</v>
      </c>
      <c r="O9" s="13">
        <v>0</v>
      </c>
      <c r="P9" s="13">
        <f t="shared" si="5"/>
        <v>0</v>
      </c>
      <c r="Q9">
        <v>5.1888931465640886E-2</v>
      </c>
      <c r="R9" s="13"/>
      <c r="S9" s="13">
        <f t="shared" si="6"/>
        <v>1.31</v>
      </c>
      <c r="T9" s="13">
        <f t="shared" si="7"/>
        <v>2.427407407407407</v>
      </c>
      <c r="U9" s="4"/>
      <c r="V9" s="13">
        <f t="shared" si="0"/>
        <v>1.31</v>
      </c>
      <c r="W9" s="13">
        <f t="shared" si="8"/>
        <v>1.31</v>
      </c>
      <c r="X9" s="13">
        <f t="shared" si="1"/>
        <v>6.7974500219989561E-2</v>
      </c>
      <c r="Y9" s="15"/>
      <c r="Z9" s="13">
        <f t="shared" si="2"/>
        <v>2.427407407407407</v>
      </c>
      <c r="AA9" s="13">
        <f t="shared" si="9"/>
        <v>2.427407407407407</v>
      </c>
      <c r="AB9" s="13">
        <f t="shared" si="3"/>
        <v>0.12595557660215198</v>
      </c>
    </row>
    <row r="10" spans="1:28" ht="15.5" x14ac:dyDescent="0.35">
      <c r="A10" s="2" t="s">
        <v>3</v>
      </c>
      <c r="B10" s="3" t="s">
        <v>6</v>
      </c>
      <c r="C10" s="1" t="s">
        <v>5</v>
      </c>
      <c r="D10">
        <v>0</v>
      </c>
      <c r="E10">
        <f t="shared" si="4"/>
        <v>0</v>
      </c>
      <c r="H10" s="8">
        <v>8</v>
      </c>
      <c r="I10" s="16" t="s">
        <v>3</v>
      </c>
      <c r="J10" s="18" t="s">
        <v>6</v>
      </c>
      <c r="K10" s="17" t="s">
        <v>5</v>
      </c>
      <c r="L10" s="13">
        <v>0</v>
      </c>
      <c r="M10" s="13">
        <v>0</v>
      </c>
      <c r="N10" s="13">
        <v>0</v>
      </c>
      <c r="O10" s="13">
        <v>0</v>
      </c>
      <c r="P10" s="13">
        <f t="shared" si="5"/>
        <v>0</v>
      </c>
      <c r="Q10">
        <v>5.1551302439756336E-2</v>
      </c>
      <c r="R10" s="13"/>
      <c r="S10" s="13">
        <f t="shared" si="6"/>
        <v>1.31</v>
      </c>
      <c r="T10" s="13">
        <f t="shared" si="7"/>
        <v>2.427407407407407</v>
      </c>
      <c r="U10" s="4"/>
      <c r="V10" s="13">
        <f t="shared" si="0"/>
        <v>1.31</v>
      </c>
      <c r="W10" s="13">
        <f t="shared" si="8"/>
        <v>1.31</v>
      </c>
      <c r="X10" s="13">
        <f t="shared" si="1"/>
        <v>6.7532206196080802E-2</v>
      </c>
      <c r="Y10" s="15"/>
      <c r="Z10" s="13">
        <f t="shared" si="2"/>
        <v>2.427407407407407</v>
      </c>
      <c r="AA10" s="13">
        <f t="shared" si="9"/>
        <v>2.427407407407407</v>
      </c>
      <c r="AB10" s="13">
        <f t="shared" si="3"/>
        <v>0.12513601340376407</v>
      </c>
    </row>
    <row r="11" spans="1:28" ht="15.5" x14ac:dyDescent="0.35">
      <c r="A11" s="2" t="s">
        <v>3</v>
      </c>
      <c r="B11" s="3" t="s">
        <v>6</v>
      </c>
      <c r="C11" s="3" t="s">
        <v>6</v>
      </c>
      <c r="D11">
        <v>55.94</v>
      </c>
      <c r="E11">
        <f t="shared" si="4"/>
        <v>7.2255231206406603E-2</v>
      </c>
      <c r="H11" s="8">
        <v>9</v>
      </c>
      <c r="I11" s="16" t="s">
        <v>3</v>
      </c>
      <c r="J11" s="18" t="s">
        <v>6</v>
      </c>
      <c r="K11" s="18" t="s">
        <v>6</v>
      </c>
      <c r="L11">
        <v>0</v>
      </c>
      <c r="M11">
        <v>0</v>
      </c>
      <c r="N11">
        <v>272.07368500000001</v>
      </c>
      <c r="O11" s="13">
        <v>55.94</v>
      </c>
      <c r="P11" s="13">
        <f t="shared" si="5"/>
        <v>5</v>
      </c>
      <c r="Q11">
        <v>5.0654374827968467E-2</v>
      </c>
      <c r="R11" s="13"/>
      <c r="S11" s="13">
        <f t="shared" si="6"/>
        <v>1.31</v>
      </c>
      <c r="T11" s="13">
        <f t="shared" si="7"/>
        <v>2.427407407407407</v>
      </c>
      <c r="U11" s="4"/>
      <c r="V11" s="13">
        <f t="shared" si="0"/>
        <v>-54.629999999999995</v>
      </c>
      <c r="W11" s="13">
        <f t="shared" si="8"/>
        <v>109.25999999999999</v>
      </c>
      <c r="X11" s="13">
        <f t="shared" si="1"/>
        <v>5.5344969937038346</v>
      </c>
      <c r="Y11" s="15"/>
      <c r="Z11" s="13">
        <f t="shared" si="2"/>
        <v>-2.572592592592593</v>
      </c>
      <c r="AA11" s="13">
        <f t="shared" si="9"/>
        <v>5.145185185185186</v>
      </c>
      <c r="AB11" s="13">
        <f t="shared" si="3"/>
        <v>0.26062613892968078</v>
      </c>
    </row>
    <row r="12" spans="1:28" ht="15.5" x14ac:dyDescent="0.35">
      <c r="A12" s="1" t="s">
        <v>5</v>
      </c>
      <c r="B12" s="2" t="s">
        <v>3</v>
      </c>
      <c r="C12" s="2" t="s">
        <v>3</v>
      </c>
      <c r="D12">
        <v>0</v>
      </c>
      <c r="E12">
        <f t="shared" si="4"/>
        <v>0</v>
      </c>
      <c r="H12" s="8">
        <v>10</v>
      </c>
      <c r="I12" s="17" t="s">
        <v>5</v>
      </c>
      <c r="J12" s="16" t="s">
        <v>3</v>
      </c>
      <c r="K12" s="16" t="s">
        <v>3</v>
      </c>
      <c r="L12" s="30">
        <v>0</v>
      </c>
      <c r="M12" s="30">
        <v>0</v>
      </c>
      <c r="N12" s="30">
        <v>0</v>
      </c>
      <c r="O12" s="13">
        <v>0</v>
      </c>
      <c r="P12" s="13">
        <f t="shared" si="5"/>
        <v>0</v>
      </c>
      <c r="Q12">
        <v>4.9342114290213235E-2</v>
      </c>
      <c r="R12" s="13"/>
      <c r="S12" s="13">
        <f t="shared" si="6"/>
        <v>1.31</v>
      </c>
      <c r="T12" s="13">
        <f t="shared" si="7"/>
        <v>2.427407407407407</v>
      </c>
      <c r="U12" s="4"/>
      <c r="V12" s="13">
        <f t="shared" si="0"/>
        <v>1.31</v>
      </c>
      <c r="W12" s="13">
        <f t="shared" si="8"/>
        <v>1.31</v>
      </c>
      <c r="X12" s="13">
        <f t="shared" si="1"/>
        <v>6.4638169720179342E-2</v>
      </c>
      <c r="Y12" s="15"/>
      <c r="Z12" s="13">
        <f t="shared" si="2"/>
        <v>2.427407407407407</v>
      </c>
      <c r="AA12" s="13">
        <f t="shared" si="9"/>
        <v>2.427407407407407</v>
      </c>
      <c r="AB12" s="13">
        <f t="shared" si="3"/>
        <v>0.11977341372520647</v>
      </c>
    </row>
    <row r="13" spans="1:28" ht="15.5" x14ac:dyDescent="0.35">
      <c r="A13" s="1" t="s">
        <v>5</v>
      </c>
      <c r="B13" s="2" t="s">
        <v>3</v>
      </c>
      <c r="C13" s="1" t="s">
        <v>5</v>
      </c>
      <c r="D13">
        <v>0</v>
      </c>
      <c r="E13">
        <f t="shared" si="4"/>
        <v>0</v>
      </c>
      <c r="H13" s="8">
        <v>11</v>
      </c>
      <c r="I13" s="17" t="s">
        <v>5</v>
      </c>
      <c r="J13" s="16" t="s">
        <v>3</v>
      </c>
      <c r="K13" s="17" t="s">
        <v>5</v>
      </c>
      <c r="L13" s="30">
        <v>0</v>
      </c>
      <c r="M13" s="30">
        <v>0</v>
      </c>
      <c r="N13" s="30">
        <v>0</v>
      </c>
      <c r="O13" s="13">
        <v>0</v>
      </c>
      <c r="P13" s="13">
        <f t="shared" si="5"/>
        <v>0</v>
      </c>
      <c r="Q13">
        <v>4.7726895573354501E-2</v>
      </c>
      <c r="R13" s="13"/>
      <c r="S13" s="13">
        <f t="shared" si="6"/>
        <v>1.31</v>
      </c>
      <c r="T13" s="13">
        <f t="shared" si="7"/>
        <v>2.427407407407407</v>
      </c>
      <c r="U13" s="4"/>
      <c r="V13" s="13">
        <f t="shared" si="0"/>
        <v>1.31</v>
      </c>
      <c r="W13" s="13">
        <f t="shared" si="8"/>
        <v>1.31</v>
      </c>
      <c r="X13" s="13">
        <f t="shared" si="1"/>
        <v>6.2522233201094402E-2</v>
      </c>
      <c r="Y13" s="15"/>
      <c r="Z13" s="13">
        <f t="shared" si="2"/>
        <v>2.427407407407407</v>
      </c>
      <c r="AA13" s="13">
        <f t="shared" si="9"/>
        <v>2.427407407407407</v>
      </c>
      <c r="AB13" s="13">
        <f t="shared" si="3"/>
        <v>0.1158526198473205</v>
      </c>
    </row>
    <row r="14" spans="1:28" ht="15.5" x14ac:dyDescent="0.35">
      <c r="A14" s="1" t="s">
        <v>5</v>
      </c>
      <c r="B14" s="2" t="s">
        <v>3</v>
      </c>
      <c r="C14" s="3" t="s">
        <v>6</v>
      </c>
      <c r="D14">
        <v>0</v>
      </c>
      <c r="E14">
        <f t="shared" si="4"/>
        <v>0</v>
      </c>
      <c r="H14" s="8">
        <v>12</v>
      </c>
      <c r="I14" s="17" t="s">
        <v>5</v>
      </c>
      <c r="J14" s="16" t="s">
        <v>3</v>
      </c>
      <c r="K14" s="18" t="s">
        <v>6</v>
      </c>
      <c r="L14">
        <v>0</v>
      </c>
      <c r="M14">
        <v>0</v>
      </c>
      <c r="N14">
        <v>0</v>
      </c>
      <c r="O14" s="13">
        <v>0</v>
      </c>
      <c r="P14" s="13">
        <f t="shared" si="5"/>
        <v>0</v>
      </c>
      <c r="Q14">
        <v>4.5897151273495584E-2</v>
      </c>
      <c r="R14" s="13"/>
      <c r="S14" s="13">
        <f t="shared" si="6"/>
        <v>1.31</v>
      </c>
      <c r="T14" s="13">
        <f t="shared" si="7"/>
        <v>2.427407407407407</v>
      </c>
      <c r="U14" s="4"/>
      <c r="V14" s="13">
        <f t="shared" si="0"/>
        <v>1.31</v>
      </c>
      <c r="W14" s="13">
        <f t="shared" si="8"/>
        <v>1.31</v>
      </c>
      <c r="X14" s="13">
        <f t="shared" si="1"/>
        <v>6.0125268168279219E-2</v>
      </c>
      <c r="Y14" s="15"/>
      <c r="Z14" s="13">
        <f t="shared" si="2"/>
        <v>2.427407407407407</v>
      </c>
      <c r="AA14" s="13">
        <f t="shared" si="9"/>
        <v>2.427407407407407</v>
      </c>
      <c r="AB14" s="13">
        <f t="shared" si="3"/>
        <v>0.11141108498018149</v>
      </c>
    </row>
    <row r="15" spans="1:28" ht="15.5" x14ac:dyDescent="0.35">
      <c r="A15" s="1" t="s">
        <v>5</v>
      </c>
      <c r="B15" s="1" t="s">
        <v>5</v>
      </c>
      <c r="C15" s="2" t="s">
        <v>3</v>
      </c>
      <c r="D15">
        <v>4.2300000000000004</v>
      </c>
      <c r="E15">
        <f t="shared" si="4"/>
        <v>5.4637044691294243E-3</v>
      </c>
      <c r="H15" s="8">
        <v>13</v>
      </c>
      <c r="I15" s="17" t="s">
        <v>5</v>
      </c>
      <c r="J15" s="17" t="s">
        <v>5</v>
      </c>
      <c r="K15" s="16" t="s">
        <v>3</v>
      </c>
      <c r="L15">
        <v>0</v>
      </c>
      <c r="M15">
        <v>0</v>
      </c>
      <c r="N15">
        <v>21.169270000000001</v>
      </c>
      <c r="O15" s="13">
        <v>4.2300000000000004</v>
      </c>
      <c r="P15" s="13">
        <f t="shared" si="5"/>
        <v>4.2300000000000004</v>
      </c>
      <c r="Q15">
        <v>4.3922773615916733E-2</v>
      </c>
      <c r="R15" s="13"/>
      <c r="S15" s="13">
        <f t="shared" si="6"/>
        <v>1.31</v>
      </c>
      <c r="T15" s="13">
        <f t="shared" si="7"/>
        <v>2.427407407407407</v>
      </c>
      <c r="U15" s="4"/>
      <c r="V15" s="13">
        <f t="shared" si="0"/>
        <v>-2.9200000000000004</v>
      </c>
      <c r="W15" s="13">
        <f t="shared" si="8"/>
        <v>5.8400000000000007</v>
      </c>
      <c r="X15" s="13">
        <f t="shared" si="1"/>
        <v>0.25650899791695375</v>
      </c>
      <c r="Y15" s="15"/>
      <c r="Z15" s="13">
        <f t="shared" si="2"/>
        <v>-1.8025925925925934</v>
      </c>
      <c r="AA15" s="13">
        <f t="shared" si="9"/>
        <v>3.6051851851851868</v>
      </c>
      <c r="AB15" s="13">
        <f t="shared" si="3"/>
        <v>0.15834973273234582</v>
      </c>
    </row>
    <row r="16" spans="1:28" ht="15.5" x14ac:dyDescent="0.35">
      <c r="A16" s="1" t="s">
        <v>5</v>
      </c>
      <c r="B16" s="1" t="s">
        <v>5</v>
      </c>
      <c r="C16" s="1" t="s">
        <v>5</v>
      </c>
      <c r="D16">
        <v>9.61</v>
      </c>
      <c r="E16">
        <f t="shared" si="4"/>
        <v>1.2412813226556444E-2</v>
      </c>
      <c r="H16" s="8">
        <v>14</v>
      </c>
      <c r="I16" s="17" t="s">
        <v>5</v>
      </c>
      <c r="J16" s="17" t="s">
        <v>5</v>
      </c>
      <c r="K16" s="17" t="s">
        <v>5</v>
      </c>
      <c r="L16">
        <v>0</v>
      </c>
      <c r="M16">
        <v>0</v>
      </c>
      <c r="N16">
        <v>48.051288999999997</v>
      </c>
      <c r="O16" s="13">
        <v>9.61</v>
      </c>
      <c r="P16" s="13">
        <f t="shared" si="5"/>
        <v>5</v>
      </c>
      <c r="Q16">
        <v>4.1859071147095341E-2</v>
      </c>
      <c r="R16" s="13"/>
      <c r="S16" s="13">
        <f t="shared" si="6"/>
        <v>1.31</v>
      </c>
      <c r="T16" s="13">
        <f t="shared" si="7"/>
        <v>2.427407407407407</v>
      </c>
      <c r="U16" s="4"/>
      <c r="V16" s="13">
        <f t="shared" si="0"/>
        <v>-8.2999999999999989</v>
      </c>
      <c r="W16" s="13">
        <f t="shared" si="8"/>
        <v>16.599999999999998</v>
      </c>
      <c r="X16" s="13">
        <f t="shared" si="1"/>
        <v>0.69486058104178261</v>
      </c>
      <c r="Y16" s="15"/>
      <c r="Z16" s="13">
        <f t="shared" si="2"/>
        <v>-2.572592592592593</v>
      </c>
      <c r="AA16" s="13">
        <f t="shared" si="9"/>
        <v>5.145185185185186</v>
      </c>
      <c r="AB16" s="13">
        <f t="shared" si="3"/>
        <v>0.21537267273164762</v>
      </c>
    </row>
    <row r="17" spans="1:28" ht="15.5" x14ac:dyDescent="0.35">
      <c r="A17" s="1" t="s">
        <v>5</v>
      </c>
      <c r="B17" s="1" t="s">
        <v>5</v>
      </c>
      <c r="C17" s="3" t="s">
        <v>6</v>
      </c>
      <c r="D17">
        <v>30.07</v>
      </c>
      <c r="E17">
        <f t="shared" si="4"/>
        <v>3.8840092999225008E-2</v>
      </c>
      <c r="H17" s="8">
        <v>15</v>
      </c>
      <c r="I17" s="17" t="s">
        <v>5</v>
      </c>
      <c r="J17" s="17" t="s">
        <v>5</v>
      </c>
      <c r="K17" s="18" t="s">
        <v>6</v>
      </c>
      <c r="L17">
        <v>0.43837300000000001</v>
      </c>
      <c r="M17">
        <v>0</v>
      </c>
      <c r="N17">
        <v>130.69349099999999</v>
      </c>
      <c r="O17" s="13">
        <v>30.07</v>
      </c>
      <c r="P17" s="13">
        <f t="shared" si="5"/>
        <v>5</v>
      </c>
      <c r="Q17">
        <v>3.9749749424811513E-2</v>
      </c>
      <c r="R17" s="13"/>
      <c r="S17" s="13">
        <f t="shared" si="6"/>
        <v>1.31</v>
      </c>
      <c r="T17" s="13">
        <f t="shared" si="7"/>
        <v>2.427407407407407</v>
      </c>
      <c r="U17" s="4"/>
      <c r="V17" s="13">
        <f t="shared" si="0"/>
        <v>-28.76</v>
      </c>
      <c r="W17" s="13">
        <f t="shared" si="8"/>
        <v>57.52</v>
      </c>
      <c r="X17" s="13">
        <f t="shared" si="1"/>
        <v>2.2864055869151585</v>
      </c>
      <c r="Y17" s="15"/>
      <c r="Z17" s="13">
        <f t="shared" si="2"/>
        <v>-2.572592592592593</v>
      </c>
      <c r="AA17" s="13">
        <f t="shared" si="9"/>
        <v>5.145185185185186</v>
      </c>
      <c r="AB17" s="13">
        <f t="shared" si="3"/>
        <v>0.20451982185536358</v>
      </c>
    </row>
    <row r="18" spans="1:28" ht="15.5" x14ac:dyDescent="0.35">
      <c r="A18" s="1" t="s">
        <v>5</v>
      </c>
      <c r="B18" s="3" t="s">
        <v>6</v>
      </c>
      <c r="C18" s="2" t="s">
        <v>3</v>
      </c>
      <c r="D18">
        <v>159.34</v>
      </c>
      <c r="E18">
        <f t="shared" si="4"/>
        <v>0.20581245156290365</v>
      </c>
      <c r="H18" s="8">
        <v>16</v>
      </c>
      <c r="I18" s="17" t="s">
        <v>5</v>
      </c>
      <c r="J18" s="18" t="s">
        <v>6</v>
      </c>
      <c r="K18" s="16" t="s">
        <v>3</v>
      </c>
      <c r="L18">
        <v>0</v>
      </c>
      <c r="M18">
        <v>0</v>
      </c>
      <c r="N18">
        <v>716.28313300000002</v>
      </c>
      <c r="O18" s="13">
        <v>159.34</v>
      </c>
      <c r="P18" s="13">
        <f t="shared" si="5"/>
        <v>5</v>
      </c>
      <c r="Q18">
        <v>3.7629205921043886E-2</v>
      </c>
      <c r="R18" s="13"/>
      <c r="S18" s="13">
        <f t="shared" si="6"/>
        <v>1.31</v>
      </c>
      <c r="T18" s="13">
        <f t="shared" si="7"/>
        <v>2.427407407407407</v>
      </c>
      <c r="U18" s="4"/>
      <c r="V18" s="13">
        <f t="shared" si="0"/>
        <v>-158.03</v>
      </c>
      <c r="W18" s="13">
        <f t="shared" si="8"/>
        <v>316.06</v>
      </c>
      <c r="X18" s="13">
        <f t="shared" si="1"/>
        <v>11.893086823405131</v>
      </c>
      <c r="Y18" s="15"/>
      <c r="Z18" s="13">
        <f t="shared" si="2"/>
        <v>-2.572592592592593</v>
      </c>
      <c r="AA18" s="13">
        <f t="shared" si="9"/>
        <v>5.145185185185186</v>
      </c>
      <c r="AB18" s="13">
        <f t="shared" si="3"/>
        <v>0.19360923283523768</v>
      </c>
    </row>
    <row r="19" spans="1:28" ht="15.5" x14ac:dyDescent="0.35">
      <c r="A19" s="1" t="s">
        <v>5</v>
      </c>
      <c r="B19" s="3" t="s">
        <v>6</v>
      </c>
      <c r="C19" s="1" t="s">
        <v>5</v>
      </c>
      <c r="D19">
        <v>492.51</v>
      </c>
      <c r="E19">
        <f t="shared" si="4"/>
        <v>0.63615344872126056</v>
      </c>
      <c r="H19" s="8">
        <v>17</v>
      </c>
      <c r="I19" s="17" t="s">
        <v>5</v>
      </c>
      <c r="J19" s="18" t="s">
        <v>6</v>
      </c>
      <c r="K19" s="17" t="s">
        <v>5</v>
      </c>
      <c r="L19">
        <v>103.755689</v>
      </c>
      <c r="M19">
        <v>0</v>
      </c>
      <c r="N19">
        <v>1609.2790789999999</v>
      </c>
      <c r="O19" s="13">
        <v>492.51</v>
      </c>
      <c r="P19" s="13">
        <f t="shared" si="5"/>
        <v>5</v>
      </c>
      <c r="Q19">
        <v>3.552432728318506E-2</v>
      </c>
      <c r="R19" s="13"/>
      <c r="S19" s="13">
        <f t="shared" si="6"/>
        <v>1.31</v>
      </c>
      <c r="T19" s="13">
        <f t="shared" si="7"/>
        <v>2.427407407407407</v>
      </c>
      <c r="U19" s="4"/>
      <c r="V19" s="13">
        <f t="shared" si="0"/>
        <v>-491.2</v>
      </c>
      <c r="W19" s="13">
        <f t="shared" si="8"/>
        <v>982.4</v>
      </c>
      <c r="X19" s="13">
        <f t="shared" si="1"/>
        <v>34.899099123001001</v>
      </c>
      <c r="Y19" s="15"/>
      <c r="Z19" s="13">
        <f t="shared" si="2"/>
        <v>-2.572592592592593</v>
      </c>
      <c r="AA19" s="13">
        <f t="shared" si="9"/>
        <v>5.145185185185186</v>
      </c>
      <c r="AB19" s="13">
        <f t="shared" si="3"/>
        <v>0.18277924245111368</v>
      </c>
    </row>
    <row r="20" spans="1:28" ht="15.5" x14ac:dyDescent="0.35">
      <c r="A20" s="1" t="s">
        <v>5</v>
      </c>
      <c r="B20" s="3" t="s">
        <v>6</v>
      </c>
      <c r="C20" s="3" t="s">
        <v>6</v>
      </c>
      <c r="D20">
        <v>564.73</v>
      </c>
      <c r="E20">
        <f t="shared" si="4"/>
        <v>0.72943683802634973</v>
      </c>
      <c r="H20" s="8">
        <v>18</v>
      </c>
      <c r="I20" s="17" t="s">
        <v>5</v>
      </c>
      <c r="J20" s="18" t="s">
        <v>6</v>
      </c>
      <c r="K20" s="18" t="s">
        <v>6</v>
      </c>
      <c r="L20">
        <v>384.63279299999999</v>
      </c>
      <c r="M20">
        <v>3.6654529999999999</v>
      </c>
      <c r="N20">
        <v>1534.6070340000001</v>
      </c>
      <c r="O20" s="13">
        <v>564.73</v>
      </c>
      <c r="P20" s="13">
        <f t="shared" si="5"/>
        <v>5</v>
      </c>
      <c r="Q20">
        <v>3.3455915837243319E-2</v>
      </c>
      <c r="R20" s="13"/>
      <c r="S20" s="13">
        <f t="shared" si="6"/>
        <v>1.31</v>
      </c>
      <c r="T20" s="13">
        <f t="shared" si="7"/>
        <v>2.427407407407407</v>
      </c>
      <c r="U20" s="4"/>
      <c r="V20" s="13">
        <f t="shared" si="0"/>
        <v>-563.42000000000007</v>
      </c>
      <c r="W20" s="13">
        <f t="shared" si="8"/>
        <v>1126.8400000000001</v>
      </c>
      <c r="X20" s="13">
        <f t="shared" si="1"/>
        <v>37.699464202039266</v>
      </c>
      <c r="Y20" s="15"/>
      <c r="Z20" s="13">
        <f t="shared" si="2"/>
        <v>-2.572592592592593</v>
      </c>
      <c r="AA20" s="13">
        <f t="shared" si="9"/>
        <v>5.145185185185186</v>
      </c>
      <c r="AB20" s="13">
        <f t="shared" si="3"/>
        <v>0.17213688252258677</v>
      </c>
    </row>
    <row r="21" spans="1:28" ht="15.5" x14ac:dyDescent="0.35">
      <c r="A21" s="3" t="s">
        <v>6</v>
      </c>
      <c r="B21" s="2" t="s">
        <v>3</v>
      </c>
      <c r="C21" s="2" t="s">
        <v>3</v>
      </c>
      <c r="D21">
        <v>0</v>
      </c>
      <c r="E21">
        <f t="shared" si="4"/>
        <v>0</v>
      </c>
      <c r="H21" s="8">
        <v>19</v>
      </c>
      <c r="I21" s="18" t="s">
        <v>6</v>
      </c>
      <c r="J21" s="16" t="s">
        <v>3</v>
      </c>
      <c r="K21" s="16" t="s">
        <v>3</v>
      </c>
      <c r="L21" s="30">
        <v>0</v>
      </c>
      <c r="M21" s="30">
        <v>0</v>
      </c>
      <c r="N21" s="30">
        <v>0</v>
      </c>
      <c r="O21" s="13">
        <v>0</v>
      </c>
      <c r="P21" s="13">
        <f t="shared" si="5"/>
        <v>0</v>
      </c>
      <c r="Q21">
        <v>3.1439833820738193E-2</v>
      </c>
      <c r="R21" s="13"/>
      <c r="S21" s="13">
        <f t="shared" si="6"/>
        <v>1.31</v>
      </c>
      <c r="T21" s="13">
        <f t="shared" si="7"/>
        <v>2.427407407407407</v>
      </c>
      <c r="U21" s="4"/>
      <c r="V21" s="13">
        <f t="shared" si="0"/>
        <v>1.31</v>
      </c>
      <c r="W21" s="13">
        <f t="shared" si="8"/>
        <v>1.31</v>
      </c>
      <c r="X21" s="13">
        <f t="shared" si="1"/>
        <v>4.1186182305167032E-2</v>
      </c>
      <c r="Y21" s="15"/>
      <c r="Z21" s="13">
        <f t="shared" si="2"/>
        <v>2.427407407407407</v>
      </c>
      <c r="AA21" s="13">
        <f t="shared" si="9"/>
        <v>2.427407407407407</v>
      </c>
      <c r="AB21" s="13">
        <f t="shared" si="3"/>
        <v>7.6317285504117816E-2</v>
      </c>
    </row>
    <row r="22" spans="1:28" ht="15.5" x14ac:dyDescent="0.35">
      <c r="A22" s="3" t="s">
        <v>6</v>
      </c>
      <c r="B22" s="2" t="s">
        <v>3</v>
      </c>
      <c r="C22" s="1" t="s">
        <v>5</v>
      </c>
      <c r="D22">
        <v>0</v>
      </c>
      <c r="E22">
        <f t="shared" si="4"/>
        <v>0</v>
      </c>
      <c r="H22" s="8">
        <v>20</v>
      </c>
      <c r="I22" s="18" t="s">
        <v>6</v>
      </c>
      <c r="J22" s="16" t="s">
        <v>3</v>
      </c>
      <c r="K22" s="17" t="s">
        <v>5</v>
      </c>
      <c r="L22" s="30">
        <v>0</v>
      </c>
      <c r="M22" s="30">
        <v>0</v>
      </c>
      <c r="N22" s="30">
        <v>0</v>
      </c>
      <c r="O22" s="13">
        <v>0</v>
      </c>
      <c r="P22" s="13">
        <f t="shared" si="5"/>
        <v>0</v>
      </c>
      <c r="Q22">
        <v>2.9487928848223037E-2</v>
      </c>
      <c r="R22" s="13"/>
      <c r="S22" s="13">
        <f t="shared" si="6"/>
        <v>1.31</v>
      </c>
      <c r="T22" s="13">
        <f t="shared" si="7"/>
        <v>2.427407407407407</v>
      </c>
      <c r="U22" s="4"/>
      <c r="V22" s="13">
        <f t="shared" si="0"/>
        <v>1.31</v>
      </c>
      <c r="W22" s="13">
        <f t="shared" si="8"/>
        <v>1.31</v>
      </c>
      <c r="X22" s="13">
        <f t="shared" si="1"/>
        <v>3.8629186791172179E-2</v>
      </c>
      <c r="Y22" s="15"/>
      <c r="Z22" s="13">
        <f t="shared" si="2"/>
        <v>2.427407407407407</v>
      </c>
      <c r="AA22" s="13">
        <f t="shared" si="9"/>
        <v>2.427407407407407</v>
      </c>
      <c r="AB22" s="13">
        <f t="shared" si="3"/>
        <v>7.1579216915279173E-2</v>
      </c>
    </row>
    <row r="23" spans="1:28" ht="15.5" x14ac:dyDescent="0.35">
      <c r="A23" s="3" t="s">
        <v>6</v>
      </c>
      <c r="B23" s="2" t="s">
        <v>3</v>
      </c>
      <c r="C23" s="3" t="s">
        <v>6</v>
      </c>
      <c r="D23">
        <v>0</v>
      </c>
      <c r="E23">
        <f t="shared" si="4"/>
        <v>0</v>
      </c>
      <c r="H23" s="8">
        <v>21</v>
      </c>
      <c r="I23" s="18" t="s">
        <v>6</v>
      </c>
      <c r="J23" s="16" t="s">
        <v>3</v>
      </c>
      <c r="K23" s="18" t="s">
        <v>6</v>
      </c>
      <c r="L23">
        <v>0</v>
      </c>
      <c r="M23">
        <v>0</v>
      </c>
      <c r="N23">
        <v>0</v>
      </c>
      <c r="O23" s="13">
        <v>0</v>
      </c>
      <c r="P23" s="13">
        <f t="shared" si="5"/>
        <v>0</v>
      </c>
      <c r="Q23">
        <v>2.7608787312462687E-2</v>
      </c>
      <c r="R23" s="13"/>
      <c r="S23" s="13">
        <f t="shared" si="6"/>
        <v>1.31</v>
      </c>
      <c r="T23" s="13">
        <f t="shared" si="7"/>
        <v>2.427407407407407</v>
      </c>
      <c r="U23" s="4"/>
      <c r="V23" s="13">
        <f t="shared" si="0"/>
        <v>1.31</v>
      </c>
      <c r="W23" s="13">
        <f t="shared" si="8"/>
        <v>1.31</v>
      </c>
      <c r="X23" s="13">
        <f t="shared" si="1"/>
        <v>3.6167511379326119E-2</v>
      </c>
      <c r="Y23" s="15"/>
      <c r="Z23" s="13">
        <f t="shared" si="2"/>
        <v>2.427407407407407</v>
      </c>
      <c r="AA23" s="13">
        <f t="shared" si="9"/>
        <v>2.427407407407407</v>
      </c>
      <c r="AB23" s="13">
        <f t="shared" si="3"/>
        <v>6.7017774831807569E-2</v>
      </c>
    </row>
    <row r="24" spans="1:28" ht="15.5" x14ac:dyDescent="0.35">
      <c r="A24" s="3" t="s">
        <v>6</v>
      </c>
      <c r="B24" s="1" t="s">
        <v>5</v>
      </c>
      <c r="C24" s="2" t="s">
        <v>3</v>
      </c>
      <c r="D24">
        <v>10.23</v>
      </c>
      <c r="E24">
        <f t="shared" si="4"/>
        <v>1.321363988633428E-2</v>
      </c>
      <c r="H24" s="8">
        <v>22</v>
      </c>
      <c r="I24" s="18" t="s">
        <v>6</v>
      </c>
      <c r="J24" s="17" t="s">
        <v>5</v>
      </c>
      <c r="K24" s="16" t="s">
        <v>3</v>
      </c>
      <c r="L24">
        <v>0</v>
      </c>
      <c r="M24">
        <v>0</v>
      </c>
      <c r="N24">
        <v>51.166077999999999</v>
      </c>
      <c r="O24" s="13">
        <v>10.23</v>
      </c>
      <c r="P24" s="13">
        <f t="shared" si="5"/>
        <v>5</v>
      </c>
      <c r="Q24">
        <v>2.5808350797587105E-2</v>
      </c>
      <c r="R24" s="13"/>
      <c r="S24" s="13">
        <f t="shared" si="6"/>
        <v>1.31</v>
      </c>
      <c r="T24" s="13">
        <f t="shared" si="7"/>
        <v>2.427407407407407</v>
      </c>
      <c r="U24" s="4"/>
      <c r="V24" s="13">
        <f t="shared" si="0"/>
        <v>-8.92</v>
      </c>
      <c r="W24" s="13">
        <f t="shared" si="8"/>
        <v>17.84</v>
      </c>
      <c r="X24" s="13">
        <f t="shared" si="1"/>
        <v>0.46042097822895395</v>
      </c>
      <c r="Y24" s="15"/>
      <c r="Z24" s="13">
        <f t="shared" si="2"/>
        <v>-2.572592592592593</v>
      </c>
      <c r="AA24" s="13">
        <f t="shared" si="9"/>
        <v>5.145185185185186</v>
      </c>
      <c r="AB24" s="13">
        <f t="shared" si="3"/>
        <v>0.13278874417780745</v>
      </c>
    </row>
    <row r="25" spans="1:28" ht="15.5" x14ac:dyDescent="0.35">
      <c r="A25" s="3" t="s">
        <v>6</v>
      </c>
      <c r="B25" s="1" t="s">
        <v>5</v>
      </c>
      <c r="C25" s="1" t="s">
        <v>5</v>
      </c>
      <c r="D25">
        <v>38.369999999999997</v>
      </c>
      <c r="E25">
        <f t="shared" si="4"/>
        <v>4.9560836993025055E-2</v>
      </c>
      <c r="H25" s="8">
        <v>23</v>
      </c>
      <c r="I25" s="18" t="s">
        <v>6</v>
      </c>
      <c r="J25" s="17" t="s">
        <v>5</v>
      </c>
      <c r="K25" s="17" t="s">
        <v>5</v>
      </c>
      <c r="L25">
        <v>15.681252000000001</v>
      </c>
      <c r="M25">
        <v>0</v>
      </c>
      <c r="N25">
        <v>146.51351199999999</v>
      </c>
      <c r="O25" s="13">
        <v>38.369999999999997</v>
      </c>
      <c r="P25" s="13">
        <f t="shared" si="5"/>
        <v>5</v>
      </c>
      <c r="Q25">
        <v>2.4090422326798144E-2</v>
      </c>
      <c r="R25" s="13"/>
      <c r="S25" s="13">
        <f t="shared" si="6"/>
        <v>1.31</v>
      </c>
      <c r="T25" s="13">
        <f t="shared" si="7"/>
        <v>2.427407407407407</v>
      </c>
      <c r="U25" s="4"/>
      <c r="V25" s="13">
        <f t="shared" si="0"/>
        <v>-37.059999999999995</v>
      </c>
      <c r="W25" s="13">
        <f t="shared" si="8"/>
        <v>74.11999999999999</v>
      </c>
      <c r="X25" s="13">
        <f t="shared" si="1"/>
        <v>1.7855821028622783</v>
      </c>
      <c r="Y25" s="15"/>
      <c r="Z25" s="13">
        <f t="shared" si="2"/>
        <v>-2.572592592592593</v>
      </c>
      <c r="AA25" s="13">
        <f t="shared" si="9"/>
        <v>5.145185185185186</v>
      </c>
      <c r="AB25" s="13">
        <f t="shared" si="3"/>
        <v>0.12394968406069624</v>
      </c>
    </row>
    <row r="26" spans="1:28" ht="15.5" x14ac:dyDescent="0.35">
      <c r="A26" s="3" t="s">
        <v>6</v>
      </c>
      <c r="B26" s="1" t="s">
        <v>5</v>
      </c>
      <c r="C26" s="3" t="s">
        <v>6</v>
      </c>
      <c r="D26">
        <v>56.28</v>
      </c>
      <c r="E26">
        <f t="shared" si="4"/>
        <v>7.2694394213381558E-2</v>
      </c>
      <c r="H26" s="8">
        <v>24</v>
      </c>
      <c r="I26" s="18" t="s">
        <v>6</v>
      </c>
      <c r="J26" s="17" t="s">
        <v>5</v>
      </c>
      <c r="K26" s="18" t="s">
        <v>6</v>
      </c>
      <c r="L26">
        <v>36.328853000000002</v>
      </c>
      <c r="M26">
        <v>0</v>
      </c>
      <c r="N26">
        <v>180.85606200000001</v>
      </c>
      <c r="O26" s="13">
        <v>56.28</v>
      </c>
      <c r="P26" s="13">
        <f t="shared" si="5"/>
        <v>5</v>
      </c>
      <c r="Q26">
        <v>2.2457083274702264E-2</v>
      </c>
      <c r="R26" s="13"/>
      <c r="S26" s="13">
        <f t="shared" si="6"/>
        <v>1.31</v>
      </c>
      <c r="T26" s="13">
        <f t="shared" si="7"/>
        <v>2.427407407407407</v>
      </c>
      <c r="U26" s="4"/>
      <c r="V26" s="13">
        <f t="shared" si="0"/>
        <v>-54.97</v>
      </c>
      <c r="W26" s="13">
        <f t="shared" si="8"/>
        <v>109.94</v>
      </c>
      <c r="X26" s="13">
        <f t="shared" si="1"/>
        <v>2.4689317352207669</v>
      </c>
      <c r="Y26" s="15"/>
      <c r="Z26" s="13">
        <f t="shared" si="2"/>
        <v>-2.572592592592593</v>
      </c>
      <c r="AA26" s="13">
        <f t="shared" si="9"/>
        <v>5.145185185185186</v>
      </c>
      <c r="AB26" s="13">
        <f t="shared" si="3"/>
        <v>0.11554585216746811</v>
      </c>
    </row>
    <row r="27" spans="1:28" ht="15.5" x14ac:dyDescent="0.35">
      <c r="A27" s="3" t="s">
        <v>6</v>
      </c>
      <c r="B27" s="3" t="s">
        <v>6</v>
      </c>
      <c r="C27" s="2" t="s">
        <v>3</v>
      </c>
      <c r="D27">
        <v>550.07000000000005</v>
      </c>
      <c r="E27">
        <f t="shared" si="4"/>
        <v>0.71050116249031259</v>
      </c>
      <c r="H27" s="8">
        <v>25</v>
      </c>
      <c r="I27" s="18" t="s">
        <v>6</v>
      </c>
      <c r="J27" s="18" t="s">
        <v>6</v>
      </c>
      <c r="K27" s="16" t="s">
        <v>3</v>
      </c>
      <c r="L27">
        <v>372.93989199999999</v>
      </c>
      <c r="M27">
        <v>42.496132000000003</v>
      </c>
      <c r="N27">
        <v>1596.4334369999999</v>
      </c>
      <c r="O27" s="13">
        <v>550.07000000000005</v>
      </c>
      <c r="P27" s="13">
        <f t="shared" si="5"/>
        <v>5</v>
      </c>
      <c r="Q27">
        <v>2.0909037336169382E-2</v>
      </c>
      <c r="R27" s="13"/>
      <c r="S27" s="13">
        <f t="shared" si="6"/>
        <v>1.31</v>
      </c>
      <c r="T27" s="13">
        <f t="shared" si="7"/>
        <v>2.427407407407407</v>
      </c>
      <c r="U27" s="4"/>
      <c r="V27" s="13">
        <f t="shared" si="0"/>
        <v>-548.7600000000001</v>
      </c>
      <c r="W27" s="13">
        <f t="shared" si="8"/>
        <v>1097.5200000000002</v>
      </c>
      <c r="X27" s="13">
        <f t="shared" si="1"/>
        <v>22.948086657192626</v>
      </c>
      <c r="Y27" s="15"/>
      <c r="Z27" s="13">
        <f t="shared" si="2"/>
        <v>-2.572592592592593</v>
      </c>
      <c r="AA27" s="13">
        <f t="shared" si="9"/>
        <v>5.145185185185186</v>
      </c>
      <c r="AB27" s="13">
        <f t="shared" si="3"/>
        <v>0.10758086913854263</v>
      </c>
    </row>
    <row r="28" spans="1:28" ht="15.5" x14ac:dyDescent="0.35">
      <c r="A28" s="3" t="s">
        <v>6</v>
      </c>
      <c r="B28" s="3" t="s">
        <v>6</v>
      </c>
      <c r="C28" s="1" t="s">
        <v>5</v>
      </c>
      <c r="D28">
        <v>713.25</v>
      </c>
      <c r="E28">
        <f t="shared" si="4"/>
        <v>0.92127357272022725</v>
      </c>
      <c r="H28" s="8">
        <v>26</v>
      </c>
      <c r="I28" s="18" t="s">
        <v>6</v>
      </c>
      <c r="J28" s="18" t="s">
        <v>6</v>
      </c>
      <c r="K28" s="17" t="s">
        <v>5</v>
      </c>
      <c r="L28">
        <v>625.10185999999999</v>
      </c>
      <c r="M28">
        <v>117.670179</v>
      </c>
      <c r="N28">
        <v>1632.5741459999999</v>
      </c>
      <c r="O28" s="13">
        <v>713.25</v>
      </c>
      <c r="P28" s="13">
        <f t="shared" si="5"/>
        <v>5</v>
      </c>
      <c r="Q28">
        <v>1.9445894598263035E-2</v>
      </c>
      <c r="R28" s="13"/>
      <c r="S28" s="13">
        <f t="shared" si="6"/>
        <v>1.31</v>
      </c>
      <c r="T28" s="13">
        <f t="shared" si="7"/>
        <v>2.427407407407407</v>
      </c>
      <c r="U28" s="4"/>
      <c r="V28" s="13">
        <f t="shared" si="0"/>
        <v>-711.94</v>
      </c>
      <c r="W28" s="13">
        <f t="shared" si="8"/>
        <v>1423.88</v>
      </c>
      <c r="X28" s="13">
        <f t="shared" si="1"/>
        <v>27.688620400574774</v>
      </c>
      <c r="Y28" s="15"/>
      <c r="Z28" s="13">
        <f t="shared" si="2"/>
        <v>-2.572592592592593</v>
      </c>
      <c r="AA28" s="13">
        <f t="shared" si="9"/>
        <v>5.145185185185186</v>
      </c>
      <c r="AB28" s="13">
        <f t="shared" si="3"/>
        <v>0.1000527287996556</v>
      </c>
    </row>
    <row r="29" spans="1:28" ht="15.5" x14ac:dyDescent="0.35">
      <c r="A29" s="3" t="s">
        <v>6</v>
      </c>
      <c r="B29" s="3" t="s">
        <v>6</v>
      </c>
      <c r="C29" s="3" t="s">
        <v>6</v>
      </c>
      <c r="D29">
        <v>774.2</v>
      </c>
      <c r="E29">
        <f t="shared" si="4"/>
        <v>1</v>
      </c>
      <c r="H29" s="8">
        <v>27</v>
      </c>
      <c r="I29" s="18" t="s">
        <v>6</v>
      </c>
      <c r="J29" s="18" t="s">
        <v>6</v>
      </c>
      <c r="K29" s="18" t="s">
        <v>6</v>
      </c>
      <c r="L29">
        <v>792.178809</v>
      </c>
      <c r="M29">
        <v>195.13962599999999</v>
      </c>
      <c r="N29">
        <v>1484.7926640000001</v>
      </c>
      <c r="O29" s="13">
        <v>774.2</v>
      </c>
      <c r="P29" s="13">
        <f t="shared" si="5"/>
        <v>5</v>
      </c>
      <c r="Q29">
        <v>1.8066406200618463E-2</v>
      </c>
      <c r="R29" s="13"/>
      <c r="S29" s="13">
        <f t="shared" si="6"/>
        <v>1.31</v>
      </c>
      <c r="T29" s="13">
        <f t="shared" si="7"/>
        <v>2.427407407407407</v>
      </c>
      <c r="U29" s="4"/>
      <c r="V29" s="13">
        <f t="shared" si="0"/>
        <v>-772.8900000000001</v>
      </c>
      <c r="W29" s="13">
        <f t="shared" si="8"/>
        <v>1545.7800000000002</v>
      </c>
      <c r="X29" s="13">
        <f t="shared" si="1"/>
        <v>27.926689376792012</v>
      </c>
      <c r="Y29" s="15"/>
      <c r="Z29" s="13">
        <f t="shared" si="2"/>
        <v>-2.572592592592593</v>
      </c>
      <c r="AA29" s="13">
        <f t="shared" si="9"/>
        <v>5.145185185185186</v>
      </c>
      <c r="AB29" s="13">
        <f t="shared" si="3"/>
        <v>9.2955005532959892E-2</v>
      </c>
    </row>
    <row r="30" spans="1:28" x14ac:dyDescent="0.35">
      <c r="Q30">
        <f>SUM(Q3:Q29)</f>
        <v>1</v>
      </c>
    </row>
    <row r="32" spans="1:28" x14ac:dyDescent="0.35">
      <c r="J32" s="7" t="s">
        <v>26</v>
      </c>
      <c r="O32" s="13">
        <f>PERCENTILE(O3:O29,0.5)</f>
        <v>1.31</v>
      </c>
      <c r="P32" s="13">
        <f>AVERAGE(P3:P29)</f>
        <v>2.427407407407407</v>
      </c>
    </row>
    <row r="33" spans="11:28" x14ac:dyDescent="0.35">
      <c r="W33" s="14" t="s">
        <v>20</v>
      </c>
      <c r="X33" s="13">
        <f>SUM(X3:X29)</f>
        <v>177.2430341884521</v>
      </c>
      <c r="Y33" s="13"/>
      <c r="Z33" s="13"/>
      <c r="AA33" s="13"/>
      <c r="AB33" s="13">
        <f>SUM(AB3:AB29)</f>
        <v>3.4163255440896205</v>
      </c>
    </row>
    <row r="35" spans="11:28" ht="15.5" x14ac:dyDescent="0.35">
      <c r="L35" s="28" t="s">
        <v>43</v>
      </c>
      <c r="M35" s="28" t="s">
        <v>44</v>
      </c>
      <c r="N35" s="28" t="s">
        <v>45</v>
      </c>
      <c r="O35" s="29" t="s">
        <v>42</v>
      </c>
    </row>
    <row r="36" spans="11:28" x14ac:dyDescent="0.35">
      <c r="K36" t="s">
        <v>100</v>
      </c>
      <c r="L36">
        <f>SUM(L3:L5,L12:L14,L21:L23)/9</f>
        <v>0</v>
      </c>
      <c r="M36">
        <f t="shared" ref="M36:O36" si="10">SUM(M3:M5,M12:M14,M21:M23)/9</f>
        <v>0</v>
      </c>
      <c r="N36">
        <f t="shared" si="10"/>
        <v>0</v>
      </c>
      <c r="O36">
        <f t="shared" si="10"/>
        <v>0</v>
      </c>
    </row>
    <row r="37" spans="11:28" x14ac:dyDescent="0.35">
      <c r="K37" t="s">
        <v>101</v>
      </c>
      <c r="L37">
        <f>SUM(L6:L8,L15:L17,L24:L26)/9</f>
        <v>5.8276086666666664</v>
      </c>
      <c r="M37">
        <f t="shared" ref="M37:O37" si="11">SUM(M6:M8,M15:M17,M24:M26)/9</f>
        <v>0</v>
      </c>
      <c r="N37">
        <f t="shared" si="11"/>
        <v>64.997838111111093</v>
      </c>
      <c r="O37">
        <f t="shared" si="11"/>
        <v>16.677777777777777</v>
      </c>
    </row>
    <row r="38" spans="11:28" x14ac:dyDescent="0.35">
      <c r="K38" t="s">
        <v>102</v>
      </c>
      <c r="L38">
        <f>SUM(L9:L11,L18:L20,L27:L29)/9</f>
        <v>253.17878255555556</v>
      </c>
      <c r="M38">
        <f t="shared" ref="M38:O38" si="12">SUM(M9:M11,M18:M20,M27:M29)/9</f>
        <v>39.885710000000003</v>
      </c>
      <c r="N38">
        <f t="shared" si="12"/>
        <v>982.89368644444448</v>
      </c>
      <c r="O38">
        <f t="shared" si="12"/>
        <v>367.78222222222223</v>
      </c>
    </row>
  </sheetData>
  <mergeCells count="5">
    <mergeCell ref="S1:T1"/>
    <mergeCell ref="O1:P1"/>
    <mergeCell ref="V1:AB1"/>
    <mergeCell ref="Q1:R1"/>
    <mergeCell ref="L1:N1"/>
  </mergeCells>
  <conditionalFormatting sqref="L29:O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N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:N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N2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{5BEA3FB0-E848-4A30-BC8B-1ACCC3558FB3}</x14:id>
        </ext>
      </extLst>
    </cfRule>
  </conditionalFormatting>
  <conditionalFormatting sqref="L24:N2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{01A88A9A-CDEF-4989-B77C-40BBF28F83B2}</x14:id>
        </ext>
      </extLst>
    </cfRule>
  </conditionalFormatting>
  <conditionalFormatting sqref="L25:N2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{6AAC5A0D-3922-45CA-A248-482D5C075961}</x14:id>
        </ext>
      </extLst>
    </cfRule>
  </conditionalFormatting>
  <conditionalFormatting sqref="L11:N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N20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L18:N1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L19:N1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L17:N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:N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N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EA3FB0-E848-4A30-BC8B-1ACCC3558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L26:N26</xm:sqref>
        </x14:conditionalFormatting>
        <x14:conditionalFormatting xmlns:xm="http://schemas.microsoft.com/office/excel/2006/main">
          <x14:cfRule type="dataBar" id="{01A88A9A-CDEF-4989-B77C-40BBF28F8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L24:N24</xm:sqref>
        </x14:conditionalFormatting>
        <x14:conditionalFormatting xmlns:xm="http://schemas.microsoft.com/office/excel/2006/main">
          <x14:cfRule type="dataBar" id="{6AAC5A0D-3922-45CA-A248-482D5C075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L25:N25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39" workbookViewId="0">
      <selection activeCell="I30" sqref="I30"/>
    </sheetView>
  </sheetViews>
  <sheetFormatPr defaultRowHeight="14.5" x14ac:dyDescent="0.35"/>
  <cols>
    <col min="8" max="8" width="17.453125" customWidth="1"/>
    <col min="9" max="9" width="19.36328125" customWidth="1"/>
    <col min="10" max="10" width="16.6328125" customWidth="1"/>
  </cols>
  <sheetData>
    <row r="1" spans="1:17" x14ac:dyDescent="0.35">
      <c r="E1" s="38" t="s">
        <v>21</v>
      </c>
      <c r="F1" s="38"/>
      <c r="G1" s="10" t="s">
        <v>23</v>
      </c>
      <c r="H1" s="37" t="s">
        <v>24</v>
      </c>
      <c r="I1" s="37"/>
      <c r="J1" s="11"/>
      <c r="K1" s="39" t="s">
        <v>28</v>
      </c>
      <c r="L1" s="39"/>
      <c r="M1" s="39"/>
      <c r="N1" s="39"/>
      <c r="O1" s="39"/>
      <c r="P1" s="39"/>
      <c r="Q1" s="39"/>
    </row>
    <row r="2" spans="1:17" ht="15.5" x14ac:dyDescent="0.35">
      <c r="A2" s="6" t="s">
        <v>19</v>
      </c>
      <c r="B2" s="4" t="s">
        <v>0</v>
      </c>
      <c r="C2" s="4" t="s">
        <v>1</v>
      </c>
      <c r="D2" s="4" t="s">
        <v>2</v>
      </c>
      <c r="E2" s="4" t="s">
        <v>4</v>
      </c>
      <c r="F2" s="4" t="s">
        <v>27</v>
      </c>
      <c r="G2" s="4" t="s">
        <v>22</v>
      </c>
      <c r="H2" s="4" t="s">
        <v>29</v>
      </c>
      <c r="I2" s="4" t="s">
        <v>30</v>
      </c>
      <c r="J2" s="12"/>
      <c r="K2" s="9" t="s">
        <v>31</v>
      </c>
      <c r="L2" s="9" t="s">
        <v>32</v>
      </c>
      <c r="M2" s="9" t="s">
        <v>33</v>
      </c>
      <c r="N2" s="9"/>
      <c r="O2" s="9" t="s">
        <v>34</v>
      </c>
      <c r="P2" s="9" t="s">
        <v>35</v>
      </c>
      <c r="Q2" s="9" t="s">
        <v>36</v>
      </c>
    </row>
    <row r="3" spans="1:17" ht="15.5" x14ac:dyDescent="0.35">
      <c r="A3" s="8">
        <v>1</v>
      </c>
      <c r="B3" s="16" t="s">
        <v>3</v>
      </c>
      <c r="C3" s="16" t="s">
        <v>3</v>
      </c>
      <c r="D3" s="16" t="s">
        <v>3</v>
      </c>
      <c r="E3" s="13">
        <v>0</v>
      </c>
      <c r="F3" s="13">
        <f>IF(E3 &gt; 5,5,E3)</f>
        <v>0</v>
      </c>
      <c r="G3" s="13">
        <f>1/27</f>
        <v>3.7037037037037035E-2</v>
      </c>
      <c r="H3" s="13">
        <f>E$32</f>
        <v>128.15333333333334</v>
      </c>
      <c r="I3" s="13">
        <f>F$32</f>
        <v>2.427407407407407</v>
      </c>
      <c r="J3" s="4"/>
      <c r="K3" s="13">
        <f>H3-E3</f>
        <v>128.15333333333334</v>
      </c>
      <c r="L3" s="13">
        <f>IF(K3&lt;0,-K3*2,K3)</f>
        <v>128.15333333333334</v>
      </c>
      <c r="M3" s="13">
        <f t="shared" ref="M3:M29" si="0">L3*G3</f>
        <v>4.7464197530864194</v>
      </c>
      <c r="N3" s="15"/>
      <c r="O3" s="13">
        <f t="shared" ref="O3:O29" si="1">I3 - F3</f>
        <v>2.427407407407407</v>
      </c>
      <c r="P3" s="13">
        <f>IF(O3&lt;0,-O3*2,O3)</f>
        <v>2.427407407407407</v>
      </c>
      <c r="Q3" s="13">
        <f t="shared" ref="Q3:Q29" si="2">P3*G3</f>
        <v>8.9903978052126174E-2</v>
      </c>
    </row>
    <row r="4" spans="1:17" ht="15.5" x14ac:dyDescent="0.35">
      <c r="A4" s="8">
        <v>2</v>
      </c>
      <c r="B4" s="16" t="s">
        <v>3</v>
      </c>
      <c r="C4" s="16" t="s">
        <v>3</v>
      </c>
      <c r="D4" s="17" t="s">
        <v>5</v>
      </c>
      <c r="E4" s="13">
        <v>0</v>
      </c>
      <c r="F4" s="13">
        <f t="shared" ref="F4:F29" si="3">IF(E4 &gt; 5,5,E4)</f>
        <v>0</v>
      </c>
      <c r="G4" s="13">
        <f t="shared" ref="G4:G29" si="4">1/27</f>
        <v>3.7037037037037035E-2</v>
      </c>
      <c r="H4" s="13">
        <f t="shared" ref="H4:I29" si="5">E$32</f>
        <v>128.15333333333334</v>
      </c>
      <c r="I4" s="13">
        <f t="shared" si="5"/>
        <v>2.427407407407407</v>
      </c>
      <c r="J4" s="4"/>
      <c r="K4" s="13">
        <f t="shared" ref="K4:K29" si="6">H4-E4</f>
        <v>128.15333333333334</v>
      </c>
      <c r="L4" s="13">
        <f t="shared" ref="L4:L29" si="7">IF(K4&lt;0,-K4*2,K4)</f>
        <v>128.15333333333334</v>
      </c>
      <c r="M4" s="13">
        <f t="shared" si="0"/>
        <v>4.7464197530864194</v>
      </c>
      <c r="N4" s="15"/>
      <c r="O4" s="13">
        <f t="shared" si="1"/>
        <v>2.427407407407407</v>
      </c>
      <c r="P4" s="13">
        <f t="shared" ref="P4:P29" si="8">IF(O4&lt;0,-O4*2,O4)</f>
        <v>2.427407407407407</v>
      </c>
      <c r="Q4" s="13">
        <f t="shared" si="2"/>
        <v>8.9903978052126174E-2</v>
      </c>
    </row>
    <row r="5" spans="1:17" ht="15.5" x14ac:dyDescent="0.35">
      <c r="A5" s="8">
        <v>3</v>
      </c>
      <c r="B5" s="16" t="s">
        <v>3</v>
      </c>
      <c r="C5" s="16" t="s">
        <v>3</v>
      </c>
      <c r="D5" s="18" t="s">
        <v>6</v>
      </c>
      <c r="E5" s="13">
        <v>0</v>
      </c>
      <c r="F5" s="13">
        <f t="shared" si="3"/>
        <v>0</v>
      </c>
      <c r="G5" s="13">
        <f t="shared" si="4"/>
        <v>3.7037037037037035E-2</v>
      </c>
      <c r="H5" s="13">
        <f t="shared" si="5"/>
        <v>128.15333333333334</v>
      </c>
      <c r="I5" s="13">
        <f t="shared" si="5"/>
        <v>2.427407407407407</v>
      </c>
      <c r="J5" s="4"/>
      <c r="K5" s="13">
        <f t="shared" si="6"/>
        <v>128.15333333333334</v>
      </c>
      <c r="L5" s="13">
        <f t="shared" si="7"/>
        <v>128.15333333333334</v>
      </c>
      <c r="M5" s="13">
        <f t="shared" si="0"/>
        <v>4.7464197530864194</v>
      </c>
      <c r="N5" s="15"/>
      <c r="O5" s="13">
        <f t="shared" si="1"/>
        <v>2.427407407407407</v>
      </c>
      <c r="P5" s="13">
        <f t="shared" si="8"/>
        <v>2.427407407407407</v>
      </c>
      <c r="Q5" s="13">
        <f t="shared" si="2"/>
        <v>8.9903978052126174E-2</v>
      </c>
    </row>
    <row r="6" spans="1:17" ht="15.5" x14ac:dyDescent="0.35">
      <c r="A6" s="8">
        <v>4</v>
      </c>
      <c r="B6" s="16" t="s">
        <v>3</v>
      </c>
      <c r="C6" s="17" t="s">
        <v>5</v>
      </c>
      <c r="D6" s="16" t="s">
        <v>3</v>
      </c>
      <c r="E6" s="13">
        <v>0</v>
      </c>
      <c r="F6" s="13">
        <f t="shared" si="3"/>
        <v>0</v>
      </c>
      <c r="G6" s="13">
        <f t="shared" si="4"/>
        <v>3.7037037037037035E-2</v>
      </c>
      <c r="H6" s="13">
        <f t="shared" si="5"/>
        <v>128.15333333333334</v>
      </c>
      <c r="I6" s="13">
        <f t="shared" si="5"/>
        <v>2.427407407407407</v>
      </c>
      <c r="J6" s="4"/>
      <c r="K6" s="13">
        <f t="shared" si="6"/>
        <v>128.15333333333334</v>
      </c>
      <c r="L6" s="13">
        <f t="shared" si="7"/>
        <v>128.15333333333334</v>
      </c>
      <c r="M6" s="13">
        <f t="shared" si="0"/>
        <v>4.7464197530864194</v>
      </c>
      <c r="N6" s="15"/>
      <c r="O6" s="13">
        <f t="shared" si="1"/>
        <v>2.427407407407407</v>
      </c>
      <c r="P6" s="13">
        <f t="shared" si="8"/>
        <v>2.427407407407407</v>
      </c>
      <c r="Q6" s="13">
        <f t="shared" si="2"/>
        <v>8.9903978052126174E-2</v>
      </c>
    </row>
    <row r="7" spans="1:17" ht="15.5" x14ac:dyDescent="0.35">
      <c r="A7" s="8">
        <v>5</v>
      </c>
      <c r="B7" s="16" t="s">
        <v>3</v>
      </c>
      <c r="C7" s="17" t="s">
        <v>5</v>
      </c>
      <c r="D7" s="17" t="s">
        <v>5</v>
      </c>
      <c r="E7" s="13">
        <v>0</v>
      </c>
      <c r="F7" s="13">
        <f t="shared" si="3"/>
        <v>0</v>
      </c>
      <c r="G7" s="13">
        <f t="shared" si="4"/>
        <v>3.7037037037037035E-2</v>
      </c>
      <c r="H7" s="13">
        <f t="shared" si="5"/>
        <v>128.15333333333334</v>
      </c>
      <c r="I7" s="13">
        <f t="shared" si="5"/>
        <v>2.427407407407407</v>
      </c>
      <c r="J7" s="4"/>
      <c r="K7" s="13">
        <f t="shared" si="6"/>
        <v>128.15333333333334</v>
      </c>
      <c r="L7" s="13">
        <f t="shared" si="7"/>
        <v>128.15333333333334</v>
      </c>
      <c r="M7" s="13">
        <f t="shared" si="0"/>
        <v>4.7464197530864194</v>
      </c>
      <c r="N7" s="15"/>
      <c r="O7" s="13">
        <f t="shared" si="1"/>
        <v>2.427407407407407</v>
      </c>
      <c r="P7" s="13">
        <f t="shared" si="8"/>
        <v>2.427407407407407</v>
      </c>
      <c r="Q7" s="13">
        <f t="shared" si="2"/>
        <v>8.9903978052126174E-2</v>
      </c>
    </row>
    <row r="8" spans="1:17" ht="15.5" x14ac:dyDescent="0.35">
      <c r="A8" s="8">
        <v>6</v>
      </c>
      <c r="B8" s="16" t="s">
        <v>3</v>
      </c>
      <c r="C8" s="17" t="s">
        <v>5</v>
      </c>
      <c r="D8" s="18" t="s">
        <v>6</v>
      </c>
      <c r="E8" s="13">
        <v>1.31</v>
      </c>
      <c r="F8" s="13">
        <f t="shared" si="3"/>
        <v>1.31</v>
      </c>
      <c r="G8" s="13">
        <f t="shared" si="4"/>
        <v>3.7037037037037035E-2</v>
      </c>
      <c r="H8" s="13">
        <f t="shared" si="5"/>
        <v>128.15333333333334</v>
      </c>
      <c r="I8" s="13">
        <f t="shared" si="5"/>
        <v>2.427407407407407</v>
      </c>
      <c r="J8" s="4"/>
      <c r="K8" s="13">
        <f t="shared" si="6"/>
        <v>126.84333333333333</v>
      </c>
      <c r="L8" s="13">
        <f t="shared" si="7"/>
        <v>126.84333333333333</v>
      </c>
      <c r="M8" s="13">
        <f t="shared" si="0"/>
        <v>4.697901234567901</v>
      </c>
      <c r="N8" s="15"/>
      <c r="O8" s="13">
        <f t="shared" si="1"/>
        <v>1.117407407407407</v>
      </c>
      <c r="P8" s="13">
        <f t="shared" si="8"/>
        <v>1.117407407407407</v>
      </c>
      <c r="Q8" s="13">
        <f t="shared" si="2"/>
        <v>4.1385459533607664E-2</v>
      </c>
    </row>
    <row r="9" spans="1:17" ht="15.5" x14ac:dyDescent="0.35">
      <c r="A9" s="8">
        <v>7</v>
      </c>
      <c r="B9" s="16" t="s">
        <v>3</v>
      </c>
      <c r="C9" s="18" t="s">
        <v>6</v>
      </c>
      <c r="D9" s="16" t="s">
        <v>3</v>
      </c>
      <c r="E9" s="13">
        <v>0</v>
      </c>
      <c r="F9" s="13">
        <f t="shared" si="3"/>
        <v>0</v>
      </c>
      <c r="G9" s="13">
        <f t="shared" si="4"/>
        <v>3.7037037037037035E-2</v>
      </c>
      <c r="H9" s="13">
        <f t="shared" si="5"/>
        <v>128.15333333333334</v>
      </c>
      <c r="I9" s="13">
        <f t="shared" si="5"/>
        <v>2.427407407407407</v>
      </c>
      <c r="J9" s="4"/>
      <c r="K9" s="13">
        <f t="shared" si="6"/>
        <v>128.15333333333334</v>
      </c>
      <c r="L9" s="13">
        <f t="shared" si="7"/>
        <v>128.15333333333334</v>
      </c>
      <c r="M9" s="13">
        <f t="shared" si="0"/>
        <v>4.7464197530864194</v>
      </c>
      <c r="N9" s="15"/>
      <c r="O9" s="13">
        <f t="shared" si="1"/>
        <v>2.427407407407407</v>
      </c>
      <c r="P9" s="13">
        <f t="shared" si="8"/>
        <v>2.427407407407407</v>
      </c>
      <c r="Q9" s="13">
        <f t="shared" si="2"/>
        <v>8.9903978052126174E-2</v>
      </c>
    </row>
    <row r="10" spans="1:17" ht="15.5" x14ac:dyDescent="0.35">
      <c r="A10" s="8">
        <v>8</v>
      </c>
      <c r="B10" s="16" t="s">
        <v>3</v>
      </c>
      <c r="C10" s="18" t="s">
        <v>6</v>
      </c>
      <c r="D10" s="17" t="s">
        <v>5</v>
      </c>
      <c r="E10" s="13">
        <v>0</v>
      </c>
      <c r="F10" s="13">
        <f t="shared" si="3"/>
        <v>0</v>
      </c>
      <c r="G10" s="13">
        <f t="shared" si="4"/>
        <v>3.7037037037037035E-2</v>
      </c>
      <c r="H10" s="13">
        <f t="shared" si="5"/>
        <v>128.15333333333334</v>
      </c>
      <c r="I10" s="13">
        <f t="shared" si="5"/>
        <v>2.427407407407407</v>
      </c>
      <c r="J10" s="4"/>
      <c r="K10" s="13">
        <f t="shared" si="6"/>
        <v>128.15333333333334</v>
      </c>
      <c r="L10" s="13">
        <f t="shared" si="7"/>
        <v>128.15333333333334</v>
      </c>
      <c r="M10" s="13">
        <f t="shared" si="0"/>
        <v>4.7464197530864194</v>
      </c>
      <c r="N10" s="15"/>
      <c r="O10" s="13">
        <f t="shared" si="1"/>
        <v>2.427407407407407</v>
      </c>
      <c r="P10" s="13">
        <f t="shared" si="8"/>
        <v>2.427407407407407</v>
      </c>
      <c r="Q10" s="13">
        <f t="shared" si="2"/>
        <v>8.9903978052126174E-2</v>
      </c>
    </row>
    <row r="11" spans="1:17" ht="15.5" x14ac:dyDescent="0.35">
      <c r="A11" s="8">
        <v>9</v>
      </c>
      <c r="B11" s="16" t="s">
        <v>3</v>
      </c>
      <c r="C11" s="18" t="s">
        <v>6</v>
      </c>
      <c r="D11" s="18" t="s">
        <v>6</v>
      </c>
      <c r="E11" s="13">
        <v>55.94</v>
      </c>
      <c r="F11" s="13">
        <f t="shared" si="3"/>
        <v>5</v>
      </c>
      <c r="G11" s="13">
        <f t="shared" si="4"/>
        <v>3.7037037037037035E-2</v>
      </c>
      <c r="H11" s="13">
        <f t="shared" si="5"/>
        <v>128.15333333333334</v>
      </c>
      <c r="I11" s="13">
        <f t="shared" si="5"/>
        <v>2.427407407407407</v>
      </c>
      <c r="J11" s="4"/>
      <c r="K11" s="13">
        <f t="shared" si="6"/>
        <v>72.213333333333338</v>
      </c>
      <c r="L11" s="13">
        <f t="shared" si="7"/>
        <v>72.213333333333338</v>
      </c>
      <c r="M11" s="13">
        <f t="shared" si="0"/>
        <v>2.674567901234568</v>
      </c>
      <c r="N11" s="15"/>
      <c r="O11" s="13">
        <f t="shared" si="1"/>
        <v>-2.572592592592593</v>
      </c>
      <c r="P11" s="13">
        <f t="shared" si="8"/>
        <v>5.145185185185186</v>
      </c>
      <c r="Q11" s="13">
        <f t="shared" si="2"/>
        <v>0.190562414266118</v>
      </c>
    </row>
    <row r="12" spans="1:17" ht="15.5" x14ac:dyDescent="0.35">
      <c r="A12" s="8">
        <v>10</v>
      </c>
      <c r="B12" s="17" t="s">
        <v>5</v>
      </c>
      <c r="C12" s="16" t="s">
        <v>3</v>
      </c>
      <c r="D12" s="16" t="s">
        <v>3</v>
      </c>
      <c r="E12" s="13">
        <v>0</v>
      </c>
      <c r="F12" s="13">
        <f t="shared" si="3"/>
        <v>0</v>
      </c>
      <c r="G12" s="13">
        <f t="shared" si="4"/>
        <v>3.7037037037037035E-2</v>
      </c>
      <c r="H12" s="13">
        <f t="shared" si="5"/>
        <v>128.15333333333334</v>
      </c>
      <c r="I12" s="13">
        <f t="shared" si="5"/>
        <v>2.427407407407407</v>
      </c>
      <c r="J12" s="4"/>
      <c r="K12" s="13">
        <f t="shared" si="6"/>
        <v>128.15333333333334</v>
      </c>
      <c r="L12" s="13">
        <f t="shared" si="7"/>
        <v>128.15333333333334</v>
      </c>
      <c r="M12" s="13">
        <f t="shared" si="0"/>
        <v>4.7464197530864194</v>
      </c>
      <c r="N12" s="15"/>
      <c r="O12" s="13">
        <f t="shared" si="1"/>
        <v>2.427407407407407</v>
      </c>
      <c r="P12" s="13">
        <f t="shared" si="8"/>
        <v>2.427407407407407</v>
      </c>
      <c r="Q12" s="13">
        <f t="shared" si="2"/>
        <v>8.9903978052126174E-2</v>
      </c>
    </row>
    <row r="13" spans="1:17" ht="15.5" x14ac:dyDescent="0.35">
      <c r="A13" s="8">
        <v>11</v>
      </c>
      <c r="B13" s="17" t="s">
        <v>5</v>
      </c>
      <c r="C13" s="16" t="s">
        <v>3</v>
      </c>
      <c r="D13" s="17" t="s">
        <v>5</v>
      </c>
      <c r="E13" s="13">
        <v>0</v>
      </c>
      <c r="F13" s="13">
        <f t="shared" si="3"/>
        <v>0</v>
      </c>
      <c r="G13" s="13">
        <f t="shared" si="4"/>
        <v>3.7037037037037035E-2</v>
      </c>
      <c r="H13" s="13">
        <f t="shared" si="5"/>
        <v>128.15333333333334</v>
      </c>
      <c r="I13" s="13">
        <f t="shared" si="5"/>
        <v>2.427407407407407</v>
      </c>
      <c r="J13" s="4"/>
      <c r="K13" s="13">
        <f t="shared" si="6"/>
        <v>128.15333333333334</v>
      </c>
      <c r="L13" s="13">
        <f t="shared" si="7"/>
        <v>128.15333333333334</v>
      </c>
      <c r="M13" s="13">
        <f t="shared" si="0"/>
        <v>4.7464197530864194</v>
      </c>
      <c r="N13" s="15"/>
      <c r="O13" s="13">
        <f t="shared" si="1"/>
        <v>2.427407407407407</v>
      </c>
      <c r="P13" s="13">
        <f t="shared" si="8"/>
        <v>2.427407407407407</v>
      </c>
      <c r="Q13" s="13">
        <f t="shared" si="2"/>
        <v>8.9903978052126174E-2</v>
      </c>
    </row>
    <row r="14" spans="1:17" ht="15.5" x14ac:dyDescent="0.35">
      <c r="A14" s="8">
        <v>12</v>
      </c>
      <c r="B14" s="17" t="s">
        <v>5</v>
      </c>
      <c r="C14" s="16" t="s">
        <v>3</v>
      </c>
      <c r="D14" s="18" t="s">
        <v>6</v>
      </c>
      <c r="E14" s="13">
        <v>0</v>
      </c>
      <c r="F14" s="13">
        <f t="shared" si="3"/>
        <v>0</v>
      </c>
      <c r="G14" s="13">
        <f t="shared" si="4"/>
        <v>3.7037037037037035E-2</v>
      </c>
      <c r="H14" s="13">
        <f t="shared" si="5"/>
        <v>128.15333333333334</v>
      </c>
      <c r="I14" s="13">
        <f t="shared" si="5"/>
        <v>2.427407407407407</v>
      </c>
      <c r="J14" s="4"/>
      <c r="K14" s="13">
        <f t="shared" si="6"/>
        <v>128.15333333333334</v>
      </c>
      <c r="L14" s="13">
        <f t="shared" si="7"/>
        <v>128.15333333333334</v>
      </c>
      <c r="M14" s="13">
        <f t="shared" si="0"/>
        <v>4.7464197530864194</v>
      </c>
      <c r="N14" s="15"/>
      <c r="O14" s="13">
        <f t="shared" si="1"/>
        <v>2.427407407407407</v>
      </c>
      <c r="P14" s="13">
        <f t="shared" si="8"/>
        <v>2.427407407407407</v>
      </c>
      <c r="Q14" s="13">
        <f t="shared" si="2"/>
        <v>8.9903978052126174E-2</v>
      </c>
    </row>
    <row r="15" spans="1:17" ht="15.5" x14ac:dyDescent="0.35">
      <c r="A15" s="8">
        <v>13</v>
      </c>
      <c r="B15" s="17" t="s">
        <v>5</v>
      </c>
      <c r="C15" s="17" t="s">
        <v>5</v>
      </c>
      <c r="D15" s="16" t="s">
        <v>3</v>
      </c>
      <c r="E15" s="13">
        <v>4.2300000000000004</v>
      </c>
      <c r="F15" s="13">
        <f t="shared" si="3"/>
        <v>4.2300000000000004</v>
      </c>
      <c r="G15" s="13">
        <f t="shared" si="4"/>
        <v>3.7037037037037035E-2</v>
      </c>
      <c r="H15" s="13">
        <f t="shared" si="5"/>
        <v>128.15333333333334</v>
      </c>
      <c r="I15" s="13">
        <f t="shared" si="5"/>
        <v>2.427407407407407</v>
      </c>
      <c r="J15" s="4"/>
      <c r="K15" s="13">
        <f t="shared" si="6"/>
        <v>123.92333333333333</v>
      </c>
      <c r="L15" s="13">
        <f t="shared" si="7"/>
        <v>123.92333333333333</v>
      </c>
      <c r="M15" s="13">
        <f t="shared" si="0"/>
        <v>4.5897530864197531</v>
      </c>
      <c r="N15" s="15"/>
      <c r="O15" s="13">
        <f t="shared" si="1"/>
        <v>-1.8025925925925934</v>
      </c>
      <c r="P15" s="13">
        <f t="shared" si="8"/>
        <v>3.6051851851851868</v>
      </c>
      <c r="Q15" s="13">
        <f t="shared" si="2"/>
        <v>0.13352537722908098</v>
      </c>
    </row>
    <row r="16" spans="1:17" ht="15.5" x14ac:dyDescent="0.35">
      <c r="A16" s="8">
        <v>14</v>
      </c>
      <c r="B16" s="17" t="s">
        <v>5</v>
      </c>
      <c r="C16" s="17" t="s">
        <v>5</v>
      </c>
      <c r="D16" s="17" t="s">
        <v>5</v>
      </c>
      <c r="E16" s="13">
        <v>9.61</v>
      </c>
      <c r="F16" s="13">
        <f t="shared" si="3"/>
        <v>5</v>
      </c>
      <c r="G16" s="13">
        <f t="shared" si="4"/>
        <v>3.7037037037037035E-2</v>
      </c>
      <c r="H16" s="13">
        <f t="shared" si="5"/>
        <v>128.15333333333334</v>
      </c>
      <c r="I16" s="13">
        <f t="shared" si="5"/>
        <v>2.427407407407407</v>
      </c>
      <c r="J16" s="4"/>
      <c r="K16" s="13">
        <f t="shared" si="6"/>
        <v>118.54333333333334</v>
      </c>
      <c r="L16" s="13">
        <f t="shared" si="7"/>
        <v>118.54333333333334</v>
      </c>
      <c r="M16" s="13">
        <f t="shared" si="0"/>
        <v>4.3904938271604941</v>
      </c>
      <c r="N16" s="15"/>
      <c r="O16" s="13">
        <f t="shared" si="1"/>
        <v>-2.572592592592593</v>
      </c>
      <c r="P16" s="13">
        <f t="shared" si="8"/>
        <v>5.145185185185186</v>
      </c>
      <c r="Q16" s="13">
        <f t="shared" si="2"/>
        <v>0.190562414266118</v>
      </c>
    </row>
    <row r="17" spans="1:17" ht="15.5" x14ac:dyDescent="0.35">
      <c r="A17" s="8">
        <v>15</v>
      </c>
      <c r="B17" s="17" t="s">
        <v>5</v>
      </c>
      <c r="C17" s="17" t="s">
        <v>5</v>
      </c>
      <c r="D17" s="18" t="s">
        <v>6</v>
      </c>
      <c r="E17" s="13">
        <v>30.07</v>
      </c>
      <c r="F17" s="13">
        <f t="shared" si="3"/>
        <v>5</v>
      </c>
      <c r="G17" s="13">
        <f t="shared" si="4"/>
        <v>3.7037037037037035E-2</v>
      </c>
      <c r="H17" s="13">
        <f t="shared" si="5"/>
        <v>128.15333333333334</v>
      </c>
      <c r="I17" s="13">
        <f t="shared" si="5"/>
        <v>2.427407407407407</v>
      </c>
      <c r="J17" s="4"/>
      <c r="K17" s="13">
        <f t="shared" si="6"/>
        <v>98.083333333333343</v>
      </c>
      <c r="L17" s="13">
        <f t="shared" si="7"/>
        <v>98.083333333333343</v>
      </c>
      <c r="M17" s="13">
        <f t="shared" si="0"/>
        <v>3.6327160493827164</v>
      </c>
      <c r="N17" s="15"/>
      <c r="O17" s="13">
        <f t="shared" si="1"/>
        <v>-2.572592592592593</v>
      </c>
      <c r="P17" s="13">
        <f t="shared" si="8"/>
        <v>5.145185185185186</v>
      </c>
      <c r="Q17" s="13">
        <f t="shared" si="2"/>
        <v>0.190562414266118</v>
      </c>
    </row>
    <row r="18" spans="1:17" ht="15.5" x14ac:dyDescent="0.35">
      <c r="A18" s="8">
        <v>16</v>
      </c>
      <c r="B18" s="17" t="s">
        <v>5</v>
      </c>
      <c r="C18" s="18" t="s">
        <v>6</v>
      </c>
      <c r="D18" s="16" t="s">
        <v>3</v>
      </c>
      <c r="E18" s="13">
        <v>159.34</v>
      </c>
      <c r="F18" s="13">
        <f t="shared" si="3"/>
        <v>5</v>
      </c>
      <c r="G18" s="13">
        <f t="shared" si="4"/>
        <v>3.7037037037037035E-2</v>
      </c>
      <c r="H18" s="13">
        <f t="shared" si="5"/>
        <v>128.15333333333334</v>
      </c>
      <c r="I18" s="13">
        <f t="shared" si="5"/>
        <v>2.427407407407407</v>
      </c>
      <c r="J18" s="4"/>
      <c r="K18" s="13">
        <f t="shared" si="6"/>
        <v>-31.186666666666667</v>
      </c>
      <c r="L18" s="13">
        <f t="shared" si="7"/>
        <v>62.373333333333335</v>
      </c>
      <c r="M18" s="13">
        <f t="shared" si="0"/>
        <v>2.3101234567901234</v>
      </c>
      <c r="N18" s="15"/>
      <c r="O18" s="13">
        <f t="shared" si="1"/>
        <v>-2.572592592592593</v>
      </c>
      <c r="P18" s="13">
        <f t="shared" si="8"/>
        <v>5.145185185185186</v>
      </c>
      <c r="Q18" s="13">
        <f t="shared" si="2"/>
        <v>0.190562414266118</v>
      </c>
    </row>
    <row r="19" spans="1:17" ht="15.5" x14ac:dyDescent="0.35">
      <c r="A19" s="8">
        <v>17</v>
      </c>
      <c r="B19" s="17" t="s">
        <v>5</v>
      </c>
      <c r="C19" s="18" t="s">
        <v>6</v>
      </c>
      <c r="D19" s="17" t="s">
        <v>5</v>
      </c>
      <c r="E19" s="13">
        <v>492.51</v>
      </c>
      <c r="F19" s="13">
        <f t="shared" si="3"/>
        <v>5</v>
      </c>
      <c r="G19" s="13">
        <f t="shared" si="4"/>
        <v>3.7037037037037035E-2</v>
      </c>
      <c r="H19" s="13">
        <f t="shared" si="5"/>
        <v>128.15333333333334</v>
      </c>
      <c r="I19" s="13">
        <f t="shared" si="5"/>
        <v>2.427407407407407</v>
      </c>
      <c r="J19" s="4"/>
      <c r="K19" s="13">
        <f t="shared" si="6"/>
        <v>-364.35666666666668</v>
      </c>
      <c r="L19" s="13">
        <f t="shared" si="7"/>
        <v>728.71333333333337</v>
      </c>
      <c r="M19" s="13">
        <f t="shared" si="0"/>
        <v>26.989382716049384</v>
      </c>
      <c r="N19" s="15"/>
      <c r="O19" s="13">
        <f t="shared" si="1"/>
        <v>-2.572592592592593</v>
      </c>
      <c r="P19" s="13">
        <f t="shared" si="8"/>
        <v>5.145185185185186</v>
      </c>
      <c r="Q19" s="13">
        <f t="shared" si="2"/>
        <v>0.190562414266118</v>
      </c>
    </row>
    <row r="20" spans="1:17" ht="15.5" x14ac:dyDescent="0.35">
      <c r="A20" s="8">
        <v>18</v>
      </c>
      <c r="B20" s="17" t="s">
        <v>5</v>
      </c>
      <c r="C20" s="18" t="s">
        <v>6</v>
      </c>
      <c r="D20" s="18" t="s">
        <v>6</v>
      </c>
      <c r="E20" s="13">
        <v>564.73</v>
      </c>
      <c r="F20" s="13">
        <f t="shared" si="3"/>
        <v>5</v>
      </c>
      <c r="G20" s="13">
        <f t="shared" si="4"/>
        <v>3.7037037037037035E-2</v>
      </c>
      <c r="H20" s="13">
        <f t="shared" si="5"/>
        <v>128.15333333333334</v>
      </c>
      <c r="I20" s="13">
        <f t="shared" si="5"/>
        <v>2.427407407407407</v>
      </c>
      <c r="J20" s="4"/>
      <c r="K20" s="13">
        <f t="shared" si="6"/>
        <v>-436.57666666666671</v>
      </c>
      <c r="L20" s="13">
        <f t="shared" si="7"/>
        <v>873.15333333333342</v>
      </c>
      <c r="M20" s="13">
        <f t="shared" si="0"/>
        <v>32.339012345679016</v>
      </c>
      <c r="N20" s="15"/>
      <c r="O20" s="13">
        <f t="shared" si="1"/>
        <v>-2.572592592592593</v>
      </c>
      <c r="P20" s="13">
        <f t="shared" si="8"/>
        <v>5.145185185185186</v>
      </c>
      <c r="Q20" s="13">
        <f t="shared" si="2"/>
        <v>0.190562414266118</v>
      </c>
    </row>
    <row r="21" spans="1:17" ht="15.5" x14ac:dyDescent="0.35">
      <c r="A21" s="8">
        <v>19</v>
      </c>
      <c r="B21" s="18" t="s">
        <v>6</v>
      </c>
      <c r="C21" s="16" t="s">
        <v>3</v>
      </c>
      <c r="D21" s="16" t="s">
        <v>3</v>
      </c>
      <c r="E21" s="13">
        <v>0</v>
      </c>
      <c r="F21" s="13">
        <f t="shared" si="3"/>
        <v>0</v>
      </c>
      <c r="G21" s="13">
        <f t="shared" si="4"/>
        <v>3.7037037037037035E-2</v>
      </c>
      <c r="H21" s="13">
        <f t="shared" si="5"/>
        <v>128.15333333333334</v>
      </c>
      <c r="I21" s="13">
        <f t="shared" si="5"/>
        <v>2.427407407407407</v>
      </c>
      <c r="J21" s="4"/>
      <c r="K21" s="13">
        <f t="shared" si="6"/>
        <v>128.15333333333334</v>
      </c>
      <c r="L21" s="13">
        <f t="shared" si="7"/>
        <v>128.15333333333334</v>
      </c>
      <c r="M21" s="13">
        <f t="shared" si="0"/>
        <v>4.7464197530864194</v>
      </c>
      <c r="N21" s="15"/>
      <c r="O21" s="13">
        <f t="shared" si="1"/>
        <v>2.427407407407407</v>
      </c>
      <c r="P21" s="13">
        <f t="shared" si="8"/>
        <v>2.427407407407407</v>
      </c>
      <c r="Q21" s="13">
        <f t="shared" si="2"/>
        <v>8.9903978052126174E-2</v>
      </c>
    </row>
    <row r="22" spans="1:17" ht="15.5" x14ac:dyDescent="0.35">
      <c r="A22" s="8">
        <v>20</v>
      </c>
      <c r="B22" s="18" t="s">
        <v>6</v>
      </c>
      <c r="C22" s="16" t="s">
        <v>3</v>
      </c>
      <c r="D22" s="17" t="s">
        <v>5</v>
      </c>
      <c r="E22" s="13">
        <v>0</v>
      </c>
      <c r="F22" s="13">
        <f t="shared" si="3"/>
        <v>0</v>
      </c>
      <c r="G22" s="13">
        <f t="shared" si="4"/>
        <v>3.7037037037037035E-2</v>
      </c>
      <c r="H22" s="13">
        <f t="shared" si="5"/>
        <v>128.15333333333334</v>
      </c>
      <c r="I22" s="13">
        <f t="shared" si="5"/>
        <v>2.427407407407407</v>
      </c>
      <c r="J22" s="4"/>
      <c r="K22" s="13">
        <f t="shared" si="6"/>
        <v>128.15333333333334</v>
      </c>
      <c r="L22" s="13">
        <f t="shared" si="7"/>
        <v>128.15333333333334</v>
      </c>
      <c r="M22" s="13">
        <f t="shared" si="0"/>
        <v>4.7464197530864194</v>
      </c>
      <c r="N22" s="15"/>
      <c r="O22" s="13">
        <f t="shared" si="1"/>
        <v>2.427407407407407</v>
      </c>
      <c r="P22" s="13">
        <f t="shared" si="8"/>
        <v>2.427407407407407</v>
      </c>
      <c r="Q22" s="13">
        <f t="shared" si="2"/>
        <v>8.9903978052126174E-2</v>
      </c>
    </row>
    <row r="23" spans="1:17" ht="15.5" x14ac:dyDescent="0.35">
      <c r="A23" s="8">
        <v>21</v>
      </c>
      <c r="B23" s="18" t="s">
        <v>6</v>
      </c>
      <c r="C23" s="16" t="s">
        <v>3</v>
      </c>
      <c r="D23" s="18" t="s">
        <v>6</v>
      </c>
      <c r="E23" s="13">
        <v>0</v>
      </c>
      <c r="F23" s="13">
        <f t="shared" si="3"/>
        <v>0</v>
      </c>
      <c r="G23" s="13">
        <f t="shared" si="4"/>
        <v>3.7037037037037035E-2</v>
      </c>
      <c r="H23" s="13">
        <f t="shared" si="5"/>
        <v>128.15333333333334</v>
      </c>
      <c r="I23" s="13">
        <f t="shared" si="5"/>
        <v>2.427407407407407</v>
      </c>
      <c r="J23" s="4"/>
      <c r="K23" s="13">
        <f t="shared" si="6"/>
        <v>128.15333333333334</v>
      </c>
      <c r="L23" s="13">
        <f t="shared" si="7"/>
        <v>128.15333333333334</v>
      </c>
      <c r="M23" s="13">
        <f t="shared" si="0"/>
        <v>4.7464197530864194</v>
      </c>
      <c r="N23" s="15"/>
      <c r="O23" s="13">
        <f t="shared" si="1"/>
        <v>2.427407407407407</v>
      </c>
      <c r="P23" s="13">
        <f t="shared" si="8"/>
        <v>2.427407407407407</v>
      </c>
      <c r="Q23" s="13">
        <f t="shared" si="2"/>
        <v>8.9903978052126174E-2</v>
      </c>
    </row>
    <row r="24" spans="1:17" ht="15.5" x14ac:dyDescent="0.35">
      <c r="A24" s="8">
        <v>22</v>
      </c>
      <c r="B24" s="18" t="s">
        <v>6</v>
      </c>
      <c r="C24" s="17" t="s">
        <v>5</v>
      </c>
      <c r="D24" s="16" t="s">
        <v>3</v>
      </c>
      <c r="E24" s="13">
        <v>10.23</v>
      </c>
      <c r="F24" s="13">
        <f t="shared" si="3"/>
        <v>5</v>
      </c>
      <c r="G24" s="13">
        <f t="shared" si="4"/>
        <v>3.7037037037037035E-2</v>
      </c>
      <c r="H24" s="13">
        <f t="shared" si="5"/>
        <v>128.15333333333334</v>
      </c>
      <c r="I24" s="13">
        <f t="shared" si="5"/>
        <v>2.427407407407407</v>
      </c>
      <c r="J24" s="4"/>
      <c r="K24" s="13">
        <f t="shared" si="6"/>
        <v>117.92333333333333</v>
      </c>
      <c r="L24" s="13">
        <f t="shared" si="7"/>
        <v>117.92333333333333</v>
      </c>
      <c r="M24" s="13">
        <f t="shared" si="0"/>
        <v>4.3675308641975308</v>
      </c>
      <c r="N24" s="15"/>
      <c r="O24" s="13">
        <f t="shared" si="1"/>
        <v>-2.572592592592593</v>
      </c>
      <c r="P24" s="13">
        <f t="shared" si="8"/>
        <v>5.145185185185186</v>
      </c>
      <c r="Q24" s="13">
        <f t="shared" si="2"/>
        <v>0.190562414266118</v>
      </c>
    </row>
    <row r="25" spans="1:17" ht="15.5" x14ac:dyDescent="0.35">
      <c r="A25" s="8">
        <v>23</v>
      </c>
      <c r="B25" s="18" t="s">
        <v>6</v>
      </c>
      <c r="C25" s="17" t="s">
        <v>5</v>
      </c>
      <c r="D25" s="17" t="s">
        <v>5</v>
      </c>
      <c r="E25" s="13">
        <v>38.369999999999997</v>
      </c>
      <c r="F25" s="13">
        <f t="shared" si="3"/>
        <v>5</v>
      </c>
      <c r="G25" s="13">
        <f t="shared" si="4"/>
        <v>3.7037037037037035E-2</v>
      </c>
      <c r="H25" s="13">
        <f t="shared" si="5"/>
        <v>128.15333333333334</v>
      </c>
      <c r="I25" s="13">
        <f t="shared" si="5"/>
        <v>2.427407407407407</v>
      </c>
      <c r="J25" s="4"/>
      <c r="K25" s="13">
        <f t="shared" si="6"/>
        <v>89.783333333333331</v>
      </c>
      <c r="L25" s="13">
        <f t="shared" si="7"/>
        <v>89.783333333333331</v>
      </c>
      <c r="M25" s="13">
        <f t="shared" si="0"/>
        <v>3.3253086419753082</v>
      </c>
      <c r="N25" s="15"/>
      <c r="O25" s="13">
        <f t="shared" si="1"/>
        <v>-2.572592592592593</v>
      </c>
      <c r="P25" s="13">
        <f t="shared" si="8"/>
        <v>5.145185185185186</v>
      </c>
      <c r="Q25" s="13">
        <f t="shared" si="2"/>
        <v>0.190562414266118</v>
      </c>
    </row>
    <row r="26" spans="1:17" ht="15.5" x14ac:dyDescent="0.35">
      <c r="A26" s="8">
        <v>24</v>
      </c>
      <c r="B26" s="18" t="s">
        <v>6</v>
      </c>
      <c r="C26" s="17" t="s">
        <v>5</v>
      </c>
      <c r="D26" s="18" t="s">
        <v>6</v>
      </c>
      <c r="E26" s="13">
        <v>56.28</v>
      </c>
      <c r="F26" s="13">
        <f t="shared" si="3"/>
        <v>5</v>
      </c>
      <c r="G26" s="13">
        <f t="shared" si="4"/>
        <v>3.7037037037037035E-2</v>
      </c>
      <c r="H26" s="13">
        <f t="shared" si="5"/>
        <v>128.15333333333334</v>
      </c>
      <c r="I26" s="13">
        <f t="shared" si="5"/>
        <v>2.427407407407407</v>
      </c>
      <c r="J26" s="4"/>
      <c r="K26" s="13">
        <f t="shared" si="6"/>
        <v>71.873333333333335</v>
      </c>
      <c r="L26" s="13">
        <f t="shared" si="7"/>
        <v>71.873333333333335</v>
      </c>
      <c r="M26" s="13">
        <f t="shared" si="0"/>
        <v>2.6619753086419751</v>
      </c>
      <c r="N26" s="15"/>
      <c r="O26" s="13">
        <f t="shared" si="1"/>
        <v>-2.572592592592593</v>
      </c>
      <c r="P26" s="13">
        <f t="shared" si="8"/>
        <v>5.145185185185186</v>
      </c>
      <c r="Q26" s="13">
        <f t="shared" si="2"/>
        <v>0.190562414266118</v>
      </c>
    </row>
    <row r="27" spans="1:17" ht="15.5" x14ac:dyDescent="0.35">
      <c r="A27" s="8">
        <v>25</v>
      </c>
      <c r="B27" s="18" t="s">
        <v>6</v>
      </c>
      <c r="C27" s="18" t="s">
        <v>6</v>
      </c>
      <c r="D27" s="16" t="s">
        <v>3</v>
      </c>
      <c r="E27" s="13">
        <v>550.07000000000005</v>
      </c>
      <c r="F27" s="13">
        <f t="shared" si="3"/>
        <v>5</v>
      </c>
      <c r="G27" s="13">
        <f t="shared" si="4"/>
        <v>3.7037037037037035E-2</v>
      </c>
      <c r="H27" s="13">
        <f t="shared" si="5"/>
        <v>128.15333333333334</v>
      </c>
      <c r="I27" s="13">
        <f t="shared" si="5"/>
        <v>2.427407407407407</v>
      </c>
      <c r="J27" s="4"/>
      <c r="K27" s="13">
        <f t="shared" si="6"/>
        <v>-421.91666666666674</v>
      </c>
      <c r="L27" s="13">
        <f t="shared" si="7"/>
        <v>843.83333333333348</v>
      </c>
      <c r="M27" s="13">
        <f t="shared" si="0"/>
        <v>31.253086419753089</v>
      </c>
      <c r="N27" s="15"/>
      <c r="O27" s="13">
        <f t="shared" si="1"/>
        <v>-2.572592592592593</v>
      </c>
      <c r="P27" s="13">
        <f t="shared" si="8"/>
        <v>5.145185185185186</v>
      </c>
      <c r="Q27" s="13">
        <f t="shared" si="2"/>
        <v>0.190562414266118</v>
      </c>
    </row>
    <row r="28" spans="1:17" ht="15.5" x14ac:dyDescent="0.35">
      <c r="A28" s="8">
        <v>26</v>
      </c>
      <c r="B28" s="18" t="s">
        <v>6</v>
      </c>
      <c r="C28" s="18" t="s">
        <v>6</v>
      </c>
      <c r="D28" s="17" t="s">
        <v>5</v>
      </c>
      <c r="E28" s="13">
        <v>713.25</v>
      </c>
      <c r="F28" s="13">
        <f t="shared" si="3"/>
        <v>5</v>
      </c>
      <c r="G28" s="13">
        <f t="shared" si="4"/>
        <v>3.7037037037037035E-2</v>
      </c>
      <c r="H28" s="13">
        <f t="shared" si="5"/>
        <v>128.15333333333334</v>
      </c>
      <c r="I28" s="13">
        <f t="shared" si="5"/>
        <v>2.427407407407407</v>
      </c>
      <c r="J28" s="4"/>
      <c r="K28" s="13">
        <f t="shared" si="6"/>
        <v>-585.09666666666669</v>
      </c>
      <c r="L28" s="13">
        <f t="shared" si="7"/>
        <v>1170.1933333333334</v>
      </c>
      <c r="M28" s="13">
        <f t="shared" si="0"/>
        <v>43.340493827160493</v>
      </c>
      <c r="N28" s="15"/>
      <c r="O28" s="13">
        <f t="shared" si="1"/>
        <v>-2.572592592592593</v>
      </c>
      <c r="P28" s="13">
        <f t="shared" si="8"/>
        <v>5.145185185185186</v>
      </c>
      <c r="Q28" s="13">
        <f t="shared" si="2"/>
        <v>0.190562414266118</v>
      </c>
    </row>
    <row r="29" spans="1:17" ht="15.5" x14ac:dyDescent="0.35">
      <c r="A29" s="8">
        <v>27</v>
      </c>
      <c r="B29" s="18" t="s">
        <v>6</v>
      </c>
      <c r="C29" s="18" t="s">
        <v>6</v>
      </c>
      <c r="D29" s="18" t="s">
        <v>6</v>
      </c>
      <c r="E29" s="13">
        <v>774.2</v>
      </c>
      <c r="F29" s="13">
        <f t="shared" si="3"/>
        <v>5</v>
      </c>
      <c r="G29" s="13">
        <f t="shared" si="4"/>
        <v>3.7037037037037035E-2</v>
      </c>
      <c r="H29" s="13">
        <f t="shared" si="5"/>
        <v>128.15333333333334</v>
      </c>
      <c r="I29" s="13">
        <f t="shared" si="5"/>
        <v>2.427407407407407</v>
      </c>
      <c r="J29" s="4"/>
      <c r="K29" s="13">
        <f t="shared" si="6"/>
        <v>-646.04666666666674</v>
      </c>
      <c r="L29" s="13">
        <f t="shared" si="7"/>
        <v>1292.0933333333335</v>
      </c>
      <c r="M29" s="13">
        <f t="shared" si="0"/>
        <v>47.855308641975313</v>
      </c>
      <c r="N29" s="15"/>
      <c r="O29" s="13">
        <f t="shared" si="1"/>
        <v>-2.572592592592593</v>
      </c>
      <c r="P29" s="13">
        <f t="shared" si="8"/>
        <v>5.145185185185186</v>
      </c>
      <c r="Q29" s="13">
        <f t="shared" si="2"/>
        <v>0.190562414266118</v>
      </c>
    </row>
    <row r="30" spans="1:17" x14ac:dyDescent="0.35">
      <c r="G30">
        <f>SUM(G3:G29)</f>
        <v>0.99999999999999933</v>
      </c>
    </row>
    <row r="32" spans="1:17" x14ac:dyDescent="0.35">
      <c r="C32" s="7" t="s">
        <v>26</v>
      </c>
      <c r="E32" s="13">
        <f>AVERAGE(E3:E29)</f>
        <v>128.15333333333334</v>
      </c>
      <c r="F32" s="13">
        <f>AVERAGE(F3:F29)</f>
        <v>2.427407407407407</v>
      </c>
    </row>
    <row r="33" spans="8:17" x14ac:dyDescent="0.35">
      <c r="L33" s="14" t="s">
        <v>20</v>
      </c>
      <c r="M33" s="13">
        <f>SUM(M3:M29)</f>
        <v>276.13111111111118</v>
      </c>
      <c r="N33" s="13"/>
      <c r="O33" s="13"/>
      <c r="P33" s="13"/>
      <c r="Q33" s="13">
        <f>SUM(Q3:Q29)</f>
        <v>3.6304115226337457</v>
      </c>
    </row>
    <row r="36" spans="8:17" x14ac:dyDescent="0.35">
      <c r="H36" s="41" t="s">
        <v>20</v>
      </c>
      <c r="I36" s="41"/>
    </row>
    <row r="37" spans="8:17" x14ac:dyDescent="0.35">
      <c r="H37" t="s">
        <v>37</v>
      </c>
      <c r="I37" t="s">
        <v>38</v>
      </c>
    </row>
    <row r="38" spans="8:17" x14ac:dyDescent="0.35">
      <c r="H38">
        <v>276.13111111111118</v>
      </c>
      <c r="I38" s="13">
        <v>3.6304115226337457</v>
      </c>
    </row>
  </sheetData>
  <mergeCells count="4">
    <mergeCell ref="H36:I36"/>
    <mergeCell ref="E1:F1"/>
    <mergeCell ref="H1:I1"/>
    <mergeCell ref="K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0"/>
  <sheetViews>
    <sheetView topLeftCell="A4" zoomScale="75" zoomScaleNormal="75" workbookViewId="0">
      <selection activeCell="G4" sqref="G4:G30"/>
    </sheetView>
  </sheetViews>
  <sheetFormatPr defaultRowHeight="14.5" x14ac:dyDescent="0.35"/>
  <cols>
    <col min="7" max="7" width="9.90625" customWidth="1"/>
    <col min="8" max="8" width="17.54296875" customWidth="1"/>
    <col min="9" max="9" width="15.26953125" customWidth="1"/>
    <col min="10" max="10" width="11.90625" customWidth="1"/>
    <col min="11" max="11" width="8.81640625" customWidth="1"/>
    <col min="13" max="13" width="13.81640625" customWidth="1"/>
    <col min="14" max="14" width="18.6328125" customWidth="1"/>
    <col min="18" max="18" width="15.26953125" customWidth="1"/>
    <col min="21" max="21" width="13.08984375" customWidth="1"/>
    <col min="22" max="22" width="20.7265625" customWidth="1"/>
  </cols>
  <sheetData>
    <row r="2" spans="1:22" ht="15.5" x14ac:dyDescent="0.35">
      <c r="D2" s="42" t="s">
        <v>4</v>
      </c>
      <c r="E2" s="42"/>
      <c r="F2" s="42"/>
      <c r="G2" s="42"/>
      <c r="I2" s="37" t="s">
        <v>21</v>
      </c>
      <c r="J2" s="37"/>
      <c r="K2" s="44" t="s">
        <v>22</v>
      </c>
      <c r="L2" s="44"/>
      <c r="M2" s="45" t="s">
        <v>24</v>
      </c>
      <c r="N2" s="45"/>
      <c r="P2" s="39" t="s">
        <v>28</v>
      </c>
      <c r="Q2" s="39"/>
      <c r="R2" s="39"/>
      <c r="S2" s="39"/>
      <c r="T2" s="39"/>
      <c r="U2" s="39"/>
      <c r="V2" s="39"/>
    </row>
    <row r="3" spans="1:22" ht="15.5" x14ac:dyDescent="0.35">
      <c r="A3" s="4" t="s">
        <v>0</v>
      </c>
      <c r="B3" s="4" t="s">
        <v>1</v>
      </c>
      <c r="C3" s="4" t="s">
        <v>2</v>
      </c>
      <c r="D3" s="28" t="s">
        <v>43</v>
      </c>
      <c r="E3" s="28" t="s">
        <v>44</v>
      </c>
      <c r="F3" s="28" t="s">
        <v>45</v>
      </c>
      <c r="G3" s="29" t="s">
        <v>42</v>
      </c>
      <c r="H3" s="4" t="s">
        <v>41</v>
      </c>
      <c r="I3" t="s">
        <v>4</v>
      </c>
      <c r="J3" t="s">
        <v>27</v>
      </c>
      <c r="K3" t="s">
        <v>40</v>
      </c>
      <c r="L3" t="s">
        <v>39</v>
      </c>
      <c r="M3" t="s">
        <v>29</v>
      </c>
      <c r="N3" t="s">
        <v>30</v>
      </c>
      <c r="P3" t="s">
        <v>31</v>
      </c>
      <c r="Q3" t="s">
        <v>32</v>
      </c>
      <c r="R3" s="24" t="s">
        <v>25</v>
      </c>
      <c r="T3" t="s">
        <v>34</v>
      </c>
      <c r="U3" t="s">
        <v>35</v>
      </c>
      <c r="V3" s="24" t="s">
        <v>36</v>
      </c>
    </row>
    <row r="4" spans="1:22" x14ac:dyDescent="0.35">
      <c r="A4" s="2" t="s">
        <v>3</v>
      </c>
      <c r="B4" s="2" t="s">
        <v>3</v>
      </c>
      <c r="C4" s="2" t="s">
        <v>3</v>
      </c>
      <c r="D4">
        <v>9.0597999999999998E-2</v>
      </c>
      <c r="E4">
        <v>4.5698000000000003E-2</v>
      </c>
      <c r="F4">
        <v>0.28761700000000001</v>
      </c>
      <c r="G4" s="23">
        <v>0.13</v>
      </c>
      <c r="H4" s="26">
        <f t="shared" ref="H4:H30" si="0">I4*K4</f>
        <v>5.8500000000000002E-3</v>
      </c>
      <c r="I4" s="23">
        <v>0.13</v>
      </c>
      <c r="J4">
        <f t="shared" ref="J4:J30" si="1">IF(I4 &gt; 5,5,I4)</f>
        <v>0.13</v>
      </c>
      <c r="K4">
        <f>F47*G47*H47</f>
        <v>4.4999999999999998E-2</v>
      </c>
      <c r="L4">
        <f>K47*L47*M47</f>
        <v>3.0000000000000001E-3</v>
      </c>
      <c r="M4">
        <f>I$33</f>
        <v>3.6382500000000002</v>
      </c>
      <c r="N4">
        <f>J$33</f>
        <v>2.6496296296296293</v>
      </c>
      <c r="P4">
        <f t="shared" ref="P4:P30" si="2">M4-I4</f>
        <v>3.5082500000000003</v>
      </c>
      <c r="Q4">
        <f>IF(P4&lt;0,-P4*2,P4)</f>
        <v>3.5082500000000003</v>
      </c>
      <c r="R4">
        <f>Q4*L4</f>
        <v>1.0524750000000001E-2</v>
      </c>
      <c r="T4">
        <f t="shared" ref="T4:T30" si="3">N4 - J4</f>
        <v>2.5196296296296294</v>
      </c>
      <c r="U4">
        <f>IF(T4&lt;0,-T4*2,T4)</f>
        <v>2.5196296296296294</v>
      </c>
      <c r="V4">
        <f t="shared" ref="V4:V30" si="4">U4*K4</f>
        <v>0.11338333333333332</v>
      </c>
    </row>
    <row r="5" spans="1:22" x14ac:dyDescent="0.35">
      <c r="A5" s="2" t="s">
        <v>3</v>
      </c>
      <c r="B5" s="2" t="s">
        <v>3</v>
      </c>
      <c r="C5" s="1" t="s">
        <v>5</v>
      </c>
      <c r="D5">
        <v>0.14155599999999999</v>
      </c>
      <c r="E5">
        <v>4.3314999999999999E-2</v>
      </c>
      <c r="F5">
        <v>0.33597900000000003</v>
      </c>
      <c r="G5" s="23">
        <v>0.14000000000000001</v>
      </c>
      <c r="H5" s="26">
        <f t="shared" si="0"/>
        <v>1.0500000000000001E-2</v>
      </c>
      <c r="I5" s="23">
        <v>0.14000000000000001</v>
      </c>
      <c r="J5">
        <f t="shared" si="1"/>
        <v>0.14000000000000001</v>
      </c>
      <c r="K5">
        <f>F47*G47*H48</f>
        <v>7.4999999999999997E-2</v>
      </c>
      <c r="L5">
        <f>K47*L47*M48</f>
        <v>1.7999999999999999E-2</v>
      </c>
      <c r="M5">
        <f t="shared" ref="M5:M30" si="5">I$33</f>
        <v>3.6382500000000002</v>
      </c>
      <c r="N5">
        <f t="shared" ref="N5:N30" si="6">J$33</f>
        <v>2.6496296296296293</v>
      </c>
      <c r="P5">
        <f t="shared" si="2"/>
        <v>3.4982500000000001</v>
      </c>
      <c r="Q5">
        <f t="shared" ref="Q5:Q30" si="7">IF(P5&lt;0,-P5*2,P5)</f>
        <v>3.4982500000000001</v>
      </c>
      <c r="R5">
        <f t="shared" ref="R5:R30" si="8">Q5*L5</f>
        <v>6.2968499999999997E-2</v>
      </c>
      <c r="T5">
        <f t="shared" si="3"/>
        <v>2.5096296296296292</v>
      </c>
      <c r="U5">
        <f t="shared" ref="U5:U30" si="9">IF(T5&lt;0,-T5*2,T5)</f>
        <v>2.5096296296296292</v>
      </c>
      <c r="V5">
        <f t="shared" si="4"/>
        <v>0.18822222222222218</v>
      </c>
    </row>
    <row r="6" spans="1:22" x14ac:dyDescent="0.35">
      <c r="A6" s="2" t="s">
        <v>3</v>
      </c>
      <c r="B6" s="2" t="s">
        <v>3</v>
      </c>
      <c r="C6" s="3" t="s">
        <v>6</v>
      </c>
      <c r="D6">
        <v>0.10226499999999999</v>
      </c>
      <c r="E6">
        <v>4.3671000000000001E-2</v>
      </c>
      <c r="F6">
        <v>0.491898</v>
      </c>
      <c r="G6" s="23">
        <v>0.17</v>
      </c>
      <c r="H6" s="26">
        <f t="shared" si="0"/>
        <v>5.1000000000000004E-3</v>
      </c>
      <c r="I6" s="23">
        <v>0.17</v>
      </c>
      <c r="J6">
        <f t="shared" si="1"/>
        <v>0.17</v>
      </c>
      <c r="K6">
        <f>F47*G47*H49</f>
        <v>0.03</v>
      </c>
      <c r="L6">
        <f>K47*L47*M49</f>
        <v>8.9999999999999993E-3</v>
      </c>
      <c r="M6">
        <f t="shared" si="5"/>
        <v>3.6382500000000002</v>
      </c>
      <c r="N6">
        <f t="shared" si="6"/>
        <v>2.6496296296296293</v>
      </c>
      <c r="P6">
        <f t="shared" si="2"/>
        <v>3.4682500000000003</v>
      </c>
      <c r="Q6">
        <f t="shared" si="7"/>
        <v>3.4682500000000003</v>
      </c>
      <c r="R6">
        <f t="shared" si="8"/>
        <v>3.1214249999999999E-2</v>
      </c>
      <c r="T6">
        <f t="shared" si="3"/>
        <v>2.4796296296296294</v>
      </c>
      <c r="U6">
        <f t="shared" si="9"/>
        <v>2.4796296296296294</v>
      </c>
      <c r="V6">
        <f t="shared" si="4"/>
        <v>7.4388888888888879E-2</v>
      </c>
    </row>
    <row r="7" spans="1:22" x14ac:dyDescent="0.35">
      <c r="A7" s="2" t="s">
        <v>3</v>
      </c>
      <c r="B7" s="1" t="s">
        <v>5</v>
      </c>
      <c r="C7" s="2" t="s">
        <v>3</v>
      </c>
      <c r="D7">
        <v>1.102549</v>
      </c>
      <c r="E7">
        <v>0.32677200000000001</v>
      </c>
      <c r="F7">
        <v>2.9149560000000001</v>
      </c>
      <c r="G7" s="23">
        <v>1.27</v>
      </c>
      <c r="H7" s="26">
        <f t="shared" si="0"/>
        <v>4.5719999999999997E-2</v>
      </c>
      <c r="I7" s="23">
        <v>1.27</v>
      </c>
      <c r="J7">
        <f t="shared" si="1"/>
        <v>1.27</v>
      </c>
      <c r="K7">
        <f>F47*G48*H47</f>
        <v>3.5999999999999997E-2</v>
      </c>
      <c r="L7">
        <f>K47*L48*M47</f>
        <v>6.0000000000000001E-3</v>
      </c>
      <c r="M7">
        <f t="shared" si="5"/>
        <v>3.6382500000000002</v>
      </c>
      <c r="N7">
        <f t="shared" si="6"/>
        <v>2.6496296296296293</v>
      </c>
      <c r="P7">
        <f t="shared" si="2"/>
        <v>2.3682500000000002</v>
      </c>
      <c r="Q7">
        <f t="shared" si="7"/>
        <v>2.3682500000000002</v>
      </c>
      <c r="R7">
        <f t="shared" si="8"/>
        <v>1.4209500000000002E-2</v>
      </c>
      <c r="T7">
        <f t="shared" si="3"/>
        <v>1.3796296296296293</v>
      </c>
      <c r="U7">
        <f t="shared" si="9"/>
        <v>1.3796296296296293</v>
      </c>
      <c r="V7">
        <f t="shared" si="4"/>
        <v>4.9666666666666651E-2</v>
      </c>
    </row>
    <row r="8" spans="1:22" x14ac:dyDescent="0.35">
      <c r="A8" s="2" t="s">
        <v>3</v>
      </c>
      <c r="B8" s="1" t="s">
        <v>5</v>
      </c>
      <c r="C8" s="1" t="s">
        <v>5</v>
      </c>
      <c r="D8">
        <v>1.1694819999999999</v>
      </c>
      <c r="E8">
        <v>0.44756899999999999</v>
      </c>
      <c r="F8">
        <v>5.1104130000000003</v>
      </c>
      <c r="G8" s="23">
        <v>1.64</v>
      </c>
      <c r="H8" s="26">
        <f t="shared" si="0"/>
        <v>9.8399999999999987E-2</v>
      </c>
      <c r="I8" s="23">
        <v>1.64</v>
      </c>
      <c r="J8">
        <f t="shared" si="1"/>
        <v>1.64</v>
      </c>
      <c r="K8">
        <f>F47*G48*H48</f>
        <v>0.06</v>
      </c>
      <c r="L8">
        <f>K47*L48*M48</f>
        <v>3.5999999999999997E-2</v>
      </c>
      <c r="M8">
        <f t="shared" si="5"/>
        <v>3.6382500000000002</v>
      </c>
      <c r="N8">
        <f t="shared" si="6"/>
        <v>2.6496296296296293</v>
      </c>
      <c r="P8">
        <f t="shared" si="2"/>
        <v>1.9982500000000003</v>
      </c>
      <c r="Q8">
        <f t="shared" si="7"/>
        <v>1.9982500000000003</v>
      </c>
      <c r="R8">
        <f t="shared" si="8"/>
        <v>7.1937000000000001E-2</v>
      </c>
      <c r="T8">
        <f t="shared" si="3"/>
        <v>1.0096296296296294</v>
      </c>
      <c r="U8">
        <f t="shared" si="9"/>
        <v>1.0096296296296294</v>
      </c>
      <c r="V8">
        <f t="shared" si="4"/>
        <v>6.0577777777777765E-2</v>
      </c>
    </row>
    <row r="9" spans="1:22" x14ac:dyDescent="0.35">
      <c r="A9" s="2" t="s">
        <v>3</v>
      </c>
      <c r="B9" s="1" t="s">
        <v>5</v>
      </c>
      <c r="C9" s="3" t="s">
        <v>6</v>
      </c>
      <c r="D9">
        <v>1.5026630000000001</v>
      </c>
      <c r="E9">
        <v>0.58136500000000002</v>
      </c>
      <c r="F9">
        <v>4.6637550000000001</v>
      </c>
      <c r="G9" s="23">
        <v>1.97</v>
      </c>
      <c r="H9" s="26">
        <f t="shared" si="0"/>
        <v>4.7280000000000003E-2</v>
      </c>
      <c r="I9" s="23">
        <v>1.97</v>
      </c>
      <c r="J9">
        <f t="shared" si="1"/>
        <v>1.97</v>
      </c>
      <c r="K9">
        <f>F47*G48*H49</f>
        <v>2.4E-2</v>
      </c>
      <c r="L9">
        <f>K47*L48*M49</f>
        <v>1.7999999999999999E-2</v>
      </c>
      <c r="M9">
        <f t="shared" si="5"/>
        <v>3.6382500000000002</v>
      </c>
      <c r="N9">
        <f t="shared" si="6"/>
        <v>2.6496296296296293</v>
      </c>
      <c r="P9">
        <f t="shared" si="2"/>
        <v>1.6682500000000002</v>
      </c>
      <c r="Q9">
        <f t="shared" si="7"/>
        <v>1.6682500000000002</v>
      </c>
      <c r="R9">
        <f t="shared" si="8"/>
        <v>3.0028500000000003E-2</v>
      </c>
      <c r="T9">
        <f t="shared" si="3"/>
        <v>0.67962962962962936</v>
      </c>
      <c r="U9">
        <f t="shared" si="9"/>
        <v>0.67962962962962936</v>
      </c>
      <c r="V9">
        <f t="shared" si="4"/>
        <v>1.6311111111111106E-2</v>
      </c>
    </row>
    <row r="10" spans="1:22" x14ac:dyDescent="0.35">
      <c r="A10" s="2" t="s">
        <v>3</v>
      </c>
      <c r="B10" s="3" t="s">
        <v>6</v>
      </c>
      <c r="C10" s="2" t="s">
        <v>3</v>
      </c>
      <c r="D10">
        <v>9.6205409999999993</v>
      </c>
      <c r="E10">
        <v>3.888989</v>
      </c>
      <c r="F10">
        <v>34.702703999999997</v>
      </c>
      <c r="G10" s="23">
        <v>13.35</v>
      </c>
      <c r="H10" s="26">
        <f t="shared" si="0"/>
        <v>0.12014999999999999</v>
      </c>
      <c r="I10" s="23">
        <v>13.35</v>
      </c>
      <c r="J10">
        <f t="shared" si="1"/>
        <v>5</v>
      </c>
      <c r="K10">
        <f>F47*G49*H47</f>
        <v>8.9999999999999993E-3</v>
      </c>
      <c r="L10">
        <f>K47*L49*M47</f>
        <v>1.0000000000000002E-3</v>
      </c>
      <c r="M10">
        <f t="shared" si="5"/>
        <v>3.6382500000000002</v>
      </c>
      <c r="N10">
        <f t="shared" si="6"/>
        <v>2.6496296296296293</v>
      </c>
      <c r="P10">
        <f t="shared" si="2"/>
        <v>-9.7117499999999986</v>
      </c>
      <c r="Q10">
        <f t="shared" si="7"/>
        <v>19.423499999999997</v>
      </c>
      <c r="R10">
        <f t="shared" si="8"/>
        <v>1.9423500000000003E-2</v>
      </c>
      <c r="T10">
        <f t="shared" si="3"/>
        <v>-2.3503703703703707</v>
      </c>
      <c r="U10">
        <f t="shared" si="9"/>
        <v>4.7007407407407413</v>
      </c>
      <c r="V10">
        <f t="shared" si="4"/>
        <v>4.2306666666666666E-2</v>
      </c>
    </row>
    <row r="11" spans="1:22" x14ac:dyDescent="0.35">
      <c r="A11" s="2" t="s">
        <v>3</v>
      </c>
      <c r="B11" s="3" t="s">
        <v>6</v>
      </c>
      <c r="C11" s="1" t="s">
        <v>5</v>
      </c>
      <c r="D11">
        <v>13.872783</v>
      </c>
      <c r="E11">
        <v>4.3824209999999999</v>
      </c>
      <c r="F11">
        <v>51.678238999999998</v>
      </c>
      <c r="G11" s="23">
        <v>16.91</v>
      </c>
      <c r="H11" s="26">
        <f t="shared" si="0"/>
        <v>0.25364999999999999</v>
      </c>
      <c r="I11" s="23">
        <v>16.91</v>
      </c>
      <c r="J11">
        <f t="shared" si="1"/>
        <v>5</v>
      </c>
      <c r="K11">
        <f>F47*G49*H48</f>
        <v>1.4999999999999999E-2</v>
      </c>
      <c r="L11">
        <f>K47*L49*M48</f>
        <v>6.000000000000001E-3</v>
      </c>
      <c r="M11">
        <f t="shared" si="5"/>
        <v>3.6382500000000002</v>
      </c>
      <c r="N11">
        <f t="shared" si="6"/>
        <v>2.6496296296296293</v>
      </c>
      <c r="P11">
        <f t="shared" si="2"/>
        <v>-13.271750000000001</v>
      </c>
      <c r="Q11">
        <f t="shared" si="7"/>
        <v>26.543500000000002</v>
      </c>
      <c r="R11">
        <f t="shared" si="8"/>
        <v>0.15926100000000004</v>
      </c>
      <c r="T11">
        <f t="shared" si="3"/>
        <v>-2.3503703703703707</v>
      </c>
      <c r="U11">
        <f t="shared" si="9"/>
        <v>4.7007407407407413</v>
      </c>
      <c r="V11">
        <f t="shared" si="4"/>
        <v>7.0511111111111122E-2</v>
      </c>
    </row>
    <row r="12" spans="1:22" x14ac:dyDescent="0.35">
      <c r="A12" s="2" t="s">
        <v>3</v>
      </c>
      <c r="B12" s="3" t="s">
        <v>6</v>
      </c>
      <c r="C12" s="3" t="s">
        <v>6</v>
      </c>
      <c r="D12">
        <v>11.204013</v>
      </c>
      <c r="E12">
        <v>5.0982770000000004</v>
      </c>
      <c r="F12">
        <v>61.338289000000003</v>
      </c>
      <c r="G12" s="23">
        <v>18.11</v>
      </c>
      <c r="H12" s="26">
        <f t="shared" si="0"/>
        <v>0.10865999999999999</v>
      </c>
      <c r="I12" s="23">
        <v>18.11</v>
      </c>
      <c r="J12">
        <f t="shared" si="1"/>
        <v>5</v>
      </c>
      <c r="K12">
        <f>F47*G49*H49</f>
        <v>6.0000000000000001E-3</v>
      </c>
      <c r="L12">
        <f>K47*L49*M49</f>
        <v>3.0000000000000005E-3</v>
      </c>
      <c r="M12">
        <f t="shared" si="5"/>
        <v>3.6382500000000002</v>
      </c>
      <c r="N12">
        <f t="shared" si="6"/>
        <v>2.6496296296296293</v>
      </c>
      <c r="P12">
        <f t="shared" si="2"/>
        <v>-14.47175</v>
      </c>
      <c r="Q12">
        <f t="shared" si="7"/>
        <v>28.9435</v>
      </c>
      <c r="R12">
        <f t="shared" si="8"/>
        <v>8.6830500000000019E-2</v>
      </c>
      <c r="T12">
        <f t="shared" si="3"/>
        <v>-2.3503703703703707</v>
      </c>
      <c r="U12">
        <f t="shared" si="9"/>
        <v>4.7007407407407413</v>
      </c>
      <c r="V12">
        <f t="shared" si="4"/>
        <v>2.8204444444444449E-2</v>
      </c>
    </row>
    <row r="13" spans="1:22" x14ac:dyDescent="0.35">
      <c r="A13" s="1" t="s">
        <v>5</v>
      </c>
      <c r="B13" s="2" t="s">
        <v>3</v>
      </c>
      <c r="C13" s="2" t="s">
        <v>3</v>
      </c>
      <c r="D13">
        <v>0.17519799999999999</v>
      </c>
      <c r="E13">
        <v>6.0222999999999999E-2</v>
      </c>
      <c r="F13">
        <v>0.59803899999999999</v>
      </c>
      <c r="G13" s="23">
        <v>0.22</v>
      </c>
      <c r="H13" s="26">
        <f t="shared" si="0"/>
        <v>1.6500000000000001E-2</v>
      </c>
      <c r="I13" s="23">
        <v>0.22</v>
      </c>
      <c r="J13">
        <f t="shared" si="1"/>
        <v>0.22</v>
      </c>
      <c r="K13">
        <f>F48*G47*H47</f>
        <v>7.4999999999999997E-2</v>
      </c>
      <c r="L13">
        <f>K48*L47*M47</f>
        <v>2.1000000000000001E-2</v>
      </c>
      <c r="M13">
        <f t="shared" si="5"/>
        <v>3.6382500000000002</v>
      </c>
      <c r="N13">
        <f t="shared" si="6"/>
        <v>2.6496296296296293</v>
      </c>
      <c r="P13">
        <f t="shared" si="2"/>
        <v>3.41825</v>
      </c>
      <c r="Q13">
        <f t="shared" si="7"/>
        <v>3.41825</v>
      </c>
      <c r="R13">
        <f t="shared" si="8"/>
        <v>7.1783250000000007E-2</v>
      </c>
      <c r="T13">
        <f t="shared" si="3"/>
        <v>2.4296296296296291</v>
      </c>
      <c r="U13">
        <f t="shared" si="9"/>
        <v>2.4296296296296291</v>
      </c>
      <c r="V13">
        <f t="shared" si="4"/>
        <v>0.18222222222222217</v>
      </c>
    </row>
    <row r="14" spans="1:22" x14ac:dyDescent="0.35">
      <c r="A14" s="1" t="s">
        <v>5</v>
      </c>
      <c r="B14" s="2" t="s">
        <v>3</v>
      </c>
      <c r="C14" s="1" t="s">
        <v>5</v>
      </c>
      <c r="D14">
        <v>0.199902</v>
      </c>
      <c r="E14">
        <v>6.5743999999999997E-2</v>
      </c>
      <c r="F14">
        <v>0.726078</v>
      </c>
      <c r="G14" s="23">
        <v>0.27</v>
      </c>
      <c r="H14" s="26">
        <f t="shared" si="0"/>
        <v>3.3750000000000002E-2</v>
      </c>
      <c r="I14" s="23">
        <v>0.27</v>
      </c>
      <c r="J14">
        <f t="shared" si="1"/>
        <v>0.27</v>
      </c>
      <c r="K14">
        <f>F48*G47*H48</f>
        <v>0.125</v>
      </c>
      <c r="L14">
        <f>K48*L47*M48</f>
        <v>0.126</v>
      </c>
      <c r="M14">
        <f t="shared" si="5"/>
        <v>3.6382500000000002</v>
      </c>
      <c r="N14">
        <f t="shared" si="6"/>
        <v>2.6496296296296293</v>
      </c>
      <c r="P14">
        <f t="shared" si="2"/>
        <v>3.3682500000000002</v>
      </c>
      <c r="Q14">
        <f t="shared" si="7"/>
        <v>3.3682500000000002</v>
      </c>
      <c r="R14">
        <f t="shared" si="8"/>
        <v>0.42439950000000004</v>
      </c>
      <c r="T14">
        <f t="shared" si="3"/>
        <v>2.3796296296296293</v>
      </c>
      <c r="U14">
        <f t="shared" si="9"/>
        <v>2.3796296296296293</v>
      </c>
      <c r="V14">
        <f t="shared" si="4"/>
        <v>0.29745370370370366</v>
      </c>
    </row>
    <row r="15" spans="1:22" x14ac:dyDescent="0.35">
      <c r="A15" s="1" t="s">
        <v>5</v>
      </c>
      <c r="B15" s="2" t="s">
        <v>3</v>
      </c>
      <c r="C15" s="3" t="s">
        <v>6</v>
      </c>
      <c r="D15">
        <v>0.23910100000000001</v>
      </c>
      <c r="E15">
        <v>9.6348000000000003E-2</v>
      </c>
      <c r="F15">
        <v>0.74403900000000001</v>
      </c>
      <c r="G15" s="23">
        <v>0.3</v>
      </c>
      <c r="H15" s="26">
        <f t="shared" si="0"/>
        <v>1.4999999999999999E-2</v>
      </c>
      <c r="I15" s="23">
        <v>0.3</v>
      </c>
      <c r="J15">
        <f t="shared" si="1"/>
        <v>0.3</v>
      </c>
      <c r="K15">
        <f>F48*G47*H49</f>
        <v>0.05</v>
      </c>
      <c r="L15">
        <f>K48*L47*M49</f>
        <v>6.3E-2</v>
      </c>
      <c r="M15">
        <f t="shared" si="5"/>
        <v>3.6382500000000002</v>
      </c>
      <c r="N15">
        <f t="shared" si="6"/>
        <v>2.6496296296296293</v>
      </c>
      <c r="P15">
        <f t="shared" si="2"/>
        <v>3.3382500000000004</v>
      </c>
      <c r="Q15">
        <f t="shared" si="7"/>
        <v>3.3382500000000004</v>
      </c>
      <c r="R15">
        <f t="shared" si="8"/>
        <v>0.21030975000000002</v>
      </c>
      <c r="T15">
        <f t="shared" si="3"/>
        <v>2.3496296296296295</v>
      </c>
      <c r="U15">
        <f t="shared" si="9"/>
        <v>2.3496296296296295</v>
      </c>
      <c r="V15">
        <f t="shared" si="4"/>
        <v>0.11748148148148148</v>
      </c>
    </row>
    <row r="16" spans="1:22" x14ac:dyDescent="0.35">
      <c r="A16" s="1" t="s">
        <v>5</v>
      </c>
      <c r="B16" s="1" t="s">
        <v>5</v>
      </c>
      <c r="C16" s="2" t="s">
        <v>3</v>
      </c>
      <c r="D16">
        <v>1.706124</v>
      </c>
      <c r="E16">
        <v>0.71238299999999999</v>
      </c>
      <c r="F16">
        <v>8.240532</v>
      </c>
      <c r="G16" s="23">
        <v>2.48</v>
      </c>
      <c r="H16" s="26">
        <f t="shared" si="0"/>
        <v>0.14879999999999999</v>
      </c>
      <c r="I16" s="23">
        <v>2.48</v>
      </c>
      <c r="J16">
        <f t="shared" si="1"/>
        <v>2.48</v>
      </c>
      <c r="K16">
        <f>F48*G48*H47</f>
        <v>0.06</v>
      </c>
      <c r="L16">
        <f>K48*L48*M47</f>
        <v>4.2000000000000003E-2</v>
      </c>
      <c r="M16">
        <f t="shared" si="5"/>
        <v>3.6382500000000002</v>
      </c>
      <c r="N16">
        <f t="shared" si="6"/>
        <v>2.6496296296296293</v>
      </c>
      <c r="P16">
        <f t="shared" si="2"/>
        <v>1.1582500000000002</v>
      </c>
      <c r="Q16">
        <f t="shared" si="7"/>
        <v>1.1582500000000002</v>
      </c>
      <c r="R16">
        <f t="shared" si="8"/>
        <v>4.8646500000000009E-2</v>
      </c>
      <c r="T16">
        <f t="shared" si="3"/>
        <v>0.16962962962962935</v>
      </c>
      <c r="U16">
        <f t="shared" si="9"/>
        <v>0.16962962962962935</v>
      </c>
      <c r="V16">
        <f t="shared" si="4"/>
        <v>1.0177777777777761E-2</v>
      </c>
    </row>
    <row r="17" spans="1:22" x14ac:dyDescent="0.35">
      <c r="A17" s="1" t="s">
        <v>5</v>
      </c>
      <c r="B17" s="1" t="s">
        <v>5</v>
      </c>
      <c r="C17" s="1" t="s">
        <v>5</v>
      </c>
      <c r="D17">
        <v>2.0299420000000001</v>
      </c>
      <c r="E17">
        <v>0.74099700000000002</v>
      </c>
      <c r="F17">
        <v>6.9803470000000001</v>
      </c>
      <c r="G17" s="23">
        <v>2.54</v>
      </c>
      <c r="H17" s="26">
        <f t="shared" si="0"/>
        <v>0.254</v>
      </c>
      <c r="I17" s="23">
        <v>2.54</v>
      </c>
      <c r="J17">
        <f t="shared" si="1"/>
        <v>2.54</v>
      </c>
      <c r="K17">
        <f>F48*G48*H48</f>
        <v>0.1</v>
      </c>
      <c r="L17">
        <f>K48*L48*M48</f>
        <v>0.252</v>
      </c>
      <c r="M17">
        <f t="shared" si="5"/>
        <v>3.6382500000000002</v>
      </c>
      <c r="N17">
        <f t="shared" si="6"/>
        <v>2.6496296296296293</v>
      </c>
      <c r="P17">
        <f t="shared" si="2"/>
        <v>1.0982500000000002</v>
      </c>
      <c r="Q17">
        <f t="shared" si="7"/>
        <v>1.0982500000000002</v>
      </c>
      <c r="R17">
        <f t="shared" si="8"/>
        <v>0.27675900000000003</v>
      </c>
      <c r="T17">
        <f t="shared" si="3"/>
        <v>0.1096296296296293</v>
      </c>
      <c r="U17">
        <f t="shared" si="9"/>
        <v>0.1096296296296293</v>
      </c>
      <c r="V17">
        <f t="shared" si="4"/>
        <v>1.0962962962962931E-2</v>
      </c>
    </row>
    <row r="18" spans="1:22" x14ac:dyDescent="0.35">
      <c r="A18" s="1" t="s">
        <v>5</v>
      </c>
      <c r="B18" s="1" t="s">
        <v>5</v>
      </c>
      <c r="C18" s="3" t="s">
        <v>6</v>
      </c>
      <c r="D18">
        <v>2.2037049999999998</v>
      </c>
      <c r="E18">
        <v>0.92186500000000005</v>
      </c>
      <c r="F18">
        <v>8.5952500000000001</v>
      </c>
      <c r="G18" s="23">
        <v>2.94</v>
      </c>
      <c r="H18" s="26">
        <f t="shared" si="0"/>
        <v>0.11760000000000002</v>
      </c>
      <c r="I18" s="23">
        <v>2.94</v>
      </c>
      <c r="J18">
        <f t="shared" si="1"/>
        <v>2.94</v>
      </c>
      <c r="K18">
        <f>F48*G48*H49</f>
        <v>4.0000000000000008E-2</v>
      </c>
      <c r="L18">
        <f>K48*L48*M49</f>
        <v>0.126</v>
      </c>
      <c r="M18">
        <f t="shared" si="5"/>
        <v>3.6382500000000002</v>
      </c>
      <c r="N18">
        <f t="shared" si="6"/>
        <v>2.6496296296296293</v>
      </c>
      <c r="P18">
        <f t="shared" si="2"/>
        <v>0.69825000000000026</v>
      </c>
      <c r="Q18">
        <f t="shared" si="7"/>
        <v>0.69825000000000026</v>
      </c>
      <c r="R18">
        <f t="shared" si="8"/>
        <v>8.797950000000003E-2</v>
      </c>
      <c r="T18">
        <f t="shared" si="3"/>
        <v>-0.29037037037037061</v>
      </c>
      <c r="U18">
        <f t="shared" si="9"/>
        <v>0.58074074074074122</v>
      </c>
      <c r="V18">
        <f t="shared" si="4"/>
        <v>2.3229629629629652E-2</v>
      </c>
    </row>
    <row r="19" spans="1:22" x14ac:dyDescent="0.35">
      <c r="A19" s="1" t="s">
        <v>5</v>
      </c>
      <c r="B19" s="3" t="s">
        <v>6</v>
      </c>
      <c r="C19" s="2" t="s">
        <v>3</v>
      </c>
      <c r="D19">
        <v>18.526479999999999</v>
      </c>
      <c r="E19">
        <v>6.0886529999999999</v>
      </c>
      <c r="F19">
        <v>66.346981</v>
      </c>
      <c r="G19" s="23">
        <v>22.91</v>
      </c>
      <c r="H19" s="26">
        <f t="shared" si="0"/>
        <v>0.34365000000000001</v>
      </c>
      <c r="I19" s="23">
        <v>22.91</v>
      </c>
      <c r="J19">
        <f t="shared" si="1"/>
        <v>5</v>
      </c>
      <c r="K19">
        <f>F48*G49*H47</f>
        <v>1.4999999999999999E-2</v>
      </c>
      <c r="L19">
        <f>K48*L49*M47</f>
        <v>6.9999999999999993E-3</v>
      </c>
      <c r="M19">
        <f t="shared" si="5"/>
        <v>3.6382500000000002</v>
      </c>
      <c r="N19">
        <f t="shared" si="6"/>
        <v>2.6496296296296293</v>
      </c>
      <c r="P19">
        <f t="shared" si="2"/>
        <v>-19.271750000000001</v>
      </c>
      <c r="Q19">
        <f t="shared" si="7"/>
        <v>38.543500000000002</v>
      </c>
      <c r="R19">
        <f t="shared" si="8"/>
        <v>0.2698045</v>
      </c>
      <c r="T19">
        <f t="shared" si="3"/>
        <v>-2.3503703703703707</v>
      </c>
      <c r="U19">
        <f t="shared" si="9"/>
        <v>4.7007407407407413</v>
      </c>
      <c r="V19">
        <f t="shared" si="4"/>
        <v>7.0511111111111122E-2</v>
      </c>
    </row>
    <row r="20" spans="1:22" x14ac:dyDescent="0.35">
      <c r="A20" s="1" t="s">
        <v>5</v>
      </c>
      <c r="B20" s="3" t="s">
        <v>6</v>
      </c>
      <c r="C20" s="1" t="s">
        <v>5</v>
      </c>
      <c r="D20">
        <v>18.502765</v>
      </c>
      <c r="E20">
        <v>8.3623539999999998</v>
      </c>
      <c r="F20">
        <v>63.599646999999997</v>
      </c>
      <c r="G20" s="23">
        <v>23.62</v>
      </c>
      <c r="H20" s="26">
        <f t="shared" si="0"/>
        <v>0.59050000000000002</v>
      </c>
      <c r="I20" s="23">
        <v>23.62</v>
      </c>
      <c r="J20">
        <f t="shared" si="1"/>
        <v>5</v>
      </c>
      <c r="K20">
        <f>F48*G49*H48</f>
        <v>2.5000000000000001E-2</v>
      </c>
      <c r="L20">
        <f>K48*L49*M48</f>
        <v>4.1999999999999996E-2</v>
      </c>
      <c r="M20">
        <f t="shared" si="5"/>
        <v>3.6382500000000002</v>
      </c>
      <c r="N20">
        <f t="shared" si="6"/>
        <v>2.6496296296296293</v>
      </c>
      <c r="P20">
        <f t="shared" si="2"/>
        <v>-19.981750000000002</v>
      </c>
      <c r="Q20">
        <f t="shared" si="7"/>
        <v>39.963500000000003</v>
      </c>
      <c r="R20">
        <f t="shared" si="8"/>
        <v>1.6784669999999999</v>
      </c>
      <c r="T20">
        <f t="shared" si="3"/>
        <v>-2.3503703703703707</v>
      </c>
      <c r="U20">
        <f t="shared" si="9"/>
        <v>4.7007407407407413</v>
      </c>
      <c r="V20">
        <f t="shared" si="4"/>
        <v>0.11751851851851854</v>
      </c>
    </row>
    <row r="21" spans="1:22" x14ac:dyDescent="0.35">
      <c r="A21" s="1" t="s">
        <v>5</v>
      </c>
      <c r="B21" s="3" t="s">
        <v>6</v>
      </c>
      <c r="C21" s="3" t="s">
        <v>6</v>
      </c>
      <c r="D21">
        <v>20.882241</v>
      </c>
      <c r="E21">
        <v>9.7549969999999995</v>
      </c>
      <c r="F21">
        <v>89.344739000000004</v>
      </c>
      <c r="G21" s="23">
        <v>31.87</v>
      </c>
      <c r="H21" s="26">
        <f t="shared" si="0"/>
        <v>0.31870000000000009</v>
      </c>
      <c r="I21" s="23">
        <v>31.87</v>
      </c>
      <c r="J21">
        <f t="shared" si="1"/>
        <v>5</v>
      </c>
      <c r="K21">
        <f>F48*G49*H49</f>
        <v>1.0000000000000002E-2</v>
      </c>
      <c r="L21">
        <f>K48*L49*M49</f>
        <v>2.0999999999999998E-2</v>
      </c>
      <c r="M21">
        <f t="shared" si="5"/>
        <v>3.6382500000000002</v>
      </c>
      <c r="N21">
        <f t="shared" si="6"/>
        <v>2.6496296296296293</v>
      </c>
      <c r="P21">
        <f t="shared" si="2"/>
        <v>-28.231750000000002</v>
      </c>
      <c r="Q21">
        <f t="shared" si="7"/>
        <v>56.463500000000003</v>
      </c>
      <c r="R21">
        <f t="shared" si="8"/>
        <v>1.1857335</v>
      </c>
      <c r="T21">
        <f t="shared" si="3"/>
        <v>-2.3503703703703707</v>
      </c>
      <c r="U21">
        <f t="shared" si="9"/>
        <v>4.7007407407407413</v>
      </c>
      <c r="V21">
        <f t="shared" si="4"/>
        <v>4.7007407407407421E-2</v>
      </c>
    </row>
    <row r="22" spans="1:22" x14ac:dyDescent="0.35">
      <c r="A22" s="3" t="s">
        <v>6</v>
      </c>
      <c r="B22" s="2" t="s">
        <v>3</v>
      </c>
      <c r="C22" s="2" t="s">
        <v>3</v>
      </c>
      <c r="D22">
        <v>0.25725700000000001</v>
      </c>
      <c r="E22">
        <v>8.7823999999999999E-2</v>
      </c>
      <c r="F22">
        <v>0.86924299999999999</v>
      </c>
      <c r="G22" s="23">
        <v>0.32</v>
      </c>
      <c r="H22" s="26">
        <f t="shared" si="0"/>
        <v>9.5999999999999992E-3</v>
      </c>
      <c r="I22" s="23">
        <v>0.32</v>
      </c>
      <c r="J22">
        <f t="shared" si="1"/>
        <v>0.32</v>
      </c>
      <c r="K22">
        <f>F49*G47*H47</f>
        <v>0.03</v>
      </c>
      <c r="L22">
        <f>K49*L47*M47</f>
        <v>6.0000000000000001E-3</v>
      </c>
      <c r="M22">
        <f t="shared" si="5"/>
        <v>3.6382500000000002</v>
      </c>
      <c r="N22">
        <f t="shared" si="6"/>
        <v>2.6496296296296293</v>
      </c>
      <c r="P22">
        <f t="shared" si="2"/>
        <v>3.3182500000000004</v>
      </c>
      <c r="Q22">
        <f t="shared" si="7"/>
        <v>3.3182500000000004</v>
      </c>
      <c r="R22">
        <f t="shared" si="8"/>
        <v>1.9909500000000004E-2</v>
      </c>
      <c r="T22">
        <f t="shared" si="3"/>
        <v>2.3296296296296295</v>
      </c>
      <c r="U22">
        <f t="shared" si="9"/>
        <v>2.3296296296296295</v>
      </c>
      <c r="V22">
        <f t="shared" si="4"/>
        <v>6.9888888888888875E-2</v>
      </c>
    </row>
    <row r="23" spans="1:22" x14ac:dyDescent="0.35">
      <c r="A23" s="3" t="s">
        <v>6</v>
      </c>
      <c r="B23" s="2" t="s">
        <v>3</v>
      </c>
      <c r="C23" s="1" t="s">
        <v>5</v>
      </c>
      <c r="D23">
        <v>0.25778400000000001</v>
      </c>
      <c r="E23">
        <v>0.1071</v>
      </c>
      <c r="F23">
        <v>1.100932</v>
      </c>
      <c r="G23" s="23">
        <v>0.41</v>
      </c>
      <c r="H23" s="26">
        <f t="shared" si="0"/>
        <v>2.0500000000000001E-2</v>
      </c>
      <c r="I23" s="23">
        <v>0.41</v>
      </c>
      <c r="J23">
        <f t="shared" si="1"/>
        <v>0.41</v>
      </c>
      <c r="K23">
        <f>F49*G47*H48</f>
        <v>0.05</v>
      </c>
      <c r="L23">
        <f>K49*L47*M48</f>
        <v>3.5999999999999997E-2</v>
      </c>
      <c r="M23">
        <f t="shared" si="5"/>
        <v>3.6382500000000002</v>
      </c>
      <c r="N23">
        <f t="shared" si="6"/>
        <v>2.6496296296296293</v>
      </c>
      <c r="P23">
        <f t="shared" si="2"/>
        <v>3.2282500000000001</v>
      </c>
      <c r="Q23">
        <f t="shared" si="7"/>
        <v>3.2282500000000001</v>
      </c>
      <c r="R23">
        <f t="shared" si="8"/>
        <v>0.11621699999999999</v>
      </c>
      <c r="T23">
        <f t="shared" si="3"/>
        <v>2.2396296296296292</v>
      </c>
      <c r="U23">
        <f t="shared" si="9"/>
        <v>2.2396296296296292</v>
      </c>
      <c r="V23">
        <f t="shared" si="4"/>
        <v>0.11198148148148146</v>
      </c>
    </row>
    <row r="24" spans="1:22" x14ac:dyDescent="0.35">
      <c r="A24" s="3" t="s">
        <v>6</v>
      </c>
      <c r="B24" s="2" t="s">
        <v>3</v>
      </c>
      <c r="C24" s="3" t="s">
        <v>6</v>
      </c>
      <c r="D24">
        <v>0.28640599999999999</v>
      </c>
      <c r="E24">
        <v>0.113802</v>
      </c>
      <c r="F24">
        <v>0.96942899999999999</v>
      </c>
      <c r="G24" s="23">
        <v>0.4</v>
      </c>
      <c r="H24" s="26">
        <f t="shared" si="0"/>
        <v>8.0000000000000019E-3</v>
      </c>
      <c r="I24" s="23">
        <v>0.4</v>
      </c>
      <c r="J24">
        <f t="shared" si="1"/>
        <v>0.4</v>
      </c>
      <c r="K24">
        <f>F49*G47*H49</f>
        <v>2.0000000000000004E-2</v>
      </c>
      <c r="L24">
        <f>K49*L47*M49</f>
        <v>1.7999999999999999E-2</v>
      </c>
      <c r="M24">
        <f t="shared" si="5"/>
        <v>3.6382500000000002</v>
      </c>
      <c r="N24">
        <f t="shared" si="6"/>
        <v>2.6496296296296293</v>
      </c>
      <c r="P24">
        <f t="shared" si="2"/>
        <v>3.2382500000000003</v>
      </c>
      <c r="Q24">
        <f t="shared" si="7"/>
        <v>3.2382500000000003</v>
      </c>
      <c r="R24">
        <f t="shared" si="8"/>
        <v>5.82885E-2</v>
      </c>
      <c r="T24">
        <f t="shared" si="3"/>
        <v>2.2496296296296294</v>
      </c>
      <c r="U24">
        <f t="shared" si="9"/>
        <v>2.2496296296296294</v>
      </c>
      <c r="V24">
        <f t="shared" si="4"/>
        <v>4.4992592592592598E-2</v>
      </c>
    </row>
    <row r="25" spans="1:22" x14ac:dyDescent="0.35">
      <c r="A25" s="3" t="s">
        <v>6</v>
      </c>
      <c r="B25" s="1" t="s">
        <v>5</v>
      </c>
      <c r="C25" s="2" t="s">
        <v>3</v>
      </c>
      <c r="D25">
        <v>2.833164</v>
      </c>
      <c r="E25">
        <v>0.93729499999999999</v>
      </c>
      <c r="F25">
        <v>7.8554029999999999</v>
      </c>
      <c r="G25" s="23">
        <v>3.37</v>
      </c>
      <c r="H25" s="26">
        <f t="shared" si="0"/>
        <v>8.0880000000000021E-2</v>
      </c>
      <c r="I25" s="23">
        <v>3.37</v>
      </c>
      <c r="J25">
        <f t="shared" si="1"/>
        <v>3.37</v>
      </c>
      <c r="K25">
        <f>F49*G48*H47</f>
        <v>2.4000000000000004E-2</v>
      </c>
      <c r="L25">
        <f>K49*L48*M47</f>
        <v>1.2E-2</v>
      </c>
      <c r="M25">
        <f t="shared" si="5"/>
        <v>3.6382500000000002</v>
      </c>
      <c r="N25">
        <f t="shared" si="6"/>
        <v>2.6496296296296293</v>
      </c>
      <c r="P25">
        <f t="shared" si="2"/>
        <v>0.2682500000000001</v>
      </c>
      <c r="Q25">
        <f t="shared" si="7"/>
        <v>0.2682500000000001</v>
      </c>
      <c r="R25">
        <f t="shared" si="8"/>
        <v>3.2190000000000014E-3</v>
      </c>
      <c r="T25">
        <f t="shared" si="3"/>
        <v>-0.72037037037037077</v>
      </c>
      <c r="U25">
        <f t="shared" si="9"/>
        <v>1.4407407407407415</v>
      </c>
      <c r="V25">
        <f t="shared" si="4"/>
        <v>3.4577777777777804E-2</v>
      </c>
    </row>
    <row r="26" spans="1:22" x14ac:dyDescent="0.35">
      <c r="A26" s="3" t="s">
        <v>6</v>
      </c>
      <c r="B26" s="1" t="s">
        <v>5</v>
      </c>
      <c r="C26" s="1" t="s">
        <v>5</v>
      </c>
      <c r="D26">
        <v>2.733498</v>
      </c>
      <c r="E26">
        <v>0.90303699999999998</v>
      </c>
      <c r="F26">
        <v>10.471399</v>
      </c>
      <c r="G26" s="23">
        <v>3.85</v>
      </c>
      <c r="H26" s="26">
        <f t="shared" si="0"/>
        <v>0.15400000000000003</v>
      </c>
      <c r="I26" s="23">
        <v>3.85</v>
      </c>
      <c r="J26">
        <f t="shared" si="1"/>
        <v>3.85</v>
      </c>
      <c r="K26">
        <f>F49*G48*H48</f>
        <v>4.0000000000000008E-2</v>
      </c>
      <c r="L26">
        <f>K49*L48*M48</f>
        <v>7.1999999999999995E-2</v>
      </c>
      <c r="M26">
        <f t="shared" si="5"/>
        <v>3.6382500000000002</v>
      </c>
      <c r="N26">
        <f t="shared" si="6"/>
        <v>2.6496296296296293</v>
      </c>
      <c r="P26">
        <f t="shared" si="2"/>
        <v>-0.21174999999999988</v>
      </c>
      <c r="Q26">
        <f t="shared" si="7"/>
        <v>0.42349999999999977</v>
      </c>
      <c r="R26">
        <f t="shared" si="8"/>
        <v>3.0491999999999981E-2</v>
      </c>
      <c r="T26">
        <f t="shared" si="3"/>
        <v>-1.2003703703703708</v>
      </c>
      <c r="U26">
        <f t="shared" si="9"/>
        <v>2.4007407407407415</v>
      </c>
      <c r="V26">
        <f t="shared" si="4"/>
        <v>9.6029629629629673E-2</v>
      </c>
    </row>
    <row r="27" spans="1:22" x14ac:dyDescent="0.35">
      <c r="A27" s="3" t="s">
        <v>6</v>
      </c>
      <c r="B27" s="1" t="s">
        <v>5</v>
      </c>
      <c r="C27" s="3" t="s">
        <v>6</v>
      </c>
      <c r="D27">
        <v>3.3730880000000001</v>
      </c>
      <c r="E27">
        <v>1.2097549999999999</v>
      </c>
      <c r="F27">
        <v>10.021739999999999</v>
      </c>
      <c r="G27" s="23">
        <v>4.12</v>
      </c>
      <c r="H27" s="26">
        <f t="shared" si="0"/>
        <v>6.592000000000002E-2</v>
      </c>
      <c r="I27" s="23">
        <v>4.12</v>
      </c>
      <c r="J27">
        <f t="shared" si="1"/>
        <v>4.12</v>
      </c>
      <c r="K27">
        <f>F49*G48*H49</f>
        <v>1.6000000000000004E-2</v>
      </c>
      <c r="L27">
        <f>K49*L48*M49</f>
        <v>3.5999999999999997E-2</v>
      </c>
      <c r="M27">
        <f t="shared" si="5"/>
        <v>3.6382500000000002</v>
      </c>
      <c r="N27">
        <f t="shared" si="6"/>
        <v>2.6496296296296293</v>
      </c>
      <c r="P27">
        <f t="shared" si="2"/>
        <v>-0.4817499999999999</v>
      </c>
      <c r="Q27">
        <f t="shared" si="7"/>
        <v>0.9634999999999998</v>
      </c>
      <c r="R27">
        <f t="shared" si="8"/>
        <v>3.4685999999999988E-2</v>
      </c>
      <c r="T27">
        <f t="shared" si="3"/>
        <v>-1.4703703703703708</v>
      </c>
      <c r="U27">
        <f t="shared" si="9"/>
        <v>2.9407407407407415</v>
      </c>
      <c r="V27">
        <f t="shared" si="4"/>
        <v>4.7051851851851872E-2</v>
      </c>
    </row>
    <row r="28" spans="1:22" x14ac:dyDescent="0.35">
      <c r="A28" s="3" t="s">
        <v>6</v>
      </c>
      <c r="B28" s="3" t="s">
        <v>6</v>
      </c>
      <c r="C28" s="2" t="s">
        <v>3</v>
      </c>
      <c r="D28">
        <v>26.618534</v>
      </c>
      <c r="E28">
        <v>9.3398240000000001</v>
      </c>
      <c r="F28">
        <v>89.417192</v>
      </c>
      <c r="G28" s="23">
        <v>34.72</v>
      </c>
      <c r="H28" s="26">
        <f t="shared" si="0"/>
        <v>0.20832000000000003</v>
      </c>
      <c r="I28" s="23">
        <v>34.72</v>
      </c>
      <c r="J28">
        <f t="shared" si="1"/>
        <v>5</v>
      </c>
      <c r="K28">
        <f>F49*G49*H47</f>
        <v>6.000000000000001E-3</v>
      </c>
      <c r="L28">
        <f>K49*L49*M47</f>
        <v>2.0000000000000005E-3</v>
      </c>
      <c r="M28">
        <f t="shared" si="5"/>
        <v>3.6382500000000002</v>
      </c>
      <c r="N28">
        <f t="shared" si="6"/>
        <v>2.6496296296296293</v>
      </c>
      <c r="P28">
        <f t="shared" si="2"/>
        <v>-31.08175</v>
      </c>
      <c r="Q28">
        <f t="shared" si="7"/>
        <v>62.163499999999999</v>
      </c>
      <c r="R28">
        <f t="shared" si="8"/>
        <v>0.12432700000000002</v>
      </c>
      <c r="T28">
        <f t="shared" si="3"/>
        <v>-2.3503703703703707</v>
      </c>
      <c r="U28">
        <f t="shared" si="9"/>
        <v>4.7007407407407413</v>
      </c>
      <c r="V28">
        <f t="shared" si="4"/>
        <v>2.8204444444444452E-2</v>
      </c>
    </row>
    <row r="29" spans="1:22" x14ac:dyDescent="0.35">
      <c r="A29" s="3" t="s">
        <v>6</v>
      </c>
      <c r="B29" s="3" t="s">
        <v>6</v>
      </c>
      <c r="C29" s="1" t="s">
        <v>5</v>
      </c>
      <c r="D29">
        <v>31.762498000000001</v>
      </c>
      <c r="E29">
        <v>10.981909999999999</v>
      </c>
      <c r="F29">
        <v>98.153772000000004</v>
      </c>
      <c r="G29" s="23">
        <v>37.909999999999997</v>
      </c>
      <c r="H29" s="26">
        <f t="shared" si="0"/>
        <v>0.37910000000000005</v>
      </c>
      <c r="I29" s="23">
        <v>37.909999999999997</v>
      </c>
      <c r="J29">
        <f t="shared" si="1"/>
        <v>5</v>
      </c>
      <c r="K29">
        <f>F49*G49*H48</f>
        <v>1.0000000000000002E-2</v>
      </c>
      <c r="L29">
        <f>K49*L49*M48</f>
        <v>1.2000000000000002E-2</v>
      </c>
      <c r="M29">
        <f t="shared" si="5"/>
        <v>3.6382500000000002</v>
      </c>
      <c r="N29">
        <f t="shared" si="6"/>
        <v>2.6496296296296293</v>
      </c>
      <c r="P29">
        <f t="shared" si="2"/>
        <v>-34.271749999999997</v>
      </c>
      <c r="Q29">
        <f t="shared" si="7"/>
        <v>68.543499999999995</v>
      </c>
      <c r="R29">
        <f t="shared" si="8"/>
        <v>0.82252200000000009</v>
      </c>
      <c r="T29">
        <f t="shared" si="3"/>
        <v>-2.3503703703703707</v>
      </c>
      <c r="U29">
        <f t="shared" si="9"/>
        <v>4.7007407407407413</v>
      </c>
      <c r="V29">
        <f t="shared" si="4"/>
        <v>4.7007407407407421E-2</v>
      </c>
    </row>
    <row r="30" spans="1:22" x14ac:dyDescent="0.35">
      <c r="A30" s="3" t="s">
        <v>6</v>
      </c>
      <c r="B30" s="3" t="s">
        <v>6</v>
      </c>
      <c r="C30" s="3" t="s">
        <v>6</v>
      </c>
      <c r="D30" s="5">
        <v>31.019594999999999</v>
      </c>
      <c r="E30" s="5">
        <v>11.344384</v>
      </c>
      <c r="F30" s="5">
        <v>116.646109</v>
      </c>
      <c r="G30" s="23">
        <v>44.53</v>
      </c>
      <c r="H30" s="26">
        <f t="shared" si="0"/>
        <v>0.17812000000000006</v>
      </c>
      <c r="I30" s="23">
        <v>44.53</v>
      </c>
      <c r="J30">
        <f t="shared" si="1"/>
        <v>5</v>
      </c>
      <c r="K30">
        <f>F49*G49*H49</f>
        <v>4.000000000000001E-3</v>
      </c>
      <c r="L30">
        <f>K49*L49*M49</f>
        <v>6.000000000000001E-3</v>
      </c>
      <c r="M30">
        <f t="shared" si="5"/>
        <v>3.6382500000000002</v>
      </c>
      <c r="N30">
        <f t="shared" si="6"/>
        <v>2.6496296296296293</v>
      </c>
      <c r="P30">
        <f t="shared" si="2"/>
        <v>-40.891750000000002</v>
      </c>
      <c r="Q30">
        <f t="shared" si="7"/>
        <v>81.783500000000004</v>
      </c>
      <c r="R30">
        <f t="shared" si="8"/>
        <v>0.49070100000000011</v>
      </c>
      <c r="T30">
        <f t="shared" si="3"/>
        <v>-2.3503703703703707</v>
      </c>
      <c r="U30">
        <f t="shared" si="9"/>
        <v>4.7007407407407413</v>
      </c>
      <c r="V30">
        <f t="shared" si="4"/>
        <v>1.8802962962962969E-2</v>
      </c>
    </row>
    <row r="31" spans="1:22" x14ac:dyDescent="0.35">
      <c r="K31">
        <f>SUM(K4:K30)</f>
        <v>1.0000000000000002</v>
      </c>
      <c r="L31">
        <f>SUM(L4:L30)</f>
        <v>1</v>
      </c>
    </row>
    <row r="33" spans="5:22" x14ac:dyDescent="0.35">
      <c r="H33" s="25" t="s">
        <v>42</v>
      </c>
      <c r="I33">
        <f>SUM(H4:H30)</f>
        <v>3.6382500000000002</v>
      </c>
      <c r="J33">
        <f>AVERAGE(J4:J30)</f>
        <v>2.6496296296296293</v>
      </c>
    </row>
    <row r="34" spans="5:22" x14ac:dyDescent="0.35">
      <c r="H34" s="25" t="s">
        <v>46</v>
      </c>
      <c r="I34">
        <v>6.28</v>
      </c>
      <c r="Q34" t="s">
        <v>20</v>
      </c>
      <c r="R34">
        <f>SUM(R4:R30)</f>
        <v>6.4406419999999995</v>
      </c>
      <c r="V34">
        <f>SUM(V4:V30)</f>
        <v>2.0186740740740743</v>
      </c>
    </row>
    <row r="35" spans="5:22" x14ac:dyDescent="0.35">
      <c r="H35" s="25" t="s">
        <v>44</v>
      </c>
      <c r="I35">
        <v>2.42</v>
      </c>
    </row>
    <row r="36" spans="5:22" x14ac:dyDescent="0.35">
      <c r="H36" s="25" t="s">
        <v>45</v>
      </c>
      <c r="I36">
        <v>23.73</v>
      </c>
    </row>
    <row r="45" spans="5:22" x14ac:dyDescent="0.35">
      <c r="E45" s="43" t="s">
        <v>53</v>
      </c>
      <c r="F45" s="43"/>
      <c r="G45" s="43"/>
      <c r="H45" s="43"/>
      <c r="J45" s="39" t="s">
        <v>54</v>
      </c>
      <c r="K45" s="39"/>
      <c r="L45" s="39"/>
      <c r="M45" s="39"/>
    </row>
    <row r="46" spans="5:22" ht="15.5" x14ac:dyDescent="0.35">
      <c r="F46" s="4" t="s">
        <v>0</v>
      </c>
      <c r="G46" s="4" t="s">
        <v>1</v>
      </c>
      <c r="H46" s="4" t="s">
        <v>2</v>
      </c>
      <c r="K46" s="4" t="s">
        <v>0</v>
      </c>
      <c r="L46" s="4" t="s">
        <v>1</v>
      </c>
      <c r="M46" s="4" t="s">
        <v>2</v>
      </c>
    </row>
    <row r="47" spans="5:22" x14ac:dyDescent="0.35">
      <c r="E47" s="2" t="s">
        <v>3</v>
      </c>
      <c r="F47">
        <v>0.3</v>
      </c>
      <c r="G47">
        <v>0.5</v>
      </c>
      <c r="H47">
        <v>0.3</v>
      </c>
      <c r="I47" s="31">
        <f>SUM(F47:H47)</f>
        <v>1.1000000000000001</v>
      </c>
      <c r="J47" s="2" t="s">
        <v>3</v>
      </c>
      <c r="K47">
        <v>0.1</v>
      </c>
      <c r="L47">
        <v>0.3</v>
      </c>
      <c r="M47">
        <v>0.1</v>
      </c>
      <c r="N47" s="31">
        <f>SUM(K47:M47)</f>
        <v>0.5</v>
      </c>
    </row>
    <row r="48" spans="5:22" x14ac:dyDescent="0.35">
      <c r="E48" s="1" t="s">
        <v>5</v>
      </c>
      <c r="F48">
        <v>0.5</v>
      </c>
      <c r="G48">
        <v>0.4</v>
      </c>
      <c r="H48">
        <v>0.5</v>
      </c>
      <c r="I48" s="31">
        <f>SUM(F48:H48)</f>
        <v>1.4</v>
      </c>
      <c r="J48" s="1" t="s">
        <v>5</v>
      </c>
      <c r="K48">
        <v>0.7</v>
      </c>
      <c r="L48">
        <v>0.6</v>
      </c>
      <c r="M48">
        <v>0.6</v>
      </c>
      <c r="N48" s="31">
        <f>SUM(K48:M48)</f>
        <v>1.9</v>
      </c>
    </row>
    <row r="49" spans="5:14" x14ac:dyDescent="0.35">
      <c r="E49" s="3" t="s">
        <v>6</v>
      </c>
      <c r="F49">
        <v>0.2</v>
      </c>
      <c r="G49">
        <v>0.1</v>
      </c>
      <c r="H49">
        <v>0.2</v>
      </c>
      <c r="I49" s="31">
        <f>SUM(F49:H49)</f>
        <v>0.5</v>
      </c>
      <c r="J49" s="3" t="s">
        <v>6</v>
      </c>
      <c r="K49">
        <v>0.2</v>
      </c>
      <c r="L49">
        <v>0.1</v>
      </c>
      <c r="M49">
        <v>0.3</v>
      </c>
      <c r="N49" s="31">
        <f>SUM(K49:M49)</f>
        <v>0.60000000000000009</v>
      </c>
    </row>
    <row r="50" spans="5:14" x14ac:dyDescent="0.35">
      <c r="F50" s="31">
        <f>SUM(F47:F49)</f>
        <v>1</v>
      </c>
      <c r="G50" s="31">
        <f>SUM(G47:G49)</f>
        <v>1</v>
      </c>
      <c r="H50" s="31">
        <f>SUM(H47:H49)</f>
        <v>1</v>
      </c>
      <c r="I50" s="31">
        <f>SUM(I47:I49)</f>
        <v>3</v>
      </c>
      <c r="K50" s="31">
        <f>SUM(K47:K49)</f>
        <v>1</v>
      </c>
      <c r="L50" s="31">
        <f>SUM(L47:L49)</f>
        <v>0.99999999999999989</v>
      </c>
      <c r="M50" s="31">
        <f>SUM(M47:M49)</f>
        <v>1</v>
      </c>
      <c r="N50" s="31">
        <f>SUM(N47:N49)</f>
        <v>3</v>
      </c>
    </row>
  </sheetData>
  <mergeCells count="7">
    <mergeCell ref="P2:V2"/>
    <mergeCell ref="D2:G2"/>
    <mergeCell ref="E45:H45"/>
    <mergeCell ref="J45:M45"/>
    <mergeCell ref="I2:J2"/>
    <mergeCell ref="K2:L2"/>
    <mergeCell ref="M2:N2"/>
  </mergeCells>
  <conditionalFormatting sqref="D10:F10">
    <cfRule type="iconSet" priority="158">
      <iconSet iconSet="3Arrows">
        <cfvo type="percent" val="0"/>
        <cfvo type="percent" val="33"/>
        <cfvo type="percent" val="67"/>
      </iconSet>
    </cfRule>
  </conditionalFormatting>
  <conditionalFormatting sqref="D11:F11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D6:F6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F4">
    <cfRule type="top10" dxfId="27" priority="155" percent="1" rank="10"/>
  </conditionalFormatting>
  <conditionalFormatting sqref="D5:F5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{5D663DF4-7C25-4D50-B5D1-E8CF4CD5EFC7}</x14:id>
        </ext>
      </extLst>
    </cfRule>
  </conditionalFormatting>
  <conditionalFormatting sqref="D7:F7">
    <cfRule type="iconSet" priority="153">
      <iconSet iconSet="3Arrows">
        <cfvo type="percent" val="0"/>
        <cfvo type="percent" val="33"/>
        <cfvo type="percent" val="67"/>
      </iconSet>
    </cfRule>
  </conditionalFormatting>
  <conditionalFormatting sqref="D8:F8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F21">
    <cfRule type="iconSet" priority="151">
      <iconSet iconSet="3Arrows">
        <cfvo type="percent" val="0"/>
        <cfvo type="percent" val="33"/>
        <cfvo type="percent" val="67"/>
      </iconSet>
    </cfRule>
  </conditionalFormatting>
  <conditionalFormatting sqref="D19:F19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D20:F20">
    <cfRule type="iconSet" priority="149">
      <iconSet iconSet="3Arrows">
        <cfvo type="percent" val="0"/>
        <cfvo type="percent" val="33"/>
        <cfvo type="percent" val="67"/>
      </iconSet>
    </cfRule>
  </conditionalFormatting>
  <conditionalFormatting sqref="D15:F1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{B1D47645-CE18-41DF-8646-F8910A40BC45}</x14:id>
        </ext>
      </extLst>
    </cfRule>
  </conditionalFormatting>
  <conditionalFormatting sqref="D13:F13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{9113A534-604B-428A-A52A-D49218B26F80}</x14:id>
        </ext>
      </extLst>
    </cfRule>
  </conditionalFormatting>
  <conditionalFormatting sqref="D14:F14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{DFCC8C25-E4B9-40A7-8759-6D43088D6FC4}</x14:id>
        </ext>
      </extLst>
    </cfRule>
  </conditionalFormatting>
  <conditionalFormatting sqref="D18:F18">
    <cfRule type="top10" dxfId="26" priority="145" percent="1" rank="10"/>
  </conditionalFormatting>
  <conditionalFormatting sqref="D17:F17">
    <cfRule type="top10" dxfId="25" priority="144" percent="1" rank="10"/>
  </conditionalFormatting>
  <conditionalFormatting sqref="D16:F16">
    <cfRule type="top10" dxfId="24" priority="143" percent="1" rank="10"/>
  </conditionalFormatting>
  <conditionalFormatting sqref="D9:F9">
    <cfRule type="iconSet" priority="142">
      <iconSet iconSet="3Arrows">
        <cfvo type="percent" val="0"/>
        <cfvo type="percent" val="33"/>
        <cfvo type="percent" val="67"/>
      </iconSet>
    </cfRule>
  </conditionalFormatting>
  <conditionalFormatting sqref="D30:G30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3 L15:L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63DF4-7C25-4D50-B5D1-E8CF4CD5E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D5:F5</xm:sqref>
        </x14:conditionalFormatting>
        <x14:conditionalFormatting xmlns:xm="http://schemas.microsoft.com/office/excel/2006/main">
          <x14:cfRule type="dataBar" id="{B1D47645-CE18-41DF-8646-F8910A40B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D15:F15</xm:sqref>
        </x14:conditionalFormatting>
        <x14:conditionalFormatting xmlns:xm="http://schemas.microsoft.com/office/excel/2006/main">
          <x14:cfRule type="dataBar" id="{9113A534-604B-428A-A52A-D49218B26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D13:F13</xm:sqref>
        </x14:conditionalFormatting>
        <x14:conditionalFormatting xmlns:xm="http://schemas.microsoft.com/office/excel/2006/main">
          <x14:cfRule type="dataBar" id="{DFCC8C25-E4B9-40A7-8759-6D43088D6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G4" sqref="G4:G30"/>
    </sheetView>
  </sheetViews>
  <sheetFormatPr defaultRowHeight="14.5" x14ac:dyDescent="0.35"/>
  <cols>
    <col min="7" max="7" width="22.1796875" customWidth="1"/>
    <col min="8" max="8" width="18.7265625" customWidth="1"/>
    <col min="9" max="9" width="20.54296875" customWidth="1"/>
  </cols>
  <sheetData>
    <row r="2" spans="1:9" ht="15.5" x14ac:dyDescent="0.35">
      <c r="D2" s="36" t="s">
        <v>4</v>
      </c>
      <c r="E2" s="36"/>
      <c r="F2" s="36"/>
      <c r="G2" s="36"/>
    </row>
    <row r="3" spans="1:9" ht="15.5" x14ac:dyDescent="0.35">
      <c r="A3" s="4" t="s">
        <v>0</v>
      </c>
      <c r="B3" s="4" t="s">
        <v>1</v>
      </c>
      <c r="C3" s="4" t="s">
        <v>2</v>
      </c>
      <c r="D3" s="28" t="s">
        <v>43</v>
      </c>
      <c r="E3" s="28" t="s">
        <v>44</v>
      </c>
      <c r="F3" s="28" t="s">
        <v>45</v>
      </c>
      <c r="G3" s="29" t="s">
        <v>42</v>
      </c>
      <c r="H3" s="4" t="s">
        <v>9</v>
      </c>
      <c r="I3" s="4" t="s">
        <v>14</v>
      </c>
    </row>
    <row r="4" spans="1:9" x14ac:dyDescent="0.35">
      <c r="A4" s="2" t="s">
        <v>3</v>
      </c>
      <c r="B4" s="2" t="s">
        <v>3</v>
      </c>
      <c r="C4" s="2" t="s">
        <v>3</v>
      </c>
      <c r="D4">
        <v>0</v>
      </c>
      <c r="E4">
        <v>0</v>
      </c>
      <c r="F4">
        <v>0</v>
      </c>
      <c r="G4">
        <v>0</v>
      </c>
      <c r="H4">
        <f>G4/114.77</f>
        <v>0</v>
      </c>
      <c r="I4">
        <f>STANDARDIZE(G4,9.99,26.71)</f>
        <v>-0.37401722201422688</v>
      </c>
    </row>
    <row r="5" spans="1:9" x14ac:dyDescent="0.35">
      <c r="A5" s="2" t="s">
        <v>3</v>
      </c>
      <c r="B5" s="2" t="s">
        <v>3</v>
      </c>
      <c r="C5" s="1" t="s">
        <v>5</v>
      </c>
      <c r="D5">
        <v>0</v>
      </c>
      <c r="E5">
        <v>0</v>
      </c>
      <c r="F5">
        <v>0</v>
      </c>
      <c r="G5">
        <v>0</v>
      </c>
      <c r="H5">
        <f t="shared" ref="H5:H30" si="0">G5/114.77</f>
        <v>0</v>
      </c>
      <c r="I5">
        <f t="shared" ref="I5:I30" si="1">STANDARDIZE(G5,9.99,26.71)</f>
        <v>-0.37401722201422688</v>
      </c>
    </row>
    <row r="6" spans="1:9" x14ac:dyDescent="0.35">
      <c r="A6" s="2" t="s">
        <v>3</v>
      </c>
      <c r="B6" s="2" t="s">
        <v>3</v>
      </c>
      <c r="C6" s="3" t="s">
        <v>6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-0.37401722201422688</v>
      </c>
    </row>
    <row r="7" spans="1:9" x14ac:dyDescent="0.35">
      <c r="A7" s="2" t="s">
        <v>3</v>
      </c>
      <c r="B7" s="1" t="s">
        <v>5</v>
      </c>
      <c r="C7" s="2" t="s">
        <v>3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-0.37401722201422688</v>
      </c>
    </row>
    <row r="8" spans="1:9" x14ac:dyDescent="0.35">
      <c r="A8" s="2" t="s">
        <v>3</v>
      </c>
      <c r="B8" s="1" t="s">
        <v>5</v>
      </c>
      <c r="C8" s="1" t="s">
        <v>5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-0.37401722201422688</v>
      </c>
    </row>
    <row r="9" spans="1:9" x14ac:dyDescent="0.35">
      <c r="A9" s="2" t="s">
        <v>3</v>
      </c>
      <c r="B9" s="1" t="s">
        <v>5</v>
      </c>
      <c r="C9" s="3" t="s">
        <v>6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-0.37401722201422688</v>
      </c>
    </row>
    <row r="10" spans="1:9" x14ac:dyDescent="0.35">
      <c r="A10" s="2" t="s">
        <v>3</v>
      </c>
      <c r="B10" s="3" t="s">
        <v>6</v>
      </c>
      <c r="C10" s="2" t="s">
        <v>3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-0.37401722201422688</v>
      </c>
    </row>
    <row r="11" spans="1:9" x14ac:dyDescent="0.35">
      <c r="A11" s="2" t="s">
        <v>3</v>
      </c>
      <c r="B11" s="3" t="s">
        <v>6</v>
      </c>
      <c r="C11" s="1" t="s">
        <v>5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-0.37401722201422688</v>
      </c>
    </row>
    <row r="12" spans="1:9" x14ac:dyDescent="0.35">
      <c r="A12" s="2" t="s">
        <v>3</v>
      </c>
      <c r="B12" s="3" t="s">
        <v>6</v>
      </c>
      <c r="C12" s="3" t="s">
        <v>6</v>
      </c>
      <c r="D12">
        <v>0</v>
      </c>
      <c r="E12">
        <v>0</v>
      </c>
      <c r="F12">
        <v>107.07692400000001</v>
      </c>
      <c r="G12">
        <v>11</v>
      </c>
      <c r="H12">
        <f t="shared" si="0"/>
        <v>9.5843861636316113E-2</v>
      </c>
      <c r="I12">
        <f t="shared" si="1"/>
        <v>3.7813552976413319E-2</v>
      </c>
    </row>
    <row r="13" spans="1:9" x14ac:dyDescent="0.35">
      <c r="A13" s="1" t="s">
        <v>5</v>
      </c>
      <c r="B13" s="2" t="s">
        <v>3</v>
      </c>
      <c r="C13" s="2" t="s">
        <v>3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-0.37401722201422688</v>
      </c>
    </row>
    <row r="14" spans="1:9" x14ac:dyDescent="0.35">
      <c r="A14" s="1" t="s">
        <v>5</v>
      </c>
      <c r="B14" s="2" t="s">
        <v>3</v>
      </c>
      <c r="C14" s="1" t="s">
        <v>5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-0.37401722201422688</v>
      </c>
    </row>
    <row r="15" spans="1:9" x14ac:dyDescent="0.35">
      <c r="A15" s="1" t="s">
        <v>5</v>
      </c>
      <c r="B15" s="2" t="s">
        <v>3</v>
      </c>
      <c r="C15" s="3" t="s">
        <v>6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-0.37401722201422688</v>
      </c>
    </row>
    <row r="16" spans="1:9" x14ac:dyDescent="0.35">
      <c r="A16" s="1" t="s">
        <v>5</v>
      </c>
      <c r="B16" s="1" t="s">
        <v>5</v>
      </c>
      <c r="C16" s="2" t="s">
        <v>3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-0.37401722201422688</v>
      </c>
    </row>
    <row r="17" spans="1:9" x14ac:dyDescent="0.35">
      <c r="A17" s="1" t="s">
        <v>5</v>
      </c>
      <c r="B17" s="1" t="s">
        <v>5</v>
      </c>
      <c r="C17" s="1" t="s">
        <v>5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-0.37401722201422688</v>
      </c>
    </row>
    <row r="18" spans="1:9" x14ac:dyDescent="0.35">
      <c r="A18" s="1" t="s">
        <v>5</v>
      </c>
      <c r="B18" s="1" t="s">
        <v>5</v>
      </c>
      <c r="C18" s="3" t="s">
        <v>6</v>
      </c>
      <c r="D18">
        <v>0</v>
      </c>
      <c r="E18">
        <v>0</v>
      </c>
      <c r="F18">
        <v>0.34708299999999997</v>
      </c>
      <c r="G18">
        <v>0.03</v>
      </c>
      <c r="H18">
        <f t="shared" si="0"/>
        <v>2.6139234991722578E-4</v>
      </c>
      <c r="I18">
        <f t="shared" si="1"/>
        <v>-0.37289404717334335</v>
      </c>
    </row>
    <row r="19" spans="1:9" x14ac:dyDescent="0.35">
      <c r="A19" s="1" t="s">
        <v>5</v>
      </c>
      <c r="B19" s="3" t="s">
        <v>6</v>
      </c>
      <c r="C19" s="2" t="s">
        <v>3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-0.37401722201422688</v>
      </c>
    </row>
    <row r="20" spans="1:9" x14ac:dyDescent="0.35">
      <c r="A20" s="1" t="s">
        <v>5</v>
      </c>
      <c r="B20" s="3" t="s">
        <v>6</v>
      </c>
      <c r="C20" s="1" t="s">
        <v>5</v>
      </c>
      <c r="D20" s="5">
        <v>0</v>
      </c>
      <c r="E20" s="5">
        <v>0</v>
      </c>
      <c r="F20" s="5">
        <v>55.045107000000002</v>
      </c>
      <c r="G20">
        <v>10.71</v>
      </c>
      <c r="H20">
        <f t="shared" si="0"/>
        <v>9.3317068920449608E-2</v>
      </c>
      <c r="I20">
        <f t="shared" si="1"/>
        <v>2.6956196181205563E-2</v>
      </c>
    </row>
    <row r="21" spans="1:9" x14ac:dyDescent="0.35">
      <c r="A21" s="1" t="s">
        <v>5</v>
      </c>
      <c r="B21" s="3" t="s">
        <v>6</v>
      </c>
      <c r="C21" s="3" t="s">
        <v>6</v>
      </c>
      <c r="D21" s="5">
        <v>32.876753000000001</v>
      </c>
      <c r="E21" s="5">
        <v>0</v>
      </c>
      <c r="F21" s="5">
        <v>228.82059899999999</v>
      </c>
      <c r="G21">
        <v>57.54</v>
      </c>
      <c r="H21">
        <f t="shared" si="0"/>
        <v>0.50135052714123896</v>
      </c>
      <c r="I21">
        <f t="shared" si="1"/>
        <v>1.7802321228004492</v>
      </c>
    </row>
    <row r="22" spans="1:9" x14ac:dyDescent="0.35">
      <c r="A22" s="3" t="s">
        <v>6</v>
      </c>
      <c r="B22" s="2" t="s">
        <v>3</v>
      </c>
      <c r="C22" s="2" t="s">
        <v>3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-0.37401722201422688</v>
      </c>
    </row>
    <row r="23" spans="1:9" x14ac:dyDescent="0.35">
      <c r="A23" s="3" t="s">
        <v>6</v>
      </c>
      <c r="B23" s="2" t="s">
        <v>3</v>
      </c>
      <c r="C23" s="1" t="s">
        <v>5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-0.37401722201422688</v>
      </c>
    </row>
    <row r="24" spans="1:9" x14ac:dyDescent="0.35">
      <c r="A24" s="3" t="s">
        <v>6</v>
      </c>
      <c r="B24" s="2" t="s">
        <v>3</v>
      </c>
      <c r="C24" s="3" t="s">
        <v>6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-0.37401722201422688</v>
      </c>
    </row>
    <row r="25" spans="1:9" x14ac:dyDescent="0.35">
      <c r="A25" s="3" t="s">
        <v>6</v>
      </c>
      <c r="B25" s="1" t="s">
        <v>5</v>
      </c>
      <c r="C25" s="2" t="s">
        <v>3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-0.37401722201422688</v>
      </c>
    </row>
    <row r="26" spans="1:9" x14ac:dyDescent="0.35">
      <c r="A26" s="3" t="s">
        <v>6</v>
      </c>
      <c r="B26" s="1" t="s">
        <v>5</v>
      </c>
      <c r="C26" s="1" t="s">
        <v>5</v>
      </c>
      <c r="D26">
        <v>0</v>
      </c>
      <c r="E26">
        <v>0</v>
      </c>
      <c r="F26">
        <v>0.33684199999999997</v>
      </c>
      <c r="G26">
        <v>0.06</v>
      </c>
      <c r="H26">
        <f t="shared" si="0"/>
        <v>5.2278469983445155E-4</v>
      </c>
      <c r="I26">
        <f t="shared" si="1"/>
        <v>-0.37177087233245976</v>
      </c>
    </row>
    <row r="27" spans="1:9" x14ac:dyDescent="0.35">
      <c r="A27" s="3" t="s">
        <v>6</v>
      </c>
      <c r="B27" s="1" t="s">
        <v>5</v>
      </c>
      <c r="C27" s="3" t="s">
        <v>6</v>
      </c>
      <c r="D27" s="5">
        <v>0</v>
      </c>
      <c r="E27" s="5">
        <v>0</v>
      </c>
      <c r="F27" s="5">
        <v>23.475338000000001</v>
      </c>
      <c r="G27">
        <v>3.18</v>
      </c>
      <c r="H27">
        <f t="shared" si="0"/>
        <v>2.7707589091225931E-2</v>
      </c>
      <c r="I27">
        <f t="shared" si="1"/>
        <v>-0.25496068888056911</v>
      </c>
    </row>
    <row r="28" spans="1:9" x14ac:dyDescent="0.35">
      <c r="A28" s="3" t="s">
        <v>6</v>
      </c>
      <c r="B28" s="3" t="s">
        <v>6</v>
      </c>
      <c r="C28" s="2" t="s">
        <v>3</v>
      </c>
      <c r="D28">
        <v>0</v>
      </c>
      <c r="E28">
        <v>0</v>
      </c>
      <c r="F28">
        <v>0.80255299999999996</v>
      </c>
      <c r="G28">
        <v>0.08</v>
      </c>
      <c r="H28">
        <f t="shared" si="0"/>
        <v>6.970462664459354E-4</v>
      </c>
      <c r="I28">
        <f t="shared" si="1"/>
        <v>-0.37102208910520401</v>
      </c>
    </row>
    <row r="29" spans="1:9" x14ac:dyDescent="0.35">
      <c r="A29" s="3" t="s">
        <v>6</v>
      </c>
      <c r="B29" s="3" t="s">
        <v>6</v>
      </c>
      <c r="C29" s="1" t="s">
        <v>5</v>
      </c>
      <c r="D29">
        <v>48.407015999999999</v>
      </c>
      <c r="E29">
        <v>0</v>
      </c>
      <c r="F29">
        <v>200.18991800000001</v>
      </c>
      <c r="G29">
        <v>72.28</v>
      </c>
      <c r="H29">
        <f t="shared" si="0"/>
        <v>0.62978130173390257</v>
      </c>
      <c r="I29">
        <f t="shared" si="1"/>
        <v>2.3320853612879069</v>
      </c>
    </row>
    <row r="30" spans="1:9" x14ac:dyDescent="0.35">
      <c r="A30" s="3" t="s">
        <v>6</v>
      </c>
      <c r="B30" s="3" t="s">
        <v>6</v>
      </c>
      <c r="C30" s="3" t="s">
        <v>6</v>
      </c>
      <c r="D30" s="5">
        <v>86.617633999999995</v>
      </c>
      <c r="E30" s="5">
        <v>18.143801</v>
      </c>
      <c r="F30" s="5">
        <v>266.11455699999999</v>
      </c>
      <c r="G30">
        <v>114.77</v>
      </c>
      <c r="H30">
        <f t="shared" si="0"/>
        <v>1</v>
      </c>
      <c r="I30">
        <f t="shared" si="1"/>
        <v>3.9228753275926618</v>
      </c>
    </row>
    <row r="32" spans="1:9" x14ac:dyDescent="0.35">
      <c r="B32" s="3" t="s">
        <v>12</v>
      </c>
      <c r="C32">
        <f>AVERAGE(G4:G30)</f>
        <v>9.9870370370370356</v>
      </c>
    </row>
    <row r="33" spans="2:3" x14ac:dyDescent="0.35">
      <c r="B33" s="3" t="s">
        <v>13</v>
      </c>
      <c r="C33">
        <f>_xlfn.STDEV.P(G4:G30)</f>
        <v>26.708457366994338</v>
      </c>
    </row>
  </sheetData>
  <mergeCells count="1">
    <mergeCell ref="D2:G2"/>
  </mergeCells>
  <conditionalFormatting sqref="D30:F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F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F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F2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{4F96F5A4-638F-40F2-89EE-4BB5D7BE5CC4}</x14:id>
        </ext>
      </extLst>
    </cfRule>
  </conditionalFormatting>
  <conditionalFormatting sqref="D26:F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{95A81D40-1C37-4D86-AE1F-9E6B8C485ADF}</x14:id>
        </ext>
      </extLst>
    </cfRule>
  </conditionalFormatting>
  <conditionalFormatting sqref="D21:F2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20:F2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18:F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F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96F5A4-638F-40F2-89EE-4BB5D7BE5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D27:F27</xm:sqref>
        </x14:conditionalFormatting>
        <x14:conditionalFormatting xmlns:xm="http://schemas.microsoft.com/office/excel/2006/main">
          <x14:cfRule type="dataBar" id="{95A81D40-1C37-4D86-AE1F-9E6B8C485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10" workbookViewId="0">
      <selection activeCell="H7" sqref="H7"/>
    </sheetView>
  </sheetViews>
  <sheetFormatPr defaultRowHeight="14.5" x14ac:dyDescent="0.35"/>
  <cols>
    <col min="1" max="1" width="15.36328125" customWidth="1"/>
    <col min="2" max="2" width="11.54296875" customWidth="1"/>
    <col min="3" max="3" width="13" customWidth="1"/>
    <col min="4" max="4" width="14" customWidth="1"/>
    <col min="7" max="7" width="14.7265625" customWidth="1"/>
    <col min="10" max="10" width="11.81640625" customWidth="1"/>
    <col min="12" max="12" width="18.08984375" customWidth="1"/>
    <col min="13" max="13" width="12.453125" customWidth="1"/>
    <col min="14" max="14" width="11.6328125" customWidth="1"/>
    <col min="16" max="16" width="12" customWidth="1"/>
    <col min="18" max="18" width="18.36328125" customWidth="1"/>
  </cols>
  <sheetData>
    <row r="1" spans="1:16" x14ac:dyDescent="0.35">
      <c r="A1" t="s">
        <v>15</v>
      </c>
      <c r="B1" t="s">
        <v>16</v>
      </c>
      <c r="C1" t="s">
        <v>17</v>
      </c>
      <c r="D1" t="s">
        <v>18</v>
      </c>
      <c r="G1" t="s">
        <v>15</v>
      </c>
      <c r="H1" t="s">
        <v>16</v>
      </c>
      <c r="I1" t="s">
        <v>17</v>
      </c>
      <c r="J1" t="s">
        <v>18</v>
      </c>
      <c r="M1" s="46" t="s">
        <v>51</v>
      </c>
      <c r="N1" s="46"/>
      <c r="O1" s="46"/>
      <c r="P1" s="46"/>
    </row>
    <row r="2" spans="1:16" x14ac:dyDescent="0.35">
      <c r="A2">
        <v>0</v>
      </c>
      <c r="B2">
        <v>0</v>
      </c>
      <c r="C2">
        <v>0</v>
      </c>
      <c r="D2">
        <v>0</v>
      </c>
      <c r="G2">
        <v>0</v>
      </c>
      <c r="H2">
        <v>0</v>
      </c>
      <c r="I2">
        <v>0.13</v>
      </c>
      <c r="J2">
        <v>0</v>
      </c>
      <c r="M2" s="27" t="s">
        <v>15</v>
      </c>
      <c r="N2" s="27" t="s">
        <v>16</v>
      </c>
      <c r="O2" s="27" t="s">
        <v>17</v>
      </c>
      <c r="P2" s="27" t="s">
        <v>18</v>
      </c>
    </row>
    <row r="3" spans="1:16" ht="15.5" x14ac:dyDescent="0.35">
      <c r="A3">
        <v>0</v>
      </c>
      <c r="B3">
        <v>0</v>
      </c>
      <c r="C3">
        <v>2.2522522522522545E-4</v>
      </c>
      <c r="D3">
        <v>0</v>
      </c>
      <c r="G3">
        <v>0</v>
      </c>
      <c r="H3">
        <v>0</v>
      </c>
      <c r="I3">
        <v>0.14000000000000001</v>
      </c>
      <c r="J3">
        <v>0</v>
      </c>
      <c r="L3" s="28" t="s">
        <v>43</v>
      </c>
    </row>
    <row r="4" spans="1:16" ht="15.5" x14ac:dyDescent="0.35">
      <c r="A4">
        <v>0</v>
      </c>
      <c r="B4">
        <v>0</v>
      </c>
      <c r="C4">
        <v>9.0090090090090113E-4</v>
      </c>
      <c r="D4">
        <v>0</v>
      </c>
      <c r="G4">
        <v>0</v>
      </c>
      <c r="H4">
        <v>0</v>
      </c>
      <c r="I4">
        <v>0.17</v>
      </c>
      <c r="J4">
        <v>0</v>
      </c>
      <c r="L4" s="28" t="s">
        <v>44</v>
      </c>
    </row>
    <row r="5" spans="1:16" ht="15.5" x14ac:dyDescent="0.35">
      <c r="A5">
        <v>0</v>
      </c>
      <c r="B5">
        <v>0</v>
      </c>
      <c r="C5">
        <v>2.5675675675675681E-2</v>
      </c>
      <c r="D5">
        <v>0</v>
      </c>
      <c r="G5">
        <v>0</v>
      </c>
      <c r="H5">
        <v>0</v>
      </c>
      <c r="I5">
        <v>1.27</v>
      </c>
      <c r="J5">
        <v>0</v>
      </c>
      <c r="L5" s="28" t="s">
        <v>45</v>
      </c>
    </row>
    <row r="6" spans="1:16" x14ac:dyDescent="0.35">
      <c r="A6">
        <v>0</v>
      </c>
      <c r="B6">
        <v>0</v>
      </c>
      <c r="C6">
        <v>3.4009009009009009E-2</v>
      </c>
      <c r="D6">
        <v>0</v>
      </c>
      <c r="G6">
        <v>0</v>
      </c>
      <c r="H6">
        <v>0</v>
      </c>
      <c r="I6">
        <v>1.64</v>
      </c>
      <c r="J6">
        <v>0</v>
      </c>
      <c r="L6" s="29" t="s">
        <v>42</v>
      </c>
    </row>
    <row r="7" spans="1:16" x14ac:dyDescent="0.35">
      <c r="A7">
        <v>0</v>
      </c>
      <c r="B7">
        <v>1.6920692327563936E-3</v>
      </c>
      <c r="C7">
        <v>4.1441441441441441E-2</v>
      </c>
      <c r="D7">
        <v>0</v>
      </c>
      <c r="G7">
        <v>0</v>
      </c>
      <c r="H7">
        <v>1.31</v>
      </c>
      <c r="I7">
        <v>1.97</v>
      </c>
      <c r="J7">
        <v>0</v>
      </c>
    </row>
    <row r="8" spans="1:16" x14ac:dyDescent="0.35">
      <c r="A8">
        <v>0</v>
      </c>
      <c r="B8">
        <v>0</v>
      </c>
      <c r="C8">
        <v>0.2977477477477477</v>
      </c>
      <c r="D8">
        <v>0</v>
      </c>
      <c r="G8">
        <v>0</v>
      </c>
      <c r="H8">
        <v>0</v>
      </c>
      <c r="I8">
        <v>13.35</v>
      </c>
      <c r="J8">
        <v>0</v>
      </c>
    </row>
    <row r="9" spans="1:16" x14ac:dyDescent="0.35">
      <c r="A9">
        <v>0</v>
      </c>
      <c r="B9">
        <v>0</v>
      </c>
      <c r="C9">
        <v>0.37792792792792795</v>
      </c>
      <c r="D9">
        <v>0</v>
      </c>
      <c r="G9">
        <v>0</v>
      </c>
      <c r="H9">
        <v>0</v>
      </c>
      <c r="I9">
        <v>16.91</v>
      </c>
      <c r="J9">
        <v>0</v>
      </c>
      <c r="M9" s="46" t="s">
        <v>52</v>
      </c>
      <c r="N9" s="46"/>
      <c r="O9" s="46"/>
      <c r="P9" s="46"/>
    </row>
    <row r="10" spans="1:16" x14ac:dyDescent="0.35">
      <c r="A10">
        <v>0</v>
      </c>
      <c r="B10">
        <v>7.2255231206406603E-2</v>
      </c>
      <c r="C10">
        <v>0.40495495495495498</v>
      </c>
      <c r="D10">
        <v>9.5843861636316113E-2</v>
      </c>
      <c r="G10">
        <v>0</v>
      </c>
      <c r="H10">
        <v>55.94</v>
      </c>
      <c r="I10">
        <v>18.11</v>
      </c>
      <c r="J10">
        <v>11</v>
      </c>
      <c r="M10" t="s">
        <v>15</v>
      </c>
      <c r="N10" t="s">
        <v>16</v>
      </c>
      <c r="O10" t="s">
        <v>17</v>
      </c>
      <c r="P10" t="s">
        <v>18</v>
      </c>
    </row>
    <row r="11" spans="1:16" ht="15.5" x14ac:dyDescent="0.35">
      <c r="A11">
        <v>0</v>
      </c>
      <c r="B11">
        <v>0</v>
      </c>
      <c r="C11">
        <v>2.0270270270270271E-3</v>
      </c>
      <c r="D11">
        <v>0</v>
      </c>
      <c r="G11">
        <v>0</v>
      </c>
      <c r="H11">
        <v>0</v>
      </c>
      <c r="I11">
        <v>0.22</v>
      </c>
      <c r="J11">
        <v>0</v>
      </c>
      <c r="L11" s="28" t="s">
        <v>47</v>
      </c>
    </row>
    <row r="12" spans="1:16" ht="15.5" x14ac:dyDescent="0.35">
      <c r="A12">
        <v>0</v>
      </c>
      <c r="B12">
        <v>0</v>
      </c>
      <c r="C12">
        <v>3.1531531531531535E-3</v>
      </c>
      <c r="D12">
        <v>0</v>
      </c>
      <c r="G12">
        <v>0</v>
      </c>
      <c r="H12">
        <v>0</v>
      </c>
      <c r="I12">
        <v>0.27</v>
      </c>
      <c r="J12">
        <v>0</v>
      </c>
      <c r="L12" s="28" t="s">
        <v>48</v>
      </c>
    </row>
    <row r="13" spans="1:16" ht="15.5" x14ac:dyDescent="0.35">
      <c r="A13">
        <v>0</v>
      </c>
      <c r="B13">
        <v>0</v>
      </c>
      <c r="C13">
        <v>3.8288288288288288E-3</v>
      </c>
      <c r="D13">
        <v>0</v>
      </c>
      <c r="G13">
        <v>0</v>
      </c>
      <c r="H13">
        <v>0</v>
      </c>
      <c r="I13">
        <v>0.3</v>
      </c>
      <c r="J13">
        <v>0</v>
      </c>
      <c r="L13" s="28" t="s">
        <v>49</v>
      </c>
    </row>
    <row r="14" spans="1:16" x14ac:dyDescent="0.35">
      <c r="A14">
        <v>0</v>
      </c>
      <c r="B14">
        <v>5.4637044691294243E-3</v>
      </c>
      <c r="C14">
        <v>5.2927927927927929E-2</v>
      </c>
      <c r="D14">
        <v>0</v>
      </c>
      <c r="G14">
        <v>0</v>
      </c>
      <c r="H14">
        <v>4.2300000000000004</v>
      </c>
      <c r="I14">
        <v>2.48</v>
      </c>
      <c r="J14">
        <v>0</v>
      </c>
      <c r="L14" s="29" t="s">
        <v>50</v>
      </c>
    </row>
    <row r="15" spans="1:16" x14ac:dyDescent="0.35">
      <c r="A15">
        <v>0</v>
      </c>
      <c r="B15">
        <v>1.2412813226556444E-2</v>
      </c>
      <c r="C15">
        <v>5.4279279279279287E-2</v>
      </c>
      <c r="D15">
        <v>0</v>
      </c>
      <c r="G15">
        <v>0</v>
      </c>
      <c r="H15">
        <v>9.61</v>
      </c>
      <c r="I15">
        <v>2.54</v>
      </c>
      <c r="J15">
        <v>0</v>
      </c>
    </row>
    <row r="16" spans="1:16" x14ac:dyDescent="0.35">
      <c r="A16">
        <v>0</v>
      </c>
      <c r="B16">
        <v>3.8840092999225008E-2</v>
      </c>
      <c r="C16">
        <v>6.3288288288288294E-2</v>
      </c>
      <c r="D16">
        <v>2.6139234991722578E-4</v>
      </c>
      <c r="G16">
        <v>0</v>
      </c>
      <c r="H16">
        <v>30.07</v>
      </c>
      <c r="I16">
        <v>2.94</v>
      </c>
      <c r="J16">
        <v>0.03</v>
      </c>
    </row>
    <row r="17" spans="1:20" x14ac:dyDescent="0.35">
      <c r="A17">
        <v>0</v>
      </c>
      <c r="B17">
        <v>0.20581245156290365</v>
      </c>
      <c r="C17">
        <v>0.51306306306306315</v>
      </c>
      <c r="D17">
        <v>0</v>
      </c>
      <c r="G17">
        <v>0</v>
      </c>
      <c r="H17">
        <v>159.34</v>
      </c>
      <c r="I17">
        <v>22.91</v>
      </c>
      <c r="J17">
        <v>0</v>
      </c>
    </row>
    <row r="18" spans="1:20" x14ac:dyDescent="0.35">
      <c r="A18">
        <v>5.4320149380410805E-2</v>
      </c>
      <c r="B18">
        <v>0.63615344872126056</v>
      </c>
      <c r="C18">
        <v>0.52905405405405415</v>
      </c>
      <c r="D18">
        <v>9.3317068920449608E-2</v>
      </c>
      <c r="G18">
        <v>3.2</v>
      </c>
      <c r="H18">
        <v>492.51</v>
      </c>
      <c r="I18">
        <v>23.62</v>
      </c>
      <c r="J18">
        <v>10.71</v>
      </c>
      <c r="M18" s="46" t="s">
        <v>51</v>
      </c>
      <c r="N18" s="46"/>
      <c r="O18" s="46"/>
      <c r="P18" s="46"/>
    </row>
    <row r="19" spans="1:20" x14ac:dyDescent="0.35">
      <c r="A19">
        <v>0.65710405703615693</v>
      </c>
      <c r="B19">
        <v>0.72943683802634973</v>
      </c>
      <c r="C19">
        <v>0.71486486486486489</v>
      </c>
      <c r="D19">
        <v>0.50135052714123896</v>
      </c>
      <c r="G19">
        <v>38.71</v>
      </c>
      <c r="H19">
        <v>564.73</v>
      </c>
      <c r="I19">
        <v>31.87</v>
      </c>
      <c r="J19">
        <v>57.54</v>
      </c>
      <c r="M19" t="s">
        <v>17</v>
      </c>
      <c r="O19" t="s">
        <v>16</v>
      </c>
      <c r="R19" t="s">
        <v>15</v>
      </c>
      <c r="T19" t="s">
        <v>18</v>
      </c>
    </row>
    <row r="20" spans="1:20" ht="15.5" x14ac:dyDescent="0.35">
      <c r="A20">
        <v>0</v>
      </c>
      <c r="B20">
        <v>0</v>
      </c>
      <c r="C20">
        <v>4.2792792792792798E-3</v>
      </c>
      <c r="D20">
        <v>0</v>
      </c>
      <c r="G20">
        <v>0</v>
      </c>
      <c r="H20">
        <v>0</v>
      </c>
      <c r="I20">
        <v>0.32</v>
      </c>
      <c r="J20">
        <v>0</v>
      </c>
      <c r="L20" s="28" t="s">
        <v>43</v>
      </c>
      <c r="N20" s="28" t="s">
        <v>43</v>
      </c>
      <c r="Q20" s="28" t="s">
        <v>43</v>
      </c>
      <c r="R20">
        <v>0.49</v>
      </c>
      <c r="S20" s="28" t="s">
        <v>43</v>
      </c>
      <c r="T20">
        <v>4.6100000000000003</v>
      </c>
    </row>
    <row r="21" spans="1:20" ht="15.5" x14ac:dyDescent="0.35">
      <c r="A21">
        <v>0</v>
      </c>
      <c r="B21">
        <v>0</v>
      </c>
      <c r="C21">
        <v>6.3063063063063061E-3</v>
      </c>
      <c r="D21">
        <v>0</v>
      </c>
      <c r="G21">
        <v>0</v>
      </c>
      <c r="H21">
        <v>0</v>
      </c>
      <c r="I21">
        <v>0.41</v>
      </c>
      <c r="J21">
        <v>0</v>
      </c>
      <c r="L21" s="28" t="s">
        <v>44</v>
      </c>
      <c r="N21" s="28" t="s">
        <v>44</v>
      </c>
      <c r="Q21" s="28" t="s">
        <v>44</v>
      </c>
      <c r="R21">
        <v>0</v>
      </c>
      <c r="S21" s="28" t="s">
        <v>44</v>
      </c>
      <c r="T21">
        <v>0.28999999999999998</v>
      </c>
    </row>
    <row r="22" spans="1:20" ht="15.5" x14ac:dyDescent="0.35">
      <c r="A22">
        <v>0</v>
      </c>
      <c r="B22">
        <v>0</v>
      </c>
      <c r="C22">
        <v>6.0810810810810814E-3</v>
      </c>
      <c r="D22">
        <v>0</v>
      </c>
      <c r="G22">
        <v>0</v>
      </c>
      <c r="H22">
        <v>0</v>
      </c>
      <c r="I22">
        <v>0.4</v>
      </c>
      <c r="J22">
        <v>0</v>
      </c>
      <c r="L22" s="28" t="s">
        <v>45</v>
      </c>
      <c r="N22" s="28" t="s">
        <v>45</v>
      </c>
      <c r="Q22" s="28" t="s">
        <v>45</v>
      </c>
      <c r="R22">
        <v>15.32</v>
      </c>
      <c r="S22" s="28" t="s">
        <v>45</v>
      </c>
      <c r="T22">
        <v>29.48</v>
      </c>
    </row>
    <row r="23" spans="1:20" x14ac:dyDescent="0.35">
      <c r="A23">
        <v>0</v>
      </c>
      <c r="B23">
        <v>1.321363988633428E-2</v>
      </c>
      <c r="C23">
        <v>7.2972972972972977E-2</v>
      </c>
      <c r="D23">
        <v>0</v>
      </c>
      <c r="G23">
        <v>0</v>
      </c>
      <c r="H23">
        <v>10.23</v>
      </c>
      <c r="I23">
        <v>3.37</v>
      </c>
      <c r="J23">
        <v>0</v>
      </c>
      <c r="L23" s="29" t="s">
        <v>42</v>
      </c>
      <c r="N23" s="29" t="s">
        <v>42</v>
      </c>
      <c r="Q23" s="29" t="s">
        <v>42</v>
      </c>
      <c r="R23">
        <v>3.78</v>
      </c>
      <c r="S23" s="29" t="s">
        <v>42</v>
      </c>
      <c r="T23">
        <v>8.08</v>
      </c>
    </row>
    <row r="24" spans="1:20" x14ac:dyDescent="0.35">
      <c r="A24">
        <v>0</v>
      </c>
      <c r="B24">
        <v>4.9560836993025055E-2</v>
      </c>
      <c r="C24">
        <v>8.3783783783783788E-2</v>
      </c>
      <c r="D24">
        <v>5.2278469983445155E-4</v>
      </c>
      <c r="G24">
        <v>0</v>
      </c>
      <c r="H24">
        <v>38.369999999999997</v>
      </c>
      <c r="I24">
        <v>3.85</v>
      </c>
      <c r="J24">
        <v>0.06</v>
      </c>
    </row>
    <row r="25" spans="1:20" x14ac:dyDescent="0.35">
      <c r="A25">
        <v>0</v>
      </c>
      <c r="B25">
        <v>7.2694394213381558E-2</v>
      </c>
      <c r="C25">
        <v>8.9864864864864877E-2</v>
      </c>
      <c r="D25">
        <v>2.7707589091225931E-2</v>
      </c>
      <c r="G25">
        <v>0</v>
      </c>
      <c r="H25">
        <v>56.28</v>
      </c>
      <c r="I25">
        <v>4.12</v>
      </c>
      <c r="J25">
        <v>3.18</v>
      </c>
      <c r="M25" t="s">
        <v>16</v>
      </c>
      <c r="O25" t="s">
        <v>17</v>
      </c>
    </row>
    <row r="26" spans="1:20" ht="15.5" x14ac:dyDescent="0.35">
      <c r="A26">
        <v>0</v>
      </c>
      <c r="B26">
        <v>0.71050116249031259</v>
      </c>
      <c r="C26">
        <v>0.77905405405405403</v>
      </c>
      <c r="D26">
        <v>6.970462664459354E-4</v>
      </c>
      <c r="G26">
        <v>0</v>
      </c>
      <c r="H26">
        <v>550.07000000000005</v>
      </c>
      <c r="I26">
        <v>34.72</v>
      </c>
      <c r="J26">
        <v>0.08</v>
      </c>
      <c r="L26" s="28" t="s">
        <v>47</v>
      </c>
      <c r="N26" s="28" t="s">
        <v>47</v>
      </c>
    </row>
    <row r="27" spans="1:20" ht="15.5" x14ac:dyDescent="0.35">
      <c r="A27">
        <v>0.34527244949923613</v>
      </c>
      <c r="B27">
        <v>0.92127357272022725</v>
      </c>
      <c r="C27">
        <v>0.85090090090090076</v>
      </c>
      <c r="D27">
        <v>0.62978130173390257</v>
      </c>
      <c r="G27">
        <v>20.34</v>
      </c>
      <c r="H27">
        <v>713.25</v>
      </c>
      <c r="I27">
        <v>37.909999999999997</v>
      </c>
      <c r="J27">
        <v>72.28</v>
      </c>
      <c r="L27" s="28" t="s">
        <v>48</v>
      </c>
      <c r="N27" s="28" t="s">
        <v>48</v>
      </c>
    </row>
    <row r="28" spans="1:20" ht="15.5" x14ac:dyDescent="0.35">
      <c r="A28">
        <v>1</v>
      </c>
      <c r="B28">
        <v>1</v>
      </c>
      <c r="C28">
        <v>1</v>
      </c>
      <c r="D28">
        <v>1</v>
      </c>
      <c r="G28">
        <v>58.91</v>
      </c>
      <c r="H28">
        <v>774.2</v>
      </c>
      <c r="I28">
        <v>44.53</v>
      </c>
      <c r="J28">
        <v>114.77</v>
      </c>
      <c r="L28" s="28" t="s">
        <v>49</v>
      </c>
      <c r="N28" s="28" t="s">
        <v>49</v>
      </c>
    </row>
    <row r="29" spans="1:20" x14ac:dyDescent="0.35">
      <c r="L29" s="29" t="s">
        <v>50</v>
      </c>
      <c r="N29" s="29" t="s">
        <v>50</v>
      </c>
    </row>
    <row r="32" spans="1:20" x14ac:dyDescent="0.35">
      <c r="L32" s="43" t="s">
        <v>40</v>
      </c>
      <c r="M32" s="43"/>
      <c r="N32" s="43"/>
      <c r="O32" s="43"/>
      <c r="Q32" s="39" t="s">
        <v>39</v>
      </c>
      <c r="R32" s="39"/>
      <c r="S32" s="39"/>
      <c r="T32" s="39"/>
    </row>
    <row r="33" spans="12:21" ht="15.5" x14ac:dyDescent="0.35">
      <c r="M33" s="4" t="s">
        <v>0</v>
      </c>
      <c r="N33" s="4" t="s">
        <v>1</v>
      </c>
      <c r="O33" s="4" t="s">
        <v>2</v>
      </c>
      <c r="R33" s="4" t="s">
        <v>0</v>
      </c>
      <c r="S33" s="4" t="s">
        <v>1</v>
      </c>
      <c r="T33" s="4" t="s">
        <v>2</v>
      </c>
    </row>
    <row r="34" spans="12:21" x14ac:dyDescent="0.35">
      <c r="L34" s="2" t="s">
        <v>3</v>
      </c>
      <c r="M34">
        <v>0.3</v>
      </c>
      <c r="N34">
        <v>0.5</v>
      </c>
      <c r="O34">
        <v>0.3</v>
      </c>
      <c r="P34" s="31">
        <f>SUM(M34:O34)</f>
        <v>1.1000000000000001</v>
      </c>
      <c r="Q34" s="2" t="s">
        <v>3</v>
      </c>
      <c r="R34">
        <v>0.1</v>
      </c>
      <c r="S34">
        <v>0.3</v>
      </c>
      <c r="T34">
        <v>0.1</v>
      </c>
      <c r="U34" s="31">
        <f>SUM(R34:T34)</f>
        <v>0.5</v>
      </c>
    </row>
    <row r="35" spans="12:21" x14ac:dyDescent="0.35">
      <c r="L35" s="1" t="s">
        <v>5</v>
      </c>
      <c r="M35">
        <v>0.5</v>
      </c>
      <c r="N35">
        <v>0.4</v>
      </c>
      <c r="O35">
        <v>0.5</v>
      </c>
      <c r="P35" s="31">
        <f>SUM(M35:O35)</f>
        <v>1.4</v>
      </c>
      <c r="Q35" s="1" t="s">
        <v>5</v>
      </c>
      <c r="R35">
        <v>0.7</v>
      </c>
      <c r="S35">
        <v>0.6</v>
      </c>
      <c r="T35">
        <v>0.6</v>
      </c>
      <c r="U35" s="31">
        <f>SUM(R35:T35)</f>
        <v>1.9</v>
      </c>
    </row>
    <row r="36" spans="12:21" x14ac:dyDescent="0.35">
      <c r="L36" s="3" t="s">
        <v>6</v>
      </c>
      <c r="M36">
        <v>0.2</v>
      </c>
      <c r="N36">
        <v>0.1</v>
      </c>
      <c r="O36">
        <v>0.2</v>
      </c>
      <c r="P36" s="31">
        <f>SUM(M36:O36)</f>
        <v>0.5</v>
      </c>
      <c r="Q36" s="3" t="s">
        <v>6</v>
      </c>
      <c r="R36">
        <v>0.2</v>
      </c>
      <c r="S36">
        <v>0.1</v>
      </c>
      <c r="T36">
        <v>0.3</v>
      </c>
      <c r="U36" s="31">
        <f>SUM(R36:T36)</f>
        <v>0.60000000000000009</v>
      </c>
    </row>
    <row r="37" spans="12:21" x14ac:dyDescent="0.35">
      <c r="M37" s="31">
        <f>SUM(M34:M36)</f>
        <v>1</v>
      </c>
      <c r="N37" s="31">
        <f>SUM(N34:N36)</f>
        <v>1</v>
      </c>
      <c r="O37" s="31">
        <f>SUM(O34:O36)</f>
        <v>1</v>
      </c>
      <c r="P37" s="31">
        <f>SUM(P34:P36)</f>
        <v>3</v>
      </c>
      <c r="R37" s="31">
        <f>SUM(R34:R36)</f>
        <v>1</v>
      </c>
      <c r="S37" s="31">
        <f>SUM(S34:S36)</f>
        <v>0.99999999999999989</v>
      </c>
      <c r="T37" s="31">
        <f>SUM(T34:T36)</f>
        <v>1</v>
      </c>
      <c r="U37" s="31">
        <f>SUM(U34:U36)</f>
        <v>3</v>
      </c>
    </row>
  </sheetData>
  <mergeCells count="5">
    <mergeCell ref="M1:P1"/>
    <mergeCell ref="M9:P9"/>
    <mergeCell ref="M18:P18"/>
    <mergeCell ref="L32:O32"/>
    <mergeCell ref="Q32:T32"/>
  </mergeCells>
  <conditionalFormatting sqref="M20:M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9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M3:M6">
    <cfRule type="iconSet" priority="5">
      <iconSet iconSet="3Arrows">
        <cfvo type="percent" val="0"/>
        <cfvo type="percent" val="33"/>
        <cfvo type="percent" val="67"/>
      </iconSe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{C7717878-A090-4B24-A224-F2AF7D87C23C}</x14:id>
        </ext>
      </extLst>
    </cfRule>
  </conditionalFormatting>
  <conditionalFormatting sqref="N3:N6">
    <cfRule type="iconSet" priority="4">
      <iconSet iconSet="3Arrows">
        <cfvo type="percent" val="0"/>
        <cfvo type="percent" val="33"/>
        <cfvo type="percent" val="67"/>
      </iconSe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{3F8B3C2B-D5ED-4D65-A1D4-A71992E504DB}</x14:id>
        </ext>
      </extLst>
    </cfRule>
  </conditionalFormatting>
  <conditionalFormatting sqref="O3:O6">
    <cfRule type="iconSet" priority="3">
      <iconSet iconSet="3Arrows">
        <cfvo type="percent" val="0"/>
        <cfvo type="percent" val="33"/>
        <cfvo type="percent" val="67"/>
      </iconSe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{3127661E-E6E2-458E-80F6-A1D72E282CBD}</x14:id>
        </ext>
      </extLst>
    </cfRule>
  </conditionalFormatting>
  <conditionalFormatting sqref="P3:P6">
    <cfRule type="iconSet" priority="2">
      <iconSet iconSet="3Arrows">
        <cfvo type="percent" val="0"/>
        <cfvo type="percent" val="33"/>
        <cfvo type="percent" val="67"/>
      </iconSe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{30AADF2B-43FF-4860-97B7-F9947D53767A}</x14:id>
        </ext>
      </extLst>
    </cfRule>
  </conditionalFormatting>
  <conditionalFormatting sqref="M5:P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{18A15FAC-45BC-4A35-A65B-0FE8F2658DFB}</x14:id>
        </ext>
      </extLst>
    </cfRule>
  </conditionalFormatting>
  <conditionalFormatting sqref="R20:R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717878-A090-4B24-A224-F2AF7D87C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M3:M6</xm:sqref>
        </x14:conditionalFormatting>
        <x14:conditionalFormatting xmlns:xm="http://schemas.microsoft.com/office/excel/2006/main">
          <x14:cfRule type="dataBar" id="{3F8B3C2B-D5ED-4D65-A1D4-A71992E50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N3:N6</xm:sqref>
        </x14:conditionalFormatting>
        <x14:conditionalFormatting xmlns:xm="http://schemas.microsoft.com/office/excel/2006/main">
          <x14:cfRule type="dataBar" id="{3127661E-E6E2-458E-80F6-A1D72E282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O3:O6</xm:sqref>
        </x14:conditionalFormatting>
        <x14:conditionalFormatting xmlns:xm="http://schemas.microsoft.com/office/excel/2006/main">
          <x14:cfRule type="dataBar" id="{30AADF2B-43FF-4860-97B7-F9947D537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P3:P6</xm:sqref>
        </x14:conditionalFormatting>
        <x14:conditionalFormatting xmlns:xm="http://schemas.microsoft.com/office/excel/2006/main">
          <x14:cfRule type="dataBar" id="{18A15FAC-45BC-4A35-A65B-0FE8F2658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M5:P5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73" workbookViewId="0">
      <selection activeCell="G1" sqref="G1"/>
    </sheetView>
  </sheetViews>
  <sheetFormatPr defaultRowHeight="14.5" x14ac:dyDescent="0.35"/>
  <cols>
    <col min="4" max="4" width="15.36328125" customWidth="1"/>
    <col min="5" max="5" width="12.81640625" customWidth="1"/>
    <col min="6" max="6" width="21.6328125" customWidth="1"/>
  </cols>
  <sheetData>
    <row r="1" spans="1:6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7</v>
      </c>
      <c r="F1" s="4" t="s">
        <v>4</v>
      </c>
    </row>
    <row r="2" spans="1:6" x14ac:dyDescent="0.35">
      <c r="A2" s="2">
        <v>1</v>
      </c>
      <c r="B2" s="2">
        <v>1</v>
      </c>
      <c r="C2" s="2">
        <v>1</v>
      </c>
      <c r="D2" s="5">
        <v>74611</v>
      </c>
      <c r="E2" s="2">
        <v>10</v>
      </c>
      <c r="F2">
        <v>0</v>
      </c>
    </row>
    <row r="3" spans="1:6" x14ac:dyDescent="0.35">
      <c r="A3" s="2">
        <v>1</v>
      </c>
      <c r="B3" s="2">
        <v>1</v>
      </c>
      <c r="C3" s="1">
        <v>2</v>
      </c>
      <c r="D3" s="5">
        <v>74611</v>
      </c>
      <c r="E3" s="2">
        <v>10</v>
      </c>
      <c r="F3">
        <v>0</v>
      </c>
    </row>
    <row r="4" spans="1:6" x14ac:dyDescent="0.35">
      <c r="A4" s="2">
        <v>1</v>
      </c>
      <c r="B4" s="2">
        <v>1</v>
      </c>
      <c r="C4" s="3">
        <v>3</v>
      </c>
      <c r="D4" s="5">
        <v>74611</v>
      </c>
      <c r="E4" s="2">
        <v>10</v>
      </c>
      <c r="F4">
        <v>0</v>
      </c>
    </row>
    <row r="5" spans="1:6" x14ac:dyDescent="0.35">
      <c r="A5" s="2">
        <v>1</v>
      </c>
      <c r="B5" s="1">
        <v>2</v>
      </c>
      <c r="C5" s="2">
        <v>1</v>
      </c>
      <c r="D5" s="5">
        <v>74611</v>
      </c>
      <c r="E5" s="2">
        <v>10</v>
      </c>
      <c r="F5">
        <v>0</v>
      </c>
    </row>
    <row r="6" spans="1:6" x14ac:dyDescent="0.35">
      <c r="A6" s="2">
        <v>1</v>
      </c>
      <c r="B6" s="1">
        <v>2</v>
      </c>
      <c r="C6" s="1">
        <v>2</v>
      </c>
      <c r="D6" s="5">
        <v>74611</v>
      </c>
      <c r="E6" s="2">
        <v>10</v>
      </c>
      <c r="F6">
        <v>0</v>
      </c>
    </row>
    <row r="7" spans="1:6" x14ac:dyDescent="0.35">
      <c r="A7" s="2">
        <v>1</v>
      </c>
      <c r="B7" s="1">
        <v>2</v>
      </c>
      <c r="C7" s="3">
        <v>3</v>
      </c>
      <c r="D7" s="5">
        <v>74611</v>
      </c>
      <c r="E7" s="2">
        <v>10</v>
      </c>
      <c r="F7">
        <v>0</v>
      </c>
    </row>
    <row r="8" spans="1:6" x14ac:dyDescent="0.35">
      <c r="A8" s="2">
        <v>1</v>
      </c>
      <c r="B8" s="3">
        <v>3</v>
      </c>
      <c r="C8" s="2">
        <v>1</v>
      </c>
      <c r="D8" s="5">
        <v>74611</v>
      </c>
      <c r="E8" s="2">
        <v>10</v>
      </c>
      <c r="F8">
        <v>0</v>
      </c>
    </row>
    <row r="9" spans="1:6" x14ac:dyDescent="0.35">
      <c r="A9" s="2">
        <v>1</v>
      </c>
      <c r="B9" s="3">
        <v>3</v>
      </c>
      <c r="C9" s="1">
        <v>2</v>
      </c>
      <c r="D9" s="5">
        <v>74611</v>
      </c>
      <c r="E9" s="2">
        <v>10</v>
      </c>
      <c r="F9">
        <v>0</v>
      </c>
    </row>
    <row r="10" spans="1:6" x14ac:dyDescent="0.35">
      <c r="A10" s="2">
        <v>1</v>
      </c>
      <c r="B10" s="3">
        <v>3</v>
      </c>
      <c r="C10" s="3">
        <v>3</v>
      </c>
      <c r="D10" s="5">
        <v>74611</v>
      </c>
      <c r="E10" s="2">
        <v>10</v>
      </c>
      <c r="F10">
        <v>0</v>
      </c>
    </row>
    <row r="11" spans="1:6" x14ac:dyDescent="0.35">
      <c r="A11" s="1">
        <v>2</v>
      </c>
      <c r="B11" s="2">
        <v>1</v>
      </c>
      <c r="C11" s="2">
        <v>1</v>
      </c>
      <c r="D11" s="5">
        <v>74611</v>
      </c>
      <c r="E11" s="2">
        <v>10</v>
      </c>
      <c r="F11">
        <v>0</v>
      </c>
    </row>
    <row r="12" spans="1:6" x14ac:dyDescent="0.35">
      <c r="A12" s="1">
        <v>2</v>
      </c>
      <c r="B12" s="2">
        <v>1</v>
      </c>
      <c r="C12" s="1">
        <v>2</v>
      </c>
      <c r="D12" s="5">
        <v>74611</v>
      </c>
      <c r="E12" s="2">
        <v>10</v>
      </c>
      <c r="F12">
        <v>0</v>
      </c>
    </row>
    <row r="13" spans="1:6" x14ac:dyDescent="0.35">
      <c r="A13" s="1">
        <v>2</v>
      </c>
      <c r="B13" s="2">
        <v>1</v>
      </c>
      <c r="C13" s="3">
        <v>3</v>
      </c>
      <c r="D13" s="5">
        <v>74611</v>
      </c>
      <c r="E13" s="2">
        <v>10</v>
      </c>
      <c r="F13">
        <v>0</v>
      </c>
    </row>
    <row r="14" spans="1:6" x14ac:dyDescent="0.35">
      <c r="A14" s="1">
        <v>2</v>
      </c>
      <c r="B14" s="1">
        <v>2</v>
      </c>
      <c r="C14" s="2">
        <v>1</v>
      </c>
      <c r="D14" s="5">
        <v>74611</v>
      </c>
      <c r="E14" s="2">
        <v>10</v>
      </c>
      <c r="F14">
        <v>0</v>
      </c>
    </row>
    <row r="15" spans="1:6" x14ac:dyDescent="0.35">
      <c r="A15" s="1">
        <v>2</v>
      </c>
      <c r="B15" s="1">
        <v>2</v>
      </c>
      <c r="C15" s="1">
        <v>2</v>
      </c>
      <c r="D15" s="5">
        <v>74611</v>
      </c>
      <c r="E15" s="2">
        <v>10</v>
      </c>
      <c r="F15">
        <v>0</v>
      </c>
    </row>
    <row r="16" spans="1:6" x14ac:dyDescent="0.35">
      <c r="A16" s="1">
        <v>2</v>
      </c>
      <c r="B16" s="1">
        <v>2</v>
      </c>
      <c r="C16" s="3">
        <v>3</v>
      </c>
      <c r="D16" s="5">
        <v>74611</v>
      </c>
      <c r="E16" s="2">
        <v>10</v>
      </c>
      <c r="F16">
        <v>0</v>
      </c>
    </row>
    <row r="17" spans="1:6" x14ac:dyDescent="0.35">
      <c r="A17" s="1">
        <v>2</v>
      </c>
      <c r="B17" s="3">
        <v>3</v>
      </c>
      <c r="C17" s="2">
        <v>1</v>
      </c>
      <c r="D17" s="5">
        <v>74611</v>
      </c>
      <c r="E17" s="2">
        <v>10</v>
      </c>
      <c r="F17">
        <v>0</v>
      </c>
    </row>
    <row r="18" spans="1:6" x14ac:dyDescent="0.35">
      <c r="A18" s="1">
        <v>2</v>
      </c>
      <c r="B18" s="3">
        <v>3</v>
      </c>
      <c r="C18" s="1">
        <v>2</v>
      </c>
      <c r="D18" s="5">
        <v>74611</v>
      </c>
      <c r="E18" s="2">
        <v>10</v>
      </c>
      <c r="F18">
        <v>3.2</v>
      </c>
    </row>
    <row r="19" spans="1:6" x14ac:dyDescent="0.35">
      <c r="A19" s="1">
        <v>2</v>
      </c>
      <c r="B19" s="3">
        <v>3</v>
      </c>
      <c r="C19" s="3">
        <v>3</v>
      </c>
      <c r="D19" s="5">
        <v>74611</v>
      </c>
      <c r="E19" s="2">
        <v>10</v>
      </c>
      <c r="F19">
        <v>38.71</v>
      </c>
    </row>
    <row r="20" spans="1:6" x14ac:dyDescent="0.35">
      <c r="A20" s="3">
        <v>3</v>
      </c>
      <c r="B20" s="2">
        <v>1</v>
      </c>
      <c r="C20" s="2">
        <v>1</v>
      </c>
      <c r="D20" s="5">
        <v>74611</v>
      </c>
      <c r="E20" s="2">
        <v>10</v>
      </c>
      <c r="F20">
        <v>0</v>
      </c>
    </row>
    <row r="21" spans="1:6" x14ac:dyDescent="0.35">
      <c r="A21" s="3">
        <v>3</v>
      </c>
      <c r="B21" s="2">
        <v>1</v>
      </c>
      <c r="C21" s="1">
        <v>2</v>
      </c>
      <c r="D21" s="5">
        <v>74611</v>
      </c>
      <c r="E21" s="2">
        <v>10</v>
      </c>
      <c r="F21">
        <v>0</v>
      </c>
    </row>
    <row r="22" spans="1:6" x14ac:dyDescent="0.35">
      <c r="A22" s="3">
        <v>3</v>
      </c>
      <c r="B22" s="2">
        <v>1</v>
      </c>
      <c r="C22" s="3">
        <v>3</v>
      </c>
      <c r="D22" s="5">
        <v>74611</v>
      </c>
      <c r="E22" s="2">
        <v>10</v>
      </c>
      <c r="F22">
        <v>0</v>
      </c>
    </row>
    <row r="23" spans="1:6" x14ac:dyDescent="0.35">
      <c r="A23" s="3">
        <v>3</v>
      </c>
      <c r="B23" s="1">
        <v>2</v>
      </c>
      <c r="C23" s="2">
        <v>1</v>
      </c>
      <c r="D23" s="5">
        <v>74611</v>
      </c>
      <c r="E23" s="2">
        <v>10</v>
      </c>
      <c r="F23">
        <v>0</v>
      </c>
    </row>
    <row r="24" spans="1:6" x14ac:dyDescent="0.35">
      <c r="A24" s="3">
        <v>3</v>
      </c>
      <c r="B24" s="1">
        <v>2</v>
      </c>
      <c r="C24" s="1">
        <v>2</v>
      </c>
      <c r="D24" s="5">
        <v>74611</v>
      </c>
      <c r="E24" s="2">
        <v>10</v>
      </c>
      <c r="F24">
        <v>0</v>
      </c>
    </row>
    <row r="25" spans="1:6" x14ac:dyDescent="0.35">
      <c r="A25" s="3">
        <v>3</v>
      </c>
      <c r="B25" s="1">
        <v>2</v>
      </c>
      <c r="C25" s="3">
        <v>3</v>
      </c>
      <c r="D25" s="5">
        <v>74611</v>
      </c>
      <c r="E25" s="2">
        <v>10</v>
      </c>
      <c r="F25">
        <v>0</v>
      </c>
    </row>
    <row r="26" spans="1:6" x14ac:dyDescent="0.35">
      <c r="A26" s="3">
        <v>3</v>
      </c>
      <c r="B26" s="3">
        <v>3</v>
      </c>
      <c r="C26" s="2">
        <v>1</v>
      </c>
      <c r="D26" s="5">
        <v>74611</v>
      </c>
      <c r="E26" s="2">
        <v>10</v>
      </c>
      <c r="F26">
        <v>0</v>
      </c>
    </row>
    <row r="27" spans="1:6" x14ac:dyDescent="0.35">
      <c r="A27" s="3">
        <v>3</v>
      </c>
      <c r="B27" s="3">
        <v>3</v>
      </c>
      <c r="C27" s="1">
        <v>2</v>
      </c>
      <c r="D27" s="5">
        <v>74611</v>
      </c>
      <c r="E27" s="2">
        <v>10</v>
      </c>
      <c r="F27">
        <v>20.34</v>
      </c>
    </row>
    <row r="28" spans="1:6" x14ac:dyDescent="0.35">
      <c r="A28" s="3">
        <v>3</v>
      </c>
      <c r="B28" s="3">
        <v>3</v>
      </c>
      <c r="C28" s="3">
        <v>3</v>
      </c>
      <c r="D28" s="5">
        <v>74611</v>
      </c>
      <c r="E28" s="2">
        <v>10</v>
      </c>
      <c r="F28">
        <v>58.91</v>
      </c>
    </row>
    <row r="29" spans="1:6" x14ac:dyDescent="0.35">
      <c r="A29" s="2">
        <v>1</v>
      </c>
      <c r="B29" s="2">
        <v>1</v>
      </c>
      <c r="C29" s="2">
        <v>1</v>
      </c>
      <c r="D29">
        <v>451196</v>
      </c>
      <c r="E29" s="2">
        <v>9</v>
      </c>
      <c r="F29">
        <v>0</v>
      </c>
    </row>
    <row r="30" spans="1:6" x14ac:dyDescent="0.35">
      <c r="A30" s="2">
        <v>1</v>
      </c>
      <c r="B30" s="2">
        <v>1</v>
      </c>
      <c r="C30" s="1">
        <v>2</v>
      </c>
      <c r="D30">
        <v>451196</v>
      </c>
      <c r="E30" s="2">
        <v>9</v>
      </c>
      <c r="F30">
        <v>0</v>
      </c>
    </row>
    <row r="31" spans="1:6" x14ac:dyDescent="0.35">
      <c r="A31" s="2">
        <v>1</v>
      </c>
      <c r="B31" s="2">
        <v>1</v>
      </c>
      <c r="C31" s="3">
        <v>3</v>
      </c>
      <c r="D31">
        <v>451196</v>
      </c>
      <c r="E31" s="2">
        <v>9</v>
      </c>
      <c r="F31">
        <v>0</v>
      </c>
    </row>
    <row r="32" spans="1:6" x14ac:dyDescent="0.35">
      <c r="A32" s="2">
        <v>1</v>
      </c>
      <c r="B32" s="1">
        <v>2</v>
      </c>
      <c r="C32" s="2">
        <v>1</v>
      </c>
      <c r="D32">
        <v>451196</v>
      </c>
      <c r="E32" s="2">
        <v>9</v>
      </c>
      <c r="F32">
        <v>0</v>
      </c>
    </row>
    <row r="33" spans="1:6" x14ac:dyDescent="0.35">
      <c r="A33" s="2">
        <v>1</v>
      </c>
      <c r="B33" s="1">
        <v>2</v>
      </c>
      <c r="C33" s="1">
        <v>2</v>
      </c>
      <c r="D33">
        <v>451196</v>
      </c>
      <c r="E33" s="2">
        <v>9</v>
      </c>
      <c r="F33">
        <v>0</v>
      </c>
    </row>
    <row r="34" spans="1:6" x14ac:dyDescent="0.35">
      <c r="A34" s="2">
        <v>1</v>
      </c>
      <c r="B34" s="1">
        <v>2</v>
      </c>
      <c r="C34" s="3">
        <v>3</v>
      </c>
      <c r="D34">
        <v>451196</v>
      </c>
      <c r="E34" s="2">
        <v>9</v>
      </c>
      <c r="F34">
        <v>1.31</v>
      </c>
    </row>
    <row r="35" spans="1:6" x14ac:dyDescent="0.35">
      <c r="A35" s="2">
        <v>1</v>
      </c>
      <c r="B35" s="3">
        <v>3</v>
      </c>
      <c r="C35" s="2">
        <v>1</v>
      </c>
      <c r="D35">
        <v>451196</v>
      </c>
      <c r="E35" s="2">
        <v>9</v>
      </c>
      <c r="F35">
        <v>0</v>
      </c>
    </row>
    <row r="36" spans="1:6" x14ac:dyDescent="0.35">
      <c r="A36" s="2">
        <v>1</v>
      </c>
      <c r="B36" s="3">
        <v>3</v>
      </c>
      <c r="C36" s="1">
        <v>2</v>
      </c>
      <c r="D36">
        <v>451196</v>
      </c>
      <c r="E36" s="2">
        <v>9</v>
      </c>
      <c r="F36">
        <v>0</v>
      </c>
    </row>
    <row r="37" spans="1:6" x14ac:dyDescent="0.35">
      <c r="A37" s="2">
        <v>1</v>
      </c>
      <c r="B37" s="3">
        <v>3</v>
      </c>
      <c r="C37" s="3">
        <v>3</v>
      </c>
      <c r="D37">
        <v>451196</v>
      </c>
      <c r="E37" s="2">
        <v>9</v>
      </c>
      <c r="F37">
        <v>55.94</v>
      </c>
    </row>
    <row r="38" spans="1:6" x14ac:dyDescent="0.35">
      <c r="A38" s="1">
        <v>2</v>
      </c>
      <c r="B38" s="2">
        <v>1</v>
      </c>
      <c r="C38" s="2">
        <v>1</v>
      </c>
      <c r="D38">
        <v>451196</v>
      </c>
      <c r="E38" s="2">
        <v>9</v>
      </c>
      <c r="F38">
        <v>0</v>
      </c>
    </row>
    <row r="39" spans="1:6" x14ac:dyDescent="0.35">
      <c r="A39" s="1">
        <v>2</v>
      </c>
      <c r="B39" s="2">
        <v>1</v>
      </c>
      <c r="C39" s="1">
        <v>2</v>
      </c>
      <c r="D39">
        <v>451196</v>
      </c>
      <c r="E39" s="2">
        <v>9</v>
      </c>
      <c r="F39">
        <v>0</v>
      </c>
    </row>
    <row r="40" spans="1:6" x14ac:dyDescent="0.35">
      <c r="A40" s="1">
        <v>2</v>
      </c>
      <c r="B40" s="2">
        <v>1</v>
      </c>
      <c r="C40" s="3">
        <v>3</v>
      </c>
      <c r="D40">
        <v>451196</v>
      </c>
      <c r="E40" s="2">
        <v>9</v>
      </c>
      <c r="F40">
        <v>0</v>
      </c>
    </row>
    <row r="41" spans="1:6" x14ac:dyDescent="0.35">
      <c r="A41" s="1">
        <v>2</v>
      </c>
      <c r="B41" s="1">
        <v>2</v>
      </c>
      <c r="C41" s="2">
        <v>1</v>
      </c>
      <c r="D41">
        <v>451196</v>
      </c>
      <c r="E41" s="2">
        <v>9</v>
      </c>
      <c r="F41">
        <v>4.2300000000000004</v>
      </c>
    </row>
    <row r="42" spans="1:6" x14ac:dyDescent="0.35">
      <c r="A42" s="1">
        <v>2</v>
      </c>
      <c r="B42" s="1">
        <v>2</v>
      </c>
      <c r="C42" s="1">
        <v>2</v>
      </c>
      <c r="D42">
        <v>451196</v>
      </c>
      <c r="E42" s="2">
        <v>9</v>
      </c>
      <c r="F42">
        <v>9.61</v>
      </c>
    </row>
    <row r="43" spans="1:6" x14ac:dyDescent="0.35">
      <c r="A43" s="1">
        <v>2</v>
      </c>
      <c r="B43" s="1">
        <v>2</v>
      </c>
      <c r="C43" s="3">
        <v>3</v>
      </c>
      <c r="D43">
        <v>451196</v>
      </c>
      <c r="E43" s="2">
        <v>9</v>
      </c>
      <c r="F43">
        <v>30.07</v>
      </c>
    </row>
    <row r="44" spans="1:6" x14ac:dyDescent="0.35">
      <c r="A44" s="1">
        <v>2</v>
      </c>
      <c r="B44" s="3">
        <v>3</v>
      </c>
      <c r="C44" s="2">
        <v>1</v>
      </c>
      <c r="D44">
        <v>451196</v>
      </c>
      <c r="E44" s="2">
        <v>9</v>
      </c>
      <c r="F44">
        <v>159.34</v>
      </c>
    </row>
    <row r="45" spans="1:6" x14ac:dyDescent="0.35">
      <c r="A45" s="1">
        <v>2</v>
      </c>
      <c r="B45" s="3">
        <v>3</v>
      </c>
      <c r="C45" s="1">
        <v>2</v>
      </c>
      <c r="D45">
        <v>451196</v>
      </c>
      <c r="E45" s="2">
        <v>9</v>
      </c>
      <c r="F45">
        <v>492.51</v>
      </c>
    </row>
    <row r="46" spans="1:6" x14ac:dyDescent="0.35">
      <c r="A46" s="1">
        <v>2</v>
      </c>
      <c r="B46" s="3">
        <v>3</v>
      </c>
      <c r="C46" s="3">
        <v>3</v>
      </c>
      <c r="D46">
        <v>451196</v>
      </c>
      <c r="E46" s="2">
        <v>9</v>
      </c>
      <c r="F46">
        <v>564.73</v>
      </c>
    </row>
    <row r="47" spans="1:6" x14ac:dyDescent="0.35">
      <c r="A47" s="3">
        <v>3</v>
      </c>
      <c r="B47" s="2">
        <v>1</v>
      </c>
      <c r="C47" s="2">
        <v>1</v>
      </c>
      <c r="D47">
        <v>451196</v>
      </c>
      <c r="E47" s="2">
        <v>9</v>
      </c>
      <c r="F47">
        <v>0</v>
      </c>
    </row>
    <row r="48" spans="1:6" x14ac:dyDescent="0.35">
      <c r="A48" s="3">
        <v>3</v>
      </c>
      <c r="B48" s="2">
        <v>1</v>
      </c>
      <c r="C48" s="1">
        <v>2</v>
      </c>
      <c r="D48">
        <v>451196</v>
      </c>
      <c r="E48" s="2">
        <v>9</v>
      </c>
      <c r="F48">
        <v>0</v>
      </c>
    </row>
    <row r="49" spans="1:6" x14ac:dyDescent="0.35">
      <c r="A49" s="3">
        <v>3</v>
      </c>
      <c r="B49" s="2">
        <v>1</v>
      </c>
      <c r="C49" s="3">
        <v>3</v>
      </c>
      <c r="D49">
        <v>451196</v>
      </c>
      <c r="E49" s="2">
        <v>9</v>
      </c>
      <c r="F49">
        <v>0</v>
      </c>
    </row>
    <row r="50" spans="1:6" x14ac:dyDescent="0.35">
      <c r="A50" s="3">
        <v>3</v>
      </c>
      <c r="B50" s="1">
        <v>2</v>
      </c>
      <c r="C50" s="2">
        <v>1</v>
      </c>
      <c r="D50">
        <v>451196</v>
      </c>
      <c r="E50" s="2">
        <v>9</v>
      </c>
      <c r="F50">
        <v>10.23</v>
      </c>
    </row>
    <row r="51" spans="1:6" x14ac:dyDescent="0.35">
      <c r="A51" s="3">
        <v>3</v>
      </c>
      <c r="B51" s="1">
        <v>2</v>
      </c>
      <c r="C51" s="1">
        <v>2</v>
      </c>
      <c r="D51">
        <v>451196</v>
      </c>
      <c r="E51" s="2">
        <v>9</v>
      </c>
      <c r="F51">
        <v>38.369999999999997</v>
      </c>
    </row>
    <row r="52" spans="1:6" x14ac:dyDescent="0.35">
      <c r="A52" s="3">
        <v>3</v>
      </c>
      <c r="B52" s="1">
        <v>2</v>
      </c>
      <c r="C52" s="3">
        <v>3</v>
      </c>
      <c r="D52">
        <v>451196</v>
      </c>
      <c r="E52" s="2">
        <v>9</v>
      </c>
      <c r="F52">
        <v>56.28</v>
      </c>
    </row>
    <row r="53" spans="1:6" x14ac:dyDescent="0.35">
      <c r="A53" s="3">
        <v>3</v>
      </c>
      <c r="B53" s="3">
        <v>3</v>
      </c>
      <c r="C53" s="2">
        <v>1</v>
      </c>
      <c r="D53">
        <v>451196</v>
      </c>
      <c r="E53" s="2">
        <v>9</v>
      </c>
      <c r="F53">
        <v>550.07000000000005</v>
      </c>
    </row>
    <row r="54" spans="1:6" x14ac:dyDescent="0.35">
      <c r="A54" s="3">
        <v>3</v>
      </c>
      <c r="B54" s="3">
        <v>3</v>
      </c>
      <c r="C54" s="1">
        <v>2</v>
      </c>
      <c r="D54">
        <v>451196</v>
      </c>
      <c r="E54" s="2">
        <v>9</v>
      </c>
      <c r="F54">
        <v>713.25</v>
      </c>
    </row>
    <row r="55" spans="1:6" x14ac:dyDescent="0.35">
      <c r="A55" s="3">
        <v>3</v>
      </c>
      <c r="B55" s="3">
        <v>3</v>
      </c>
      <c r="C55" s="3">
        <v>3</v>
      </c>
      <c r="D55">
        <v>451196</v>
      </c>
      <c r="E55" s="2">
        <v>9</v>
      </c>
      <c r="F55">
        <v>774.2</v>
      </c>
    </row>
    <row r="56" spans="1:6" x14ac:dyDescent="0.35">
      <c r="A56" s="2">
        <v>1</v>
      </c>
      <c r="B56" s="2">
        <v>1</v>
      </c>
      <c r="C56" s="2">
        <v>1</v>
      </c>
      <c r="D56">
        <v>13007</v>
      </c>
      <c r="E56" s="2">
        <v>0</v>
      </c>
      <c r="F56">
        <v>0.13</v>
      </c>
    </row>
    <row r="57" spans="1:6" x14ac:dyDescent="0.35">
      <c r="A57" s="2">
        <v>1</v>
      </c>
      <c r="B57" s="2">
        <v>1</v>
      </c>
      <c r="C57" s="1">
        <v>2</v>
      </c>
      <c r="D57">
        <v>13007</v>
      </c>
      <c r="E57" s="2">
        <v>0</v>
      </c>
      <c r="F57">
        <v>0.14000000000000001</v>
      </c>
    </row>
    <row r="58" spans="1:6" x14ac:dyDescent="0.35">
      <c r="A58" s="2">
        <v>1</v>
      </c>
      <c r="B58" s="2">
        <v>1</v>
      </c>
      <c r="C58" s="3">
        <v>3</v>
      </c>
      <c r="D58">
        <v>13007</v>
      </c>
      <c r="E58" s="2">
        <v>0</v>
      </c>
      <c r="F58">
        <v>0.17</v>
      </c>
    </row>
    <row r="59" spans="1:6" x14ac:dyDescent="0.35">
      <c r="A59" s="2">
        <v>1</v>
      </c>
      <c r="B59" s="1">
        <v>2</v>
      </c>
      <c r="C59" s="2">
        <v>1</v>
      </c>
      <c r="D59">
        <v>13007</v>
      </c>
      <c r="E59" s="2">
        <v>0</v>
      </c>
      <c r="F59">
        <v>1.27</v>
      </c>
    </row>
    <row r="60" spans="1:6" x14ac:dyDescent="0.35">
      <c r="A60" s="2">
        <v>1</v>
      </c>
      <c r="B60" s="1">
        <v>2</v>
      </c>
      <c r="C60" s="1">
        <v>2</v>
      </c>
      <c r="D60">
        <v>13007</v>
      </c>
      <c r="E60" s="2">
        <v>0</v>
      </c>
      <c r="F60">
        <v>1.64</v>
      </c>
    </row>
    <row r="61" spans="1:6" x14ac:dyDescent="0.35">
      <c r="A61" s="2">
        <v>1</v>
      </c>
      <c r="B61" s="1">
        <v>2</v>
      </c>
      <c r="C61" s="3">
        <v>3</v>
      </c>
      <c r="D61">
        <v>13007</v>
      </c>
      <c r="E61" s="2">
        <v>0</v>
      </c>
      <c r="F61">
        <v>1.97</v>
      </c>
    </row>
    <row r="62" spans="1:6" x14ac:dyDescent="0.35">
      <c r="A62" s="2">
        <v>1</v>
      </c>
      <c r="B62" s="3">
        <v>3</v>
      </c>
      <c r="C62" s="2">
        <v>1</v>
      </c>
      <c r="D62">
        <v>13007</v>
      </c>
      <c r="E62" s="2">
        <v>0</v>
      </c>
      <c r="F62">
        <v>13.35</v>
      </c>
    </row>
    <row r="63" spans="1:6" x14ac:dyDescent="0.35">
      <c r="A63" s="2">
        <v>1</v>
      </c>
      <c r="B63" s="3">
        <v>3</v>
      </c>
      <c r="C63" s="1">
        <v>2</v>
      </c>
      <c r="D63">
        <v>13007</v>
      </c>
      <c r="E63" s="2">
        <v>0</v>
      </c>
      <c r="F63">
        <v>16.91</v>
      </c>
    </row>
    <row r="64" spans="1:6" x14ac:dyDescent="0.35">
      <c r="A64" s="2">
        <v>1</v>
      </c>
      <c r="B64" s="3">
        <v>3</v>
      </c>
      <c r="C64" s="3">
        <v>3</v>
      </c>
      <c r="D64">
        <v>13007</v>
      </c>
      <c r="E64" s="2">
        <v>0</v>
      </c>
      <c r="F64">
        <v>18.11</v>
      </c>
    </row>
    <row r="65" spans="1:6" x14ac:dyDescent="0.35">
      <c r="A65" s="1">
        <v>2</v>
      </c>
      <c r="B65" s="2">
        <v>1</v>
      </c>
      <c r="C65" s="2">
        <v>1</v>
      </c>
      <c r="D65">
        <v>13007</v>
      </c>
      <c r="E65" s="2">
        <v>0</v>
      </c>
      <c r="F65">
        <v>0.22</v>
      </c>
    </row>
    <row r="66" spans="1:6" x14ac:dyDescent="0.35">
      <c r="A66" s="1">
        <v>2</v>
      </c>
      <c r="B66" s="2">
        <v>1</v>
      </c>
      <c r="C66" s="1">
        <v>2</v>
      </c>
      <c r="D66">
        <v>13007</v>
      </c>
      <c r="E66" s="2">
        <v>0</v>
      </c>
      <c r="F66">
        <v>0.27</v>
      </c>
    </row>
    <row r="67" spans="1:6" x14ac:dyDescent="0.35">
      <c r="A67" s="1">
        <v>2</v>
      </c>
      <c r="B67" s="2">
        <v>1</v>
      </c>
      <c r="C67" s="3">
        <v>3</v>
      </c>
      <c r="D67">
        <v>13007</v>
      </c>
      <c r="E67" s="2">
        <v>0</v>
      </c>
      <c r="F67">
        <v>0.3</v>
      </c>
    </row>
    <row r="68" spans="1:6" x14ac:dyDescent="0.35">
      <c r="A68" s="1">
        <v>2</v>
      </c>
      <c r="B68" s="1">
        <v>2</v>
      </c>
      <c r="C68" s="2">
        <v>1</v>
      </c>
      <c r="D68">
        <v>13007</v>
      </c>
      <c r="E68" s="2">
        <v>0</v>
      </c>
      <c r="F68">
        <v>2.48</v>
      </c>
    </row>
    <row r="69" spans="1:6" x14ac:dyDescent="0.35">
      <c r="A69" s="1">
        <v>2</v>
      </c>
      <c r="B69" s="1">
        <v>2</v>
      </c>
      <c r="C69" s="1">
        <v>2</v>
      </c>
      <c r="D69">
        <v>13007</v>
      </c>
      <c r="E69" s="2">
        <v>0</v>
      </c>
      <c r="F69">
        <v>2.54</v>
      </c>
    </row>
    <row r="70" spans="1:6" x14ac:dyDescent="0.35">
      <c r="A70" s="1">
        <v>2</v>
      </c>
      <c r="B70" s="1">
        <v>2</v>
      </c>
      <c r="C70" s="3">
        <v>3</v>
      </c>
      <c r="D70">
        <v>13007</v>
      </c>
      <c r="E70" s="2">
        <v>0</v>
      </c>
      <c r="F70">
        <v>2.94</v>
      </c>
    </row>
    <row r="71" spans="1:6" x14ac:dyDescent="0.35">
      <c r="A71" s="1">
        <v>2</v>
      </c>
      <c r="B71" s="3">
        <v>3</v>
      </c>
      <c r="C71" s="2">
        <v>1</v>
      </c>
      <c r="D71">
        <v>13007</v>
      </c>
      <c r="E71" s="2">
        <v>0</v>
      </c>
      <c r="F71">
        <v>22.91</v>
      </c>
    </row>
    <row r="72" spans="1:6" x14ac:dyDescent="0.35">
      <c r="A72" s="1">
        <v>2</v>
      </c>
      <c r="B72" s="3">
        <v>3</v>
      </c>
      <c r="C72" s="1">
        <v>2</v>
      </c>
      <c r="D72">
        <v>13007</v>
      </c>
      <c r="E72" s="2">
        <v>0</v>
      </c>
      <c r="F72">
        <v>23.62</v>
      </c>
    </row>
    <row r="73" spans="1:6" x14ac:dyDescent="0.35">
      <c r="A73" s="1">
        <v>2</v>
      </c>
      <c r="B73" s="3">
        <v>3</v>
      </c>
      <c r="C73" s="3">
        <v>3</v>
      </c>
      <c r="D73">
        <v>13007</v>
      </c>
      <c r="E73" s="2">
        <v>0</v>
      </c>
      <c r="F73">
        <v>31.87</v>
      </c>
    </row>
    <row r="74" spans="1:6" x14ac:dyDescent="0.35">
      <c r="A74" s="3">
        <v>3</v>
      </c>
      <c r="B74" s="2">
        <v>1</v>
      </c>
      <c r="C74" s="2">
        <v>1</v>
      </c>
      <c r="D74">
        <v>13007</v>
      </c>
      <c r="E74" s="2">
        <v>0</v>
      </c>
      <c r="F74">
        <v>0.32</v>
      </c>
    </row>
    <row r="75" spans="1:6" x14ac:dyDescent="0.35">
      <c r="A75" s="3">
        <v>3</v>
      </c>
      <c r="B75" s="2">
        <v>1</v>
      </c>
      <c r="C75" s="1">
        <v>2</v>
      </c>
      <c r="D75">
        <v>13007</v>
      </c>
      <c r="E75" s="2">
        <v>0</v>
      </c>
      <c r="F75">
        <v>0.41</v>
      </c>
    </row>
    <row r="76" spans="1:6" x14ac:dyDescent="0.35">
      <c r="A76" s="3">
        <v>3</v>
      </c>
      <c r="B76" s="2">
        <v>1</v>
      </c>
      <c r="C76" s="3">
        <v>3</v>
      </c>
      <c r="D76">
        <v>13007</v>
      </c>
      <c r="E76" s="2">
        <v>0</v>
      </c>
      <c r="F76">
        <v>0.4</v>
      </c>
    </row>
    <row r="77" spans="1:6" x14ac:dyDescent="0.35">
      <c r="A77" s="3">
        <v>3</v>
      </c>
      <c r="B77" s="1">
        <v>2</v>
      </c>
      <c r="C77" s="2">
        <v>1</v>
      </c>
      <c r="D77">
        <v>13007</v>
      </c>
      <c r="E77" s="2">
        <v>0</v>
      </c>
      <c r="F77">
        <v>3.37</v>
      </c>
    </row>
    <row r="78" spans="1:6" x14ac:dyDescent="0.35">
      <c r="A78" s="3">
        <v>3</v>
      </c>
      <c r="B78" s="1">
        <v>2</v>
      </c>
      <c r="C78" s="1">
        <v>2</v>
      </c>
      <c r="D78">
        <v>13007</v>
      </c>
      <c r="E78" s="2">
        <v>0</v>
      </c>
      <c r="F78">
        <v>3.85</v>
      </c>
    </row>
    <row r="79" spans="1:6" x14ac:dyDescent="0.35">
      <c r="A79" s="3">
        <v>3</v>
      </c>
      <c r="B79" s="1">
        <v>2</v>
      </c>
      <c r="C79" s="3">
        <v>3</v>
      </c>
      <c r="D79">
        <v>13007</v>
      </c>
      <c r="E79" s="2">
        <v>0</v>
      </c>
      <c r="F79">
        <v>4.12</v>
      </c>
    </row>
    <row r="80" spans="1:6" x14ac:dyDescent="0.35">
      <c r="A80" s="3">
        <v>3</v>
      </c>
      <c r="B80" s="3">
        <v>3</v>
      </c>
      <c r="C80" s="2">
        <v>1</v>
      </c>
      <c r="D80">
        <v>13007</v>
      </c>
      <c r="E80" s="2">
        <v>0</v>
      </c>
      <c r="F80">
        <v>34.72</v>
      </c>
    </row>
    <row r="81" spans="1:6" x14ac:dyDescent="0.35">
      <c r="A81" s="3">
        <v>3</v>
      </c>
      <c r="B81" s="3">
        <v>3</v>
      </c>
      <c r="C81" s="1">
        <v>2</v>
      </c>
      <c r="D81">
        <v>13007</v>
      </c>
      <c r="E81" s="2">
        <v>0</v>
      </c>
      <c r="F81">
        <v>37.909999999999997</v>
      </c>
    </row>
    <row r="82" spans="1:6" x14ac:dyDescent="0.35">
      <c r="A82" s="3">
        <v>3</v>
      </c>
      <c r="B82" s="3">
        <v>3</v>
      </c>
      <c r="C82" s="3">
        <v>3</v>
      </c>
      <c r="D82">
        <v>13007</v>
      </c>
      <c r="E82" s="2">
        <v>0</v>
      </c>
      <c r="F82">
        <v>44.53</v>
      </c>
    </row>
    <row r="83" spans="1:6" x14ac:dyDescent="0.35">
      <c r="A83" s="2">
        <v>1</v>
      </c>
      <c r="B83" s="2">
        <v>1</v>
      </c>
      <c r="C83" s="2">
        <v>1</v>
      </c>
      <c r="D83">
        <v>113059</v>
      </c>
      <c r="E83" s="2">
        <v>5</v>
      </c>
      <c r="F83">
        <v>0</v>
      </c>
    </row>
    <row r="84" spans="1:6" x14ac:dyDescent="0.35">
      <c r="A84" s="2">
        <v>1</v>
      </c>
      <c r="B84" s="2">
        <v>1</v>
      </c>
      <c r="C84" s="1">
        <v>2</v>
      </c>
      <c r="D84">
        <v>113059</v>
      </c>
      <c r="E84" s="2">
        <v>5</v>
      </c>
      <c r="F84">
        <v>0</v>
      </c>
    </row>
    <row r="85" spans="1:6" x14ac:dyDescent="0.35">
      <c r="A85" s="2">
        <v>1</v>
      </c>
      <c r="B85" s="2">
        <v>1</v>
      </c>
      <c r="C85" s="3">
        <v>3</v>
      </c>
      <c r="D85">
        <v>113059</v>
      </c>
      <c r="E85" s="2">
        <v>5</v>
      </c>
      <c r="F85">
        <v>0</v>
      </c>
    </row>
    <row r="86" spans="1:6" x14ac:dyDescent="0.35">
      <c r="A86" s="2">
        <v>1</v>
      </c>
      <c r="B86" s="1">
        <v>2</v>
      </c>
      <c r="C86" s="2">
        <v>1</v>
      </c>
      <c r="D86">
        <v>113059</v>
      </c>
      <c r="E86" s="2">
        <v>5</v>
      </c>
      <c r="F86">
        <v>0</v>
      </c>
    </row>
    <row r="87" spans="1:6" x14ac:dyDescent="0.35">
      <c r="A87" s="2">
        <v>1</v>
      </c>
      <c r="B87" s="1">
        <v>2</v>
      </c>
      <c r="C87" s="1">
        <v>2</v>
      </c>
      <c r="D87">
        <v>113059</v>
      </c>
      <c r="E87" s="2">
        <v>5</v>
      </c>
      <c r="F87">
        <v>0</v>
      </c>
    </row>
    <row r="88" spans="1:6" x14ac:dyDescent="0.35">
      <c r="A88" s="2">
        <v>1</v>
      </c>
      <c r="B88" s="1">
        <v>2</v>
      </c>
      <c r="C88" s="3">
        <v>3</v>
      </c>
      <c r="D88">
        <v>113059</v>
      </c>
      <c r="E88" s="2">
        <v>5</v>
      </c>
      <c r="F88">
        <v>0</v>
      </c>
    </row>
    <row r="89" spans="1:6" x14ac:dyDescent="0.35">
      <c r="A89" s="2">
        <v>1</v>
      </c>
      <c r="B89" s="3">
        <v>3</v>
      </c>
      <c r="C89" s="2">
        <v>1</v>
      </c>
      <c r="D89">
        <v>113059</v>
      </c>
      <c r="E89" s="2">
        <v>5</v>
      </c>
      <c r="F89">
        <v>0</v>
      </c>
    </row>
    <row r="90" spans="1:6" x14ac:dyDescent="0.35">
      <c r="A90" s="2">
        <v>1</v>
      </c>
      <c r="B90" s="3">
        <v>3</v>
      </c>
      <c r="C90" s="1">
        <v>2</v>
      </c>
      <c r="D90">
        <v>113059</v>
      </c>
      <c r="E90" s="2">
        <v>5</v>
      </c>
      <c r="F90">
        <v>0</v>
      </c>
    </row>
    <row r="91" spans="1:6" x14ac:dyDescent="0.35">
      <c r="A91" s="2">
        <v>1</v>
      </c>
      <c r="B91" s="3">
        <v>3</v>
      </c>
      <c r="C91" s="3">
        <v>3</v>
      </c>
      <c r="D91">
        <v>113059</v>
      </c>
      <c r="E91" s="2">
        <v>5</v>
      </c>
      <c r="F91">
        <v>11</v>
      </c>
    </row>
    <row r="92" spans="1:6" x14ac:dyDescent="0.35">
      <c r="A92" s="1">
        <v>2</v>
      </c>
      <c r="B92" s="2">
        <v>1</v>
      </c>
      <c r="C92" s="2">
        <v>1</v>
      </c>
      <c r="D92">
        <v>113059</v>
      </c>
      <c r="E92" s="2">
        <v>5</v>
      </c>
      <c r="F92">
        <v>0</v>
      </c>
    </row>
    <row r="93" spans="1:6" x14ac:dyDescent="0.35">
      <c r="A93" s="1">
        <v>2</v>
      </c>
      <c r="B93" s="2">
        <v>1</v>
      </c>
      <c r="C93" s="1">
        <v>2</v>
      </c>
      <c r="D93">
        <v>113059</v>
      </c>
      <c r="E93" s="2">
        <v>5</v>
      </c>
      <c r="F93">
        <v>0</v>
      </c>
    </row>
    <row r="94" spans="1:6" x14ac:dyDescent="0.35">
      <c r="A94" s="1">
        <v>2</v>
      </c>
      <c r="B94" s="2">
        <v>1</v>
      </c>
      <c r="C94" s="3">
        <v>3</v>
      </c>
      <c r="D94">
        <v>113059</v>
      </c>
      <c r="E94" s="2">
        <v>5</v>
      </c>
      <c r="F94">
        <v>0</v>
      </c>
    </row>
    <row r="95" spans="1:6" x14ac:dyDescent="0.35">
      <c r="A95" s="1">
        <v>2</v>
      </c>
      <c r="B95" s="1">
        <v>2</v>
      </c>
      <c r="C95" s="2">
        <v>1</v>
      </c>
      <c r="D95">
        <v>113059</v>
      </c>
      <c r="E95" s="2">
        <v>5</v>
      </c>
      <c r="F95">
        <v>0</v>
      </c>
    </row>
    <row r="96" spans="1:6" x14ac:dyDescent="0.35">
      <c r="A96" s="1">
        <v>2</v>
      </c>
      <c r="B96" s="1">
        <v>2</v>
      </c>
      <c r="C96" s="1">
        <v>2</v>
      </c>
      <c r="D96">
        <v>113059</v>
      </c>
      <c r="E96" s="2">
        <v>5</v>
      </c>
      <c r="F96">
        <v>0</v>
      </c>
    </row>
    <row r="97" spans="1:6" x14ac:dyDescent="0.35">
      <c r="A97" s="1">
        <v>2</v>
      </c>
      <c r="B97" s="1">
        <v>2</v>
      </c>
      <c r="C97" s="3">
        <v>3</v>
      </c>
      <c r="D97">
        <v>113059</v>
      </c>
      <c r="E97" s="2">
        <v>5</v>
      </c>
      <c r="F97">
        <v>0.03</v>
      </c>
    </row>
    <row r="98" spans="1:6" x14ac:dyDescent="0.35">
      <c r="A98" s="1">
        <v>2</v>
      </c>
      <c r="B98" s="3">
        <v>3</v>
      </c>
      <c r="C98" s="2">
        <v>1</v>
      </c>
      <c r="D98">
        <v>113059</v>
      </c>
      <c r="E98" s="2">
        <v>5</v>
      </c>
      <c r="F98">
        <v>0</v>
      </c>
    </row>
    <row r="99" spans="1:6" x14ac:dyDescent="0.35">
      <c r="A99" s="1">
        <v>2</v>
      </c>
      <c r="B99" s="3">
        <v>3</v>
      </c>
      <c r="C99" s="1">
        <v>2</v>
      </c>
      <c r="D99">
        <v>113059</v>
      </c>
      <c r="E99" s="2">
        <v>5</v>
      </c>
      <c r="F99">
        <v>10.71</v>
      </c>
    </row>
    <row r="100" spans="1:6" x14ac:dyDescent="0.35">
      <c r="A100" s="1">
        <v>2</v>
      </c>
      <c r="B100" s="3">
        <v>3</v>
      </c>
      <c r="C100" s="3">
        <v>3</v>
      </c>
      <c r="D100">
        <v>113059</v>
      </c>
      <c r="E100" s="2">
        <v>5</v>
      </c>
      <c r="F100">
        <v>57.54</v>
      </c>
    </row>
    <row r="101" spans="1:6" x14ac:dyDescent="0.35">
      <c r="A101" s="3">
        <v>3</v>
      </c>
      <c r="B101" s="2">
        <v>1</v>
      </c>
      <c r="C101" s="2">
        <v>1</v>
      </c>
      <c r="D101">
        <v>113059</v>
      </c>
      <c r="E101" s="2">
        <v>5</v>
      </c>
      <c r="F101">
        <v>0</v>
      </c>
    </row>
    <row r="102" spans="1:6" x14ac:dyDescent="0.35">
      <c r="A102" s="3">
        <v>3</v>
      </c>
      <c r="B102" s="2">
        <v>1</v>
      </c>
      <c r="C102" s="1">
        <v>2</v>
      </c>
      <c r="D102">
        <v>113059</v>
      </c>
      <c r="E102" s="2">
        <v>5</v>
      </c>
      <c r="F102">
        <v>0</v>
      </c>
    </row>
    <row r="103" spans="1:6" x14ac:dyDescent="0.35">
      <c r="A103" s="3">
        <v>3</v>
      </c>
      <c r="B103" s="2">
        <v>1</v>
      </c>
      <c r="C103" s="3">
        <v>3</v>
      </c>
      <c r="D103">
        <v>113059</v>
      </c>
      <c r="E103" s="2">
        <v>5</v>
      </c>
      <c r="F103">
        <v>0</v>
      </c>
    </row>
    <row r="104" spans="1:6" x14ac:dyDescent="0.35">
      <c r="A104" s="3">
        <v>3</v>
      </c>
      <c r="B104" s="1">
        <v>2</v>
      </c>
      <c r="C104" s="2">
        <v>1</v>
      </c>
      <c r="D104">
        <v>113059</v>
      </c>
      <c r="E104" s="2">
        <v>5</v>
      </c>
      <c r="F104">
        <v>0</v>
      </c>
    </row>
    <row r="105" spans="1:6" x14ac:dyDescent="0.35">
      <c r="A105" s="3">
        <v>3</v>
      </c>
      <c r="B105" s="1">
        <v>2</v>
      </c>
      <c r="C105" s="1">
        <v>2</v>
      </c>
      <c r="D105">
        <v>113059</v>
      </c>
      <c r="E105" s="2">
        <v>5</v>
      </c>
      <c r="F105">
        <v>0.06</v>
      </c>
    </row>
    <row r="106" spans="1:6" x14ac:dyDescent="0.35">
      <c r="A106" s="3">
        <v>3</v>
      </c>
      <c r="B106" s="1">
        <v>2</v>
      </c>
      <c r="C106" s="3">
        <v>3</v>
      </c>
      <c r="D106">
        <v>113059</v>
      </c>
      <c r="E106" s="2">
        <v>5</v>
      </c>
      <c r="F106">
        <v>3.18</v>
      </c>
    </row>
    <row r="107" spans="1:6" x14ac:dyDescent="0.35">
      <c r="A107" s="3">
        <v>3</v>
      </c>
      <c r="B107" s="3">
        <v>3</v>
      </c>
      <c r="C107" s="2">
        <v>1</v>
      </c>
      <c r="D107">
        <v>113059</v>
      </c>
      <c r="E107" s="2">
        <v>5</v>
      </c>
      <c r="F107">
        <v>0.08</v>
      </c>
    </row>
    <row r="108" spans="1:6" x14ac:dyDescent="0.35">
      <c r="A108" s="3">
        <v>3</v>
      </c>
      <c r="B108" s="3">
        <v>3</v>
      </c>
      <c r="C108" s="1">
        <v>2</v>
      </c>
      <c r="D108">
        <v>113059</v>
      </c>
      <c r="E108" s="2">
        <v>5</v>
      </c>
      <c r="F108">
        <v>72.28</v>
      </c>
    </row>
    <row r="109" spans="1:6" x14ac:dyDescent="0.35">
      <c r="A109" s="3">
        <v>3</v>
      </c>
      <c r="B109" s="3">
        <v>3</v>
      </c>
      <c r="C109" s="3">
        <v>3</v>
      </c>
      <c r="D109">
        <v>113059</v>
      </c>
      <c r="E109" s="2">
        <v>5</v>
      </c>
      <c r="F109">
        <v>114.77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6"/>
  <sheetViews>
    <sheetView topLeftCell="R1" workbookViewId="0">
      <selection activeCell="B1" sqref="B1:AE10"/>
    </sheetView>
  </sheetViews>
  <sheetFormatPr defaultRowHeight="14.5" x14ac:dyDescent="0.35"/>
  <cols>
    <col min="3" max="3" width="26.54296875" customWidth="1"/>
    <col min="31" max="31" width="41.54296875" customWidth="1"/>
  </cols>
  <sheetData>
    <row r="1" spans="2:31" x14ac:dyDescent="0.35"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s="15" t="s">
        <v>103</v>
      </c>
    </row>
    <row r="2" spans="2:31" x14ac:dyDescent="0.35">
      <c r="B2" s="33" t="s">
        <v>83</v>
      </c>
      <c r="C2" s="33" t="s">
        <v>90</v>
      </c>
      <c r="D2">
        <v>9.0597999999999998E-2</v>
      </c>
      <c r="E2">
        <v>0.14155599999999999</v>
      </c>
      <c r="F2">
        <v>0.10226499999999999</v>
      </c>
      <c r="G2">
        <v>1.102549</v>
      </c>
      <c r="H2">
        <v>1.1694819999999999</v>
      </c>
      <c r="I2">
        <v>1.5026630000000001</v>
      </c>
      <c r="J2">
        <v>9.6205409999999993</v>
      </c>
      <c r="K2">
        <v>13.872783</v>
      </c>
      <c r="L2">
        <v>11.204013</v>
      </c>
      <c r="M2">
        <v>0.17519799999999999</v>
      </c>
      <c r="N2">
        <v>0.199902</v>
      </c>
      <c r="O2">
        <v>0.23910100000000001</v>
      </c>
      <c r="P2">
        <v>1.706124</v>
      </c>
      <c r="Q2">
        <v>2.0299420000000001</v>
      </c>
      <c r="R2">
        <v>2.2037049999999998</v>
      </c>
      <c r="S2">
        <v>18.526479999999999</v>
      </c>
      <c r="T2">
        <v>18.502765</v>
      </c>
      <c r="U2">
        <v>20.882241</v>
      </c>
      <c r="V2">
        <v>0.25725700000000001</v>
      </c>
      <c r="W2">
        <v>0.25778400000000001</v>
      </c>
      <c r="X2">
        <v>0.28640599999999999</v>
      </c>
      <c r="Y2">
        <v>2.833164</v>
      </c>
      <c r="Z2">
        <v>2.733498</v>
      </c>
      <c r="AA2">
        <v>3.3730880000000001</v>
      </c>
      <c r="AB2">
        <v>26.618534</v>
      </c>
      <c r="AC2">
        <v>31.762498000000001</v>
      </c>
      <c r="AD2" s="5">
        <v>31.019594999999999</v>
      </c>
      <c r="AE2" s="34">
        <f>SUM(D2*D6,E2*E6,F2*F6,G2*G6,H2*H6,I2*I6,J2*J6,K2*K6,L2*L6,M2*M6,N2*N6,O2*O6,P2*P6,Q2*Q6,R2*R6,S2*S6,T2*T6,U2*U6,V2*V6,W2*W6,X2*X6,Y2*Y6,Z2*Z6,AA2*AA6,AB2*AB6,AC2*AC6,AD2*AD6)</f>
        <v>3.4448268709999996</v>
      </c>
    </row>
    <row r="3" spans="2:31" x14ac:dyDescent="0.35">
      <c r="B3" s="33" t="s">
        <v>85</v>
      </c>
      <c r="C3" s="33" t="s">
        <v>86</v>
      </c>
      <c r="D3">
        <v>4.5698000000000003E-2</v>
      </c>
      <c r="E3">
        <v>4.3314999999999999E-2</v>
      </c>
      <c r="F3">
        <v>4.3671000000000001E-2</v>
      </c>
      <c r="G3">
        <v>0.32677200000000001</v>
      </c>
      <c r="H3">
        <v>0.44756899999999999</v>
      </c>
      <c r="I3">
        <v>0.58136500000000002</v>
      </c>
      <c r="J3">
        <v>3.888989</v>
      </c>
      <c r="K3">
        <v>4.3824209999999999</v>
      </c>
      <c r="L3">
        <v>5.0982770000000004</v>
      </c>
      <c r="M3">
        <v>6.0222999999999999E-2</v>
      </c>
      <c r="N3">
        <v>6.5743999999999997E-2</v>
      </c>
      <c r="O3">
        <v>9.6348000000000003E-2</v>
      </c>
      <c r="P3">
        <v>0.71238299999999999</v>
      </c>
      <c r="Q3">
        <v>0.74099700000000002</v>
      </c>
      <c r="R3">
        <v>0.92186500000000005</v>
      </c>
      <c r="S3">
        <v>6.0886529999999999</v>
      </c>
      <c r="T3">
        <v>8.3623539999999998</v>
      </c>
      <c r="U3">
        <v>9.7549969999999995</v>
      </c>
      <c r="V3">
        <v>8.7823999999999999E-2</v>
      </c>
      <c r="W3">
        <v>0.1071</v>
      </c>
      <c r="X3">
        <v>0.113802</v>
      </c>
      <c r="Y3">
        <v>0.93729499999999999</v>
      </c>
      <c r="Z3">
        <v>0.90303699999999998</v>
      </c>
      <c r="AA3">
        <v>1.2097549999999999</v>
      </c>
      <c r="AB3">
        <v>9.3398240000000001</v>
      </c>
      <c r="AC3">
        <v>10.981909999999999</v>
      </c>
      <c r="AD3" s="5">
        <v>11.344384</v>
      </c>
      <c r="AE3" s="34">
        <f>SUM(D3*D6,E3*E6,F3*F6,G3*G6,H3*H6,I3*I6,J3*J6,K3*K6,L3*L6,M3*M6,N3*N6,O3*O6,P3*P6,Q3*Q6,R3*R6,S3*S6,T3*T6,U3*U6,V3*V6,W3*W6,X3*X6,Y3*Y6,Z3*Z6,AA3*AA6,AB3*AB6,AC3*AC6,AD3*AD6)</f>
        <v>1.3672221179999997</v>
      </c>
    </row>
    <row r="4" spans="2:31" x14ac:dyDescent="0.35">
      <c r="B4" s="33" t="s">
        <v>87</v>
      </c>
      <c r="C4" s="33" t="s">
        <v>88</v>
      </c>
      <c r="D4">
        <v>0.28761700000000001</v>
      </c>
      <c r="E4">
        <v>0.33597900000000003</v>
      </c>
      <c r="F4">
        <v>0.491898</v>
      </c>
      <c r="G4">
        <v>2.9149560000000001</v>
      </c>
      <c r="H4">
        <v>5.1104130000000003</v>
      </c>
      <c r="I4">
        <v>4.6637550000000001</v>
      </c>
      <c r="J4">
        <v>34.702703999999997</v>
      </c>
      <c r="K4">
        <v>51.678238999999998</v>
      </c>
      <c r="L4">
        <v>61.338289000000003</v>
      </c>
      <c r="M4">
        <v>0.59803899999999999</v>
      </c>
      <c r="N4">
        <v>0.726078</v>
      </c>
      <c r="O4">
        <v>0.74403900000000001</v>
      </c>
      <c r="P4">
        <v>8.240532</v>
      </c>
      <c r="Q4">
        <v>6.9803470000000001</v>
      </c>
      <c r="R4">
        <v>8.5952500000000001</v>
      </c>
      <c r="S4">
        <v>66.346981</v>
      </c>
      <c r="T4">
        <v>63.599646999999997</v>
      </c>
      <c r="U4">
        <v>89.344739000000004</v>
      </c>
      <c r="V4">
        <v>0.86924299999999999</v>
      </c>
      <c r="W4">
        <v>1.100932</v>
      </c>
      <c r="X4">
        <v>0.96942899999999999</v>
      </c>
      <c r="Y4">
        <v>7.8554029999999999</v>
      </c>
      <c r="Z4">
        <v>10.471399</v>
      </c>
      <c r="AA4">
        <v>10.021739999999999</v>
      </c>
      <c r="AB4">
        <v>89.417192</v>
      </c>
      <c r="AC4">
        <v>98.153772000000004</v>
      </c>
      <c r="AD4" s="5">
        <v>116.646109</v>
      </c>
      <c r="AE4" s="34">
        <f>SUM(D4*D6,E4*E6,F4*F6,G4*G6,H4*H6,I4*I6,J4*J6,K4*K6,L4*L6,M4*M6,N4*N6,O4*O6,P4*P6,Q4*Q6,R4*R6,S4*S6,T4*T6,U4*U6,V4*V6,W4*W6,X4*X6,Y4*Y6,Z4*Z6,AA4*AA6,AB4*AB6,AC4*AC6,AD4*AD6)</f>
        <v>12.504303944</v>
      </c>
    </row>
    <row r="5" spans="2:31" x14ac:dyDescent="0.35">
      <c r="B5" s="33" t="s">
        <v>89</v>
      </c>
      <c r="C5" s="33" t="s">
        <v>84</v>
      </c>
      <c r="D5" s="32">
        <v>0.13</v>
      </c>
      <c r="E5" s="32">
        <v>0.14000000000000001</v>
      </c>
      <c r="F5" s="32">
        <v>0.17</v>
      </c>
      <c r="G5" s="32">
        <v>1.27</v>
      </c>
      <c r="H5" s="32">
        <v>1.64</v>
      </c>
      <c r="I5" s="32">
        <v>1.97</v>
      </c>
      <c r="J5" s="32">
        <v>13.35</v>
      </c>
      <c r="K5" s="32">
        <v>16.91</v>
      </c>
      <c r="L5" s="32">
        <v>18.11</v>
      </c>
      <c r="M5" s="32">
        <v>0.22</v>
      </c>
      <c r="N5" s="32">
        <v>0.27</v>
      </c>
      <c r="O5" s="32">
        <v>0.3</v>
      </c>
      <c r="P5" s="32">
        <v>2.48</v>
      </c>
      <c r="Q5" s="32">
        <v>2.54</v>
      </c>
      <c r="R5" s="32">
        <v>2.94</v>
      </c>
      <c r="S5" s="32">
        <v>22.91</v>
      </c>
      <c r="T5" s="32">
        <v>23.62</v>
      </c>
      <c r="U5" s="32">
        <v>31.87</v>
      </c>
      <c r="V5" s="32">
        <v>0.32</v>
      </c>
      <c r="W5" s="32">
        <v>0.41</v>
      </c>
      <c r="X5" s="32">
        <v>0.4</v>
      </c>
      <c r="Y5" s="32">
        <v>3.37</v>
      </c>
      <c r="Z5" s="32">
        <v>3.85</v>
      </c>
      <c r="AA5" s="32">
        <v>4.12</v>
      </c>
      <c r="AB5" s="32">
        <v>34.72</v>
      </c>
      <c r="AC5" s="32">
        <v>37.909999999999997</v>
      </c>
      <c r="AD5" s="32">
        <v>44.53</v>
      </c>
      <c r="AE5" s="34">
        <f>SUM(D5*D6,E5*E6,F5*F6,G5*G6,H5*H6,I5*I6,J5*J6,K5*K6,L5*L6,M5*M6,N5*N6,O5*O6,P5*P6,Q5*Q6,R5*R6,S5*S6,T5*T6,U5*U6,V5*V6,W5*W6,X5*X6,Y5*Y6,Z5*Z6,AA5*AA6,AB5*AB6,AC5*AC6,AD5*AD6)</f>
        <v>4.55098</v>
      </c>
    </row>
    <row r="6" spans="2:31" x14ac:dyDescent="0.35">
      <c r="B6" t="s">
        <v>91</v>
      </c>
      <c r="D6">
        <v>3.0000000000000001E-3</v>
      </c>
      <c r="E6">
        <v>1.7999999999999999E-2</v>
      </c>
      <c r="F6">
        <v>8.9999999999999993E-3</v>
      </c>
      <c r="G6">
        <v>6.0000000000000001E-3</v>
      </c>
      <c r="H6">
        <v>3.5999999999999997E-2</v>
      </c>
      <c r="I6">
        <v>1.7999999999999999E-2</v>
      </c>
      <c r="J6">
        <v>1.0000000000000002E-3</v>
      </c>
      <c r="K6">
        <v>6.000000000000001E-3</v>
      </c>
      <c r="L6">
        <v>3.0000000000000005E-3</v>
      </c>
      <c r="M6">
        <v>2.1000000000000001E-2</v>
      </c>
      <c r="N6">
        <v>0.126</v>
      </c>
      <c r="O6">
        <v>6.3E-2</v>
      </c>
      <c r="P6">
        <v>4.2000000000000003E-2</v>
      </c>
      <c r="Q6">
        <v>0.252</v>
      </c>
      <c r="R6">
        <v>0.126</v>
      </c>
      <c r="S6">
        <v>6.9999999999999993E-3</v>
      </c>
      <c r="T6">
        <v>4.1999999999999996E-2</v>
      </c>
      <c r="U6">
        <v>2.0999999999999998E-2</v>
      </c>
      <c r="V6">
        <v>6.0000000000000001E-3</v>
      </c>
      <c r="W6">
        <v>3.5999999999999997E-2</v>
      </c>
      <c r="X6">
        <v>1.7999999999999999E-2</v>
      </c>
      <c r="Y6">
        <v>1.2E-2</v>
      </c>
      <c r="Z6">
        <v>7.1999999999999995E-2</v>
      </c>
      <c r="AA6">
        <v>3.5999999999999997E-2</v>
      </c>
      <c r="AB6">
        <v>2.0000000000000005E-3</v>
      </c>
      <c r="AC6">
        <v>1.2000000000000002E-2</v>
      </c>
      <c r="AD6">
        <v>6.000000000000001E-3</v>
      </c>
      <c r="AE6" s="34"/>
    </row>
    <row r="7" spans="2:31" x14ac:dyDescent="0.35">
      <c r="R7" s="47" t="s">
        <v>92</v>
      </c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35" t="s">
        <v>93</v>
      </c>
    </row>
    <row r="8" spans="2:31" x14ac:dyDescent="0.35">
      <c r="Y8">
        <f>SUM(MAX(D2:D5)*D6, MAX(E2:E5)*E6,MAX(F2:F5)*F6,MAX(G2:G5)*G6, MAX(H2:H5)*H6,MAX(I2:I5)*I6,MAX(J2:J5)*J6,MAX(K2:K5)*K6,MAX(L2:L5)*L6,MAX(M2:M5)*M6,MAX(N2:N5)*N6,MAX(O2:O5)*O6,MAX(P2:P5)*P6,MAX(Q2:Q5)*Q6,MAX(R2:R5)*R6,MAX(S2:S5)*S6,MAX(T2:T5)*T6,MAX(U2:U5)*U6,MAX(V2:V5)*V6,MAX(W2:W5)*W6,MAX(X2:X5)*X6,MAX(Y2:Y5)*Y6,MAX(Z2:Z5)*Z6, MAX(AA2:AA5)*AA6,MAX(AB2:AB5)*AB6,MAX(AC2:AC5)*AC6,MAX(AD2:AD5)*AD6)</f>
        <v>12.504303944</v>
      </c>
      <c r="AE8">
        <f>MAX(AE2:AE5)</f>
        <v>12.504303944</v>
      </c>
    </row>
    <row r="9" spans="2:31" x14ac:dyDescent="0.35">
      <c r="V9" s="48" t="s">
        <v>94</v>
      </c>
      <c r="W9" s="48"/>
      <c r="X9" s="48"/>
      <c r="Y9" s="48"/>
      <c r="Z9" s="48"/>
      <c r="AA9" s="48"/>
      <c r="AB9" s="48"/>
      <c r="AC9" s="48"/>
      <c r="AD9" s="48"/>
      <c r="AE9" s="48"/>
    </row>
    <row r="10" spans="2:31" x14ac:dyDescent="0.35">
      <c r="AB10">
        <f>Y8-AE8</f>
        <v>0</v>
      </c>
    </row>
    <row r="21" spans="2:7" x14ac:dyDescent="0.35">
      <c r="B21" s="43" t="s">
        <v>40</v>
      </c>
      <c r="C21" s="43"/>
      <c r="D21" s="43"/>
      <c r="E21" s="43"/>
      <c r="G21" t="s">
        <v>95</v>
      </c>
    </row>
    <row r="22" spans="2:7" ht="15.5" x14ac:dyDescent="0.35">
      <c r="C22" s="4" t="s">
        <v>0</v>
      </c>
      <c r="D22" s="4" t="s">
        <v>1</v>
      </c>
      <c r="E22" s="4" t="s">
        <v>2</v>
      </c>
      <c r="G22" t="s">
        <v>96</v>
      </c>
    </row>
    <row r="23" spans="2:7" x14ac:dyDescent="0.35">
      <c r="B23" s="2" t="s">
        <v>3</v>
      </c>
      <c r="C23">
        <v>0.3</v>
      </c>
      <c r="D23">
        <v>0.5</v>
      </c>
      <c r="E23">
        <v>0.3</v>
      </c>
      <c r="F23" s="31">
        <f>SUM(C23:E23)</f>
        <v>1.1000000000000001</v>
      </c>
    </row>
    <row r="24" spans="2:7" x14ac:dyDescent="0.35">
      <c r="B24" s="1" t="s">
        <v>5</v>
      </c>
      <c r="C24">
        <v>0.5</v>
      </c>
      <c r="D24">
        <v>0.4</v>
      </c>
      <c r="E24">
        <v>0.5</v>
      </c>
      <c r="F24" s="31">
        <f>SUM(C24:E24)</f>
        <v>1.4</v>
      </c>
    </row>
    <row r="25" spans="2:7" x14ac:dyDescent="0.35">
      <c r="B25" s="3" t="s">
        <v>6</v>
      </c>
      <c r="C25">
        <v>0.2</v>
      </c>
      <c r="D25">
        <v>0.1</v>
      </c>
      <c r="E25">
        <v>0.2</v>
      </c>
      <c r="F25" s="31">
        <f>SUM(C25:E25)</f>
        <v>0.5</v>
      </c>
    </row>
    <row r="26" spans="2:7" x14ac:dyDescent="0.35">
      <c r="C26" s="31">
        <f>SUM(C23:C25)</f>
        <v>1</v>
      </c>
      <c r="D26" s="31">
        <f>SUM(D23:D25)</f>
        <v>1</v>
      </c>
      <c r="E26" s="31">
        <f>SUM(E23:E25)</f>
        <v>1</v>
      </c>
      <c r="F26" s="31">
        <f>SUM(F23:F25)</f>
        <v>3</v>
      </c>
    </row>
  </sheetData>
  <mergeCells count="3">
    <mergeCell ref="R7:AD7"/>
    <mergeCell ref="V9:AE9"/>
    <mergeCell ref="B21:E21"/>
  </mergeCells>
  <conditionalFormatting sqref="J2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K2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F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">
    <cfRule type="top10" dxfId="23" priority="52" percent="1" rank="10"/>
  </conditionalFormatting>
  <conditionalFormatting sqref="E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{C2D2D381-A886-42D6-BFBE-50088BA6EE4F}</x14:id>
        </ext>
      </extLst>
    </cfRule>
  </conditionalFormatting>
  <conditionalFormatting sqref="G2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H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S2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T2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O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{B4429158-C236-4F89-B01C-08C479886550}</x14:id>
        </ext>
      </extLst>
    </cfRule>
  </conditionalFormatting>
  <conditionalFormatting sqref="M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{A4401190-6CDD-471F-8B19-40ADC4FEA846}</x14:id>
        </ext>
      </extLst>
    </cfRule>
  </conditionalFormatting>
  <conditionalFormatting sqref="N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{51D43651-D396-4008-AF2C-CE9438762C80}</x14:id>
        </ext>
      </extLst>
    </cfRule>
  </conditionalFormatting>
  <conditionalFormatting sqref="R2">
    <cfRule type="top10" dxfId="22" priority="42" percent="1" rank="10"/>
  </conditionalFormatting>
  <conditionalFormatting sqref="Q2">
    <cfRule type="top10" dxfId="21" priority="41" percent="1" rank="10"/>
  </conditionalFormatting>
  <conditionalFormatting sqref="P2">
    <cfRule type="top10" dxfId="20" priority="40" percent="1" rank="10"/>
  </conditionalFormatting>
  <conditionalFormatting sqref="I2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AD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K3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">
    <cfRule type="top10" dxfId="19" priority="34" percent="1" rank="10"/>
  </conditionalFormatting>
  <conditionalFormatting sqref="E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{F7577CD3-FC0F-4F0F-9EEF-18764EBE37AA}</x14:id>
        </ext>
      </extLst>
    </cfRule>
  </conditionalFormatting>
  <conditionalFormatting sqref="G3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H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S3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T3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O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{C1EC8287-E116-4698-BF24-656A6DDE0B3F}</x14:id>
        </ext>
      </extLst>
    </cfRule>
  </conditionalFormatting>
  <conditionalFormatting sqref="M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{6D1676CA-8151-4173-8C61-1AF06D3D9DD6}</x14:id>
        </ext>
      </extLst>
    </cfRule>
  </conditionalFormatting>
  <conditionalFormatting sqref="N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{D43101C1-9782-4EE5-A6D6-90CFF104185D}</x14:id>
        </ext>
      </extLst>
    </cfRule>
  </conditionalFormatting>
  <conditionalFormatting sqref="R3">
    <cfRule type="top10" dxfId="18" priority="24" percent="1" rank="10"/>
  </conditionalFormatting>
  <conditionalFormatting sqref="Q3">
    <cfRule type="top10" dxfId="17" priority="23" percent="1" rank="10"/>
  </conditionalFormatting>
  <conditionalFormatting sqref="P3">
    <cfRule type="top10" dxfId="16" priority="22" percent="1" rank="10"/>
  </conditionalFormatting>
  <conditionalFormatting sqref="I3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AD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K4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top10" dxfId="15" priority="16" percent="1" rank="10"/>
  </conditionalFormatting>
  <conditionalFormatting sqref="E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{5F211F0C-52BD-4E89-B30D-3B17D8FDA5C6}</x14:id>
        </ext>
      </extLst>
    </cfRule>
  </conditionalFormatting>
  <conditionalFormatting sqref="G4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H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S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T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O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{CB50074D-A6A7-41A7-87E8-73F7D270CD51}</x14:id>
        </ext>
      </extLst>
    </cfRule>
  </conditionalFormatting>
  <conditionalFormatting sqref="M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{03EEDCFE-FBA1-4EA2-A69E-A340A6E7D41D}</x14:id>
        </ext>
      </extLst>
    </cfRule>
  </conditionalFormatting>
  <conditionalFormatting sqref="N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{CE80ED65-5EAA-4990-8EC3-28C7FC2AA3A7}</x14:id>
        </ext>
      </extLst>
    </cfRule>
  </conditionalFormatting>
  <conditionalFormatting sqref="R4">
    <cfRule type="top10" dxfId="14" priority="6" percent="1" rank="10"/>
  </conditionalFormatting>
  <conditionalFormatting sqref="Q4">
    <cfRule type="top10" dxfId="13" priority="5" percent="1" rank="10"/>
  </conditionalFormatting>
  <conditionalFormatting sqref="P4">
    <cfRule type="top10" dxfId="12" priority="4" percent="1" rank="10"/>
  </conditionalFormatting>
  <conditionalFormatting sqref="I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D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D2D381-A886-42D6-BFBE-50088BA6E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B4429158-C236-4F89-B01C-08C479886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A4401190-6CDD-471F-8B19-40ADC4FEA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51D43651-D396-4008-AF2C-CE9438762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F7577CD3-FC0F-4F0F-9EEF-18764EBE3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C1EC8287-E116-4698-BF24-656A6DDE0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6D1676CA-8151-4173-8C61-1AF06D3D9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D43101C1-9782-4EE5-A6D6-90CFF104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5F211F0C-52BD-4E89-B30D-3B17D8FDA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CB50074D-A6A7-41A7-87E8-73F7D270C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03EEDCFE-FBA1-4EA2-A69E-A340A6E7D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CE80ED65-5EAA-4990-8EC3-28C7FC2AA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8" sqref="D8"/>
    </sheetView>
  </sheetViews>
  <sheetFormatPr defaultRowHeight="14.5" x14ac:dyDescent="0.35"/>
  <cols>
    <col min="2" max="2" width="28.81640625" customWidth="1"/>
    <col min="3" max="3" width="19.54296875" customWidth="1"/>
    <col min="4" max="4" width="23.7265625" customWidth="1"/>
    <col min="5" max="5" width="31.7265625" customWidth="1"/>
    <col min="6" max="6" width="39.54296875" customWidth="1"/>
  </cols>
  <sheetData>
    <row r="1" spans="1:6" x14ac:dyDescent="0.35">
      <c r="C1" t="s">
        <v>97</v>
      </c>
      <c r="D1" t="s">
        <v>98</v>
      </c>
      <c r="E1" t="s">
        <v>99</v>
      </c>
      <c r="F1" s="15" t="s">
        <v>82</v>
      </c>
    </row>
    <row r="2" spans="1:6" x14ac:dyDescent="0.35">
      <c r="A2" s="33" t="s">
        <v>83</v>
      </c>
      <c r="B2" s="33" t="s">
        <v>90</v>
      </c>
      <c r="C2">
        <v>0</v>
      </c>
      <c r="D2">
        <v>5.8276086666666664</v>
      </c>
      <c r="E2">
        <v>253.17878255555556</v>
      </c>
      <c r="F2">
        <f>SUM(C2*C6,D2*D6,E2*E6)</f>
        <v>27.648921722222223</v>
      </c>
    </row>
    <row r="3" spans="1:6" x14ac:dyDescent="0.35">
      <c r="A3" s="33" t="s">
        <v>85</v>
      </c>
      <c r="B3" s="33" t="s">
        <v>86</v>
      </c>
      <c r="C3">
        <v>0</v>
      </c>
      <c r="D3">
        <v>0</v>
      </c>
      <c r="E3">
        <v>39.885710000000003</v>
      </c>
      <c r="F3">
        <f>SUM(C3*C6,D3*D6,E3*E6)</f>
        <v>3.9885710000000003</v>
      </c>
    </row>
    <row r="4" spans="1:6" x14ac:dyDescent="0.35">
      <c r="A4" s="33" t="s">
        <v>87</v>
      </c>
      <c r="B4" s="33" t="s">
        <v>88</v>
      </c>
      <c r="C4">
        <v>0</v>
      </c>
      <c r="D4">
        <v>64.997838111111093</v>
      </c>
      <c r="E4">
        <v>982.89368644444448</v>
      </c>
      <c r="F4">
        <f>SUM(C4*C6,D4*D6,E4*E6)</f>
        <v>124.2885038888889</v>
      </c>
    </row>
    <row r="5" spans="1:6" x14ac:dyDescent="0.35">
      <c r="A5" s="33" t="s">
        <v>89</v>
      </c>
      <c r="B5" s="33" t="s">
        <v>84</v>
      </c>
      <c r="C5">
        <v>0</v>
      </c>
      <c r="D5">
        <v>16.677777777777777</v>
      </c>
      <c r="E5">
        <v>367.78222222222223</v>
      </c>
      <c r="F5">
        <f>SUM(C5*C6,D5*D6,E5*E6)</f>
        <v>43.449333333333335</v>
      </c>
    </row>
    <row r="6" spans="1:6" x14ac:dyDescent="0.35">
      <c r="A6" t="s">
        <v>91</v>
      </c>
      <c r="C6">
        <v>0.5</v>
      </c>
      <c r="D6">
        <v>0.4</v>
      </c>
      <c r="E6">
        <v>0.1</v>
      </c>
    </row>
    <row r="7" spans="1:6" x14ac:dyDescent="0.35">
      <c r="C7" s="49" t="s">
        <v>104</v>
      </c>
      <c r="D7" s="49"/>
      <c r="E7" s="49"/>
      <c r="F7" s="35" t="s">
        <v>105</v>
      </c>
    </row>
    <row r="8" spans="1:6" x14ac:dyDescent="0.35">
      <c r="D8">
        <f>SUM(MAX(C2:C5)*C6,MAX(D2:D5)*D6,MAX(E2:E5)*E6)</f>
        <v>124.2885038888889</v>
      </c>
      <c r="F8">
        <f>MAX(F2:F5)</f>
        <v>124.2885038888889</v>
      </c>
    </row>
    <row r="9" spans="1:6" x14ac:dyDescent="0.35">
      <c r="D9" s="48" t="s">
        <v>94</v>
      </c>
      <c r="E9" s="48"/>
      <c r="F9" s="48"/>
    </row>
    <row r="10" spans="1:6" x14ac:dyDescent="0.35">
      <c r="E10">
        <f>D8-F8</f>
        <v>0</v>
      </c>
    </row>
  </sheetData>
  <mergeCells count="2">
    <mergeCell ref="C7:E7"/>
    <mergeCell ref="D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Tonga Tongatapu</vt:lpstr>
      <vt:lpstr>Fiji Urban</vt:lpstr>
      <vt:lpstr>EVPI</vt:lpstr>
      <vt:lpstr>Cook Islands</vt:lpstr>
      <vt:lpstr>Samoa Rural</vt:lpstr>
      <vt:lpstr>Combined</vt:lpstr>
      <vt:lpstr>Regression</vt:lpstr>
      <vt:lpstr>EVPI2</vt:lpstr>
      <vt:lpstr>EVPI3</vt:lpstr>
      <vt:lpstr>EVPI4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Eze</dc:creator>
  <cp:lastModifiedBy>Peter Eze</cp:lastModifiedBy>
  <dcterms:created xsi:type="dcterms:W3CDTF">2020-09-22T08:30:45Z</dcterms:created>
  <dcterms:modified xsi:type="dcterms:W3CDTF">2021-01-13T23:44:59Z</dcterms:modified>
</cp:coreProperties>
</file>