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D5C4C699-04C1-4B50-8B6D-16D18510D80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4" i="1" l="1"/>
  <c r="AC5" i="1"/>
  <c r="AC6" i="1"/>
  <c r="AC7" i="1"/>
  <c r="AC8" i="1"/>
  <c r="AC9" i="1"/>
  <c r="AC10" i="1"/>
  <c r="AC11" i="1"/>
  <c r="AC12" i="1"/>
  <c r="AC13" i="1"/>
  <c r="AC14" i="1"/>
  <c r="AC3" i="1"/>
  <c r="AB4" i="1" l="1"/>
  <c r="AD4" i="1" s="1"/>
  <c r="AB5" i="1"/>
  <c r="AD5" i="1" s="1"/>
  <c r="AB6" i="1"/>
  <c r="AD6" i="1" s="1"/>
  <c r="AB7" i="1"/>
  <c r="AD7" i="1" s="1"/>
  <c r="AB8" i="1"/>
  <c r="AD8" i="1" s="1"/>
  <c r="AB9" i="1"/>
  <c r="AD9" i="1" s="1"/>
  <c r="AB10" i="1"/>
  <c r="AD10" i="1" s="1"/>
  <c r="AB11" i="1"/>
  <c r="AD11" i="1" s="1"/>
  <c r="AB12" i="1"/>
  <c r="AD12" i="1" s="1"/>
  <c r="AB13" i="1"/>
  <c r="AD13" i="1" s="1"/>
  <c r="AB14" i="1"/>
  <c r="AD14" i="1" s="1"/>
  <c r="AB3" i="1"/>
  <c r="AD3" i="1" s="1"/>
  <c r="P4" i="1" l="1"/>
  <c r="U4" i="1" s="1"/>
  <c r="Q4" i="1"/>
  <c r="R4" i="1"/>
  <c r="S4" i="1"/>
  <c r="T4" i="1"/>
  <c r="V4" i="1"/>
  <c r="AA4" i="1"/>
  <c r="P5" i="1"/>
  <c r="U5" i="1" s="1"/>
  <c r="Q5" i="1"/>
  <c r="R5" i="1"/>
  <c r="S5" i="1"/>
  <c r="V5" i="1"/>
  <c r="AA5" i="1"/>
  <c r="P6" i="1"/>
  <c r="Q6" i="1"/>
  <c r="R6" i="1"/>
  <c r="S6" i="1"/>
  <c r="T6" i="1"/>
  <c r="U6" i="1"/>
  <c r="V6" i="1"/>
  <c r="AA6" i="1"/>
  <c r="P7" i="1"/>
  <c r="Q7" i="1"/>
  <c r="R7" i="1"/>
  <c r="S7" i="1"/>
  <c r="T7" i="1"/>
  <c r="U7" i="1"/>
  <c r="V7" i="1"/>
  <c r="AA7" i="1"/>
  <c r="P8" i="1"/>
  <c r="U8" i="1" s="1"/>
  <c r="Q8" i="1"/>
  <c r="R8" i="1"/>
  <c r="S8" i="1"/>
  <c r="V8" i="1"/>
  <c r="AA8" i="1"/>
  <c r="P9" i="1"/>
  <c r="U9" i="1" s="1"/>
  <c r="Q9" i="1"/>
  <c r="R9" i="1"/>
  <c r="S9" i="1"/>
  <c r="T9" i="1"/>
  <c r="V9" i="1"/>
  <c r="AA9" i="1"/>
  <c r="P10" i="1"/>
  <c r="U10" i="1" s="1"/>
  <c r="Q10" i="1"/>
  <c r="R10" i="1"/>
  <c r="S10" i="1"/>
  <c r="V10" i="1"/>
  <c r="AA10" i="1"/>
  <c r="P11" i="1"/>
  <c r="U11" i="1" s="1"/>
  <c r="Q11" i="1"/>
  <c r="R11" i="1"/>
  <c r="S11" i="1"/>
  <c r="T11" i="1"/>
  <c r="V11" i="1"/>
  <c r="AA11" i="1"/>
  <c r="P12" i="1"/>
  <c r="U12" i="1" s="1"/>
  <c r="Q12" i="1"/>
  <c r="R12" i="1"/>
  <c r="S12" i="1"/>
  <c r="V12" i="1"/>
  <c r="AA12" i="1"/>
  <c r="P13" i="1"/>
  <c r="U13" i="1" s="1"/>
  <c r="Q13" i="1"/>
  <c r="R13" i="1"/>
  <c r="S13" i="1"/>
  <c r="V13" i="1"/>
  <c r="AA13" i="1"/>
  <c r="P14" i="1"/>
  <c r="U14" i="1" s="1"/>
  <c r="Q14" i="1"/>
  <c r="R14" i="1"/>
  <c r="S14" i="1"/>
  <c r="V14" i="1"/>
  <c r="AA14" i="1"/>
  <c r="AA3" i="1"/>
  <c r="V3" i="1"/>
  <c r="S3" i="1"/>
  <c r="R3" i="1"/>
  <c r="Q3" i="1"/>
  <c r="P3" i="1"/>
  <c r="U3" i="1" s="1"/>
  <c r="T5" i="1" l="1"/>
  <c r="T13" i="1"/>
  <c r="T10" i="1"/>
  <c r="T12" i="1"/>
  <c r="W12" i="1" s="1"/>
  <c r="W7" i="1"/>
  <c r="W9" i="1"/>
  <c r="W4" i="1"/>
  <c r="T8" i="1"/>
  <c r="W8" i="1" s="1"/>
  <c r="X13" i="1"/>
  <c r="W11" i="1"/>
  <c r="X9" i="1"/>
  <c r="Y9" i="1" s="1"/>
  <c r="Z9" i="1" s="1"/>
  <c r="X4" i="1"/>
  <c r="X5" i="1"/>
  <c r="W6" i="1"/>
  <c r="Y6" i="1" s="1"/>
  <c r="Z6" i="1" s="1"/>
  <c r="T14" i="1"/>
  <c r="W14" i="1" s="1"/>
  <c r="X10" i="1"/>
  <c r="W13" i="1"/>
  <c r="W10" i="1"/>
  <c r="X7" i="1"/>
  <c r="Y7" i="1" s="1"/>
  <c r="Z7" i="1" s="1"/>
  <c r="X6" i="1"/>
  <c r="W5" i="1"/>
  <c r="X11" i="1"/>
  <c r="Y11" i="1" s="1"/>
  <c r="Z11" i="1" s="1"/>
  <c r="T3" i="1"/>
  <c r="X3" i="1" s="1"/>
  <c r="AK14" i="1"/>
  <c r="AJ14" i="1"/>
  <c r="AK13" i="1"/>
  <c r="AJ13" i="1"/>
  <c r="AK12" i="1"/>
  <c r="AJ12" i="1"/>
  <c r="AK11" i="1"/>
  <c r="AJ11" i="1"/>
  <c r="AK10" i="1"/>
  <c r="AJ10" i="1"/>
  <c r="AG10" i="1"/>
  <c r="AK9" i="1"/>
  <c r="AJ9" i="1"/>
  <c r="AK8" i="1"/>
  <c r="AJ8" i="1"/>
  <c r="AK7" i="1"/>
  <c r="AJ7" i="1"/>
  <c r="AK6" i="1"/>
  <c r="AJ6" i="1"/>
  <c r="AK5" i="1"/>
  <c r="AJ5" i="1"/>
  <c r="AK4" i="1"/>
  <c r="AJ4" i="1"/>
  <c r="AK3" i="1"/>
  <c r="AJ3" i="1"/>
  <c r="AN7" i="1" l="1"/>
  <c r="Y4" i="1"/>
  <c r="Z4" i="1" s="1"/>
  <c r="X12" i="1"/>
  <c r="Y12" i="1" s="1"/>
  <c r="Z12" i="1" s="1"/>
  <c r="X14" i="1"/>
  <c r="X8" i="1"/>
  <c r="Y10" i="1"/>
  <c r="Z10" i="1" s="1"/>
  <c r="Y14" i="1"/>
  <c r="Z14" i="1" s="1"/>
  <c r="Y13" i="1"/>
  <c r="Z13" i="1" s="1"/>
  <c r="Y8" i="1"/>
  <c r="Z8" i="1" s="1"/>
  <c r="Y5" i="1"/>
  <c r="Z5" i="1" s="1"/>
  <c r="W3" i="1"/>
  <c r="Y3" i="1" s="1"/>
  <c r="Z3" i="1" s="1"/>
  <c r="AN6" i="1"/>
  <c r="AL6" i="1" s="1"/>
  <c r="AM6" i="1" s="1"/>
  <c r="AN5" i="1"/>
  <c r="AL5" i="1" s="1"/>
  <c r="AM5" i="1" s="1"/>
  <c r="AG8" i="1"/>
  <c r="AN11" i="1"/>
  <c r="AL11" i="1" s="1"/>
  <c r="AM11" i="1" s="1"/>
  <c r="AE12" i="1"/>
  <c r="AN3" i="1"/>
  <c r="AL3" i="1" s="1"/>
  <c r="AM3" i="1" s="1"/>
  <c r="AE6" i="1"/>
  <c r="AN13" i="1"/>
  <c r="AL13" i="1" s="1"/>
  <c r="AM13" i="1" s="1"/>
  <c r="AN14" i="1"/>
  <c r="AL14" i="1" s="1"/>
  <c r="AM14" i="1" s="1"/>
  <c r="AF14" i="1"/>
  <c r="AF13" i="1"/>
  <c r="AG12" i="1"/>
  <c r="AE11" i="1"/>
  <c r="AG11" i="1"/>
  <c r="AE10" i="1"/>
  <c r="AN10" i="1"/>
  <c r="AL10" i="1" s="1"/>
  <c r="AM10" i="1" s="1"/>
  <c r="AE8" i="1"/>
  <c r="AE7" i="1"/>
  <c r="AG7" i="1"/>
  <c r="AL7" i="1"/>
  <c r="AM7" i="1" s="1"/>
  <c r="AF5" i="1"/>
  <c r="AN4" i="1"/>
  <c r="AL4" i="1" s="1"/>
  <c r="AM4" i="1" s="1"/>
  <c r="AG3" i="1"/>
  <c r="AG14" i="1"/>
  <c r="AG5" i="1"/>
  <c r="AG9" i="1"/>
  <c r="AG4" i="1"/>
  <c r="AF4" i="1"/>
  <c r="AG6" i="1"/>
  <c r="AF9" i="1"/>
  <c r="AN9" i="1"/>
  <c r="AL9" i="1" s="1"/>
  <c r="AM9" i="1" s="1"/>
  <c r="AG13" i="1"/>
  <c r="AN8" i="1"/>
  <c r="AL8" i="1" s="1"/>
  <c r="AM8" i="1" s="1"/>
  <c r="AN12" i="1"/>
  <c r="AL12" i="1" s="1"/>
  <c r="AM12" i="1" s="1"/>
  <c r="AF8" i="1" l="1"/>
  <c r="AI8" i="1" s="1"/>
  <c r="AF12" i="1"/>
  <c r="AH12" i="1" s="1"/>
  <c r="AE5" i="1"/>
  <c r="AI5" i="1" s="1"/>
  <c r="AE13" i="1"/>
  <c r="AI13" i="1" s="1"/>
  <c r="AF11" i="1"/>
  <c r="AF6" i="1"/>
  <c r="AH6" i="1" s="1"/>
  <c r="AI12" i="1"/>
  <c r="AE14" i="1"/>
  <c r="AI14" i="1" s="1"/>
  <c r="AH11" i="1"/>
  <c r="AF10" i="1"/>
  <c r="AF7" i="1"/>
  <c r="AH7" i="1" s="1"/>
  <c r="AI11" i="1"/>
  <c r="AH8" i="1"/>
  <c r="AE4" i="1"/>
  <c r="AH4" i="1" s="1"/>
  <c r="AE9" i="1"/>
  <c r="AI9" i="1" s="1"/>
  <c r="AI6" i="1" l="1"/>
  <c r="AH13" i="1"/>
  <c r="AH5" i="1"/>
  <c r="AH14" i="1"/>
  <c r="AI10" i="1"/>
  <c r="AH10" i="1"/>
  <c r="AI7" i="1"/>
  <c r="AI4" i="1"/>
  <c r="AH9" i="1"/>
  <c r="AF3" i="1" l="1"/>
  <c r="AE3" i="1"/>
  <c r="AI3" i="1" l="1"/>
  <c r="AH3" i="1"/>
</calcChain>
</file>

<file path=xl/sharedStrings.xml><?xml version="1.0" encoding="utf-8"?>
<sst xmlns="http://schemas.openxmlformats.org/spreadsheetml/2006/main" count="47" uniqueCount="41">
  <si>
    <t>Spatial settings</t>
    <phoneticPr fontId="2" type="noConversion"/>
  </si>
  <si>
    <t>acceleration sensor</t>
    <phoneticPr fontId="2" type="noConversion"/>
  </si>
  <si>
    <t>magnetic field sensor</t>
    <phoneticPr fontId="2" type="noConversion"/>
  </si>
  <si>
    <t>orientation sensor</t>
    <phoneticPr fontId="2" type="noConversion"/>
  </si>
  <si>
    <t>Vector Method</t>
    <phoneticPr fontId="2" type="noConversion"/>
  </si>
  <si>
    <t>Rotation Matrix Method</t>
    <phoneticPr fontId="2" type="noConversion"/>
  </si>
  <si>
    <t>Trigonometric Function Method</t>
    <phoneticPr fontId="2" type="noConversion"/>
  </si>
  <si>
    <t>Index</t>
    <phoneticPr fontId="2" type="noConversion"/>
  </si>
  <si>
    <t>Dip Direction</t>
    <phoneticPr fontId="2" type="noConversion"/>
  </si>
  <si>
    <t>Dip Angle</t>
    <phoneticPr fontId="2" type="noConversion"/>
  </si>
  <si>
    <t>Orientation Angle</t>
    <phoneticPr fontId="2" type="noConversion"/>
  </si>
  <si>
    <t>A0</t>
  </si>
  <si>
    <t>A1</t>
  </si>
  <si>
    <t>A2</t>
  </si>
  <si>
    <t>M0</t>
  </si>
  <si>
    <t>M1</t>
  </si>
  <si>
    <t>M2</t>
  </si>
  <si>
    <t>O0</t>
  </si>
  <si>
    <t>O1</t>
  </si>
  <si>
    <t>O2</t>
  </si>
  <si>
    <t>N0</t>
    <phoneticPr fontId="2" type="noConversion"/>
  </si>
  <si>
    <t>N1</t>
    <phoneticPr fontId="2" type="noConversion"/>
  </si>
  <si>
    <t>N2</t>
    <phoneticPr fontId="2" type="noConversion"/>
  </si>
  <si>
    <t>G×M0</t>
  </si>
  <si>
    <t>G×M1</t>
  </si>
  <si>
    <t>G×M2</t>
  </si>
  <si>
    <t>G×N0</t>
  </si>
  <si>
    <t>G×N1</t>
  </si>
  <si>
    <t>G×N2</t>
  </si>
  <si>
    <t>A2E</t>
    <phoneticPr fontId="2" type="noConversion"/>
  </si>
  <si>
    <t>clockwise?</t>
    <phoneticPr fontId="2" type="noConversion"/>
  </si>
  <si>
    <t>strike</t>
    <phoneticPr fontId="2" type="noConversion"/>
  </si>
  <si>
    <t>φ</t>
    <phoneticPr fontId="2" type="noConversion"/>
  </si>
  <si>
    <t>θ</t>
    <phoneticPr fontId="2" type="noConversion"/>
  </si>
  <si>
    <t>ψ</t>
    <phoneticPr fontId="2" type="noConversion"/>
  </si>
  <si>
    <t>Vnx</t>
    <phoneticPr fontId="2" type="noConversion"/>
  </si>
  <si>
    <t>Vny</t>
    <phoneticPr fontId="2" type="noConversion"/>
  </si>
  <si>
    <t>Vnz</t>
    <phoneticPr fontId="2" type="noConversion"/>
  </si>
  <si>
    <t>sin O1</t>
    <phoneticPr fontId="1" type="noConversion"/>
  </si>
  <si>
    <t>sin O2</t>
    <phoneticPr fontId="1" type="noConversion"/>
  </si>
  <si>
    <t>epsilon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</si>
</sst>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.0_);[Red]\(0.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176" fontId="0" fillId="0" borderId="2" xfId="0" applyNumberFormat="1" applyBorder="1" applyAlignment="1">
      <alignment vertical="center"/>
    </xf>
    <xf numFmtId="177" fontId="0" fillId="0" borderId="2" xfId="0" applyNumberForma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NumberFormat="1" applyBorder="1" applyAlignment="1">
      <alignment vertical="center"/>
    </xf>
    <xf numFmtId="0" fontId="4" fillId="2" borderId="2" xfId="1" applyBorder="1" applyAlignment="1">
      <alignment vertical="center"/>
    </xf>
    <xf numFmtId="178" fontId="4" fillId="2" borderId="2" xfId="1" applyNumberFormat="1" applyBorder="1" applyAlignment="1">
      <alignment vertical="center"/>
    </xf>
    <xf numFmtId="177" fontId="4" fillId="2" borderId="2" xfId="1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4" fillId="2" borderId="2" xfId="1" applyNumberForma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tabSelected="1" workbookViewId="0">
      <selection activeCell="A2" sqref="A2"/>
    </sheetView>
  </sheetViews>
  <sheetFormatPr defaultRowHeight="14.25" x14ac:dyDescent="0.2"/>
  <cols>
    <col min="14" max="25" width="9" hidden="1" customWidth="1"/>
    <col min="28" max="33" width="9" hidden="1" customWidth="1"/>
    <col min="36" max="38" width="9" hidden="1" customWidth="1"/>
  </cols>
  <sheetData>
    <row r="1" spans="1:40" s="2" customFormat="1" x14ac:dyDescent="0.2">
      <c r="A1" s="1"/>
      <c r="B1" s="14" t="s">
        <v>0</v>
      </c>
      <c r="C1" s="14"/>
      <c r="D1" s="14"/>
      <c r="E1" s="15" t="s">
        <v>1</v>
      </c>
      <c r="F1" s="15"/>
      <c r="G1" s="15"/>
      <c r="H1" s="15" t="s">
        <v>2</v>
      </c>
      <c r="I1" s="15"/>
      <c r="J1" s="15"/>
      <c r="K1" s="15" t="s">
        <v>3</v>
      </c>
      <c r="L1" s="15"/>
      <c r="M1" s="15"/>
      <c r="N1" s="16" t="s">
        <v>4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3" t="s">
        <v>5</v>
      </c>
      <c r="AC1" s="13"/>
      <c r="AD1" s="13"/>
      <c r="AE1" s="13"/>
      <c r="AF1" s="13"/>
      <c r="AG1" s="13"/>
      <c r="AH1" s="13"/>
      <c r="AI1" s="13"/>
      <c r="AJ1" s="13" t="s">
        <v>6</v>
      </c>
      <c r="AK1" s="13"/>
      <c r="AL1" s="13"/>
      <c r="AM1" s="13"/>
      <c r="AN1" s="13"/>
    </row>
    <row r="2" spans="1:40" s="2" customFormat="1" ht="15" x14ac:dyDescent="0.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11" t="s">
        <v>17</v>
      </c>
      <c r="L2" s="11" t="s">
        <v>18</v>
      </c>
      <c r="M2" s="4" t="s">
        <v>19</v>
      </c>
      <c r="N2" s="12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6" t="s">
        <v>29</v>
      </c>
      <c r="X2" s="6" t="s">
        <v>30</v>
      </c>
      <c r="Y2" s="6" t="s">
        <v>31</v>
      </c>
      <c r="Z2" s="9" t="s">
        <v>8</v>
      </c>
      <c r="AA2" s="9" t="s">
        <v>9</v>
      </c>
      <c r="AB2" s="3" t="s">
        <v>32</v>
      </c>
      <c r="AC2" s="3" t="s">
        <v>33</v>
      </c>
      <c r="AD2" s="7" t="s">
        <v>34</v>
      </c>
      <c r="AE2" s="7" t="s">
        <v>35</v>
      </c>
      <c r="AF2" s="7" t="s">
        <v>36</v>
      </c>
      <c r="AG2" s="7" t="s">
        <v>37</v>
      </c>
      <c r="AH2" s="9" t="s">
        <v>8</v>
      </c>
      <c r="AI2" s="9" t="s">
        <v>9</v>
      </c>
      <c r="AJ2" t="s">
        <v>38</v>
      </c>
      <c r="AK2" t="s">
        <v>39</v>
      </c>
      <c r="AL2" t="s">
        <v>40</v>
      </c>
      <c r="AM2" s="9" t="s">
        <v>8</v>
      </c>
      <c r="AN2" s="9" t="s">
        <v>9</v>
      </c>
    </row>
    <row r="3" spans="1:40" s="2" customFormat="1" x14ac:dyDescent="0.2">
      <c r="A3" s="3">
        <v>1</v>
      </c>
      <c r="B3" s="3">
        <v>0</v>
      </c>
      <c r="C3" s="3">
        <v>45</v>
      </c>
      <c r="D3" s="3">
        <v>0</v>
      </c>
      <c r="E3" s="5">
        <v>-8.0106382978723471E-3</v>
      </c>
      <c r="F3" s="5">
        <v>-6.9736893617021263</v>
      </c>
      <c r="G3" s="5">
        <v>6.8935787234042545</v>
      </c>
      <c r="H3" s="5">
        <v>-0.52783989361702144</v>
      </c>
      <c r="I3" s="5">
        <v>36.627336702127657</v>
      </c>
      <c r="J3" s="5">
        <v>7.9214563829787243</v>
      </c>
      <c r="K3" s="11">
        <v>0.24634893617021297</v>
      </c>
      <c r="L3" s="11">
        <v>45.551048936170211</v>
      </c>
      <c r="M3" s="5">
        <v>-3.171489361702122E-2</v>
      </c>
      <c r="N3" s="12">
        <v>0</v>
      </c>
      <c r="O3" s="3">
        <v>0</v>
      </c>
      <c r="P3" s="3">
        <f>IF(AND(L3&gt;-90,L3&lt;90),-1,1)</f>
        <v>-1</v>
      </c>
      <c r="Q3" s="3">
        <f>F3*J3-G3*I3</f>
        <v>-307.73520509191712</v>
      </c>
      <c r="R3" s="3">
        <f>G3*H3-E3*J3</f>
        <v>-3.5752499381258493</v>
      </c>
      <c r="S3" s="3">
        <f>E3*I3-F3*H3</f>
        <v>-3.9743997969341338</v>
      </c>
      <c r="T3" s="3">
        <f>F3*P3-G3*O3</f>
        <v>6.9736893617021263</v>
      </c>
      <c r="U3" s="3">
        <f>G3*N3-E3*P3</f>
        <v>-8.0106382978723471E-3</v>
      </c>
      <c r="V3" s="3">
        <f>E3*O3-F3*N3</f>
        <v>0</v>
      </c>
      <c r="W3" s="3">
        <f>DEGREES(ACOS((Q3*T3+R3*U3+S3*V3)/(SQRT(Q3*Q3+R3*R3+S3*S3)*SQRT(T3*T3+U3*U3+V3*V3))))</f>
        <v>178.9596109580591</v>
      </c>
      <c r="X3" s="3">
        <f>IF((T3*R3-U3*Q3)&gt;0,1,-1)</f>
        <v>-1</v>
      </c>
      <c r="Y3" s="3">
        <f>MOD(90 + X3*W3 +720,360)</f>
        <v>271.0403890419409</v>
      </c>
      <c r="Z3" s="11">
        <f>MOD(Y3- P3*90+720,360)</f>
        <v>1.0403890419408981</v>
      </c>
      <c r="AA3" s="11">
        <f>DEGREES(ACOS(ABS(G3/(SQRT(E3*E3+F3*F3+G3*G3)))))</f>
        <v>45.331010582617147</v>
      </c>
      <c r="AB3" s="8">
        <f>DEGREES(ATAN2(G3,F3))</f>
        <v>-45.330991683460958</v>
      </c>
      <c r="AC3" s="8">
        <f>DEGREES(ATAN2(SQRT(F3*F3+G3*G3),-E3))</f>
        <v>4.6806535605511387E-2</v>
      </c>
      <c r="AD3" s="3">
        <f>DEGREES(ATAN2((I3*COS(RADIANS(AB3))-J3*SIN(RADIANS(AB3))),((H3*COS(RADIANS(AC3))+I3*SIN(RADIANS(AC3))*SIN(RADIANS(AB3))+J3*SIN(RADIANS(AC3))*COS(RADIANS(AB3))))))</f>
        <v>-0.99412021417981788</v>
      </c>
      <c r="AE3" s="3">
        <f t="shared" ref="AE3:AE14" si="0">SIN(RADIANS(AB3))*SIN(RADIANS(AD3))+COS(RADIANS(AB3))*COS(RADIANS(AD3))*SIN(RADIANS(AC3))</f>
        <v>1.2913050512401922E-2</v>
      </c>
      <c r="AF3" s="3">
        <f t="shared" ref="AF3:AF14" si="1">COS(RADIANS(AB3))*SIN(RADIANS(AC3))*SIN(RADIANS(AD3))-COS(RADIANS(AD3))*SIN(RADIANS(AB3))</f>
        <v>0.71106283063073561</v>
      </c>
      <c r="AG3" s="3">
        <f t="shared" ref="AG3:AG14" si="2">COS(RADIANS(AB3))*COS(RADIANS(AC3))</f>
        <v>0.70300988899294292</v>
      </c>
      <c r="AH3" s="17">
        <f t="shared" ref="AH3:AH14" si="3">IF(AG3&gt;=0,IF(AE3&gt;0,90-DEGREES(ATAN(AF3/AE3)),270-DEGREES(ATAN(AF3/AE3))),IF(AE3&gt;0,270-DEGREES(ATAN(AF3/AE3)),90-DEGREES(ATAN(AF3/AE3))))</f>
        <v>1.0403890419411397</v>
      </c>
      <c r="AI3" s="17">
        <f t="shared" ref="AI3:AI14" si="4">IF(AG3&gt;0,DEGREES(ATAN(SQRT(AE3*AE3+AF3*AF3)/AG3)),DEGREES(ATAN(SQRT(AE3*AE3+AF3*AF3)/-AG3)))</f>
        <v>45.331010582617154</v>
      </c>
      <c r="AJ3">
        <f t="shared" ref="AJ3:AJ14" si="5">SIN(RADIANS(L3))</f>
        <v>0.71387465651148441</v>
      </c>
      <c r="AK3">
        <f t="shared" ref="AK3:AK14" si="6">SIN(RADIANS(M3))</f>
        <v>-5.5352928727034584E-4</v>
      </c>
      <c r="AL3">
        <f>DEGREES(ACOS(AJ3/SIN(RADIANS(AN3))))</f>
        <v>4.4426406451115341E-2</v>
      </c>
      <c r="AM3" s="10">
        <f>MOD(IF(M3&gt;0,K3-AL3,AL3+K3)+720,360)</f>
        <v>0.29077534262137306</v>
      </c>
      <c r="AN3" s="10">
        <f t="shared" ref="AN3:AN14" si="7">ABS(DEGREES(ASIN(SQRT(1/AJ3/AJ3+1/AK3/AK3)*AJ3*AK3)))</f>
        <v>45.551066494540031</v>
      </c>
    </row>
    <row r="4" spans="1:40" s="2" customFormat="1" x14ac:dyDescent="0.2">
      <c r="A4" s="3">
        <v>2</v>
      </c>
      <c r="B4" s="3">
        <v>30</v>
      </c>
      <c r="C4" s="3">
        <v>45</v>
      </c>
      <c r="D4" s="3">
        <v>0</v>
      </c>
      <c r="E4" s="5">
        <v>-1.5605714285714296E-2</v>
      </c>
      <c r="F4" s="5">
        <v>-6.967245142857144</v>
      </c>
      <c r="G4" s="5">
        <v>6.9044651428571404</v>
      </c>
      <c r="H4" s="5">
        <v>-16.563029142857143</v>
      </c>
      <c r="I4" s="5">
        <v>33.212647428571451</v>
      </c>
      <c r="J4" s="5">
        <v>4.6543228571428568</v>
      </c>
      <c r="K4" s="11">
        <v>30.216371999999996</v>
      </c>
      <c r="L4" s="11">
        <v>45.5155999999999</v>
      </c>
      <c r="M4" s="5">
        <v>1.3200000000000022E-2</v>
      </c>
      <c r="N4" s="12">
        <v>0</v>
      </c>
      <c r="O4" s="3">
        <v>0</v>
      </c>
      <c r="P4" s="3">
        <f t="shared" ref="P4:P14" si="8">IF(AND(L4&gt;-90,L4&lt;90),-1,1)</f>
        <v>-1</v>
      </c>
      <c r="Q4" s="3">
        <f t="shared" ref="Q4:Q14" si="9">F4*J4-G4*I4</f>
        <v>-261.74337479229297</v>
      </c>
      <c r="R4" s="3">
        <f t="shared" ref="R4:R14" si="10">G4*H4-E4*J4</f>
        <v>-114.28622334428208</v>
      </c>
      <c r="S4" s="3">
        <f t="shared" ref="S4:S14" si="11">E4*I4-F4*H4</f>
        <v>-115.9169914330152</v>
      </c>
      <c r="T4" s="3">
        <f t="shared" ref="T4:T14" si="12">F4*P4-G4*O4</f>
        <v>6.967245142857144</v>
      </c>
      <c r="U4" s="3">
        <f t="shared" ref="U4:U14" si="13">G4*N4-E4*P4</f>
        <v>-1.5605714285714296E-2</v>
      </c>
      <c r="V4" s="3">
        <f t="shared" ref="V4:V14" si="14">E4*O4-F4*N4</f>
        <v>0</v>
      </c>
      <c r="W4" s="3">
        <f t="shared" ref="W4:W14" si="15">DEGREES(ACOS((Q4*T4+R4*U4+S4*V4)/(SQRT(Q4*Q4+R4*R4+S4*S4)*SQRT(T4*T4+U4*U4+V4*V4))))</f>
        <v>148.03164863443226</v>
      </c>
      <c r="X4" s="3">
        <f t="shared" ref="X4:X14" si="16">IF((T4*R4-U4*Q4)&gt;0,1,-1)</f>
        <v>-1</v>
      </c>
      <c r="Y4" s="3">
        <f t="shared" ref="Y4:Y14" si="17">MOD(90 + X4*W4 +720,360)</f>
        <v>301.96835136556774</v>
      </c>
      <c r="Z4" s="11">
        <f t="shared" ref="Z4:Z14" si="18">MOD(Y4- P4*90+720,360)</f>
        <v>31.968351365567742</v>
      </c>
      <c r="AA4" s="11">
        <f>DEGREES(ACOS(ABS(G4/(SQRT(E4*E4+F4*F4+G4*G4)))))</f>
        <v>45.259376906686214</v>
      </c>
      <c r="AB4" s="8">
        <f t="shared" ref="AB4:AB14" si="19">DEGREES(ATAN2(G4,F4))</f>
        <v>-45.259305046411065</v>
      </c>
      <c r="AC4" s="8">
        <f>DEGREES(ATAN2(SQRT(F4*F4+G4*G4),-E4))</f>
        <v>9.1156251452542525E-2</v>
      </c>
      <c r="AD4" s="3">
        <f>DEGREES(ATAN2((I4*COS(RADIANS(AB4))-J4*SIN(RADIANS(AB4))),((H4*COS(RADIANS(AC4))+I4*SIN(RADIANS(AC4))*SIN(RADIANS(AB4))+J4*SIN(RADIANS(AC4))*COS(RADIANS(AB4))))))</f>
        <v>-31.878016611905565</v>
      </c>
      <c r="AE4" s="3">
        <f t="shared" si="0"/>
        <v>0.37606917295402953</v>
      </c>
      <c r="AF4" s="3">
        <f t="shared" si="1"/>
        <v>0.60257688001610399</v>
      </c>
      <c r="AG4" s="3">
        <f t="shared" si="2"/>
        <v>0.70389848758448847</v>
      </c>
      <c r="AH4" s="17">
        <f t="shared" si="3"/>
        <v>31.968351365567727</v>
      </c>
      <c r="AI4" s="17">
        <f t="shared" si="4"/>
        <v>45.259376906686228</v>
      </c>
      <c r="AJ4">
        <f t="shared" si="5"/>
        <v>0.71344126023553844</v>
      </c>
      <c r="AK4">
        <f t="shared" si="6"/>
        <v>2.303834592252591E-4</v>
      </c>
      <c r="AL4">
        <f t="shared" ref="AL4:AL14" si="20">DEGREES(ACOS(AJ4/SIN(RADIANS(AN4))))</f>
        <v>1.850187278415262E-2</v>
      </c>
      <c r="AM4" s="10">
        <f>MOD(IF(M4&gt;0,K4-AL4,AL4+K4)+720,360)</f>
        <v>30.197870127215879</v>
      </c>
      <c r="AN4" s="10">
        <f t="shared" si="7"/>
        <v>45.515603041554137</v>
      </c>
    </row>
    <row r="5" spans="1:40" s="2" customFormat="1" x14ac:dyDescent="0.2">
      <c r="A5" s="3">
        <v>3</v>
      </c>
      <c r="B5" s="3">
        <v>60</v>
      </c>
      <c r="C5" s="3">
        <v>45</v>
      </c>
      <c r="D5" s="3">
        <v>0</v>
      </c>
      <c r="E5" s="5">
        <v>-2.8373220338983034E-2</v>
      </c>
      <c r="F5" s="5">
        <v>-6.9674613559322109</v>
      </c>
      <c r="G5" s="5">
        <v>6.9087210169491593</v>
      </c>
      <c r="H5" s="5">
        <v>-28.233104067796603</v>
      </c>
      <c r="I5" s="5">
        <v>24.549553898305078</v>
      </c>
      <c r="J5" s="5">
        <v>-3.8911315254237291</v>
      </c>
      <c r="K5" s="11">
        <v>59.993442711864056</v>
      </c>
      <c r="L5" s="11">
        <v>45.498889491525546</v>
      </c>
      <c r="M5" s="5">
        <v>3.7910169491525335E-2</v>
      </c>
      <c r="N5" s="12">
        <v>0</v>
      </c>
      <c r="O5" s="3">
        <v>0</v>
      </c>
      <c r="P5" s="3">
        <f t="shared" si="8"/>
        <v>-1</v>
      </c>
      <c r="Q5" s="3">
        <f t="shared" si="9"/>
        <v>-142.49471043970706</v>
      </c>
      <c r="R5" s="3">
        <f t="shared" si="10"/>
        <v>-195.165043379038</v>
      </c>
      <c r="S5" s="3">
        <f t="shared" si="11"/>
        <v>-197.40961145236568</v>
      </c>
      <c r="T5" s="3">
        <f t="shared" si="12"/>
        <v>6.9674613559322109</v>
      </c>
      <c r="U5" s="3">
        <f t="shared" si="13"/>
        <v>-2.8373220338983034E-2</v>
      </c>
      <c r="V5" s="3">
        <f t="shared" si="14"/>
        <v>0</v>
      </c>
      <c r="W5" s="3">
        <f t="shared" si="15"/>
        <v>117.00797284473622</v>
      </c>
      <c r="X5" s="3">
        <f t="shared" si="16"/>
        <v>-1</v>
      </c>
      <c r="Y5" s="3">
        <f t="shared" si="17"/>
        <v>332.99202715526383</v>
      </c>
      <c r="Z5" s="11">
        <f t="shared" si="18"/>
        <v>62.992027155263713</v>
      </c>
      <c r="AA5" s="11">
        <f>DEGREES(ACOS(ABS(G5/(SQRT(E5*E5+F5*F5+G5*G5)))))</f>
        <v>45.242779265541323</v>
      </c>
      <c r="AB5" s="8">
        <f t="shared" si="19"/>
        <v>-45.242541739306787</v>
      </c>
      <c r="AC5" s="8">
        <f>DEGREES(ATAN2(SQRT(F5*F5+G5*G5),-E5))</f>
        <v>0.1656804098270081</v>
      </c>
      <c r="AD5" s="3">
        <f>DEGREES(ATAN2((I5*COS(RADIANS(AB5))-J5*SIN(RADIANS(AB5))),((H5*COS(RADIANS(AC5))+I5*SIN(RADIANS(AC5))*SIN(RADIANS(AB5))+J5*SIN(RADIANS(AC5))*COS(RADIANS(AB5))))))</f>
        <v>-62.827744220777703</v>
      </c>
      <c r="AE5" s="3">
        <f t="shared" si="0"/>
        <v>0.6326558788160862</v>
      </c>
      <c r="AF5" s="3">
        <f t="shared" si="1"/>
        <v>0.3224651699320728</v>
      </c>
      <c r="AG5" s="3">
        <f t="shared" si="2"/>
        <v>0.70410422039647291</v>
      </c>
      <c r="AH5" s="17">
        <f t="shared" si="3"/>
        <v>62.992027155263813</v>
      </c>
      <c r="AI5" s="17">
        <f t="shared" si="4"/>
        <v>45.242779265541344</v>
      </c>
      <c r="AJ5">
        <f t="shared" si="5"/>
        <v>0.71323686397634889</v>
      </c>
      <c r="AK5">
        <f t="shared" si="6"/>
        <v>6.6165722933836054E-4</v>
      </c>
      <c r="AL5">
        <f t="shared" si="20"/>
        <v>5.3152266467766628E-2</v>
      </c>
      <c r="AM5" s="10">
        <f>MOD(IF(M5&gt;0,K5-AL5,AL5+K5)+720,360)</f>
        <v>59.940290445396272</v>
      </c>
      <c r="AN5" s="10">
        <f t="shared" si="7"/>
        <v>45.498914578865588</v>
      </c>
    </row>
    <row r="6" spans="1:40" s="2" customFormat="1" x14ac:dyDescent="0.2">
      <c r="A6" s="3">
        <v>4</v>
      </c>
      <c r="B6" s="3">
        <v>90</v>
      </c>
      <c r="C6" s="3">
        <v>45</v>
      </c>
      <c r="D6" s="3">
        <v>0</v>
      </c>
      <c r="E6" s="5">
        <v>-4.2006153846153839E-2</v>
      </c>
      <c r="F6" s="5">
        <v>-6.9713328205128189</v>
      </c>
      <c r="G6" s="5">
        <v>6.9064692307692335</v>
      </c>
      <c r="H6" s="5">
        <v>-32.352532820512806</v>
      </c>
      <c r="I6" s="5">
        <v>13.128121025641027</v>
      </c>
      <c r="J6" s="5">
        <v>-15.508584615384617</v>
      </c>
      <c r="K6" s="11">
        <v>89.753680000000017</v>
      </c>
      <c r="L6" s="11">
        <v>45.589999487179355</v>
      </c>
      <c r="M6" s="5">
        <v>4.2971794871794748E-2</v>
      </c>
      <c r="N6" s="12">
        <v>0</v>
      </c>
      <c r="O6" s="3">
        <v>0</v>
      </c>
      <c r="P6" s="3">
        <f t="shared" si="8"/>
        <v>-1</v>
      </c>
      <c r="Q6" s="3">
        <f t="shared" si="9"/>
        <v>17.446541007526562</v>
      </c>
      <c r="R6" s="3">
        <f t="shared" si="10"/>
        <v>-224.09322845361339</v>
      </c>
      <c r="S6" s="3">
        <f t="shared" si="11"/>
        <v>-226.09173574987307</v>
      </c>
      <c r="T6" s="3">
        <f t="shared" si="12"/>
        <v>6.9713328205128189</v>
      </c>
      <c r="U6" s="3">
        <f t="shared" si="13"/>
        <v>-4.2006153846153839E-2</v>
      </c>
      <c r="V6" s="3">
        <f t="shared" si="14"/>
        <v>0</v>
      </c>
      <c r="W6" s="3">
        <f t="shared" si="15"/>
        <v>86.619976736159799</v>
      </c>
      <c r="X6" s="3">
        <f t="shared" si="16"/>
        <v>-1</v>
      </c>
      <c r="Y6" s="3">
        <f t="shared" si="17"/>
        <v>3.3800232638402576</v>
      </c>
      <c r="Z6" s="11">
        <f t="shared" si="18"/>
        <v>93.380023263840258</v>
      </c>
      <c r="AA6" s="11">
        <f>DEGREES(ACOS(ABS(G6/(SQRT(E6*E6+F6*F6+G6*G6)))))</f>
        <v>45.268313365469965</v>
      </c>
      <c r="AB6" s="8">
        <f t="shared" si="19"/>
        <v>-45.267793333613426</v>
      </c>
      <c r="AC6" s="8">
        <f>DEGREES(ATAN2(SQRT(F6*F6+G6*G6),-E6))</f>
        <v>0.24525759437098105</v>
      </c>
      <c r="AD6" s="3">
        <f>DEGREES(ATAN2((I6*COS(RADIANS(AB6))-J6*SIN(RADIANS(AB6))),((H6*COS(RADIANS(AC6))+I6*SIN(RADIANS(AC6))*SIN(RADIANS(AB6))+J6*SIN(RADIANS(AC6))*COS(RADIANS(AB6))))))</f>
        <v>-93.137049825886379</v>
      </c>
      <c r="AE6" s="3">
        <f t="shared" si="0"/>
        <v>0.70917456463039386</v>
      </c>
      <c r="AF6" s="3">
        <f t="shared" si="1"/>
        <v>-4.1884604227366416E-2</v>
      </c>
      <c r="AG6" s="3">
        <f t="shared" si="2"/>
        <v>0.7037876929941359</v>
      </c>
      <c r="AH6" s="17">
        <f t="shared" si="3"/>
        <v>93.380023263840201</v>
      </c>
      <c r="AI6" s="17">
        <f t="shared" si="4"/>
        <v>45.268313365469965</v>
      </c>
      <c r="AJ6">
        <f t="shared" si="5"/>
        <v>0.71435054819851862</v>
      </c>
      <c r="AK6">
        <f t="shared" si="6"/>
        <v>7.4999923569213009E-4</v>
      </c>
      <c r="AL6">
        <f t="shared" si="20"/>
        <v>6.0155024943536729E-2</v>
      </c>
      <c r="AM6" s="10">
        <f>MOD(IF(M6&gt;0,K6-AL6,AL6+K6)+720,360)</f>
        <v>89.693524975056448</v>
      </c>
      <c r="AN6" s="10">
        <f t="shared" si="7"/>
        <v>45.590031722826119</v>
      </c>
    </row>
    <row r="7" spans="1:40" s="2" customFormat="1" x14ac:dyDescent="0.2">
      <c r="A7" s="3">
        <v>5</v>
      </c>
      <c r="B7" s="3">
        <v>120</v>
      </c>
      <c r="C7" s="3">
        <v>45</v>
      </c>
      <c r="D7" s="3">
        <v>0</v>
      </c>
      <c r="E7" s="5">
        <v>-4.8168390804597769E-2</v>
      </c>
      <c r="F7" s="5">
        <v>-6.9797689655172377</v>
      </c>
      <c r="G7" s="5">
        <v>6.9012528735632195</v>
      </c>
      <c r="H7" s="5">
        <v>-27.836551149425258</v>
      </c>
      <c r="I7" s="5">
        <v>2.2609994252873555</v>
      </c>
      <c r="J7" s="5">
        <v>-26.770059770114948</v>
      </c>
      <c r="K7" s="11">
        <v>121.15629999999989</v>
      </c>
      <c r="L7" s="11">
        <v>45.328099999999907</v>
      </c>
      <c r="M7" s="5">
        <v>-0.2663488505747128</v>
      </c>
      <c r="N7" s="12">
        <v>0</v>
      </c>
      <c r="O7" s="3">
        <v>0</v>
      </c>
      <c r="P7" s="3">
        <f t="shared" si="8"/>
        <v>-1</v>
      </c>
      <c r="Q7" s="3">
        <f t="shared" si="9"/>
        <v>171.24510360760067</v>
      </c>
      <c r="R7" s="3">
        <f t="shared" si="10"/>
        <v>-193.39654931092994</v>
      </c>
      <c r="S7" s="3">
        <f t="shared" si="11"/>
        <v>-194.40160452371782</v>
      </c>
      <c r="T7" s="3">
        <f t="shared" si="12"/>
        <v>6.9797689655172377</v>
      </c>
      <c r="U7" s="3">
        <f t="shared" si="13"/>
        <v>-4.8168390804597769E-2</v>
      </c>
      <c r="V7" s="3">
        <f t="shared" si="14"/>
        <v>0</v>
      </c>
      <c r="W7" s="3">
        <f t="shared" si="15"/>
        <v>57.737172183710044</v>
      </c>
      <c r="X7" s="3">
        <f t="shared" si="16"/>
        <v>-1</v>
      </c>
      <c r="Y7" s="3">
        <f t="shared" si="17"/>
        <v>32.262827816289928</v>
      </c>
      <c r="Z7" s="11">
        <f t="shared" si="18"/>
        <v>122.26282781628993</v>
      </c>
      <c r="AA7" s="11">
        <f>DEGREES(ACOS(ABS(G7/(SQRT(E7*E7+F7*F7+G7*G7)))))</f>
        <v>45.324764373903406</v>
      </c>
      <c r="AB7" s="8">
        <f t="shared" si="19"/>
        <v>-45.324082244717964</v>
      </c>
      <c r="AC7" s="8">
        <f>DEGREES(ATAN2(SQRT(F7*F7+G7*G7),-E7))</f>
        <v>0.28116929820072378</v>
      </c>
      <c r="AD7" s="3">
        <f>DEGREES(ATAN2((I7*COS(RADIANS(AB7))-J7*SIN(RADIANS(AB7))),((H7*COS(RADIANS(AC7))+I7*SIN(RADIANS(AC7))*SIN(RADIANS(AB7))+J7*SIN(RADIANS(AC7))*COS(RADIANS(AB7))))))</f>
        <v>-121.98482471602485</v>
      </c>
      <c r="AE7" s="3">
        <f t="shared" si="0"/>
        <v>0.60131498332463096</v>
      </c>
      <c r="AF7" s="3">
        <f t="shared" si="1"/>
        <v>-0.3795897483339602</v>
      </c>
      <c r="AG7" s="3">
        <f t="shared" si="2"/>
        <v>0.70308741546770681</v>
      </c>
      <c r="AH7" s="17">
        <f t="shared" si="3"/>
        <v>122.26282781628996</v>
      </c>
      <c r="AI7" s="17">
        <f t="shared" si="4"/>
        <v>45.324764373903406</v>
      </c>
      <c r="AJ7">
        <f t="shared" si="5"/>
        <v>0.71114435952872856</v>
      </c>
      <c r="AK7">
        <f t="shared" si="6"/>
        <v>-4.648647658447063E-3</v>
      </c>
      <c r="AL7">
        <f t="shared" si="20"/>
        <v>0.37452887599734552</v>
      </c>
      <c r="AM7" s="10">
        <f>MOD(IF(M7&gt;0,K7-AL7,AL7+K7)+720,360)</f>
        <v>121.53082887599726</v>
      </c>
      <c r="AN7" s="10">
        <f t="shared" si="7"/>
        <v>45.32933823901552</v>
      </c>
    </row>
    <row r="8" spans="1:40" s="2" customFormat="1" x14ac:dyDescent="0.2">
      <c r="A8" s="3">
        <v>6</v>
      </c>
      <c r="B8" s="3">
        <v>150</v>
      </c>
      <c r="C8" s="3">
        <v>45</v>
      </c>
      <c r="D8" s="3">
        <v>0</v>
      </c>
      <c r="E8" s="5">
        <v>-5.0104522613065312E-2</v>
      </c>
      <c r="F8" s="5">
        <v>-6.9869924623115658</v>
      </c>
      <c r="G8" s="5">
        <v>6.8961226130653257</v>
      </c>
      <c r="H8" s="5">
        <v>-15.859827135678394</v>
      </c>
      <c r="I8" s="5">
        <v>-5.9960020100502502</v>
      </c>
      <c r="J8" s="5">
        <v>-35.334530653266334</v>
      </c>
      <c r="K8" s="11">
        <v>150.48369447236209</v>
      </c>
      <c r="L8" s="11">
        <v>45.387554271356734</v>
      </c>
      <c r="M8" s="5">
        <v>-0.32018241206030112</v>
      </c>
      <c r="N8" s="12">
        <v>0</v>
      </c>
      <c r="O8" s="3">
        <v>0</v>
      </c>
      <c r="P8" s="3">
        <f t="shared" si="8"/>
        <v>-1</v>
      </c>
      <c r="Q8" s="3">
        <f t="shared" si="9"/>
        <v>288.2312643831815</v>
      </c>
      <c r="R8" s="3">
        <f t="shared" si="10"/>
        <v>-111.14173233979749</v>
      </c>
      <c r="S8" s="3">
        <f t="shared" si="11"/>
        <v>-110.51206583224882</v>
      </c>
      <c r="T8" s="3">
        <f t="shared" si="12"/>
        <v>6.9869924623115658</v>
      </c>
      <c r="U8" s="3">
        <f t="shared" si="13"/>
        <v>-5.0104522613065312E-2</v>
      </c>
      <c r="V8" s="3">
        <f t="shared" si="14"/>
        <v>0</v>
      </c>
      <c r="W8" s="3">
        <f t="shared" si="15"/>
        <v>28.246340599994788</v>
      </c>
      <c r="X8" s="3">
        <f t="shared" si="16"/>
        <v>-1</v>
      </c>
      <c r="Y8" s="3">
        <f t="shared" si="17"/>
        <v>61.753659400005176</v>
      </c>
      <c r="Z8" s="11">
        <f t="shared" si="18"/>
        <v>151.75365940000518</v>
      </c>
      <c r="AA8" s="11">
        <f>DEGREES(ACOS(ABS(G8/(SQRT(E8*E8+F8*F8+G8*G8)))))</f>
        <v>45.37575210828436</v>
      </c>
      <c r="AB8" s="8">
        <f t="shared" si="19"/>
        <v>-45.375015583276479</v>
      </c>
      <c r="AC8" s="8">
        <f>DEGREES(ATAN2(SQRT(F8*F8+G8*G8),-E8))</f>
        <v>0.29242504249058526</v>
      </c>
      <c r="AD8" s="3">
        <f>DEGREES(ATAN2((I8*COS(RADIANS(AB8))-J8*SIN(RADIANS(AB8))),((H8*COS(RADIANS(AC8))+I8*SIN(RADIANS(AC8))*SIN(RADIANS(AB8))+J8*SIN(RADIANS(AC8))*COS(RADIANS(AB8))))))</f>
        <v>-151.46504120737822</v>
      </c>
      <c r="AE8" s="3">
        <f t="shared" si="0"/>
        <v>0.33683520816888995</v>
      </c>
      <c r="AF8" s="3">
        <f t="shared" si="1"/>
        <v>-0.6269768464325679</v>
      </c>
      <c r="AG8" s="3">
        <f t="shared" si="2"/>
        <v>0.7024543234796784</v>
      </c>
      <c r="AH8" s="17">
        <f t="shared" si="3"/>
        <v>151.7536594000052</v>
      </c>
      <c r="AI8" s="17">
        <f t="shared" si="4"/>
        <v>45.375752108284388</v>
      </c>
      <c r="AJ8">
        <f t="shared" si="5"/>
        <v>0.71187350825031359</v>
      </c>
      <c r="AK8">
        <f t="shared" si="6"/>
        <v>-5.5882082121935725E-3</v>
      </c>
      <c r="AL8">
        <f t="shared" si="20"/>
        <v>0.44976272518801663</v>
      </c>
      <c r="AM8" s="10">
        <f>MOD(IF(M8&gt;0,K8-AL8,AL8+K8)+720,360)</f>
        <v>150.93345719755007</v>
      </c>
      <c r="AN8" s="10">
        <f t="shared" si="7"/>
        <v>45.389343672524369</v>
      </c>
    </row>
    <row r="9" spans="1:40" s="2" customFormat="1" x14ac:dyDescent="0.2">
      <c r="A9" s="3">
        <v>7</v>
      </c>
      <c r="B9" s="3">
        <v>180</v>
      </c>
      <c r="C9" s="3">
        <v>45</v>
      </c>
      <c r="D9" s="3">
        <v>0</v>
      </c>
      <c r="E9" s="5">
        <v>-4.5805325443786946E-2</v>
      </c>
      <c r="F9" s="5">
        <v>-6.9926775147928995</v>
      </c>
      <c r="G9" s="5">
        <v>6.8916852071005934</v>
      </c>
      <c r="H9" s="5">
        <v>0.53394023668639101</v>
      </c>
      <c r="I9" s="5">
        <v>-8.5944727810650861</v>
      </c>
      <c r="J9" s="5">
        <v>-38.547319526627206</v>
      </c>
      <c r="K9" s="11">
        <v>180.89917988165632</v>
      </c>
      <c r="L9" s="11">
        <v>45.433072189349097</v>
      </c>
      <c r="M9" s="5">
        <v>-0.27098816568047346</v>
      </c>
      <c r="N9" s="12">
        <v>0</v>
      </c>
      <c r="O9" s="3">
        <v>0</v>
      </c>
      <c r="P9" s="3">
        <f t="shared" si="8"/>
        <v>-1</v>
      </c>
      <c r="Q9" s="3">
        <f t="shared" si="9"/>
        <v>328.77937543747828</v>
      </c>
      <c r="R9" s="3">
        <f t="shared" si="10"/>
        <v>1.9140755147445878</v>
      </c>
      <c r="S9" s="3">
        <f t="shared" si="11"/>
        <v>4.1273445100745798</v>
      </c>
      <c r="T9" s="3">
        <f t="shared" si="12"/>
        <v>6.9926775147928995</v>
      </c>
      <c r="U9" s="3">
        <f t="shared" si="13"/>
        <v>-4.5805325443786946E-2</v>
      </c>
      <c r="V9" s="3">
        <f t="shared" si="14"/>
        <v>0</v>
      </c>
      <c r="W9" s="3">
        <f t="shared" si="15"/>
        <v>1.0098201818515105</v>
      </c>
      <c r="X9" s="3">
        <f t="shared" si="16"/>
        <v>1</v>
      </c>
      <c r="Y9" s="3">
        <f t="shared" si="17"/>
        <v>91.009820181851524</v>
      </c>
      <c r="Z9" s="11">
        <f t="shared" si="18"/>
        <v>181.00982018185152</v>
      </c>
      <c r="AA9" s="11">
        <f>DEGREES(ACOS(ABS(G9/(SQRT(E9*E9+F9*F9+G9*G9)))))</f>
        <v>45.417366183841708</v>
      </c>
      <c r="AB9" s="8">
        <f t="shared" si="19"/>
        <v>-45.41675164088393</v>
      </c>
      <c r="AC9" s="8">
        <f>DEGREES(ATAN2(SQRT(F9*F9+G9*G9),-E9))</f>
        <v>0.2673086501981633</v>
      </c>
      <c r="AD9" s="3">
        <f>DEGREES(ATAN2((I9*COS(RADIANS(AB9))-J9*SIN(RADIANS(AB9))),((H9*COS(RADIANS(AC9))+I9*SIN(RADIANS(AC9))*SIN(RADIANS(AB9))+J9*SIN(RADIANS(AC9))*COS(RADIANS(AB9))))))</f>
        <v>179.25362502939527</v>
      </c>
      <c r="AE9" s="3">
        <f t="shared" si="0"/>
        <v>-1.2552336656142178E-2</v>
      </c>
      <c r="AF9" s="3">
        <f t="shared" si="1"/>
        <v>-0.71212821546029359</v>
      </c>
      <c r="AG9" s="3">
        <f t="shared" si="2"/>
        <v>0.70193720772573998</v>
      </c>
      <c r="AH9" s="17">
        <f t="shared" si="3"/>
        <v>181.0098201818513</v>
      </c>
      <c r="AI9" s="17">
        <f t="shared" si="4"/>
        <v>45.4173661838417</v>
      </c>
      <c r="AJ9">
        <f t="shared" si="5"/>
        <v>0.71243122315032359</v>
      </c>
      <c r="AK9">
        <f t="shared" si="6"/>
        <v>-4.7296180918556798E-3</v>
      </c>
      <c r="AL9">
        <f t="shared" si="20"/>
        <v>0.38036397852529263</v>
      </c>
      <c r="AM9" s="10">
        <f>MOD(IF(M9&gt;0,K9-AL9,AL9+K9)+720,360)</f>
        <v>181.27954386018155</v>
      </c>
      <c r="AN9" s="10">
        <f t="shared" si="7"/>
        <v>45.434354001996581</v>
      </c>
    </row>
    <row r="10" spans="1:40" s="2" customFormat="1" x14ac:dyDescent="0.2">
      <c r="A10" s="3">
        <v>8</v>
      </c>
      <c r="B10" s="3">
        <v>210</v>
      </c>
      <c r="C10" s="3">
        <v>45</v>
      </c>
      <c r="D10" s="3">
        <v>0</v>
      </c>
      <c r="E10" s="5">
        <v>-3.9235057471264358E-2</v>
      </c>
      <c r="F10" s="5">
        <v>-6.9973103448275848</v>
      </c>
      <c r="G10" s="5">
        <v>6.8883816091954051</v>
      </c>
      <c r="H10" s="5">
        <v>16.861370689655171</v>
      </c>
      <c r="I10" s="5">
        <v>-5.2796735632183909</v>
      </c>
      <c r="J10" s="5">
        <v>-35.599759770114943</v>
      </c>
      <c r="K10" s="11">
        <v>211.00663448275876</v>
      </c>
      <c r="L10" s="11">
        <v>45.60904137931044</v>
      </c>
      <c r="M10" s="5">
        <v>-0.26686321839080412</v>
      </c>
      <c r="N10" s="12">
        <v>0</v>
      </c>
      <c r="O10" s="3">
        <v>0</v>
      </c>
      <c r="P10" s="3">
        <f t="shared" si="8"/>
        <v>-1</v>
      </c>
      <c r="Q10" s="3">
        <f t="shared" si="9"/>
        <v>285.47097358823089</v>
      </c>
      <c r="R10" s="3">
        <f t="shared" si="10"/>
        <v>114.75079714390345</v>
      </c>
      <c r="S10" s="3">
        <f t="shared" si="11"/>
        <v>118.19139185037915</v>
      </c>
      <c r="T10" s="3">
        <f t="shared" si="12"/>
        <v>6.9973103448275848</v>
      </c>
      <c r="U10" s="3">
        <f t="shared" si="13"/>
        <v>-3.9235057471264358E-2</v>
      </c>
      <c r="V10" s="3">
        <f t="shared" si="14"/>
        <v>0</v>
      </c>
      <c r="W10" s="3">
        <f t="shared" si="15"/>
        <v>30.211972882154896</v>
      </c>
      <c r="X10" s="3">
        <f t="shared" si="16"/>
        <v>1</v>
      </c>
      <c r="Y10" s="3">
        <f t="shared" si="17"/>
        <v>120.2119728821549</v>
      </c>
      <c r="Z10" s="11">
        <f t="shared" si="18"/>
        <v>210.2119728821549</v>
      </c>
      <c r="AA10" s="11">
        <f>DEGREES(ACOS(ABS(G10/(SQRT(E10*E10+F10*F10+G10*G10)))))</f>
        <v>45.449907815569908</v>
      </c>
      <c r="AB10" s="8">
        <f t="shared" si="19"/>
        <v>-45.449457529385484</v>
      </c>
      <c r="AC10" s="8">
        <f>DEGREES(ATAN2(SQRT(F10*F10+G10*G10),-E10))</f>
        <v>0.2289437135088509</v>
      </c>
      <c r="AD10" s="3">
        <f>DEGREES(ATAN2((I10*COS(RADIANS(AB10))-J10*SIN(RADIANS(AB10))),((H10*COS(RADIANS(AC10))+I10*SIN(RADIANS(AC10))*SIN(RADIANS(AB10))+J10*SIN(RADIANS(AC10))*COS(RADIANS(AB10))))))</f>
        <v>150.01340504983941</v>
      </c>
      <c r="AE10" s="3">
        <f t="shared" si="0"/>
        <v>-0.35859951949486879</v>
      </c>
      <c r="AF10" s="3">
        <f t="shared" si="1"/>
        <v>-0.6158396175552393</v>
      </c>
      <c r="AG10" s="3">
        <f t="shared" si="2"/>
        <v>0.70153257234961364</v>
      </c>
      <c r="AH10" s="17">
        <f t="shared" si="3"/>
        <v>210.2119728821549</v>
      </c>
      <c r="AI10" s="17">
        <f t="shared" si="4"/>
        <v>45.449907815569901</v>
      </c>
      <c r="AJ10">
        <f t="shared" si="5"/>
        <v>0.71458307889768946</v>
      </c>
      <c r="AK10">
        <f t="shared" si="6"/>
        <v>-4.6576249732155793E-3</v>
      </c>
      <c r="AL10">
        <f t="shared" si="20"/>
        <v>0.37344639467038926</v>
      </c>
      <c r="AM10" s="10">
        <f>MOD(IF(M10&gt;0,K10-AL10,AL10+K10)+720,360)</f>
        <v>211.38008087742912</v>
      </c>
      <c r="AN10" s="10">
        <f t="shared" si="7"/>
        <v>45.610284605119659</v>
      </c>
    </row>
    <row r="11" spans="1:40" s="2" customFormat="1" x14ac:dyDescent="0.2">
      <c r="A11" s="3">
        <v>9</v>
      </c>
      <c r="B11" s="3">
        <v>240</v>
      </c>
      <c r="C11" s="3">
        <v>45</v>
      </c>
      <c r="D11" s="3">
        <v>0</v>
      </c>
      <c r="E11" s="5">
        <v>-2.9122222222222216E-2</v>
      </c>
      <c r="F11" s="5">
        <v>-6.9970716666666668</v>
      </c>
      <c r="G11" s="5">
        <v>6.8878888888888934</v>
      </c>
      <c r="H11" s="5">
        <v>28.722623888888894</v>
      </c>
      <c r="I11" s="5">
        <v>3.2494594444444451</v>
      </c>
      <c r="J11" s="5">
        <v>-27.14964722222221</v>
      </c>
      <c r="K11" s="11">
        <v>241.375</v>
      </c>
      <c r="L11" s="11">
        <v>45.697119999999884</v>
      </c>
      <c r="M11" s="5">
        <v>-0.18386</v>
      </c>
      <c r="N11" s="12">
        <v>0</v>
      </c>
      <c r="O11" s="3">
        <v>0</v>
      </c>
      <c r="P11" s="3">
        <f t="shared" si="8"/>
        <v>-1</v>
      </c>
      <c r="Q11" s="3">
        <f t="shared" si="9"/>
        <v>167.58611173632241</v>
      </c>
      <c r="R11" s="3">
        <f t="shared" si="10"/>
        <v>197.04758388435201</v>
      </c>
      <c r="S11" s="3">
        <f t="shared" si="11"/>
        <v>200.87962632522442</v>
      </c>
      <c r="T11" s="3">
        <f t="shared" si="12"/>
        <v>6.9970716666666668</v>
      </c>
      <c r="U11" s="3">
        <f t="shared" si="13"/>
        <v>-2.9122222222222216E-2</v>
      </c>
      <c r="V11" s="3">
        <f t="shared" si="14"/>
        <v>0</v>
      </c>
      <c r="W11" s="3">
        <f t="shared" si="15"/>
        <v>59.390587785847849</v>
      </c>
      <c r="X11" s="3">
        <f t="shared" si="16"/>
        <v>1</v>
      </c>
      <c r="Y11" s="3">
        <f t="shared" si="17"/>
        <v>149.39058778584786</v>
      </c>
      <c r="Z11" s="11">
        <f t="shared" si="18"/>
        <v>239.39058778584786</v>
      </c>
      <c r="AA11" s="11">
        <f>DEGREES(ACOS(ABS(G11/(SQRT(E11*E11+F11*F11+G11*G11)))))</f>
        <v>45.45077753177322</v>
      </c>
      <c r="AB11" s="8">
        <f t="shared" si="19"/>
        <v>-45.450529434768313</v>
      </c>
      <c r="AC11" s="8">
        <f>DEGREES(ATAN2(SQRT(F11*F11+G11*G11),-E11))</f>
        <v>0.16994280859055019</v>
      </c>
      <c r="AD11" s="3">
        <f>DEGREES(ATAN2((I11*COS(RADIANS(AB11))-J11*SIN(RADIANS(AB11))),((H11*COS(RADIANS(AC11))+I11*SIN(RADIANS(AC11))*SIN(RADIANS(AB11))+J11*SIN(RADIANS(AC11))*COS(RADIANS(AB11))))))</f>
        <v>120.77670250302823</v>
      </c>
      <c r="AE11" s="3">
        <f t="shared" si="0"/>
        <v>-0.61334651604700174</v>
      </c>
      <c r="AF11" s="3">
        <f t="shared" si="1"/>
        <v>-0.3628681285554643</v>
      </c>
      <c r="AG11" s="3">
        <f t="shared" si="2"/>
        <v>0.70152175485273449</v>
      </c>
      <c r="AH11" s="17">
        <f t="shared" si="3"/>
        <v>239.39058778584786</v>
      </c>
      <c r="AI11" s="17">
        <f t="shared" si="4"/>
        <v>45.450777531773213</v>
      </c>
      <c r="AJ11">
        <f t="shared" si="5"/>
        <v>0.7156576266183301</v>
      </c>
      <c r="AK11">
        <f t="shared" si="6"/>
        <v>-3.2089568553703412E-3</v>
      </c>
      <c r="AL11">
        <f t="shared" si="20"/>
        <v>0.25690839505495089</v>
      </c>
      <c r="AM11" s="10">
        <f>MOD(IF(M11&gt;0,K11-AL11,AL11+K11)+720,360)</f>
        <v>241.63190839505501</v>
      </c>
      <c r="AN11" s="10">
        <f t="shared" si="7"/>
        <v>45.697710172668664</v>
      </c>
    </row>
    <row r="12" spans="1:40" s="2" customFormat="1" x14ac:dyDescent="0.2">
      <c r="A12" s="3">
        <v>10</v>
      </c>
      <c r="B12" s="3">
        <v>270</v>
      </c>
      <c r="C12" s="3">
        <v>45</v>
      </c>
      <c r="D12" s="3">
        <v>0</v>
      </c>
      <c r="E12" s="5">
        <v>-1.4738659793814425E-2</v>
      </c>
      <c r="F12" s="5">
        <v>-7.0087469072164907</v>
      </c>
      <c r="G12" s="5">
        <v>6.8775195876288668</v>
      </c>
      <c r="H12" s="5">
        <v>32.77739793814434</v>
      </c>
      <c r="I12" s="5">
        <v>14.761262371134022</v>
      </c>
      <c r="J12" s="5">
        <v>-15.680023711340217</v>
      </c>
      <c r="K12" s="11">
        <v>268.36655567010337</v>
      </c>
      <c r="L12" s="11">
        <v>45.859400000000043</v>
      </c>
      <c r="M12" s="5">
        <v>-0.35036907216494878</v>
      </c>
      <c r="N12" s="12">
        <v>0</v>
      </c>
      <c r="O12" s="3">
        <v>0</v>
      </c>
      <c r="P12" s="3">
        <f t="shared" si="8"/>
        <v>-1</v>
      </c>
      <c r="Q12" s="3">
        <f t="shared" si="9"/>
        <v>8.376446596333821</v>
      </c>
      <c r="R12" s="3">
        <f t="shared" si="10"/>
        <v>225.19609381605335</v>
      </c>
      <c r="S12" s="3">
        <f t="shared" si="11"/>
        <v>229.51092520135794</v>
      </c>
      <c r="T12" s="3">
        <f t="shared" si="12"/>
        <v>7.0087469072164907</v>
      </c>
      <c r="U12" s="3">
        <f t="shared" si="13"/>
        <v>-1.4738659793814425E-2</v>
      </c>
      <c r="V12" s="3">
        <f t="shared" si="14"/>
        <v>0</v>
      </c>
      <c r="W12" s="3">
        <f t="shared" si="15"/>
        <v>88.592114325909847</v>
      </c>
      <c r="X12" s="3">
        <f t="shared" si="16"/>
        <v>1</v>
      </c>
      <c r="Y12" s="3">
        <f t="shared" si="17"/>
        <v>178.59211432590985</v>
      </c>
      <c r="Z12" s="11">
        <f t="shared" si="18"/>
        <v>268.59211432590985</v>
      </c>
      <c r="AA12" s="11">
        <f>DEGREES(ACOS(ABS(G12/(SQRT(E12*E12+F12*F12+G12*G12)))))</f>
        <v>45.541501000212477</v>
      </c>
      <c r="AB12" s="8">
        <f t="shared" si="19"/>
        <v>-45.541437668776432</v>
      </c>
      <c r="AC12" s="8">
        <f>DEGREES(ATAN2(SQRT(F12*F12+G12*G12),-E12))</f>
        <v>8.599840791442874E-2</v>
      </c>
      <c r="AD12" s="3">
        <f>DEGREES(ATAN2((I12*COS(RADIANS(AB12))-J12*SIN(RADIANS(AB12))),((H12*COS(RADIANS(AC12))+I12*SIN(RADIANS(AC12))*SIN(RADIANS(AB12))+J12*SIN(RADIANS(AC12))*COS(RADIANS(AB12))))))</f>
        <v>91.492273809802313</v>
      </c>
      <c r="AE12" s="3">
        <f t="shared" si="0"/>
        <v>-0.7135424800794159</v>
      </c>
      <c r="AF12" s="3">
        <f t="shared" si="1"/>
        <v>-1.753686713037865E-2</v>
      </c>
      <c r="AG12" s="3">
        <f t="shared" si="2"/>
        <v>0.70039245242461579</v>
      </c>
      <c r="AH12" s="17">
        <f t="shared" si="3"/>
        <v>268.59211432590985</v>
      </c>
      <c r="AI12" s="17">
        <f t="shared" si="4"/>
        <v>45.541501000212477</v>
      </c>
      <c r="AJ12">
        <f t="shared" si="5"/>
        <v>0.71763299114591828</v>
      </c>
      <c r="AK12">
        <f t="shared" si="6"/>
        <v>-6.1150557948229933E-3</v>
      </c>
      <c r="AL12">
        <f t="shared" si="20"/>
        <v>0.48821391042962015</v>
      </c>
      <c r="AM12" s="10">
        <f>MOD(IF(M12&gt;0,K12-AL12,AL12+K12)+720,360)</f>
        <v>268.854769580533</v>
      </c>
      <c r="AN12" s="10">
        <f t="shared" si="7"/>
        <v>45.861543479890535</v>
      </c>
    </row>
    <row r="13" spans="1:40" s="2" customFormat="1" x14ac:dyDescent="0.2">
      <c r="A13" s="3">
        <v>11</v>
      </c>
      <c r="B13" s="3">
        <v>300</v>
      </c>
      <c r="C13" s="3">
        <v>45</v>
      </c>
      <c r="D13" s="3">
        <v>0</v>
      </c>
      <c r="E13" s="5">
        <v>-3.8307692307692348E-3</v>
      </c>
      <c r="F13" s="5">
        <v>-7.0005423076923075</v>
      </c>
      <c r="G13" s="5">
        <v>6.8864901098901088</v>
      </c>
      <c r="H13" s="5">
        <v>28.249808241758249</v>
      </c>
      <c r="I13" s="5">
        <v>26.12967362637362</v>
      </c>
      <c r="J13" s="5">
        <v>-4.2773824175824195</v>
      </c>
      <c r="K13" s="11">
        <v>299.35285824175821</v>
      </c>
      <c r="L13" s="11">
        <v>45.468799999999867</v>
      </c>
      <c r="M13" s="5">
        <v>8.225879120879126E-2</v>
      </c>
      <c r="N13" s="12">
        <v>0</v>
      </c>
      <c r="O13" s="3">
        <v>0</v>
      </c>
      <c r="P13" s="3">
        <f t="shared" si="8"/>
        <v>-1</v>
      </c>
      <c r="Q13" s="3">
        <f t="shared" si="9"/>
        <v>-149.99774242221343</v>
      </c>
      <c r="R13" s="3">
        <f t="shared" si="10"/>
        <v>194.52563939820675</v>
      </c>
      <c r="S13" s="3">
        <f t="shared" si="11"/>
        <v>197.66388103088551</v>
      </c>
      <c r="T13" s="3">
        <f t="shared" si="12"/>
        <v>7.0005423076923075</v>
      </c>
      <c r="U13" s="3">
        <f t="shared" si="13"/>
        <v>-3.8307692307692348E-3</v>
      </c>
      <c r="V13" s="3">
        <f t="shared" si="14"/>
        <v>0</v>
      </c>
      <c r="W13" s="3">
        <f t="shared" si="15"/>
        <v>118.42944607378017</v>
      </c>
      <c r="X13" s="3">
        <f t="shared" si="16"/>
        <v>1</v>
      </c>
      <c r="Y13" s="3">
        <f t="shared" si="17"/>
        <v>208.42944607378013</v>
      </c>
      <c r="Z13" s="11">
        <f t="shared" si="18"/>
        <v>298.42944607378013</v>
      </c>
      <c r="AA13" s="11">
        <f>DEGREES(ACOS(ABS(G13/(SQRT(E13*E13+F13*F13+G13*G13)))))</f>
        <v>45.470555696781744</v>
      </c>
      <c r="AB13" s="8">
        <f t="shared" si="19"/>
        <v>-45.470551408210795</v>
      </c>
      <c r="AC13" s="8">
        <f>DEGREES(ATAN2(SQRT(F13*F13+G13*G13),-E13))</f>
        <v>2.2351130952950236E-2</v>
      </c>
      <c r="AD13" s="3">
        <f>DEGREES(ATAN2((I13*COS(RADIANS(AB13))-J13*SIN(RADIANS(AB13))),((H13*COS(RADIANS(AC13))+I13*SIN(RADIANS(AC13))*SIN(RADIANS(AB13))+J13*SIN(RADIANS(AC13))*COS(RADIANS(AB13))))))</f>
        <v>61.592540912945665</v>
      </c>
      <c r="AE13" s="3">
        <f t="shared" si="0"/>
        <v>-0.62691846957371455</v>
      </c>
      <c r="AF13" s="3">
        <f t="shared" si="1"/>
        <v>0.33939005501008168</v>
      </c>
      <c r="AG13" s="3">
        <f t="shared" si="2"/>
        <v>0.70127571116330933</v>
      </c>
      <c r="AH13" s="17">
        <f t="shared" si="3"/>
        <v>298.42944607378018</v>
      </c>
      <c r="AI13" s="17">
        <f t="shared" si="4"/>
        <v>45.470555696781751</v>
      </c>
      <c r="AJ13">
        <f t="shared" si="5"/>
        <v>0.71286866838221885</v>
      </c>
      <c r="AK13">
        <f t="shared" si="6"/>
        <v>1.4356862520986254E-3</v>
      </c>
      <c r="AL13">
        <f t="shared" si="20"/>
        <v>0.11539103257910807</v>
      </c>
      <c r="AM13" s="10">
        <f>MOD(IF(M13&gt;0,K13-AL13,AL13+K13)+720,360)</f>
        <v>299.23746720917916</v>
      </c>
      <c r="AN13" s="10">
        <f t="shared" si="7"/>
        <v>45.46891811359324</v>
      </c>
    </row>
    <row r="14" spans="1:40" s="2" customFormat="1" x14ac:dyDescent="0.2">
      <c r="A14" s="3">
        <v>12</v>
      </c>
      <c r="B14" s="3">
        <v>330</v>
      </c>
      <c r="C14" s="3">
        <v>45</v>
      </c>
      <c r="D14" s="3">
        <v>0</v>
      </c>
      <c r="E14" s="5">
        <v>-5.4497237569060804E-3</v>
      </c>
      <c r="F14" s="5">
        <v>-6.9885458563535909</v>
      </c>
      <c r="G14" s="5">
        <v>6.8990629834254102</v>
      </c>
      <c r="H14" s="5">
        <v>16.158583977900562</v>
      </c>
      <c r="I14" s="5">
        <v>34.231467403314923</v>
      </c>
      <c r="J14" s="5">
        <v>4.0172254143646411</v>
      </c>
      <c r="K14" s="11">
        <v>329.64762928176856</v>
      </c>
      <c r="L14" s="11">
        <v>45.3594000000001</v>
      </c>
      <c r="M14" s="5">
        <v>0.12060441988950264</v>
      </c>
      <c r="N14" s="12">
        <v>0</v>
      </c>
      <c r="O14" s="3">
        <v>0</v>
      </c>
      <c r="P14" s="3">
        <f t="shared" si="8"/>
        <v>-1</v>
      </c>
      <c r="Q14" s="3">
        <f t="shared" si="9"/>
        <v>-264.23961365413987</v>
      </c>
      <c r="R14" s="3">
        <f t="shared" si="10"/>
        <v>111.50098135528219</v>
      </c>
      <c r="S14" s="3">
        <f t="shared" si="11"/>
        <v>112.73845306215691</v>
      </c>
      <c r="T14" s="3">
        <f t="shared" si="12"/>
        <v>6.9885458563535909</v>
      </c>
      <c r="U14" s="3">
        <f t="shared" si="13"/>
        <v>-5.4497237569060804E-3</v>
      </c>
      <c r="V14" s="3">
        <f t="shared" si="14"/>
        <v>0</v>
      </c>
      <c r="W14" s="3">
        <f t="shared" si="15"/>
        <v>149.06447923922195</v>
      </c>
      <c r="X14" s="3">
        <f t="shared" si="16"/>
        <v>1</v>
      </c>
      <c r="Y14" s="3">
        <f t="shared" si="17"/>
        <v>239.06447923922201</v>
      </c>
      <c r="Z14" s="11">
        <f t="shared" si="18"/>
        <v>329.06447923922201</v>
      </c>
      <c r="AA14" s="11">
        <f>DEGREES(ACOS(ABS(G14/(SQRT(E14*E14+F14*F14+G14*G14)))))</f>
        <v>45.369180974397402</v>
      </c>
      <c r="AB14" s="8">
        <f t="shared" si="19"/>
        <v>-45.369172264725684</v>
      </c>
      <c r="AC14" s="8">
        <f>DEGREES(ATAN2(SQRT(F14*F14+G14*G14),-E14))</f>
        <v>3.1796226621636531E-2</v>
      </c>
      <c r="AD14" s="3">
        <f>DEGREES(ATAN2((I14*COS(RADIANS(AB14))-J14*SIN(RADIANS(AB14))),((H14*COS(RADIANS(AC14))+I14*SIN(RADIANS(AC14))*SIN(RADIANS(AB14))+J14*SIN(RADIANS(AC14))*COS(RADIANS(AB14))))))</f>
        <v>30.966909856793354</v>
      </c>
      <c r="AE14" s="3">
        <f t="shared" si="0"/>
        <v>-0.36583923703001148</v>
      </c>
      <c r="AF14" s="3">
        <f t="shared" si="1"/>
        <v>0.61041371040108716</v>
      </c>
      <c r="AG14" s="3">
        <f t="shared" si="2"/>
        <v>0.70253594555985299</v>
      </c>
      <c r="AH14" s="17">
        <f t="shared" si="3"/>
        <v>329.06447923922195</v>
      </c>
      <c r="AI14" s="17">
        <f t="shared" si="4"/>
        <v>45.369180974397409</v>
      </c>
      <c r="AJ14">
        <f t="shared" si="5"/>
        <v>0.71152831903699509</v>
      </c>
      <c r="AK14">
        <f t="shared" si="6"/>
        <v>2.1049426651022097E-3</v>
      </c>
      <c r="AL14">
        <f t="shared" si="20"/>
        <v>0.16949990010223498</v>
      </c>
      <c r="AM14" s="10">
        <f>MOD(IF(M14&gt;0,K14-AL14,AL14+K14)+720,360)</f>
        <v>329.47812938166635</v>
      </c>
      <c r="AN14" s="10">
        <f t="shared" si="7"/>
        <v>45.359653885194717</v>
      </c>
    </row>
  </sheetData>
  <mergeCells count="7">
    <mergeCell ref="AJ1:AN1"/>
    <mergeCell ref="B1:D1"/>
    <mergeCell ref="E1:G1"/>
    <mergeCell ref="H1:J1"/>
    <mergeCell ref="K1:M1"/>
    <mergeCell ref="AB1:AI1"/>
    <mergeCell ref="N1:AA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2019-08-16T13:24:45Z</dcterms:modified>
</cp:coreProperties>
</file>