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filterPrivacy="1" updateLinks="never" defaultThemeVersion="124226"/>
  <xr:revisionPtr revIDLastSave="0" documentId="10_ncr:8100000_{A6EC9395-369F-40F4-B6FB-2D8E4A5EA3F3}" xr6:coauthVersionLast="32" xr6:coauthVersionMax="32" xr10:uidLastSave="{00000000-0000-0000-0000-000000000000}"/>
  <bookViews>
    <workbookView xWindow="0" yWindow="0" windowWidth="15345" windowHeight="3825" tabRatio="624" activeTab="4" xr2:uid="{00000000-000D-0000-FFFF-FFFF00000000}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K!$A$2:$Z$192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汇!$A$2:$S$263</definedName>
    <definedName name="_xlnm._FilterDatabase" localSheetId="3" hidden="1">系1703!$C$1:$J$102</definedName>
  </definedNames>
  <calcPr calcId="162913"/>
</workbook>
</file>

<file path=xl/calcChain.xml><?xml version="1.0" encoding="utf-8"?>
<calcChain xmlns="http://schemas.openxmlformats.org/spreadsheetml/2006/main">
  <c r="Z13" i="22" l="1"/>
  <c r="Y13" i="22"/>
  <c r="X13" i="22"/>
  <c r="W13" i="22"/>
  <c r="V13" i="22"/>
  <c r="Q13" i="22"/>
  <c r="N13" i="22"/>
  <c r="K13" i="22"/>
  <c r="F13" i="22"/>
  <c r="E13" i="22"/>
  <c r="D13" i="22"/>
  <c r="C13" i="22"/>
  <c r="Z12" i="22"/>
  <c r="Y12" i="22"/>
  <c r="X12" i="22"/>
  <c r="W12" i="22"/>
  <c r="V12" i="22"/>
  <c r="Q12" i="22"/>
  <c r="N12" i="22"/>
  <c r="K12" i="22"/>
  <c r="F12" i="22"/>
  <c r="E12" i="22"/>
  <c r="D12" i="22"/>
  <c r="C12" i="22"/>
  <c r="G12" i="22" s="1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G264" i="14" s="1"/>
  <c r="G13" i="22" l="1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G5" i="22" s="1"/>
  <c r="Z64" i="15"/>
  <c r="Y64" i="15"/>
  <c r="X64" i="15"/>
  <c r="W64" i="15"/>
  <c r="V64" i="15"/>
  <c r="Q64" i="15"/>
  <c r="N64" i="15"/>
  <c r="K64" i="15"/>
  <c r="F64" i="15"/>
  <c r="E64" i="15"/>
  <c r="D64" i="15"/>
  <c r="C64" i="15"/>
  <c r="G64" i="15" s="1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G263" i="14" s="1"/>
  <c r="Z93" i="19"/>
  <c r="Y93" i="19"/>
  <c r="X93" i="19"/>
  <c r="W93" i="19"/>
  <c r="V93" i="19"/>
  <c r="Q93" i="19"/>
  <c r="N93" i="19"/>
  <c r="K93" i="19"/>
  <c r="F93" i="19"/>
  <c r="E93" i="19"/>
  <c r="D93" i="19"/>
  <c r="C93" i="19"/>
  <c r="G93" i="19" s="1"/>
  <c r="H263" i="14" l="1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G96" i="20" l="1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G193" i="5" l="1"/>
  <c r="Q193" i="5"/>
  <c r="G77" i="15"/>
  <c r="Z11" i="22"/>
  <c r="Y11" i="22"/>
  <c r="X11" i="22"/>
  <c r="W11" i="22"/>
  <c r="V11" i="22"/>
  <c r="Q11" i="22"/>
  <c r="N11" i="22"/>
  <c r="K11" i="22"/>
  <c r="F11" i="22"/>
  <c r="E11" i="22"/>
  <c r="D11" i="22"/>
  <c r="C11" i="22"/>
  <c r="G11" i="22" s="1"/>
  <c r="U262" i="14" l="1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G262" i="14" l="1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G98" i="13" l="1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G97" i="13" l="1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G192" i="5" l="1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G94" i="13" l="1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G93" i="20" l="1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G191" i="5" l="1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G93" i="13" l="1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G189" i="5" l="1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V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G188" i="5" l="1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G89" i="20" l="1"/>
  <c r="Z187" i="5"/>
  <c r="Y187" i="5"/>
  <c r="X187" i="5"/>
  <c r="W187" i="5"/>
  <c r="V187" i="5"/>
  <c r="Q187" i="5"/>
  <c r="N187" i="5"/>
  <c r="K187" i="5"/>
  <c r="F187" i="5"/>
  <c r="E187" i="5"/>
  <c r="D187" i="5"/>
  <c r="C187" i="5"/>
  <c r="G187" i="5" l="1"/>
  <c r="C161" i="4"/>
  <c r="D161" i="4" s="1"/>
  <c r="C151" i="4"/>
  <c r="D151" i="4" s="1"/>
  <c r="E151" i="4" s="1"/>
  <c r="C141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G90" i="19" l="1"/>
  <c r="G91" i="19"/>
  <c r="G92" i="13"/>
  <c r="G184" i="5"/>
  <c r="G186" i="5"/>
  <c r="E161" i="4"/>
  <c r="F151" i="4"/>
  <c r="D141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G182" i="5" l="1"/>
  <c r="G183" i="5"/>
  <c r="F161" i="4"/>
  <c r="G151" i="4"/>
  <c r="E141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G88" i="19" l="1"/>
  <c r="G89" i="19"/>
  <c r="G161" i="4"/>
  <c r="H151" i="4"/>
  <c r="F141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G178" i="5" l="1"/>
  <c r="G179" i="5"/>
  <c r="G8" i="22"/>
  <c r="G9" i="22"/>
  <c r="G180" i="5"/>
  <c r="G88" i="20"/>
  <c r="H161" i="4"/>
  <c r="I151" i="4"/>
  <c r="G141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G87" i="20" l="1"/>
  <c r="I161" i="4"/>
  <c r="J151" i="4"/>
  <c r="H141" i="4"/>
  <c r="G91" i="13"/>
  <c r="C130" i="4"/>
  <c r="D130" i="4" s="1"/>
  <c r="E130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G86" i="20" l="1"/>
  <c r="J161" i="4"/>
  <c r="K151" i="4"/>
  <c r="I141" i="4"/>
  <c r="F130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K161" i="4" l="1"/>
  <c r="L151" i="4"/>
  <c r="J141" i="4"/>
  <c r="G130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L161" i="4" l="1"/>
  <c r="M151" i="4"/>
  <c r="K141" i="4"/>
  <c r="H130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M161" i="4" l="1"/>
  <c r="N151" i="4"/>
  <c r="L141" i="4"/>
  <c r="I130" i="4"/>
  <c r="G90" i="13"/>
  <c r="G73" i="15"/>
  <c r="G74" i="15"/>
  <c r="G7" i="22"/>
  <c r="F118" i="4"/>
  <c r="E107" i="4"/>
  <c r="G174" i="5"/>
  <c r="N161" i="4" l="1"/>
  <c r="O151" i="4"/>
  <c r="M141" i="4"/>
  <c r="J130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O161" i="4" l="1"/>
  <c r="P151" i="4"/>
  <c r="N141" i="4"/>
  <c r="K130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1" i="4" l="1"/>
  <c r="Q151" i="4"/>
  <c r="O141" i="4"/>
  <c r="L130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1" i="4"/>
  <c r="R151" i="4"/>
  <c r="P141" i="4"/>
  <c r="M130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1" i="4" l="1"/>
  <c r="S151" i="4"/>
  <c r="Q141" i="4"/>
  <c r="G86" i="19"/>
  <c r="G171" i="5"/>
  <c r="N130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1" i="4" l="1"/>
  <c r="T151" i="4"/>
  <c r="R141" i="4"/>
  <c r="O130" i="4"/>
  <c r="G69" i="15"/>
  <c r="G70" i="15"/>
  <c r="G81" i="20"/>
  <c r="L118" i="4"/>
  <c r="K107" i="4"/>
  <c r="G87" i="13"/>
  <c r="G169" i="5"/>
  <c r="G170" i="5"/>
  <c r="T161" i="4" l="1"/>
  <c r="U151" i="4"/>
  <c r="S141" i="4"/>
  <c r="P130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1" i="4" l="1"/>
  <c r="V151" i="4"/>
  <c r="T141" i="4"/>
  <c r="Q130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1" i="4"/>
  <c r="W151" i="4"/>
  <c r="U141" i="4"/>
  <c r="G85" i="13"/>
  <c r="R130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1" i="4" l="1"/>
  <c r="X151" i="4"/>
  <c r="V141" i="4"/>
  <c r="S130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1" i="4" l="1"/>
  <c r="Y151" i="4"/>
  <c r="W141" i="4"/>
  <c r="T130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1" i="4" l="1"/>
  <c r="Z151" i="4"/>
  <c r="X141" i="4"/>
  <c r="U130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1" i="4" l="1"/>
  <c r="AA151" i="4"/>
  <c r="Y141" i="4"/>
  <c r="V130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1" i="4" l="1"/>
  <c r="AB151" i="4"/>
  <c r="Z141" i="4"/>
  <c r="W130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1" i="4" l="1"/>
  <c r="AC151" i="4"/>
  <c r="AA141" i="4"/>
  <c r="X130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1" i="4" l="1"/>
  <c r="AD151" i="4"/>
  <c r="AB141" i="4"/>
  <c r="Y130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1" i="4" l="1"/>
  <c r="AE151" i="4"/>
  <c r="AC141" i="4"/>
  <c r="Z130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1" i="4" l="1"/>
  <c r="AF151" i="4"/>
  <c r="AD141" i="4"/>
  <c r="AA130" i="4"/>
  <c r="X118" i="4"/>
  <c r="W107" i="4"/>
  <c r="G75" i="13"/>
  <c r="G153" i="5"/>
  <c r="AF161" i="4" l="1"/>
  <c r="AE141" i="4"/>
  <c r="AB130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5" i="16"/>
  <c r="H7" i="16"/>
  <c r="H6" i="16"/>
  <c r="AF141" i="4" l="1"/>
  <c r="AC130" i="4"/>
  <c r="Z118" i="4"/>
  <c r="Y107" i="4"/>
  <c r="W1" i="13"/>
  <c r="AD130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30" i="4" l="1"/>
  <c r="AB118" i="4"/>
  <c r="AA107" i="4"/>
  <c r="G74" i="13"/>
  <c r="G62" i="15"/>
  <c r="G61" i="15"/>
  <c r="G162" i="5"/>
  <c r="AF130" i="4" l="1"/>
  <c r="AC118" i="4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E2" i="16"/>
  <c r="E6" i="16"/>
  <c r="D4" i="16"/>
  <c r="F4" i="16"/>
  <c r="D6" i="16"/>
  <c r="F5" i="16"/>
  <c r="C7" i="16"/>
  <c r="G7" i="16"/>
  <c r="D7" i="16"/>
  <c r="F7" i="16"/>
  <c r="D5" i="16"/>
  <c r="C3" i="16"/>
  <c r="E4" i="16"/>
  <c r="G5" i="16"/>
  <c r="D3" i="16"/>
  <c r="G3" i="16"/>
  <c r="C4" i="16"/>
  <c r="G4" i="16"/>
  <c r="F6" i="16"/>
  <c r="G6" i="16"/>
  <c r="D2" i="16"/>
  <c r="C5" i="16"/>
  <c r="F2" i="16"/>
  <c r="E3" i="16"/>
  <c r="E5" i="16"/>
  <c r="F3" i="16"/>
  <c r="G2" i="16"/>
  <c r="E7" i="16"/>
  <c r="C6" i="16"/>
  <c r="C2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67" i="4"/>
  <c r="A147" i="4"/>
  <c r="A157" i="4"/>
  <c r="A136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2" i="23"/>
  <c r="G1" i="2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D9" i="23"/>
  <c r="F9" i="23"/>
  <c r="D10" i="23"/>
  <c r="F10" i="23"/>
  <c r="D11" i="23"/>
  <c r="F11" i="23"/>
  <c r="F8" i="23"/>
  <c r="D8" i="23"/>
  <c r="A7" i="23"/>
  <c r="D6" i="23"/>
  <c r="F6" i="23"/>
  <c r="D7" i="23"/>
  <c r="F7" i="23"/>
  <c r="F5" i="23"/>
  <c r="F4" i="23"/>
  <c r="D5" i="23"/>
  <c r="D4" i="23"/>
  <c r="A3" i="23"/>
  <c r="W21" i="19"/>
  <c r="Q21" i="19"/>
  <c r="N21" i="19"/>
  <c r="K21" i="19"/>
  <c r="F21" i="19"/>
  <c r="E21" i="19"/>
  <c r="D21" i="19"/>
  <c r="C21" i="19"/>
  <c r="W84" i="4" l="1"/>
  <c r="E5" i="23"/>
  <c r="W96" i="4"/>
  <c r="E8" i="23"/>
  <c r="E10" i="23"/>
  <c r="E4" i="23"/>
  <c r="E9" i="23"/>
  <c r="E11" i="23"/>
  <c r="E7" i="23"/>
  <c r="E6" i="23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3" i="16"/>
  <c r="H2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AF147" i="4"/>
  <c r="K136" i="4"/>
  <c r="E167" i="4"/>
  <c r="V90" i="4"/>
  <c r="W102" i="4"/>
  <c r="AD102" i="4"/>
  <c r="Q167" i="4"/>
  <c r="I136" i="4"/>
  <c r="AE113" i="4"/>
  <c r="B124" i="4"/>
  <c r="J90" i="4"/>
  <c r="G157" i="4"/>
  <c r="N102" i="4"/>
  <c r="Z124" i="4"/>
  <c r="V136" i="4"/>
  <c r="U102" i="4"/>
  <c r="V167" i="4"/>
  <c r="D124" i="4"/>
  <c r="T157" i="4"/>
  <c r="D102" i="4"/>
  <c r="D113" i="4"/>
  <c r="AF124" i="4"/>
  <c r="Q147" i="4"/>
  <c r="N147" i="4"/>
  <c r="G113" i="4"/>
  <c r="AE124" i="4"/>
  <c r="L90" i="4"/>
  <c r="N157" i="4"/>
  <c r="K124" i="4"/>
  <c r="K90" i="4"/>
  <c r="N113" i="4"/>
  <c r="Z113" i="4"/>
  <c r="O136" i="4"/>
  <c r="AA90" i="4"/>
  <c r="P147" i="4"/>
  <c r="E113" i="4"/>
  <c r="C90" i="4"/>
  <c r="D167" i="4"/>
  <c r="K113" i="4"/>
  <c r="U90" i="4"/>
  <c r="H167" i="4"/>
  <c r="G147" i="4"/>
  <c r="M147" i="4"/>
  <c r="R102" i="4"/>
  <c r="O113" i="4"/>
  <c r="K157" i="4"/>
  <c r="M136" i="4"/>
  <c r="Z90" i="4"/>
  <c r="Y157" i="4"/>
  <c r="P167" i="4"/>
  <c r="AB124" i="4"/>
  <c r="AE167" i="4"/>
  <c r="E147" i="4"/>
  <c r="AE102" i="4"/>
  <c r="O147" i="4"/>
  <c r="T136" i="4"/>
  <c r="Q102" i="4"/>
  <c r="AB113" i="4"/>
  <c r="W167" i="4"/>
  <c r="AF90" i="4"/>
  <c r="F113" i="4"/>
  <c r="AB147" i="4"/>
  <c r="C102" i="4"/>
  <c r="T102" i="4"/>
  <c r="AC147" i="4"/>
  <c r="L136" i="4"/>
  <c r="AC102" i="4"/>
  <c r="R157" i="4"/>
  <c r="J124" i="4"/>
  <c r="AF167" i="4"/>
  <c r="U113" i="4"/>
  <c r="O90" i="4"/>
  <c r="AD124" i="4"/>
  <c r="N136" i="4"/>
  <c r="J102" i="4"/>
  <c r="W157" i="4"/>
  <c r="AC136" i="4"/>
  <c r="P136" i="4"/>
  <c r="F102" i="4"/>
  <c r="L157" i="4"/>
  <c r="M113" i="4"/>
  <c r="Z167" i="4"/>
  <c r="I7" i="16"/>
  <c r="AB157" i="4"/>
  <c r="C136" i="4"/>
  <c r="U167" i="4"/>
  <c r="Q124" i="4"/>
  <c r="AF157" i="4"/>
  <c r="AE136" i="4"/>
  <c r="N124" i="4"/>
  <c r="AD167" i="4"/>
  <c r="J113" i="4"/>
  <c r="E136" i="4"/>
  <c r="M157" i="4"/>
  <c r="H124" i="4"/>
  <c r="O157" i="4"/>
  <c r="C167" i="4"/>
  <c r="AD113" i="4"/>
  <c r="Q113" i="4"/>
  <c r="I124" i="4"/>
  <c r="AD147" i="4"/>
  <c r="B113" i="4"/>
  <c r="R136" i="4"/>
  <c r="T147" i="4"/>
  <c r="E124" i="4"/>
  <c r="H136" i="4"/>
  <c r="AA136" i="4"/>
  <c r="S113" i="4"/>
  <c r="B147" i="4"/>
  <c r="H102" i="4"/>
  <c r="Y102" i="4"/>
  <c r="T167" i="4"/>
  <c r="AC124" i="4"/>
  <c r="N167" i="4"/>
  <c r="V113" i="4"/>
  <c r="X90" i="4"/>
  <c r="K147" i="4"/>
  <c r="AA147" i="4"/>
  <c r="S124" i="4"/>
  <c r="G167" i="4"/>
  <c r="V147" i="4"/>
  <c r="S147" i="4"/>
  <c r="J167" i="4"/>
  <c r="L147" i="4"/>
  <c r="AE90" i="4"/>
  <c r="R147" i="4"/>
  <c r="AF113" i="4"/>
  <c r="AF136" i="4"/>
  <c r="W136" i="4"/>
  <c r="D136" i="4"/>
  <c r="X136" i="4"/>
  <c r="R113" i="4"/>
  <c r="G124" i="4"/>
  <c r="AE157" i="4"/>
  <c r="U147" i="4"/>
  <c r="G90" i="4"/>
  <c r="O124" i="4"/>
  <c r="N90" i="4"/>
  <c r="R124" i="4"/>
  <c r="AF102" i="4"/>
  <c r="Z157" i="4"/>
  <c r="R167" i="4"/>
  <c r="AB102" i="4"/>
  <c r="AC113" i="4"/>
  <c r="U136" i="4"/>
  <c r="AC167" i="4"/>
  <c r="B136" i="4"/>
  <c r="V102" i="4"/>
  <c r="T113" i="4"/>
  <c r="D90" i="4"/>
  <c r="B102" i="4"/>
  <c r="Y113" i="4"/>
  <c r="M102" i="4"/>
  <c r="L113" i="4"/>
  <c r="H147" i="4"/>
  <c r="K167" i="4"/>
  <c r="J136" i="4"/>
  <c r="AD136" i="4"/>
  <c r="B157" i="4"/>
  <c r="W90" i="4"/>
  <c r="F167" i="4"/>
  <c r="I113" i="4"/>
  <c r="L124" i="4"/>
  <c r="F157" i="4"/>
  <c r="S7" i="16"/>
  <c r="U157" i="4"/>
  <c r="B167" i="4"/>
  <c r="AD157" i="4"/>
  <c r="AA167" i="4"/>
  <c r="T124" i="4"/>
  <c r="X102" i="4"/>
  <c r="M167" i="4"/>
  <c r="Y90" i="4"/>
  <c r="Y136" i="4"/>
  <c r="X124" i="4"/>
  <c r="U124" i="4"/>
  <c r="I167" i="4"/>
  <c r="X157" i="4"/>
  <c r="I157" i="4"/>
  <c r="Q90" i="4"/>
  <c r="B90" i="4"/>
  <c r="L167" i="4"/>
  <c r="S167" i="4"/>
  <c r="J147" i="4"/>
  <c r="P113" i="4"/>
  <c r="C113" i="4"/>
  <c r="AB90" i="4"/>
  <c r="AB167" i="4"/>
  <c r="F147" i="4"/>
  <c r="F90" i="4"/>
  <c r="T90" i="4"/>
  <c r="P102" i="4"/>
  <c r="H157" i="4"/>
  <c r="J157" i="4"/>
  <c r="F124" i="4"/>
  <c r="I90" i="4"/>
  <c r="AA157" i="4"/>
  <c r="AB136" i="4"/>
  <c r="X113" i="4"/>
  <c r="I102" i="4"/>
  <c r="AA102" i="4"/>
  <c r="H90" i="4"/>
  <c r="C157" i="4"/>
  <c r="W113" i="4"/>
  <c r="E157" i="4"/>
  <c r="H113" i="4"/>
  <c r="AD90" i="4"/>
  <c r="Y167" i="4"/>
  <c r="E90" i="4"/>
  <c r="AC90" i="4"/>
  <c r="X147" i="4"/>
  <c r="Q136" i="4"/>
  <c r="O167" i="4"/>
  <c r="I147" i="4"/>
  <c r="C147" i="4"/>
  <c r="F136" i="4"/>
  <c r="Q157" i="4"/>
  <c r="G102" i="4"/>
  <c r="AA113" i="4"/>
  <c r="S90" i="4"/>
  <c r="P157" i="4"/>
  <c r="P90" i="4"/>
  <c r="W147" i="4"/>
  <c r="Z136" i="4"/>
  <c r="G136" i="4"/>
  <c r="Y124" i="4"/>
  <c r="M124" i="4"/>
  <c r="L102" i="4"/>
  <c r="Z102" i="4"/>
  <c r="S102" i="4"/>
  <c r="D157" i="4"/>
  <c r="R90" i="4"/>
  <c r="AE147" i="4"/>
  <c r="AA124" i="4"/>
  <c r="AC157" i="4"/>
  <c r="S157" i="4"/>
  <c r="Z147" i="4"/>
  <c r="V124" i="4"/>
  <c r="V157" i="4"/>
  <c r="Y147" i="4"/>
  <c r="D147" i="4"/>
  <c r="X167" i="4"/>
  <c r="K102" i="4"/>
  <c r="W124" i="4"/>
  <c r="E102" i="4"/>
  <c r="P124" i="4"/>
  <c r="O102" i="4"/>
  <c r="S136" i="4"/>
  <c r="M90" i="4"/>
  <c r="C124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J7" i="16"/>
  <c r="G34" i="19" l="1"/>
  <c r="G24" i="19"/>
  <c r="G66" i="5"/>
  <c r="K29" i="13"/>
  <c r="V37" i="15"/>
  <c r="K7" i="16"/>
  <c r="W24" i="13" l="1"/>
  <c r="V24" i="13"/>
  <c r="Q24" i="13"/>
  <c r="N24" i="13"/>
  <c r="K24" i="13"/>
  <c r="F24" i="13"/>
  <c r="E24" i="13"/>
  <c r="D24" i="13"/>
  <c r="C24" i="13"/>
  <c r="L7" i="16"/>
  <c r="G24" i="13" l="1"/>
  <c r="W31" i="20"/>
  <c r="Q31" i="20"/>
  <c r="N31" i="20"/>
  <c r="K31" i="20"/>
  <c r="F31" i="20"/>
  <c r="E31" i="20"/>
  <c r="D31" i="20"/>
  <c r="C31" i="20"/>
  <c r="M7" i="16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N7" i="16"/>
  <c r="O7" i="16" l="1"/>
  <c r="G63" i="20"/>
  <c r="W41" i="20"/>
  <c r="V41" i="20"/>
  <c r="Q41" i="20"/>
  <c r="N41" i="20"/>
  <c r="K41" i="20"/>
  <c r="F41" i="20"/>
  <c r="E41" i="20"/>
  <c r="D41" i="20"/>
  <c r="C41" i="20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G35" i="20" l="1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143" i="4"/>
  <c r="A132" i="4"/>
  <c r="A109" i="4"/>
  <c r="A120" i="4"/>
  <c r="A98" i="4"/>
  <c r="A153" i="4"/>
  <c r="A163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G30" i="15" l="1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4" i="14" l="1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Y142" i="4"/>
  <c r="K166" i="4"/>
  <c r="L143" i="4"/>
  <c r="X155" i="4"/>
  <c r="S155" i="4"/>
  <c r="E143" i="4"/>
  <c r="AC166" i="4"/>
  <c r="D165" i="4"/>
  <c r="I152" i="4"/>
  <c r="H153" i="4"/>
  <c r="H152" i="4"/>
  <c r="AE142" i="4"/>
  <c r="U154" i="4"/>
  <c r="J165" i="4"/>
  <c r="V142" i="4"/>
  <c r="T165" i="4"/>
  <c r="J144" i="4"/>
  <c r="G166" i="4"/>
  <c r="E152" i="4"/>
  <c r="K143" i="4"/>
  <c r="A162" i="4"/>
  <c r="R163" i="4"/>
  <c r="Q146" i="4"/>
  <c r="R166" i="4"/>
  <c r="P163" i="4"/>
  <c r="W166" i="4"/>
  <c r="D155" i="4"/>
  <c r="V164" i="4"/>
  <c r="M142" i="4"/>
  <c r="S164" i="4"/>
  <c r="R156" i="4"/>
  <c r="A156" i="4"/>
  <c r="B142" i="4"/>
  <c r="P156" i="4"/>
  <c r="U162" i="4"/>
  <c r="AB166" i="4"/>
  <c r="I145" i="4"/>
  <c r="L155" i="4"/>
  <c r="C143" i="4"/>
  <c r="L154" i="4"/>
  <c r="Z153" i="4"/>
  <c r="F146" i="4"/>
  <c r="AB144" i="4"/>
  <c r="AF163" i="4"/>
  <c r="U143" i="4"/>
  <c r="L142" i="4"/>
  <c r="AA142" i="4"/>
  <c r="P146" i="4"/>
  <c r="Y145" i="4"/>
  <c r="A134" i="4"/>
  <c r="AA153" i="4"/>
  <c r="G156" i="4"/>
  <c r="I165" i="4"/>
  <c r="X146" i="4"/>
  <c r="B152" i="4"/>
  <c r="AE154" i="4"/>
  <c r="L156" i="4"/>
  <c r="N154" i="4"/>
  <c r="AC162" i="4"/>
  <c r="H142" i="4"/>
  <c r="B162" i="4"/>
  <c r="M165" i="4"/>
  <c r="H155" i="4"/>
  <c r="AF142" i="4"/>
  <c r="S166" i="4"/>
  <c r="AF155" i="4"/>
  <c r="Y146" i="4"/>
  <c r="A164" i="4"/>
  <c r="Z143" i="4"/>
  <c r="AC153" i="4"/>
  <c r="W163" i="4"/>
  <c r="I166" i="4"/>
  <c r="V145" i="4"/>
  <c r="N164" i="4"/>
  <c r="B153" i="4"/>
  <c r="O156" i="4"/>
  <c r="R146" i="4"/>
  <c r="X165" i="4"/>
  <c r="L165" i="4"/>
  <c r="Q166" i="4"/>
  <c r="AE164" i="4"/>
  <c r="C144" i="4"/>
  <c r="F142" i="4"/>
  <c r="Z166" i="4"/>
  <c r="N144" i="4"/>
  <c r="Y165" i="4"/>
  <c r="K153" i="4"/>
  <c r="N152" i="4"/>
  <c r="AD142" i="4"/>
  <c r="R143" i="4"/>
  <c r="C146" i="4"/>
  <c r="T155" i="4"/>
  <c r="F143" i="4"/>
  <c r="AF154" i="4"/>
  <c r="C165" i="4"/>
  <c r="C145" i="4"/>
  <c r="Q162" i="4"/>
  <c r="AA166" i="4"/>
  <c r="AE165" i="4"/>
  <c r="AE163" i="4"/>
  <c r="AA162" i="4"/>
  <c r="B166" i="4"/>
  <c r="F144" i="4"/>
  <c r="I144" i="4"/>
  <c r="G165" i="4"/>
  <c r="Y156" i="4"/>
  <c r="Q145" i="4"/>
  <c r="M163" i="4"/>
  <c r="A142" i="4"/>
  <c r="AF152" i="4"/>
  <c r="I146" i="4"/>
  <c r="Y152" i="4"/>
  <c r="V166" i="4"/>
  <c r="N145" i="4"/>
  <c r="W142" i="4"/>
  <c r="Y162" i="4"/>
  <c r="AC155" i="4"/>
  <c r="D164" i="4"/>
  <c r="A133" i="4"/>
  <c r="P153" i="4"/>
  <c r="X166" i="4"/>
  <c r="AB154" i="4"/>
  <c r="N156" i="4"/>
  <c r="H154" i="4"/>
  <c r="AD162" i="4"/>
  <c r="A165" i="4"/>
  <c r="K156" i="4"/>
  <c r="V162" i="4"/>
  <c r="O154" i="4"/>
  <c r="S165" i="4"/>
  <c r="R164" i="4"/>
  <c r="K155" i="4"/>
  <c r="M145" i="4"/>
  <c r="K145" i="4"/>
  <c r="V146" i="4"/>
  <c r="O163" i="4"/>
  <c r="D143" i="4"/>
  <c r="AE143" i="4"/>
  <c r="J146" i="4"/>
  <c r="A146" i="4"/>
  <c r="W146" i="4"/>
  <c r="Z145" i="4"/>
  <c r="I162" i="4"/>
  <c r="D163" i="4"/>
  <c r="P144" i="4"/>
  <c r="O155" i="4"/>
  <c r="V165" i="4"/>
  <c r="Q153" i="4"/>
  <c r="S145" i="4"/>
  <c r="Y163" i="4"/>
  <c r="H143" i="4"/>
  <c r="Q154" i="4"/>
  <c r="E155" i="4"/>
  <c r="AC165" i="4"/>
  <c r="P162" i="4"/>
  <c r="E144" i="4"/>
  <c r="AD155" i="4"/>
  <c r="X142" i="4"/>
  <c r="V154" i="4"/>
  <c r="V143" i="4"/>
  <c r="AB156" i="4"/>
  <c r="C142" i="4"/>
  <c r="AC163" i="4"/>
  <c r="V156" i="4"/>
  <c r="J153" i="4"/>
  <c r="AF166" i="4"/>
  <c r="I155" i="4"/>
  <c r="E153" i="4"/>
  <c r="L162" i="4"/>
  <c r="U165" i="4"/>
  <c r="AD156" i="4"/>
  <c r="B154" i="4"/>
  <c r="U166" i="4"/>
  <c r="Z144" i="4"/>
  <c r="D144" i="4"/>
  <c r="A154" i="4"/>
  <c r="I156" i="4"/>
  <c r="T146" i="4"/>
  <c r="AD164" i="4"/>
  <c r="AB143" i="4"/>
  <c r="AF164" i="4"/>
  <c r="M146" i="4"/>
  <c r="L146" i="4"/>
  <c r="AE162" i="4"/>
  <c r="U163" i="4"/>
  <c r="AD163" i="4"/>
  <c r="D142" i="4"/>
  <c r="B144" i="4"/>
  <c r="AC156" i="4"/>
  <c r="E156" i="4"/>
  <c r="G146" i="4"/>
  <c r="S162" i="4"/>
  <c r="B155" i="4"/>
  <c r="F166" i="4"/>
  <c r="S143" i="4"/>
  <c r="Z152" i="4"/>
  <c r="Y143" i="4"/>
  <c r="M156" i="4"/>
  <c r="U145" i="4"/>
  <c r="C153" i="4"/>
  <c r="A166" i="4"/>
  <c r="K165" i="4"/>
  <c r="K154" i="4"/>
  <c r="H156" i="4"/>
  <c r="Z142" i="4"/>
  <c r="AA163" i="4"/>
  <c r="AB162" i="4"/>
  <c r="K162" i="4"/>
  <c r="C152" i="4"/>
  <c r="AB145" i="4"/>
  <c r="AC144" i="4"/>
  <c r="O142" i="4"/>
  <c r="J154" i="4"/>
  <c r="B146" i="4"/>
  <c r="I153" i="4"/>
  <c r="Z146" i="4"/>
  <c r="AB164" i="4"/>
  <c r="F165" i="4"/>
  <c r="AE153" i="4"/>
  <c r="AA145" i="4"/>
  <c r="M152" i="4"/>
  <c r="I142" i="4"/>
  <c r="N155" i="4"/>
  <c r="G164" i="4"/>
  <c r="R154" i="4"/>
  <c r="D154" i="4"/>
  <c r="D146" i="4"/>
  <c r="X156" i="4"/>
  <c r="W152" i="4"/>
  <c r="W145" i="4"/>
  <c r="T162" i="4"/>
  <c r="W153" i="4"/>
  <c r="D156" i="4"/>
  <c r="O145" i="4"/>
  <c r="Y153" i="4"/>
  <c r="P165" i="4"/>
  <c r="AA143" i="4"/>
  <c r="Z155" i="4"/>
  <c r="G163" i="4"/>
  <c r="T163" i="4"/>
  <c r="AC152" i="4"/>
  <c r="X144" i="4"/>
  <c r="A131" i="4"/>
  <c r="C155" i="4"/>
  <c r="M154" i="4"/>
  <c r="V163" i="4"/>
  <c r="A145" i="4"/>
  <c r="I154" i="4"/>
  <c r="AC145" i="4"/>
  <c r="W164" i="4"/>
  <c r="R155" i="4"/>
  <c r="F162" i="4"/>
  <c r="AF143" i="4"/>
  <c r="R152" i="4"/>
  <c r="P143" i="4"/>
  <c r="Z165" i="4"/>
  <c r="F145" i="4"/>
  <c r="K146" i="4"/>
  <c r="T142" i="4"/>
  <c r="M166" i="4"/>
  <c r="Q164" i="4"/>
  <c r="O162" i="4"/>
  <c r="E146" i="4"/>
  <c r="AD152" i="4"/>
  <c r="L152" i="4"/>
  <c r="AA156" i="4"/>
  <c r="T143" i="4"/>
  <c r="W154" i="4"/>
  <c r="O152" i="4"/>
  <c r="O165" i="4"/>
  <c r="O144" i="4"/>
  <c r="K163" i="4"/>
  <c r="AF162" i="4"/>
  <c r="S156" i="4"/>
  <c r="H162" i="4"/>
  <c r="Q142" i="4"/>
  <c r="X164" i="4"/>
  <c r="Q143" i="4"/>
  <c r="O146" i="4"/>
  <c r="C154" i="4"/>
  <c r="H146" i="4"/>
  <c r="X152" i="4"/>
  <c r="AC143" i="4"/>
  <c r="E164" i="4"/>
  <c r="S152" i="4"/>
  <c r="E162" i="4"/>
  <c r="F163" i="4"/>
  <c r="Y144" i="4"/>
  <c r="G142" i="4"/>
  <c r="AD146" i="4"/>
  <c r="U164" i="4"/>
  <c r="J142" i="4"/>
  <c r="F152" i="4"/>
  <c r="J143" i="4"/>
  <c r="K164" i="4"/>
  <c r="G145" i="4"/>
  <c r="P142" i="4"/>
  <c r="J163" i="4"/>
  <c r="O143" i="4"/>
  <c r="AB152" i="4"/>
  <c r="AD145" i="4"/>
  <c r="T154" i="4"/>
  <c r="Z164" i="4"/>
  <c r="G155" i="4"/>
  <c r="AD143" i="4"/>
  <c r="AF146" i="4"/>
  <c r="E166" i="4"/>
  <c r="T144" i="4"/>
  <c r="AF156" i="4"/>
  <c r="S153" i="4"/>
  <c r="A152" i="4"/>
  <c r="J166" i="4"/>
  <c r="D153" i="4"/>
  <c r="Y164" i="4"/>
  <c r="Z162" i="4"/>
  <c r="H166" i="4"/>
  <c r="R165" i="4"/>
  <c r="AA165" i="4"/>
  <c r="T164" i="4"/>
  <c r="G144" i="4"/>
  <c r="AD166" i="4"/>
  <c r="AB165" i="4"/>
  <c r="AA164" i="4"/>
  <c r="B143" i="4"/>
  <c r="AD165" i="4"/>
  <c r="N143" i="4"/>
  <c r="AD144" i="4"/>
  <c r="I164" i="4"/>
  <c r="O166" i="4"/>
  <c r="X154" i="4"/>
  <c r="N166" i="4"/>
  <c r="Y154" i="4"/>
  <c r="U144" i="4"/>
  <c r="U152" i="4"/>
  <c r="L145" i="4"/>
  <c r="AB155" i="4"/>
  <c r="S144" i="4"/>
  <c r="K152" i="4"/>
  <c r="AE144" i="4"/>
  <c r="H164" i="4"/>
  <c r="H144" i="4"/>
  <c r="P164" i="4"/>
  <c r="B145" i="4"/>
  <c r="AA155" i="4"/>
  <c r="Z154" i="4"/>
  <c r="E145" i="4"/>
  <c r="H163" i="4"/>
  <c r="V152" i="4"/>
  <c r="O153" i="4"/>
  <c r="AB153" i="4"/>
  <c r="G152" i="4"/>
  <c r="Q155" i="4"/>
  <c r="S146" i="4"/>
  <c r="C163" i="4"/>
  <c r="N142" i="4"/>
  <c r="A155" i="4"/>
  <c r="P166" i="4"/>
  <c r="I143" i="4"/>
  <c r="T145" i="4"/>
  <c r="T166" i="4"/>
  <c r="T156" i="4"/>
  <c r="AF144" i="4"/>
  <c r="J152" i="4"/>
  <c r="T153" i="4"/>
  <c r="E154" i="4"/>
  <c r="X162" i="4"/>
  <c r="S163" i="4"/>
  <c r="L153" i="4"/>
  <c r="J155" i="4"/>
  <c r="X163" i="4"/>
  <c r="U153" i="4"/>
  <c r="A135" i="4"/>
  <c r="Q152" i="4"/>
  <c r="F154" i="4"/>
  <c r="M155" i="4"/>
  <c r="AB163" i="4"/>
  <c r="AC146" i="4"/>
  <c r="A144" i="4"/>
  <c r="I163" i="4"/>
  <c r="AD153" i="4"/>
  <c r="U155" i="4"/>
  <c r="F164" i="4"/>
  <c r="C162" i="4"/>
  <c r="G162" i="4"/>
  <c r="C156" i="4"/>
  <c r="P145" i="4"/>
  <c r="N165" i="4"/>
  <c r="V155" i="4"/>
  <c r="AE146" i="4"/>
  <c r="T152" i="4"/>
  <c r="D166" i="4"/>
  <c r="AA144" i="4"/>
  <c r="P154" i="4"/>
  <c r="B163" i="4"/>
  <c r="U146" i="4"/>
  <c r="G153" i="4"/>
  <c r="Z163" i="4"/>
  <c r="AE152" i="4"/>
  <c r="AB142" i="4"/>
  <c r="AD154" i="4"/>
  <c r="M162" i="4"/>
  <c r="U156" i="4"/>
  <c r="E142" i="4"/>
  <c r="V153" i="4"/>
  <c r="R153" i="4"/>
  <c r="M153" i="4"/>
  <c r="N153" i="4"/>
  <c r="B164" i="4"/>
  <c r="Q156" i="4"/>
  <c r="V144" i="4"/>
  <c r="AC164" i="4"/>
  <c r="W155" i="4"/>
  <c r="E165" i="4"/>
  <c r="D152" i="4"/>
  <c r="M143" i="4"/>
  <c r="P155" i="4"/>
  <c r="F153" i="4"/>
  <c r="K142" i="4"/>
  <c r="R162" i="4"/>
  <c r="G154" i="4"/>
  <c r="AE166" i="4"/>
  <c r="J162" i="4"/>
  <c r="F156" i="4"/>
  <c r="Q144" i="4"/>
  <c r="AF145" i="4"/>
  <c r="AA154" i="4"/>
  <c r="U142" i="4"/>
  <c r="N163" i="4"/>
  <c r="L164" i="4"/>
  <c r="AA146" i="4"/>
  <c r="M164" i="4"/>
  <c r="L163" i="4"/>
  <c r="W156" i="4"/>
  <c r="W143" i="4"/>
  <c r="AC154" i="4"/>
  <c r="R145" i="4"/>
  <c r="Y155" i="4"/>
  <c r="AA152" i="4"/>
  <c r="O164" i="4"/>
  <c r="Q163" i="4"/>
  <c r="AC142" i="4"/>
  <c r="D145" i="4"/>
  <c r="B156" i="4"/>
  <c r="L144" i="4"/>
  <c r="H165" i="4"/>
  <c r="X143" i="4"/>
  <c r="J156" i="4"/>
  <c r="P152" i="4"/>
  <c r="K144" i="4"/>
  <c r="C164" i="4"/>
  <c r="N162" i="4"/>
  <c r="Z156" i="4"/>
  <c r="AB146" i="4"/>
  <c r="W162" i="4"/>
  <c r="AE145" i="4"/>
  <c r="AF153" i="4"/>
  <c r="R144" i="4"/>
  <c r="X145" i="4"/>
  <c r="N146" i="4"/>
  <c r="W165" i="4"/>
  <c r="Y166" i="4"/>
  <c r="S154" i="4"/>
  <c r="Q165" i="4"/>
  <c r="X153" i="4"/>
  <c r="AF165" i="4"/>
  <c r="R142" i="4"/>
  <c r="D162" i="4"/>
  <c r="H145" i="4"/>
  <c r="AE155" i="4"/>
  <c r="M144" i="4"/>
  <c r="F155" i="4"/>
  <c r="B165" i="4"/>
  <c r="E163" i="4"/>
  <c r="W144" i="4"/>
  <c r="L166" i="4"/>
  <c r="C166" i="4"/>
  <c r="J164" i="4"/>
  <c r="G143" i="4"/>
  <c r="J145" i="4"/>
  <c r="S142" i="4"/>
  <c r="AE156" i="4"/>
  <c r="T160" i="4" l="1"/>
  <c r="S140" i="4"/>
  <c r="Y150" i="4"/>
  <c r="W150" i="4"/>
  <c r="G150" i="4"/>
  <c r="AF150" i="4"/>
  <c r="D160" i="4"/>
  <c r="R140" i="4"/>
  <c r="A141" i="4"/>
  <c r="I140" i="4"/>
  <c r="V150" i="4"/>
  <c r="M150" i="4"/>
  <c r="AA160" i="4"/>
  <c r="W160" i="4"/>
  <c r="O140" i="4"/>
  <c r="K150" i="4"/>
  <c r="Q160" i="4"/>
  <c r="N160" i="4"/>
  <c r="C150" i="4"/>
  <c r="K160" i="4"/>
  <c r="U150" i="4"/>
  <c r="AB160" i="4"/>
  <c r="P150" i="4"/>
  <c r="Z140" i="4"/>
  <c r="AD140" i="4"/>
  <c r="N150" i="4"/>
  <c r="AC140" i="4"/>
  <c r="AA150" i="4"/>
  <c r="Z150" i="4"/>
  <c r="F140" i="4"/>
  <c r="S160" i="4"/>
  <c r="Z160" i="4"/>
  <c r="D140" i="4"/>
  <c r="U140" i="4"/>
  <c r="A151" i="4"/>
  <c r="AE160" i="4"/>
  <c r="J160" i="4"/>
  <c r="R160" i="4"/>
  <c r="AF140" i="4"/>
  <c r="K140" i="4"/>
  <c r="B160" i="4"/>
  <c r="AB150" i="4"/>
  <c r="H140" i="4"/>
  <c r="D150" i="4"/>
  <c r="AC160" i="4"/>
  <c r="P140" i="4"/>
  <c r="L160" i="4"/>
  <c r="B150" i="4"/>
  <c r="F150" i="4"/>
  <c r="J140" i="4"/>
  <c r="G140" i="4"/>
  <c r="C140" i="4"/>
  <c r="E140" i="4"/>
  <c r="AA140" i="4"/>
  <c r="M160" i="4"/>
  <c r="E160" i="4"/>
  <c r="L140" i="4"/>
  <c r="S150" i="4"/>
  <c r="X140" i="4"/>
  <c r="AB140" i="4"/>
  <c r="AE150" i="4"/>
  <c r="X150" i="4"/>
  <c r="P160" i="4"/>
  <c r="Q140" i="4"/>
  <c r="T150" i="4"/>
  <c r="H160" i="4"/>
  <c r="U160" i="4"/>
  <c r="AF160" i="4"/>
  <c r="B140" i="4"/>
  <c r="I160" i="4"/>
  <c r="G160" i="4"/>
  <c r="O150" i="4"/>
  <c r="M140" i="4"/>
  <c r="C160" i="4"/>
  <c r="L150" i="4"/>
  <c r="AD150" i="4"/>
  <c r="O160" i="4"/>
  <c r="A161" i="4"/>
  <c r="T140" i="4"/>
  <c r="E150" i="4"/>
  <c r="Q150" i="4"/>
  <c r="V160" i="4"/>
  <c r="V140" i="4"/>
  <c r="R150" i="4"/>
  <c r="F160" i="4"/>
  <c r="AD160" i="4"/>
  <c r="AE140" i="4"/>
  <c r="X160" i="4"/>
  <c r="H150" i="4"/>
  <c r="I150" i="4"/>
  <c r="J150" i="4"/>
  <c r="A130" i="4"/>
  <c r="Y160" i="4"/>
  <c r="W140" i="4"/>
  <c r="AC150" i="4"/>
  <c r="Y140" i="4"/>
  <c r="N140" i="4"/>
  <c r="AC53" i="4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R123" i="4"/>
  <c r="R87" i="4"/>
  <c r="Q110" i="4"/>
  <c r="P119" i="4"/>
  <c r="E121" i="4"/>
  <c r="F119" i="4"/>
  <c r="AD97" i="4"/>
  <c r="F97" i="4"/>
  <c r="Q112" i="4"/>
  <c r="AB111" i="4"/>
  <c r="Y89" i="4"/>
  <c r="G122" i="4"/>
  <c r="A108" i="4"/>
  <c r="J89" i="4"/>
  <c r="U121" i="4"/>
  <c r="N134" i="4"/>
  <c r="A88" i="4"/>
  <c r="I3" i="16"/>
  <c r="Q120" i="4"/>
  <c r="H87" i="4"/>
  <c r="AF87" i="4"/>
  <c r="L132" i="4"/>
  <c r="S122" i="4"/>
  <c r="U109" i="4"/>
  <c r="W100" i="4"/>
  <c r="AD123" i="4"/>
  <c r="O101" i="4"/>
  <c r="O89" i="4"/>
  <c r="I85" i="4"/>
  <c r="Q85" i="4"/>
  <c r="AE88" i="4"/>
  <c r="S4" i="16"/>
  <c r="Q122" i="4"/>
  <c r="O134" i="4"/>
  <c r="Z109" i="4"/>
  <c r="S110" i="4"/>
  <c r="B85" i="4"/>
  <c r="P131" i="4"/>
  <c r="O112" i="4"/>
  <c r="N111" i="4"/>
  <c r="C121" i="4"/>
  <c r="I123" i="4"/>
  <c r="C131" i="4"/>
  <c r="AA86" i="4"/>
  <c r="AA123" i="4"/>
  <c r="AE111" i="4"/>
  <c r="U131" i="4"/>
  <c r="D87" i="4"/>
  <c r="K86" i="4"/>
  <c r="G120" i="4"/>
  <c r="N109" i="4"/>
  <c r="U87" i="4"/>
  <c r="I109" i="4"/>
  <c r="K132" i="4"/>
  <c r="K110" i="4"/>
  <c r="H111" i="4"/>
  <c r="T119" i="4"/>
  <c r="C135" i="4"/>
  <c r="AB122" i="4"/>
  <c r="B99" i="4"/>
  <c r="T121" i="4"/>
  <c r="C111" i="4"/>
  <c r="V135" i="4"/>
  <c r="AE89" i="4"/>
  <c r="E87" i="4"/>
  <c r="S99" i="4"/>
  <c r="AE112" i="4"/>
  <c r="W134" i="4"/>
  <c r="AA108" i="4"/>
  <c r="AE85" i="4"/>
  <c r="AE120" i="4"/>
  <c r="AC131" i="4"/>
  <c r="L89" i="4"/>
  <c r="G88" i="4"/>
  <c r="AA112" i="4"/>
  <c r="AB87" i="4"/>
  <c r="T108" i="4"/>
  <c r="M101" i="4"/>
  <c r="W112" i="4"/>
  <c r="U89" i="4"/>
  <c r="AA134" i="4"/>
  <c r="AC133" i="4"/>
  <c r="V88" i="4"/>
  <c r="AE110" i="4"/>
  <c r="K112" i="4"/>
  <c r="O108" i="4"/>
  <c r="Z120" i="4"/>
  <c r="G135" i="4"/>
  <c r="AB120" i="4"/>
  <c r="T134" i="4"/>
  <c r="C112" i="4"/>
  <c r="B132" i="4"/>
  <c r="W89" i="4"/>
  <c r="V98" i="4"/>
  <c r="B112" i="4"/>
  <c r="B133" i="4"/>
  <c r="AA133" i="4"/>
  <c r="B88" i="4"/>
  <c r="AA109" i="4"/>
  <c r="AD109" i="4"/>
  <c r="R97" i="4"/>
  <c r="U132" i="4"/>
  <c r="Z131" i="4"/>
  <c r="A119" i="4"/>
  <c r="AD87" i="4"/>
  <c r="G123" i="4"/>
  <c r="J99" i="4"/>
  <c r="P123" i="4"/>
  <c r="Q135" i="4"/>
  <c r="R88" i="4"/>
  <c r="K108" i="4"/>
  <c r="X135" i="4"/>
  <c r="R119" i="4"/>
  <c r="M98" i="4"/>
  <c r="AA111" i="4"/>
  <c r="B119" i="4"/>
  <c r="Z108" i="4"/>
  <c r="V123" i="4"/>
  <c r="Y108" i="4"/>
  <c r="W119" i="4"/>
  <c r="L120" i="4"/>
  <c r="O98" i="4"/>
  <c r="AD110" i="4"/>
  <c r="T135" i="4"/>
  <c r="B98" i="4"/>
  <c r="L97" i="4"/>
  <c r="E101" i="4"/>
  <c r="O86" i="4"/>
  <c r="J108" i="4"/>
  <c r="R131" i="4"/>
  <c r="I119" i="4"/>
  <c r="U85" i="4"/>
  <c r="AA120" i="4"/>
  <c r="D89" i="4"/>
  <c r="X110" i="4"/>
  <c r="AB134" i="4"/>
  <c r="B110" i="4"/>
  <c r="AE132" i="4"/>
  <c r="AC99" i="4"/>
  <c r="AF133" i="4"/>
  <c r="P135" i="4"/>
  <c r="T89" i="4"/>
  <c r="K109" i="4"/>
  <c r="AA98" i="4"/>
  <c r="M131" i="4"/>
  <c r="AE97" i="4"/>
  <c r="K99" i="4"/>
  <c r="G131" i="4"/>
  <c r="W108" i="4"/>
  <c r="F89" i="4"/>
  <c r="S100" i="4"/>
  <c r="X86" i="4"/>
  <c r="T101" i="4"/>
  <c r="W132" i="4"/>
  <c r="P134" i="4"/>
  <c r="X99" i="4"/>
  <c r="K85" i="4"/>
  <c r="U98" i="4"/>
  <c r="C87" i="4"/>
  <c r="U110" i="4"/>
  <c r="E133" i="4"/>
  <c r="E120" i="4"/>
  <c r="Z97" i="4"/>
  <c r="T112" i="4"/>
  <c r="W123" i="4"/>
  <c r="Z134" i="4"/>
  <c r="AC109" i="4"/>
  <c r="D131" i="4"/>
  <c r="E89" i="4"/>
  <c r="AC111" i="4"/>
  <c r="F87" i="4"/>
  <c r="H101" i="4"/>
  <c r="T86" i="4"/>
  <c r="Q111" i="4"/>
  <c r="O110" i="4"/>
  <c r="C119" i="4"/>
  <c r="R98" i="4"/>
  <c r="Z111" i="4"/>
  <c r="Y131" i="4"/>
  <c r="D110" i="4"/>
  <c r="AC88" i="4"/>
  <c r="AE134" i="4"/>
  <c r="AE122" i="4"/>
  <c r="O120" i="4"/>
  <c r="P120" i="4"/>
  <c r="I100" i="4"/>
  <c r="F112" i="4"/>
  <c r="C110" i="4"/>
  <c r="P111" i="4"/>
  <c r="AA100" i="4"/>
  <c r="O88" i="4"/>
  <c r="I97" i="4"/>
  <c r="J101" i="4"/>
  <c r="AC122" i="4"/>
  <c r="Y123" i="4"/>
  <c r="AF119" i="4"/>
  <c r="AA131" i="4"/>
  <c r="W120" i="4"/>
  <c r="M110" i="4"/>
  <c r="S101" i="4"/>
  <c r="J85" i="4"/>
  <c r="M121" i="4"/>
  <c r="AC120" i="4"/>
  <c r="X100" i="4"/>
  <c r="G86" i="4"/>
  <c r="W99" i="4"/>
  <c r="AF135" i="4"/>
  <c r="Q88" i="4"/>
  <c r="H110" i="4"/>
  <c r="AE99" i="4"/>
  <c r="Q123" i="4"/>
  <c r="U88" i="4"/>
  <c r="T122" i="4"/>
  <c r="H100" i="4"/>
  <c r="N97" i="4"/>
  <c r="F100" i="4"/>
  <c r="B89" i="4"/>
  <c r="F99" i="4"/>
  <c r="U100" i="4"/>
  <c r="H135" i="4"/>
  <c r="AB100" i="4"/>
  <c r="K121" i="4"/>
  <c r="Z86" i="4"/>
  <c r="V112" i="4"/>
  <c r="D119" i="4"/>
  <c r="D135" i="4"/>
  <c r="Y135" i="4"/>
  <c r="G134" i="4"/>
  <c r="H98" i="4"/>
  <c r="R121" i="4"/>
  <c r="AE108" i="4"/>
  <c r="T123" i="4"/>
  <c r="G85" i="4"/>
  <c r="AF123" i="4"/>
  <c r="B100" i="4"/>
  <c r="Y112" i="4"/>
  <c r="Q132" i="4"/>
  <c r="D98" i="4"/>
  <c r="S86" i="4"/>
  <c r="N99" i="4"/>
  <c r="C101" i="4"/>
  <c r="S97" i="4"/>
  <c r="C100" i="4"/>
  <c r="Z133" i="4"/>
  <c r="K133" i="4"/>
  <c r="X89" i="4"/>
  <c r="Q121" i="4"/>
  <c r="R99" i="4"/>
  <c r="I122" i="4"/>
  <c r="H97" i="4"/>
  <c r="I88" i="4"/>
  <c r="AB133" i="4"/>
  <c r="D134" i="4"/>
  <c r="A100" i="4"/>
  <c r="S119" i="4"/>
  <c r="N89" i="4"/>
  <c r="AD132" i="4"/>
  <c r="D100" i="4"/>
  <c r="L100" i="4"/>
  <c r="AF88" i="4"/>
  <c r="V132" i="4"/>
  <c r="R89" i="4"/>
  <c r="V99" i="4"/>
  <c r="J120" i="4"/>
  <c r="I101" i="4"/>
  <c r="AA122" i="4"/>
  <c r="L88" i="4"/>
  <c r="S135" i="4"/>
  <c r="R110" i="4"/>
  <c r="N87" i="4"/>
  <c r="G98" i="4"/>
  <c r="AC101" i="4"/>
  <c r="Z132" i="4"/>
  <c r="R109" i="4"/>
  <c r="AF109" i="4"/>
  <c r="C109" i="4"/>
  <c r="W86" i="4"/>
  <c r="E112" i="4"/>
  <c r="E88" i="4"/>
  <c r="G133" i="4"/>
  <c r="C97" i="4"/>
  <c r="S111" i="4"/>
  <c r="X134" i="4"/>
  <c r="P99" i="4"/>
  <c r="AE119" i="4"/>
  <c r="AC135" i="4"/>
  <c r="L135" i="4"/>
  <c r="AB112" i="4"/>
  <c r="R100" i="4"/>
  <c r="P89" i="4"/>
  <c r="C108" i="4"/>
  <c r="J131" i="4"/>
  <c r="G110" i="4"/>
  <c r="AB132" i="4"/>
  <c r="I131" i="4"/>
  <c r="D99" i="4"/>
  <c r="I6" i="16"/>
  <c r="G112" i="4"/>
  <c r="O123" i="4"/>
  <c r="X87" i="4"/>
  <c r="C134" i="4"/>
  <c r="W101" i="4"/>
  <c r="Z122" i="4"/>
  <c r="R122" i="4"/>
  <c r="K123" i="4"/>
  <c r="W111" i="4"/>
  <c r="B101" i="4"/>
  <c r="AB123" i="4"/>
  <c r="D97" i="4"/>
  <c r="F111" i="4"/>
  <c r="Q86" i="4"/>
  <c r="S123" i="4"/>
  <c r="Q99" i="4"/>
  <c r="H134" i="4"/>
  <c r="C88" i="4"/>
  <c r="M132" i="4"/>
  <c r="I108" i="4"/>
  <c r="G111" i="4"/>
  <c r="AF122" i="4"/>
  <c r="K88" i="4"/>
  <c r="N108" i="4"/>
  <c r="V111" i="4"/>
  <c r="S2" i="16"/>
  <c r="U123" i="4"/>
  <c r="AB85" i="4"/>
  <c r="AA87" i="4"/>
  <c r="Q133" i="4"/>
  <c r="I135" i="4"/>
  <c r="H121" i="4"/>
  <c r="L87" i="4"/>
  <c r="X122" i="4"/>
  <c r="I121" i="4"/>
  <c r="J109" i="4"/>
  <c r="J122" i="4"/>
  <c r="T109" i="4"/>
  <c r="E98" i="4"/>
  <c r="L101" i="4"/>
  <c r="M86" i="4"/>
  <c r="D86" i="4"/>
  <c r="N123" i="4"/>
  <c r="N101" i="4"/>
  <c r="O135" i="4"/>
  <c r="S108" i="4"/>
  <c r="O132" i="4"/>
  <c r="B87" i="4"/>
  <c r="S98" i="4"/>
  <c r="N110" i="4"/>
  <c r="S3" i="16"/>
  <c r="E109" i="4"/>
  <c r="F101" i="4"/>
  <c r="W87" i="4"/>
  <c r="U101" i="4"/>
  <c r="F88" i="4"/>
  <c r="R85" i="4"/>
  <c r="J87" i="4"/>
  <c r="F122" i="4"/>
  <c r="O87" i="4"/>
  <c r="AB109" i="4"/>
  <c r="M97" i="4"/>
  <c r="M100" i="4"/>
  <c r="F108" i="4"/>
  <c r="C122" i="4"/>
  <c r="T110" i="4"/>
  <c r="Q131" i="4"/>
  <c r="N88" i="4"/>
  <c r="AD119" i="4"/>
  <c r="H99" i="4"/>
  <c r="P101" i="4"/>
  <c r="E86" i="4"/>
  <c r="AB131" i="4"/>
  <c r="AF108" i="4"/>
  <c r="Y101" i="4"/>
  <c r="H89" i="4"/>
  <c r="W109" i="4"/>
  <c r="F110" i="4"/>
  <c r="AC123" i="4"/>
  <c r="S132" i="4"/>
  <c r="Z110" i="4"/>
  <c r="W98" i="4"/>
  <c r="L98" i="4"/>
  <c r="U99" i="4"/>
  <c r="X111" i="4"/>
  <c r="L134" i="4"/>
  <c r="J111" i="4"/>
  <c r="G100" i="4"/>
  <c r="I112" i="4"/>
  <c r="L108" i="4"/>
  <c r="AE98" i="4"/>
  <c r="AE133" i="4"/>
  <c r="W88" i="4"/>
  <c r="D108" i="4"/>
  <c r="K135" i="4"/>
  <c r="AB119" i="4"/>
  <c r="D101" i="4"/>
  <c r="Z85" i="4"/>
  <c r="H120" i="4"/>
  <c r="Q119" i="4"/>
  <c r="AC134" i="4"/>
  <c r="B131" i="4"/>
  <c r="B97" i="4"/>
  <c r="L133" i="4"/>
  <c r="AC132" i="4"/>
  <c r="E134" i="4"/>
  <c r="Q108" i="4"/>
  <c r="AE121" i="4"/>
  <c r="Y87" i="4"/>
  <c r="Y121" i="4"/>
  <c r="L109" i="4"/>
  <c r="Y98" i="4"/>
  <c r="L86" i="4"/>
  <c r="I5" i="16"/>
  <c r="T100" i="4"/>
  <c r="F86" i="4"/>
  <c r="P122" i="4"/>
  <c r="Q101" i="4"/>
  <c r="F98" i="4"/>
  <c r="AD135" i="4"/>
  <c r="K87" i="4"/>
  <c r="A89" i="4"/>
  <c r="V134" i="4"/>
  <c r="H131" i="4"/>
  <c r="O99" i="4"/>
  <c r="K120" i="4"/>
  <c r="R134" i="4"/>
  <c r="L121" i="4"/>
  <c r="W131" i="4"/>
  <c r="P88" i="4"/>
  <c r="R86" i="4"/>
  <c r="AD88" i="4"/>
  <c r="D123" i="4"/>
  <c r="G89" i="4"/>
  <c r="T133" i="4"/>
  <c r="K131" i="4"/>
  <c r="U119" i="4"/>
  <c r="AD122" i="4"/>
  <c r="A99" i="4"/>
  <c r="Z89" i="4"/>
  <c r="AA119" i="4"/>
  <c r="AB89" i="4"/>
  <c r="P86" i="4"/>
  <c r="C89" i="4"/>
  <c r="F123" i="4"/>
  <c r="A87" i="4"/>
  <c r="AD108" i="4"/>
  <c r="A111" i="4"/>
  <c r="C132" i="4"/>
  <c r="E123" i="4"/>
  <c r="D88" i="4"/>
  <c r="L122" i="4"/>
  <c r="AB99" i="4"/>
  <c r="D85" i="4"/>
  <c r="A121" i="4"/>
  <c r="O131" i="4"/>
  <c r="P132" i="4"/>
  <c r="E100" i="4"/>
  <c r="F135" i="4"/>
  <c r="D133" i="4"/>
  <c r="X123" i="4"/>
  <c r="C133" i="4"/>
  <c r="M111" i="4"/>
  <c r="I133" i="4"/>
  <c r="I86" i="4"/>
  <c r="H86" i="4"/>
  <c r="Q109" i="4"/>
  <c r="J119" i="4"/>
  <c r="S109" i="4"/>
  <c r="AC97" i="4"/>
  <c r="S120" i="4"/>
  <c r="O85" i="4"/>
  <c r="S134" i="4"/>
  <c r="X112" i="4"/>
  <c r="U135" i="4"/>
  <c r="V85" i="4"/>
  <c r="L99" i="4"/>
  <c r="AB88" i="4"/>
  <c r="B108" i="4"/>
  <c r="AD120" i="4"/>
  <c r="AD131" i="4"/>
  <c r="R108" i="4"/>
  <c r="P112" i="4"/>
  <c r="T120" i="4"/>
  <c r="M85" i="4"/>
  <c r="P100" i="4"/>
  <c r="K97" i="4"/>
  <c r="Q97" i="4"/>
  <c r="AD100" i="4"/>
  <c r="D120" i="4"/>
  <c r="Y122" i="4"/>
  <c r="R112" i="4"/>
  <c r="V122" i="4"/>
  <c r="H123" i="4"/>
  <c r="H85" i="4"/>
  <c r="M89" i="4"/>
  <c r="Y109" i="4"/>
  <c r="Y97" i="4"/>
  <c r="V121" i="4"/>
  <c r="T85" i="4"/>
  <c r="N98" i="4"/>
  <c r="AD111" i="4"/>
  <c r="AB110" i="4"/>
  <c r="G97" i="4"/>
  <c r="O111" i="4"/>
  <c r="Y88" i="4"/>
  <c r="I99" i="4"/>
  <c r="K98" i="4"/>
  <c r="AF86" i="4"/>
  <c r="I98" i="4"/>
  <c r="AC86" i="4"/>
  <c r="T97" i="4"/>
  <c r="W133" i="4"/>
  <c r="X88" i="4"/>
  <c r="AF110" i="4"/>
  <c r="J132" i="4"/>
  <c r="AA85" i="4"/>
  <c r="N133" i="4"/>
  <c r="AD99" i="4"/>
  <c r="D109" i="4"/>
  <c r="N132" i="4"/>
  <c r="V100" i="4"/>
  <c r="J133" i="4"/>
  <c r="U120" i="4"/>
  <c r="O97" i="4"/>
  <c r="V131" i="4"/>
  <c r="S121" i="4"/>
  <c r="B120" i="4"/>
  <c r="V97" i="4"/>
  <c r="E97" i="4"/>
  <c r="P108" i="4"/>
  <c r="S6" i="16"/>
  <c r="G109" i="4"/>
  <c r="T98" i="4"/>
  <c r="V101" i="4"/>
  <c r="U133" i="4"/>
  <c r="E122" i="4"/>
  <c r="I89" i="4"/>
  <c r="X119" i="4"/>
  <c r="O121" i="4"/>
  <c r="AB101" i="4"/>
  <c r="S112" i="4"/>
  <c r="J97" i="4"/>
  <c r="AC121" i="4"/>
  <c r="AF89" i="4"/>
  <c r="AF85" i="4"/>
  <c r="AF134" i="4"/>
  <c r="AC85" i="4"/>
  <c r="K111" i="4"/>
  <c r="AF121" i="4"/>
  <c r="I111" i="4"/>
  <c r="W122" i="4"/>
  <c r="N112" i="4"/>
  <c r="F85" i="4"/>
  <c r="M133" i="4"/>
  <c r="N119" i="4"/>
  <c r="E132" i="4"/>
  <c r="Y132" i="4"/>
  <c r="N122" i="4"/>
  <c r="V109" i="4"/>
  <c r="X133" i="4"/>
  <c r="S88" i="4"/>
  <c r="Q134" i="4"/>
  <c r="U108" i="4"/>
  <c r="Z119" i="4"/>
  <c r="Y133" i="4"/>
  <c r="O133" i="4"/>
  <c r="F131" i="4"/>
  <c r="AF98" i="4"/>
  <c r="AB98" i="4"/>
  <c r="Z88" i="4"/>
  <c r="N121" i="4"/>
  <c r="V110" i="4"/>
  <c r="G132" i="4"/>
  <c r="H133" i="4"/>
  <c r="AF132" i="4"/>
  <c r="J121" i="4"/>
  <c r="B122" i="4"/>
  <c r="X108" i="4"/>
  <c r="T111" i="4"/>
  <c r="J88" i="4"/>
  <c r="I4" i="16"/>
  <c r="K100" i="4"/>
  <c r="M112" i="4"/>
  <c r="V133" i="4"/>
  <c r="M87" i="4"/>
  <c r="I120" i="4"/>
  <c r="AF111" i="4"/>
  <c r="H88" i="4"/>
  <c r="Z101" i="4"/>
  <c r="Z123" i="4"/>
  <c r="K119" i="4"/>
  <c r="AC100" i="4"/>
  <c r="P109" i="4"/>
  <c r="X98" i="4"/>
  <c r="X101" i="4"/>
  <c r="AE101" i="4"/>
  <c r="M99" i="4"/>
  <c r="S87" i="4"/>
  <c r="E99" i="4"/>
  <c r="Y99" i="4"/>
  <c r="W110" i="4"/>
  <c r="AE135" i="4"/>
  <c r="K89" i="4"/>
  <c r="S133" i="4"/>
  <c r="AE86" i="4"/>
  <c r="AB135" i="4"/>
  <c r="Y111" i="4"/>
  <c r="S131" i="4"/>
  <c r="C85" i="4"/>
  <c r="L131" i="4"/>
  <c r="T132" i="4"/>
  <c r="M88" i="4"/>
  <c r="AA132" i="4"/>
  <c r="U97" i="4"/>
  <c r="P98" i="4"/>
  <c r="E108" i="4"/>
  <c r="J110" i="4"/>
  <c r="C99" i="4"/>
  <c r="C120" i="4"/>
  <c r="M135" i="4"/>
  <c r="V120" i="4"/>
  <c r="Y86" i="4"/>
  <c r="AA121" i="4"/>
  <c r="AC108" i="4"/>
  <c r="AF100" i="4"/>
  <c r="B86" i="4"/>
  <c r="AB121" i="4"/>
  <c r="S89" i="4"/>
  <c r="W135" i="4"/>
  <c r="Y119" i="4"/>
  <c r="L123" i="4"/>
  <c r="H109" i="4"/>
  <c r="N131" i="4"/>
  <c r="D121" i="4"/>
  <c r="A101" i="4"/>
  <c r="D122" i="4"/>
  <c r="J123" i="4"/>
  <c r="M108" i="4"/>
  <c r="AC110" i="4"/>
  <c r="A86" i="4"/>
  <c r="B135" i="4"/>
  <c r="M119" i="4"/>
  <c r="AA89" i="4"/>
  <c r="AB97" i="4"/>
  <c r="T131" i="4"/>
  <c r="G119" i="4"/>
  <c r="F134" i="4"/>
  <c r="E111" i="4"/>
  <c r="AF120" i="4"/>
  <c r="W97" i="4"/>
  <c r="X97" i="4"/>
  <c r="V108" i="4"/>
  <c r="Z98" i="4"/>
  <c r="F132" i="4"/>
  <c r="B109" i="4"/>
  <c r="AA99" i="4"/>
  <c r="N86" i="4"/>
  <c r="G99" i="4"/>
  <c r="G101" i="4"/>
  <c r="J134" i="4"/>
  <c r="J86" i="4"/>
  <c r="B134" i="4"/>
  <c r="Z112" i="4"/>
  <c r="H112" i="4"/>
  <c r="AD121" i="4"/>
  <c r="E119" i="4"/>
  <c r="J112" i="4"/>
  <c r="AA110" i="4"/>
  <c r="R120" i="4"/>
  <c r="V119" i="4"/>
  <c r="J100" i="4"/>
  <c r="E131" i="4"/>
  <c r="M109" i="4"/>
  <c r="AD133" i="4"/>
  <c r="Z100" i="4"/>
  <c r="AC89" i="4"/>
  <c r="AC98" i="4"/>
  <c r="L119" i="4"/>
  <c r="AB86" i="4"/>
  <c r="AE131" i="4"/>
  <c r="Y100" i="4"/>
  <c r="D112" i="4"/>
  <c r="X121" i="4"/>
  <c r="H122" i="4"/>
  <c r="V87" i="4"/>
  <c r="F121" i="4"/>
  <c r="AC112" i="4"/>
  <c r="L85" i="4"/>
  <c r="P97" i="4"/>
  <c r="AF131" i="4"/>
  <c r="L112" i="4"/>
  <c r="AE87" i="4"/>
  <c r="AD134" i="4"/>
  <c r="G87" i="4"/>
  <c r="D111" i="4"/>
  <c r="E85" i="4"/>
  <c r="AA88" i="4"/>
  <c r="J98" i="4"/>
  <c r="N120" i="4"/>
  <c r="K134" i="4"/>
  <c r="AD85" i="4"/>
  <c r="R133" i="4"/>
  <c r="P133" i="4"/>
  <c r="X131" i="4"/>
  <c r="I110" i="4"/>
  <c r="M120" i="4"/>
  <c r="U112" i="4"/>
  <c r="AF112" i="4"/>
  <c r="C123" i="4"/>
  <c r="Y134" i="4"/>
  <c r="I87" i="4"/>
  <c r="AD112" i="4"/>
  <c r="X85" i="4"/>
  <c r="P121" i="4"/>
  <c r="T87" i="4"/>
  <c r="L110" i="4"/>
  <c r="L111" i="4"/>
  <c r="V89" i="4"/>
  <c r="AE109" i="4"/>
  <c r="AB108" i="4"/>
  <c r="U111" i="4"/>
  <c r="AC87" i="4"/>
  <c r="G108" i="4"/>
  <c r="Z99" i="4"/>
  <c r="K101" i="4"/>
  <c r="D132" i="4"/>
  <c r="A123" i="4"/>
  <c r="AA135" i="4"/>
  <c r="AF99" i="4"/>
  <c r="M134" i="4"/>
  <c r="R111" i="4"/>
  <c r="H119" i="4"/>
  <c r="O109" i="4"/>
  <c r="C86" i="4"/>
  <c r="A112" i="4"/>
  <c r="O122" i="4"/>
  <c r="N85" i="4"/>
  <c r="B111" i="4"/>
  <c r="A110" i="4"/>
  <c r="Q100" i="4"/>
  <c r="Q98" i="4"/>
  <c r="AC119" i="4"/>
  <c r="P110" i="4"/>
  <c r="X120" i="4"/>
  <c r="H108" i="4"/>
  <c r="F109" i="4"/>
  <c r="E110" i="4"/>
  <c r="R132" i="4"/>
  <c r="O119" i="4"/>
  <c r="AA101" i="4"/>
  <c r="S5" i="16"/>
  <c r="A97" i="4"/>
  <c r="W121" i="4"/>
  <c r="N100" i="4"/>
  <c r="Z87" i="4"/>
  <c r="P85" i="4"/>
  <c r="K122" i="4"/>
  <c r="AD101" i="4"/>
  <c r="AD89" i="4"/>
  <c r="N135" i="4"/>
  <c r="AA97" i="4"/>
  <c r="M123" i="4"/>
  <c r="A122" i="4"/>
  <c r="O100" i="4"/>
  <c r="H132" i="4"/>
  <c r="AE123" i="4"/>
  <c r="R135" i="4"/>
  <c r="AF101" i="4"/>
  <c r="AE100" i="4"/>
  <c r="M122" i="4"/>
  <c r="R101" i="4"/>
  <c r="Q89" i="4"/>
  <c r="Q87" i="4"/>
  <c r="X109" i="4"/>
  <c r="U134" i="4"/>
  <c r="C98" i="4"/>
  <c r="S85" i="4"/>
  <c r="J135" i="4"/>
  <c r="Y110" i="4"/>
  <c r="P87" i="4"/>
  <c r="Z121" i="4"/>
  <c r="Y85" i="4"/>
  <c r="B123" i="4"/>
  <c r="Y120" i="4"/>
  <c r="E135" i="4"/>
  <c r="I2" i="16"/>
  <c r="T99" i="4"/>
  <c r="AD98" i="4"/>
  <c r="V86" i="4"/>
  <c r="A85" i="4"/>
  <c r="U122" i="4"/>
  <c r="W85" i="4"/>
  <c r="T88" i="4"/>
  <c r="U86" i="4"/>
  <c r="AF97" i="4"/>
  <c r="F120" i="4"/>
  <c r="F133" i="4"/>
  <c r="I134" i="4"/>
  <c r="X132" i="4"/>
  <c r="B121" i="4"/>
  <c r="I132" i="4"/>
  <c r="G121" i="4"/>
  <c r="Z135" i="4"/>
  <c r="AD86" i="4"/>
  <c r="AF95" i="4" l="1"/>
  <c r="W83" i="4"/>
  <c r="A84" i="4"/>
  <c r="Y83" i="4"/>
  <c r="S83" i="4"/>
  <c r="AA95" i="4"/>
  <c r="P83" i="4"/>
  <c r="A96" i="4"/>
  <c r="O117" i="4"/>
  <c r="H106" i="4"/>
  <c r="AC117" i="4"/>
  <c r="N83" i="4"/>
  <c r="H117" i="4"/>
  <c r="G106" i="4"/>
  <c r="AB106" i="4"/>
  <c r="X83" i="4"/>
  <c r="X129" i="4"/>
  <c r="AD83" i="4"/>
  <c r="E83" i="4"/>
  <c r="AF129" i="4"/>
  <c r="P95" i="4"/>
  <c r="L83" i="4"/>
  <c r="AE129" i="4"/>
  <c r="L117" i="4"/>
  <c r="E129" i="4"/>
  <c r="V117" i="4"/>
  <c r="E117" i="4"/>
  <c r="V106" i="4"/>
  <c r="X95" i="4"/>
  <c r="W95" i="4"/>
  <c r="G117" i="4"/>
  <c r="T129" i="4"/>
  <c r="AB95" i="4"/>
  <c r="M117" i="4"/>
  <c r="M106" i="4"/>
  <c r="N129" i="4"/>
  <c r="Y117" i="4"/>
  <c r="AC106" i="4"/>
  <c r="E106" i="4"/>
  <c r="U95" i="4"/>
  <c r="L129" i="4"/>
  <c r="C83" i="4"/>
  <c r="S129" i="4"/>
  <c r="K117" i="4"/>
  <c r="X106" i="4"/>
  <c r="F129" i="4"/>
  <c r="Z117" i="4"/>
  <c r="U106" i="4"/>
  <c r="N117" i="4"/>
  <c r="F83" i="4"/>
  <c r="AC83" i="4"/>
  <c r="AF83" i="4"/>
  <c r="J95" i="4"/>
  <c r="X117" i="4"/>
  <c r="P106" i="4"/>
  <c r="E95" i="4"/>
  <c r="V95" i="4"/>
  <c r="V129" i="4"/>
  <c r="O95" i="4"/>
  <c r="AA83" i="4"/>
  <c r="T95" i="4"/>
  <c r="G95" i="4"/>
  <c r="T83" i="4"/>
  <c r="Y95" i="4"/>
  <c r="H83" i="4"/>
  <c r="Q95" i="4"/>
  <c r="K95" i="4"/>
  <c r="M83" i="4"/>
  <c r="R106" i="4"/>
  <c r="AD129" i="4"/>
  <c r="B106" i="4"/>
  <c r="V83" i="4"/>
  <c r="O83" i="4"/>
  <c r="AC95" i="4"/>
  <c r="J117" i="4"/>
  <c r="O129" i="4"/>
  <c r="D83" i="4"/>
  <c r="AD106" i="4"/>
  <c r="AA117" i="4"/>
  <c r="U117" i="4"/>
  <c r="K129" i="4"/>
  <c r="W129" i="4"/>
  <c r="H129" i="4"/>
  <c r="Q106" i="4"/>
  <c r="B95" i="4"/>
  <c r="B129" i="4"/>
  <c r="Q117" i="4"/>
  <c r="Z83" i="4"/>
  <c r="AB117" i="4"/>
  <c r="D106" i="4"/>
  <c r="L106" i="4"/>
  <c r="AF106" i="4"/>
  <c r="AB129" i="4"/>
  <c r="AD117" i="4"/>
  <c r="Q129" i="4"/>
  <c r="F106" i="4"/>
  <c r="M95" i="4"/>
  <c r="R83" i="4"/>
  <c r="S106" i="4"/>
  <c r="AB83" i="4"/>
  <c r="N106" i="4"/>
  <c r="I106" i="4"/>
  <c r="D95" i="4"/>
  <c r="I129" i="4"/>
  <c r="J129" i="4"/>
  <c r="C106" i="4"/>
  <c r="AE117" i="4"/>
  <c r="C95" i="4"/>
  <c r="S117" i="4"/>
  <c r="H95" i="4"/>
  <c r="S95" i="4"/>
  <c r="G83" i="4"/>
  <c r="AE106" i="4"/>
  <c r="D117" i="4"/>
  <c r="N95" i="4"/>
  <c r="J83" i="4"/>
  <c r="AA129" i="4"/>
  <c r="AF117" i="4"/>
  <c r="I95" i="4"/>
  <c r="Y129" i="4"/>
  <c r="C117" i="4"/>
  <c r="D129" i="4"/>
  <c r="Z95" i="4"/>
  <c r="K83" i="4"/>
  <c r="W106" i="4"/>
  <c r="G129" i="4"/>
  <c r="AE95" i="4"/>
  <c r="M129" i="4"/>
  <c r="U83" i="4"/>
  <c r="I117" i="4"/>
  <c r="R129" i="4"/>
  <c r="J106" i="4"/>
  <c r="L95" i="4"/>
  <c r="W117" i="4"/>
  <c r="Y106" i="4"/>
  <c r="Z106" i="4"/>
  <c r="B117" i="4"/>
  <c r="R117" i="4"/>
  <c r="K106" i="4"/>
  <c r="A118" i="4"/>
  <c r="Z129" i="4"/>
  <c r="R95" i="4"/>
  <c r="O106" i="4"/>
  <c r="T106" i="4"/>
  <c r="AC129" i="4"/>
  <c r="AE83" i="4"/>
  <c r="AA106" i="4"/>
  <c r="T117" i="4"/>
  <c r="U129" i="4"/>
  <c r="C129" i="4"/>
  <c r="P129" i="4"/>
  <c r="B83" i="4"/>
  <c r="Q83" i="4"/>
  <c r="I83" i="4"/>
  <c r="A107" i="4"/>
  <c r="F95" i="4"/>
  <c r="AD95" i="4"/>
  <c r="F117" i="4"/>
  <c r="P117" i="4"/>
  <c r="J2" i="16"/>
  <c r="J6" i="16"/>
  <c r="J5" i="16"/>
  <c r="J3" i="16"/>
  <c r="J4" i="16"/>
  <c r="K5" i="16"/>
  <c r="K4" i="16"/>
  <c r="K6" i="16"/>
  <c r="K3" i="16"/>
  <c r="K2" i="16"/>
  <c r="L2" i="16"/>
  <c r="L4" i="16"/>
  <c r="L5" i="16"/>
  <c r="L6" i="16"/>
  <c r="L3" i="16"/>
  <c r="M6" i="16"/>
  <c r="M4" i="16"/>
  <c r="M3" i="16"/>
  <c r="M5" i="16"/>
  <c r="M2" i="16"/>
  <c r="N5" i="16"/>
  <c r="N4" i="16"/>
  <c r="N3" i="16"/>
  <c r="N2" i="16"/>
  <c r="N6" i="16"/>
  <c r="O6" i="16" l="1"/>
  <c r="O2" i="16"/>
  <c r="O3" i="16"/>
  <c r="O4" i="16"/>
  <c r="O5" i="16"/>
</calcChain>
</file>

<file path=xl/sharedStrings.xml><?xml version="1.0" encoding="utf-8"?>
<sst xmlns="http://schemas.openxmlformats.org/spreadsheetml/2006/main" count="2590" uniqueCount="1061">
  <si>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</si>
  <si>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</si>
  <si>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</si>
  <si>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</si>
  <si>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</si>
  <si>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</si>
  <si>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</si>
  <si>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</si>
  <si>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</si>
  <si>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</si>
  <si>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</si>
  <si>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</si>
  <si>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</si>
  <si>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</si>
  <si>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</si>
  <si>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</si>
  <si>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</si>
  <si>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</si>
  <si>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</si>
  <si>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</si>
  <si>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</si>
  <si>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</si>
  <si>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</si>
  <si>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</si>
  <si>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</si>
  <si>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</si>
  <si>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</si>
  <si>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</si>
  <si>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</si>
  <si>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</si>
  <si>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</si>
  <si>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</si>
  <si>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</si>
  <si>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</si>
  <si>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</si>
  <si>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</si>
  <si>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</si>
  <si>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</si>
  <si>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</si>
  <si>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</si>
  <si>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</si>
  <si>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</si>
  <si>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</si>
  <si>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</si>
  <si>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</si>
  <si>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</si>
  <si>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</si>
  <si>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</si>
  <si>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</si>
  <si>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</si>
  <si>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</si>
  <si>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</si>
  <si>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</si>
  <si>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</si>
  <si>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</si>
  <si>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</si>
  <si>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</si>
  <si>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</si>
  <si>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</si>
  <si>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</si>
  <si>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</si>
  <si>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</si>
  <si>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</si>
  <si>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</si>
  <si>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</si>
  <si>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</si>
  <si>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</si>
  <si>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</si>
  <si>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</si>
  <si>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</si>
  <si>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</si>
  <si>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</si>
  <si>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</si>
  <si>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</si>
  <si>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</si>
  <si>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</si>
  <si>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</si>
  <si>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</si>
  <si>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</si>
  <si>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</si>
  <si>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</si>
  <si>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</si>
  <si>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</si>
  <si>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</si>
  <si>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</si>
  <si>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</si>
  <si>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</si>
  <si>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</si>
  <si>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</si>
  <si>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</si>
  <si>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</si>
  <si>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</si>
  <si>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</si>
  <si>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</si>
  <si>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</si>
  <si>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</si>
  <si>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</si>
  <si>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</si>
  <si>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</si>
  <si>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</si>
  <si>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</si>
  <si>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</si>
  <si>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</si>
  <si>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</si>
  <si>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</si>
  <si>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</si>
  <si>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</si>
  <si>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</si>
  <si>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</si>
  <si>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</si>
  <si>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</si>
  <si>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</si>
  <si>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</si>
  <si>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</si>
  <si>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</si>
  <si>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</si>
  <si>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</si>
  <si>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</si>
  <si>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</si>
  <si>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</si>
  <si>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</si>
  <si>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</si>
  <si>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</si>
  <si>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</si>
  <si>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</si>
  <si>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</si>
  <si>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</si>
  <si>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</si>
  <si>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</si>
  <si>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</si>
  <si>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</si>
  <si>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</si>
  <si>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</si>
  <si>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</si>
  <si>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</si>
  <si>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</si>
  <si>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</si>
  <si>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</si>
  <si>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</si>
  <si>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</si>
  <si>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</si>
  <si>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</si>
  <si>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</si>
  <si>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</si>
  <si>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</si>
  <si>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</si>
  <si>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</si>
  <si>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</si>
  <si>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</si>
  <si>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</si>
  <si>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</si>
  <si>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</si>
  <si>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</si>
  <si>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</si>
  <si>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</si>
  <si>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</si>
  <si>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</si>
  <si>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</si>
  <si>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</si>
  <si>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</si>
  <si>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</si>
  <si>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</si>
  <si>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</si>
  <si>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</si>
  <si>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</si>
  <si>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</si>
  <si>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</si>
  <si>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</si>
  <si>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</si>
  <si>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</si>
  <si>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</si>
  <si>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</si>
  <si>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</si>
  <si>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</si>
  <si>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</si>
  <si>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</si>
  <si>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</si>
  <si>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</si>
  <si>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</si>
  <si>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</si>
  <si>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</si>
  <si>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</si>
  <si>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</si>
  <si>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</si>
  <si>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</si>
  <si>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</si>
  <si>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</si>
  <si>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</si>
  <si>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</si>
  <si>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</si>
  <si>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</si>
  <si>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</si>
  <si>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</si>
  <si>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</si>
  <si>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</si>
  <si>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</si>
  <si>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</si>
  <si>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</si>
  <si>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</si>
  <si>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</si>
  <si>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</si>
  <si>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</si>
  <si>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</si>
  <si>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</si>
  <si>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</si>
  <si>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</si>
  <si>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</si>
  <si>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</si>
  <si>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</si>
  <si>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</si>
  <si>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</si>
  <si>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</si>
  <si>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</si>
  <si>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</si>
  <si>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</si>
  <si>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</si>
  <si>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</si>
  <si>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</si>
  <si>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</si>
  <si>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</si>
  <si>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</si>
  <si>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</si>
  <si>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</si>
  <si>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</si>
  <si>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</si>
  <si>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</si>
  <si>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</si>
  <si>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</si>
  <si>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</si>
  <si>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</si>
  <si>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</si>
  <si>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</si>
  <si>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</si>
  <si>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</si>
  <si>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</si>
  <si>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</si>
  <si>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</si>
  <si>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</si>
  <si>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</si>
  <si>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</si>
  <si>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</si>
  <si>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</si>
  <si>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</si>
  <si>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</si>
  <si>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</si>
  <si>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</si>
  <si>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</si>
  <si>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</si>
  <si>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</si>
  <si>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</si>
  <si>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</si>
  <si>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</si>
  <si>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</si>
  <si>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</si>
  <si>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</si>
  <si>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</si>
  <si>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</si>
  <si>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</si>
  <si>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</si>
  <si>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</si>
  <si>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</si>
  <si>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</si>
  <si>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</si>
  <si>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</si>
  <si>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</si>
  <si>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</si>
  <si>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</si>
  <si>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</si>
  <si>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</si>
  <si>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</si>
  <si>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</si>
  <si>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</si>
  <si>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</si>
  <si>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</si>
  <si>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</si>
  <si>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</si>
  <si>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</si>
  <si>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</si>
  <si>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</si>
  <si>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</si>
  <si>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</si>
  <si>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</si>
  <si>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</si>
  <si>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</si>
  <si>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</si>
  <si>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</si>
  <si>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</si>
  <si>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</si>
  <si>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</si>
  <si>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</si>
  <si>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</si>
  <si>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</si>
  <si>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</si>
  <si>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</si>
  <si>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</si>
  <si>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</si>
  <si>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</si>
  <si>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</si>
  <si>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</si>
  <si>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</si>
  <si>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</si>
  <si>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</si>
  <si>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</si>
  <si>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</si>
  <si>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</si>
  <si>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</si>
  <si>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</si>
  <si>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</si>
  <si>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</si>
  <si>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</si>
  <si>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</si>
  <si>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</si>
  <si>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</si>
  <si>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</si>
  <si>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</si>
  <si>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</si>
  <si>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</si>
  <si>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</si>
  <si>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</si>
  <si>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</si>
  <si>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</si>
  <si>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</si>
  <si>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</si>
  <si>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</si>
  <si>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</si>
  <si>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</si>
  <si>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</si>
  <si>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</si>
  <si>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</si>
  <si>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</si>
  <si>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</si>
  <si>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</si>
  <si>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</si>
  <si>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</si>
  <si>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</si>
  <si>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</si>
  <si>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</si>
  <si>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</si>
  <si>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</si>
  <si>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</si>
  <si>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</si>
  <si>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</si>
  <si>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</si>
  <si>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</si>
  <si>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</si>
  <si>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</si>
  <si>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</si>
  <si>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</si>
  <si>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</si>
  <si>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</si>
  <si>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</si>
  <si>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</si>
  <si>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</si>
  <si>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</si>
  <si>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</si>
  <si>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</si>
  <si>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</si>
  <si>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</si>
  <si>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</si>
  <si>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</si>
  <si>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</si>
  <si>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</si>
  <si>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</si>
  <si>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</si>
  <si>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</si>
  <si>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</si>
  <si>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</si>
  <si>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</si>
  <si>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</si>
  <si>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</si>
  <si>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</si>
  <si>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</si>
  <si>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</si>
  <si>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</si>
  <si>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</si>
  <si>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</si>
  <si>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</si>
  <si>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</si>
  <si>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</si>
  <si>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</si>
  <si>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</si>
  <si>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</si>
  <si>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</si>
  <si>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</si>
  <si>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</si>
  <si>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</si>
  <si>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</si>
  <si>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</si>
  <si>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</si>
  <si>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</si>
  <si>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</si>
  <si>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</si>
  <si>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</si>
  <si>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</si>
  <si>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</si>
  <si>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</si>
  <si>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</si>
  <si>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</si>
  <si>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</si>
  <si>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</si>
  <si>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</si>
  <si>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</si>
  <si>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</si>
  <si>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</si>
  <si>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</si>
  <si>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</si>
  <si>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</si>
  <si>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</si>
  <si>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</si>
  <si>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</si>
  <si>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</si>
  <si>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</si>
  <si>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</si>
  <si>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</si>
  <si>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</si>
  <si>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</si>
  <si>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</si>
  <si>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</si>
  <si>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</si>
  <si>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</si>
  <si>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</si>
  <si>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</si>
  <si>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</si>
  <si>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</si>
  <si>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</si>
  <si>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</si>
  <si>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</si>
  <si>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</si>
  <si>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</si>
  <si>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</si>
  <si>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</si>
  <si>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</si>
  <si>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</si>
  <si>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</si>
  <si>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</si>
  <si>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</si>
  <si>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</si>
  <si>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</si>
  <si>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</si>
  <si>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</si>
  <si>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</si>
  <si>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</si>
  <si>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</si>
  <si>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</si>
  <si>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</si>
  <si>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</si>
  <si>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</si>
  <si>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</si>
  <si>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</si>
  <si>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</si>
  <si>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</si>
  <si>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</si>
  <si>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</si>
  <si>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</si>
  <si>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</si>
  <si>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</si>
  <si>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</si>
  <si>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</si>
  <si>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</si>
  <si>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</si>
  <si>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</si>
  <si>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</si>
  <si>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</si>
  <si>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</si>
  <si>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</si>
  <si>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</si>
  <si>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</si>
  <si>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</si>
  <si>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</si>
  <si>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</si>
  <si>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</si>
  <si>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</si>
  <si>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</si>
  <si>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</si>
  <si>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</si>
  <si>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</si>
  <si>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</si>
  <si>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</si>
  <si>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</si>
  <si>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</si>
  <si>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</si>
  <si>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</si>
  <si>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</si>
  <si>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</si>
  <si>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</si>
  <si>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</si>
  <si>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</si>
  <si>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</si>
  <si>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</si>
  <si>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</si>
  <si>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</si>
  <si>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</si>
  <si>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</si>
  <si>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</si>
  <si>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</si>
  <si>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</si>
  <si>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</si>
  <si>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</si>
  <si>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</si>
  <si>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</si>
  <si>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</si>
  <si>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</si>
  <si>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</si>
  <si>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</si>
  <si>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</si>
  <si>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</si>
  <si>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</si>
  <si>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</si>
  <si>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</si>
  <si>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</si>
  <si>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</si>
  <si>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</si>
  <si>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</si>
  <si>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</si>
  <si>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</si>
  <si>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</si>
  <si>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</si>
  <si>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</si>
  <si>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</si>
  <si>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</si>
  <si>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</si>
  <si>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</si>
  <si>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</si>
  <si>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</si>
  <si>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</si>
  <si>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</si>
  <si>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</si>
  <si>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</si>
  <si>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</si>
  <si>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</si>
  <si>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</si>
  <si>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</si>
  <si>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</si>
  <si>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</si>
  <si>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</si>
  <si>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</si>
  <si>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</si>
  <si>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</si>
  <si>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</si>
  <si>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</si>
  <si>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</si>
  <si>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</si>
  <si>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</si>
  <si>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</si>
  <si>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</si>
  <si>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</si>
  <si>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</si>
  <si>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</si>
  <si>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</si>
  <si>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</si>
  <si>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</si>
  <si>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</si>
  <si>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</si>
  <si>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</si>
  <si>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</si>
  <si>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</si>
  <si>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</si>
  <si>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</si>
  <si>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</si>
  <si>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</si>
  <si>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</si>
  <si>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</si>
  <si>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</si>
  <si>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</si>
  <si>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</si>
  <si>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</si>
  <si>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</si>
  <si>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</si>
  <si>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</si>
  <si>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</si>
  <si>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</si>
  <si>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</si>
  <si>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</si>
  <si>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</si>
  <si>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</si>
  <si>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</si>
  <si>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</si>
  <si>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</si>
  <si>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</si>
  <si>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</si>
  <si>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</si>
  <si>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</si>
  <si>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</si>
  <si>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</si>
  <si>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</si>
  <si>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</si>
  <si>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</si>
  <si>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</si>
  <si>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</si>
  <si>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</si>
  <si>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</si>
  <si>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</si>
  <si>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</si>
  <si>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</si>
  <si>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</si>
  <si>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</si>
  <si>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</si>
  <si>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</si>
  <si>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</si>
  <si>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</si>
  <si>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</si>
  <si>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</si>
  <si>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</si>
  <si>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</si>
  <si>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</si>
  <si>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</si>
  <si>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</si>
  <si>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</si>
  <si>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</si>
  <si>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</si>
  <si>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</si>
  <si>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</si>
  <si>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</si>
  <si>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</si>
  <si>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</si>
  <si>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</si>
  <si>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</si>
  <si>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</si>
  <si>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</si>
  <si>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</si>
  <si>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</si>
  <si>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</si>
  <si>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</si>
  <si>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</si>
  <si>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</si>
  <si>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</si>
  <si>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架子鼓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</si>
  <si>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</si>
  <si>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</si>
  <si>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</si>
  <si>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</si>
  <si>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北京银行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</si>
  <si>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</si>
  <si>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</si>
  <si>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</si>
  <si>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</si>
  <si>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</si>
  <si>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</si>
  <si>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</si>
  <si>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</si>
  <si>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</si>
  <si>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</si>
  <si>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</si>
  <si>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</si>
  <si>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</si>
  <si>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</si>
  <si>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</si>
  <si>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</si>
  <si>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</si>
  <si>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</si>
  <si>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</si>
  <si>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</si>
  <si>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</si>
  <si>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</si>
  <si>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</si>
  <si>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</si>
  <si>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</si>
  <si>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</si>
  <si>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</si>
  <si>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</si>
  <si>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</si>
  <si>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</si>
  <si>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</si>
  <si>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</si>
  <si>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</si>
  <si>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</si>
  <si>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</si>
  <si>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</si>
  <si>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</si>
  <si>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</si>
  <si>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</si>
  <si>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</si>
  <si>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</si>
  <si>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</si>
  <si>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</si>
  <si>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</si>
  <si>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</si>
  <si>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</si>
  <si>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</si>
  <si>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</si>
  <si>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</si>
  <si>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</si>
  <si>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</si>
  <si>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</si>
  <si>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</si>
  <si>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</si>
  <si>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</si>
  <si>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</si>
  <si>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</si>
  <si>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</si>
  <si>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</si>
  <si>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</si>
  <si>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</si>
  <si>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</si>
  <si>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</si>
  <si>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</si>
  <si>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</si>
  <si>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</si>
  <si>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</si>
  <si>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</si>
  <si>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</si>
  <si>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</si>
  <si>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</si>
  <si>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</si>
  <si>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</si>
  <si>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</si>
  <si>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</si>
  <si>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</si>
  <si>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</si>
  <si>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</si>
  <si>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</si>
  <si>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</si>
  <si>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</si>
  <si>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</si>
  <si>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</si>
  <si>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</si>
  <si>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</si>
  <si>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</si>
  <si>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</si>
  <si>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</si>
  <si>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</si>
  <si>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</si>
  <si>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</si>
  <si>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</si>
  <si>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</si>
  <si>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</si>
  <si>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</si>
  <si>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</si>
  <si>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</si>
  <si>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</si>
  <si>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</si>
  <si>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</si>
  <si>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</si>
  <si>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</si>
  <si>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</si>
  <si>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</si>
  <si>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</si>
  <si>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</si>
  <si>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</si>
  <si>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</si>
  <si>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</si>
  <si>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</si>
  <si>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</si>
  <si>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</si>
  <si>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</si>
  <si>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</si>
  <si>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</si>
  <si>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</si>
  <si>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</si>
  <si>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</si>
  <si>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</si>
  <si>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</si>
  <si>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</si>
  <si>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</si>
  <si>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</si>
  <si>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</si>
  <si>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</si>
  <si>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</si>
  <si>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</si>
  <si>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</si>
  <si>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</si>
  <si>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</si>
  <si>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</si>
  <si>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</si>
  <si>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</si>
  <si>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</si>
  <si>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</si>
  <si>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</si>
  <si>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</si>
  <si>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</si>
  <si>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</si>
  <si>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</si>
  <si>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</si>
  <si>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</si>
  <si>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</si>
  <si>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</si>
  <si>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</si>
  <si>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</si>
  <si>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</si>
  <si>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</si>
  <si>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</si>
  <si>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</si>
  <si>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</si>
  <si>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</si>
  <si>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</si>
  <si>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</si>
  <si>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</si>
  <si>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</si>
  <si>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</si>
  <si>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</si>
  <si>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</si>
  <si>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</si>
  <si>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</si>
  <si>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</si>
  <si>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</si>
  <si>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</si>
  <si>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</si>
  <si>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</si>
  <si>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</si>
  <si>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</si>
  <si>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</si>
  <si>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</si>
  <si>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</si>
  <si>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</si>
  <si>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</si>
  <si>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</si>
  <si>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</si>
  <si>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</si>
  <si>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</si>
  <si>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</si>
  <si>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</si>
  <si>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</si>
  <si>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</si>
  <si>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</si>
  <si>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</si>
  <si>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</si>
  <si>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</si>
  <si>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</si>
  <si>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</si>
  <si>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</si>
  <si>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</si>
  <si>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</si>
  <si>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</si>
  <si>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</si>
  <si>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</si>
  <si>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</si>
  <si>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</si>
  <si>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</si>
  <si>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投资者服务产品</t>
    <phoneticPr fontId="3" type="noConversion"/>
  </si>
  <si>
    <t>连运、连远</t>
    <phoneticPr fontId="3" type="noConversion"/>
  </si>
  <si>
    <t>市场占有率</t>
    <phoneticPr fontId="3" type="noConversion"/>
  </si>
  <si>
    <t>迁移矩阵导出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</si>
  <si>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</si>
  <si>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</si>
  <si>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</si>
  <si>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</si>
  <si>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</si>
  <si>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</si>
  <si>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</si>
  <si>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</si>
  <si>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总结违约率、迁移矩阵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</si>
  <si>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</si>
  <si>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</si>
  <si>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</si>
  <si>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</si>
  <si>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</si>
  <si>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</si>
  <si>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</si>
  <si>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</si>
  <si>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</si>
  <si>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 xml:space="preserve">  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</si>
  <si>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</si>
  <si>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</si>
  <si>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</si>
  <si>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</si>
  <si>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</si>
  <si>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</si>
  <si>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</si>
  <si>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</si>
  <si>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</si>
  <si>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 xml:space="preserve"> </t>
    <phoneticPr fontId="3" type="noConversion"/>
  </si>
  <si>
    <t>qqconnect</t>
    <phoneticPr fontId="3" type="noConversion"/>
  </si>
  <si>
    <t>买保险</t>
    <phoneticPr fontId="3" type="noConversion"/>
  </si>
  <si>
    <t xml:space="preserve">  </t>
    <phoneticPr fontId="3" type="noConversion"/>
  </si>
  <si>
    <t>国债</t>
  </si>
  <si>
    <t>地方政府债券</t>
  </si>
  <si>
    <t>央行票据</t>
  </si>
  <si>
    <t>汇金债</t>
  </si>
  <si>
    <t>中国铁道部一般债券</t>
  </si>
  <si>
    <t>中国铁道部中期票据</t>
  </si>
  <si>
    <t>中国铁道部短期融资券</t>
  </si>
  <si>
    <t>中国铁道部超短期融资券</t>
  </si>
  <si>
    <t>国际开发机构债券</t>
  </si>
  <si>
    <t>政策性银行普通金融债</t>
  </si>
  <si>
    <t>政策性银行次级金融债</t>
  </si>
  <si>
    <t>商业银行普通金融债</t>
  </si>
  <si>
    <t>商业银行混合资本债</t>
  </si>
  <si>
    <t>商业银行次级金融债</t>
  </si>
  <si>
    <t>保险公司普通金融债</t>
  </si>
  <si>
    <t>保险公司次级金融债</t>
  </si>
  <si>
    <t>证券公司普通金融债</t>
  </si>
  <si>
    <t>证券公司次级金融债</t>
  </si>
  <si>
    <t>证券公司短期融资券</t>
  </si>
  <si>
    <t>其他金融机构金融债</t>
  </si>
  <si>
    <t>中央企业债券</t>
  </si>
  <si>
    <t>地方企业债券</t>
  </si>
  <si>
    <t>集合债券</t>
  </si>
  <si>
    <t>普通公司债</t>
  </si>
  <si>
    <t>可转换公司债</t>
  </si>
  <si>
    <t>分离式可转换公司债</t>
  </si>
  <si>
    <t>可交换公司债券</t>
  </si>
  <si>
    <t>一般短期融资券</t>
  </si>
  <si>
    <t>超短期融资债券</t>
  </si>
  <si>
    <t>中期票据</t>
  </si>
  <si>
    <t>中小企业集合票据</t>
  </si>
  <si>
    <t>信贷资产证券化(ABS)</t>
  </si>
  <si>
    <t>住房抵押贷款证券化(MBS)</t>
  </si>
  <si>
    <t>券商专项资产管理(BBS)</t>
  </si>
  <si>
    <t>汽车抵押贷款证券化(LBS)</t>
  </si>
  <si>
    <t>资产支持票据</t>
  </si>
  <si>
    <t>大额可转让同业存单</t>
  </si>
  <si>
    <t>项目收益票据</t>
  </si>
  <si>
    <t>大额存单</t>
  </si>
  <si>
    <t xml:space="preserve">1001-记帐式国债                    1002-凭证式国债                1003-储蓄国债          </t>
  </si>
  <si>
    <t xml:space="preserve">       1004-其他国债                      1100-央行票据                  1201-国家开发银行    </t>
  </si>
  <si>
    <t xml:space="preserve">       1202-中国进出口银行                1203-中国农业发展银行          1301-商业银行普通债           </t>
  </si>
  <si>
    <t xml:space="preserve">       1302-混合资本债                    1303-商业银行次级债            1400-证券公司债</t>
  </si>
  <si>
    <t xml:space="preserve">       1401-证券公司次级债                1500-其他金融机构债            1600-企业债                   </t>
  </si>
  <si>
    <t xml:space="preserve">       1601-政府支持债券                  1700-公司债                    1800-中期票据                 </t>
  </si>
  <si>
    <t xml:space="preserve">       1901-企业短期融资券                1902-证券公司短期融资券        1903-超短期融资券            </t>
  </si>
  <si>
    <t xml:space="preserve">       2001-住房抵押资产支持证券(MBS)     2002-券商资产支持证券          2003-其他资产支持证券         </t>
  </si>
  <si>
    <t xml:space="preserve">       2004-资产支持票据                  2005-汽车抵押贷款支持证券      2006-信贷资产支持证券         </t>
  </si>
  <si>
    <t xml:space="preserve">       2100-国际机构债券                  2200-可转债                    2300-分离交易可转债           </t>
  </si>
  <si>
    <t xml:space="preserve">       2400-地方政府债券                  2500-中小企业集合票据          2501-中小企业区域集优票据     </t>
  </si>
  <si>
    <t xml:space="preserve">       2600-集合债券                      2700-次级定期债务              2800-中小企业私募债券         </t>
  </si>
  <si>
    <t xml:space="preserve">       2900-非公开定向债务融资工具        3000-中小企业可交换私募债      9900-其他</t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</si>
  <si>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</si>
  <si>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</si>
  <si>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</si>
  <si>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买手机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</si>
  <si>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</si>
  <si>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</si>
  <si>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</si>
  <si>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</si>
  <si>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</si>
  <si>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</si>
  <si>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</si>
  <si>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</si>
  <si>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</si>
  <si>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</si>
  <si>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</si>
  <si>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</si>
  <si>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</si>
  <si>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</si>
  <si>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</si>
  <si>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</si>
  <si>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</si>
  <si>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</si>
  <si>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</si>
  <si>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</si>
  <si>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</si>
  <si>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</si>
  <si>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</si>
  <si>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</si>
  <si>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</si>
  <si>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</si>
  <si>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</si>
  <si>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</si>
  <si>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</si>
  <si>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</si>
  <si>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</si>
  <si>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</si>
  <si>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</si>
  <si>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</si>
  <si>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</si>
  <si>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</si>
  <si>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</si>
  <si>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</si>
  <si>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</si>
  <si>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</si>
  <si>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</si>
  <si>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</si>
  <si>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</si>
  <si>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</si>
  <si>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</si>
  <si>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</si>
  <si>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</si>
  <si>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</si>
  <si>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</si>
  <si>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</si>
  <si>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</si>
  <si>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</si>
  <si>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</si>
  <si>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</si>
  <si>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</si>
  <si>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</si>
  <si>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</si>
  <si>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</si>
  <si>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</si>
  <si>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</si>
  <si>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</si>
  <si>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</si>
  <si>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</si>
  <si>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</si>
  <si>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</si>
  <si>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</si>
  <si>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</si>
  <si>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浦发11w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</si>
  <si>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</si>
  <si>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</si>
  <si>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</si>
  <si>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</si>
  <si>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</si>
  <si>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</si>
  <si>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</si>
  <si>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</si>
  <si>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</si>
  <si>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</si>
  <si>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</si>
  <si>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</si>
  <si>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</si>
  <si>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</si>
  <si>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</si>
  <si>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</si>
  <si>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</si>
  <si>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</si>
  <si>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</si>
  <si>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</si>
  <si>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</si>
  <si>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</si>
  <si>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</si>
  <si>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</si>
  <si>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</si>
  <si>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</si>
  <si>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bbs</t>
    <phoneticPr fontId="3" type="noConversion"/>
  </si>
  <si>
    <t>律师群</t>
    <phoneticPr fontId="3" type="noConversion"/>
  </si>
  <si>
    <t>亿阳公众号</t>
    <phoneticPr fontId="3" type="noConversion"/>
  </si>
  <si>
    <t>亿阳同事</t>
    <phoneticPr fontId="3" type="noConversion"/>
  </si>
  <si>
    <t>搜狐号</t>
    <phoneticPr fontId="3" type="noConversion"/>
  </si>
  <si>
    <t>知乎号</t>
    <phoneticPr fontId="3" type="noConversion"/>
  </si>
  <si>
    <t>横幅公众号广告</t>
    <phoneticPr fontId="3" type="noConversion"/>
  </si>
  <si>
    <t>善融</t>
    <phoneticPr fontId="3" type="noConversion"/>
  </si>
  <si>
    <t>破产清算公众号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</si>
  <si>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</si>
  <si>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</si>
  <si>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</si>
  <si>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wife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</si>
  <si>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</si>
  <si>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</si>
  <si>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</si>
  <si>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</si>
  <si>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</si>
  <si>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</si>
  <si>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</si>
  <si>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jisilu</t>
    <phoneticPr fontId="3" type="noConversion"/>
  </si>
  <si>
    <t>百度</t>
    <phoneticPr fontId="3" type="noConversion"/>
  </si>
  <si>
    <t>头条</t>
    <phoneticPr fontId="3" type="noConversion"/>
  </si>
  <si>
    <t>保险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</si>
  <si>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</si>
  <si>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</si>
  <si>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</si>
  <si>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</si>
  <si>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居住证</t>
    <phoneticPr fontId="3" type="noConversion"/>
  </si>
  <si>
    <t>积分</t>
    <phoneticPr fontId="3" type="noConversion"/>
  </si>
  <si>
    <t>日报</t>
    <phoneticPr fontId="3" type="noConversion"/>
  </si>
  <si>
    <t>占有率</t>
    <phoneticPr fontId="3" type="noConversion"/>
  </si>
  <si>
    <t>prd</t>
    <phoneticPr fontId="3" type="noConversion"/>
  </si>
  <si>
    <t>头条号</t>
    <phoneticPr fontId="3" type="noConversion"/>
  </si>
  <si>
    <t>百家号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</si>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</sst>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03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4" fontId="0" fillId="0" borderId="8" xfId="0" applyNumberFormat="1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77" fontId="0" fillId="0" borderId="0" xfId="0" applyNumberFormat="1" applyFont="1"/>
    <xf numFmtId="0" fontId="0" fillId="0" borderId="11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8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13" fillId="7" borderId="6" xfId="0" applyFont="1" applyFill="1" applyBorder="1"/>
    <xf numFmtId="0" fontId="13" fillId="0" borderId="6" xfId="0" applyFont="1" applyBorder="1"/>
    <xf numFmtId="0" fontId="13" fillId="0" borderId="7" xfId="0" applyFont="1" applyBorder="1"/>
    <xf numFmtId="0" fontId="0" fillId="0" borderId="0" xfId="0" applyFont="1" applyFill="1" applyAlignment="1">
      <alignment horizontal="right"/>
    </xf>
  </cellXfs>
  <cellStyles count="6">
    <cellStyle name="常规" xfId="0" builtinId="0"/>
    <cellStyle name="常规 2" xfId="3" xr:uid="{00000000-0005-0000-0000-000001000000}"/>
    <cellStyle name="常规 2 2 2" xfId="2" xr:uid="{00000000-0005-0000-0000-000002000000}"/>
    <cellStyle name="常规 3" xfId="4" xr:uid="{00000000-0005-0000-0000-000003000000}"/>
    <cellStyle name="常规 6 2 2" xfId="1" xr:uid="{00000000-0005-0000-0000-000004000000}"/>
    <cellStyle name="超链接" xfId="5" builtinId="8"/>
  </cellStyles>
  <dxfs count="5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9"/>
  <sheetViews>
    <sheetView zoomScaleNormal="100" workbookViewId="0">
      <selection activeCell="H8" sqref="H8"/>
    </sheetView>
  </sheetViews>
  <sheetFormatPr defaultRowHeight="13.5" x14ac:dyDescent="0.15"/>
  <cols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D1">
        <v>100</v>
      </c>
      <c r="E1">
        <v>15000</v>
      </c>
      <c r="F1">
        <v>2</v>
      </c>
      <c r="G1">
        <f>D1/E1*(12/F1)</f>
        <v>0.04</v>
      </c>
    </row>
    <row r="2" spans="1:12" x14ac:dyDescent="0.15">
      <c r="D2">
        <v>38</v>
      </c>
      <c r="E2">
        <v>5000</v>
      </c>
      <c r="F2">
        <v>2</v>
      </c>
      <c r="G2">
        <f>D2/E2*(12/F2)</f>
        <v>4.5600000000000002E-2</v>
      </c>
      <c r="I2" t="s">
        <v>828</v>
      </c>
      <c r="K2" t="s">
        <v>833</v>
      </c>
    </row>
    <row r="3" spans="1:12" x14ac:dyDescent="0.15">
      <c r="A3" s="53">
        <f>B7-B3</f>
        <v>6.2899999999999956E-2</v>
      </c>
      <c r="B3" s="52">
        <v>3.0729000000000002</v>
      </c>
      <c r="C3" s="52">
        <v>1</v>
      </c>
      <c r="I3" t="s">
        <v>830</v>
      </c>
    </row>
    <row r="4" spans="1:12" x14ac:dyDescent="0.15">
      <c r="B4" s="52">
        <v>3.0886191452789915</v>
      </c>
      <c r="C4" s="52">
        <v>1.25</v>
      </c>
      <c r="D4" s="53">
        <f>B4-B$3</f>
        <v>1.571914527899132E-2</v>
      </c>
      <c r="E4">
        <f>D4/A$3</f>
        <v>0.24990692017474295</v>
      </c>
      <c r="F4">
        <f>(C4-C$3)/C$3</f>
        <v>0.25</v>
      </c>
      <c r="I4" t="s">
        <v>831</v>
      </c>
    </row>
    <row r="5" spans="1:12" x14ac:dyDescent="0.15">
      <c r="B5" s="52">
        <v>3.104340632446386</v>
      </c>
      <c r="C5" s="52">
        <v>1.5</v>
      </c>
      <c r="D5" s="53">
        <f>B5-B$3</f>
        <v>3.1440632446385841E-2</v>
      </c>
      <c r="E5">
        <f>D5/A$3</f>
        <v>0.49985107227958447</v>
      </c>
      <c r="F5">
        <f>(C5-C$3)/C$3</f>
        <v>0.5</v>
      </c>
    </row>
    <row r="6" spans="1:12" x14ac:dyDescent="0.15">
      <c r="B6" s="52">
        <v>3.1200668033905878</v>
      </c>
      <c r="C6" s="52">
        <v>1.75</v>
      </c>
      <c r="D6" s="53">
        <f>B6-B$3</f>
        <v>4.7166803390587653E-2</v>
      </c>
      <c r="E6">
        <f>D6/A$3</f>
        <v>0.74986968824463729</v>
      </c>
      <c r="F6">
        <f>(C6-C$3)/C$3</f>
        <v>0.75</v>
      </c>
    </row>
    <row r="7" spans="1:12" x14ac:dyDescent="0.15">
      <c r="A7" s="53">
        <f>B11-B7</f>
        <v>6.2999999999999723E-2</v>
      </c>
      <c r="B7" s="52">
        <v>3.1358000000000001</v>
      </c>
      <c r="C7" s="52">
        <v>2</v>
      </c>
      <c r="D7" s="53">
        <f>B7-B$3</f>
        <v>6.2899999999999956E-2</v>
      </c>
      <c r="E7">
        <f>D7/A$3</f>
        <v>1</v>
      </c>
      <c r="F7">
        <f>(C7-C$3)/C$3</f>
        <v>1</v>
      </c>
    </row>
    <row r="8" spans="1:12" x14ac:dyDescent="0.15">
      <c r="A8" s="53"/>
      <c r="B8" s="52">
        <v>3.1508300172741812</v>
      </c>
      <c r="C8" s="52">
        <v>2.25</v>
      </c>
      <c r="D8" s="53">
        <f>B8-B$7</f>
        <v>1.5030017274181073E-2</v>
      </c>
      <c r="E8">
        <f>D8/A$7</f>
        <v>0.23857170276477999</v>
      </c>
      <c r="F8" s="54">
        <f>(C8-C$7)</f>
        <v>0.25</v>
      </c>
      <c r="I8" t="s">
        <v>694</v>
      </c>
    </row>
    <row r="9" spans="1:12" x14ac:dyDescent="0.15">
      <c r="B9" s="52">
        <v>3.1653925559929972</v>
      </c>
      <c r="C9" s="52">
        <v>2.5</v>
      </c>
      <c r="D9" s="53">
        <f>B9-B$7</f>
        <v>2.9592555992997038E-2</v>
      </c>
      <c r="E9">
        <f>D9/A$7</f>
        <v>0.46972311099995506</v>
      </c>
      <c r="F9" s="54">
        <f>(C9-C$7)</f>
        <v>0.5</v>
      </c>
    </row>
    <row r="10" spans="1:12" x14ac:dyDescent="0.15">
      <c r="B10" s="52">
        <v>3.180908816715315</v>
      </c>
      <c r="C10" s="52">
        <v>2.75</v>
      </c>
      <c r="D10" s="53">
        <f>B10-B$7</f>
        <v>4.5108816715314859E-2</v>
      </c>
      <c r="E10">
        <f>D10/A$7</f>
        <v>0.71601296373515966</v>
      </c>
      <c r="F10" s="54">
        <f>(C10-C$7)</f>
        <v>0.75</v>
      </c>
    </row>
    <row r="11" spans="1:12" x14ac:dyDescent="0.15">
      <c r="B11" s="52">
        <v>3.1987999999999999</v>
      </c>
      <c r="C11" s="52">
        <v>3</v>
      </c>
      <c r="D11" s="53">
        <f>B11-B$7</f>
        <v>6.2999999999999723E-2</v>
      </c>
      <c r="E11">
        <f>D11/A$7</f>
        <v>1</v>
      </c>
      <c r="F11" s="54">
        <f>(C11-C$7)</f>
        <v>1</v>
      </c>
    </row>
    <row r="12" spans="1:12" x14ac:dyDescent="0.15">
      <c r="B12" s="52">
        <v>3.2207328411656526</v>
      </c>
      <c r="C12" s="52">
        <v>3.25</v>
      </c>
      <c r="G12" t="s">
        <v>828</v>
      </c>
      <c r="I12" t="s">
        <v>768</v>
      </c>
    </row>
    <row r="13" spans="1:12" x14ac:dyDescent="0.15">
      <c r="B13" s="52">
        <v>3.2463268650229167</v>
      </c>
      <c r="C13" s="52">
        <v>3.5</v>
      </c>
      <c r="G13" t="s">
        <v>840</v>
      </c>
      <c r="I13" t="s">
        <v>769</v>
      </c>
    </row>
    <row r="14" spans="1:12" x14ac:dyDescent="0.15">
      <c r="B14" s="52">
        <v>3.2739324563687218</v>
      </c>
      <c r="C14" s="52">
        <v>3.75</v>
      </c>
      <c r="I14" t="s">
        <v>770</v>
      </c>
      <c r="L14" t="s">
        <v>795</v>
      </c>
    </row>
    <row r="15" spans="1:12" x14ac:dyDescent="0.15">
      <c r="B15" s="52">
        <v>3.3018999999999998</v>
      </c>
      <c r="C15" s="52">
        <v>4</v>
      </c>
      <c r="I15" t="s">
        <v>771</v>
      </c>
      <c r="L15" t="s">
        <v>796</v>
      </c>
    </row>
    <row r="16" spans="1:12" x14ac:dyDescent="0.15">
      <c r="B16" s="52">
        <v>3.3302209877760252</v>
      </c>
      <c r="C16" s="52">
        <v>4.25</v>
      </c>
      <c r="D16" t="s">
        <v>590</v>
      </c>
      <c r="I16" t="s">
        <v>776</v>
      </c>
      <c r="L16" t="s">
        <v>797</v>
      </c>
    </row>
    <row r="17" spans="2:12" x14ac:dyDescent="0.15">
      <c r="B17" s="52">
        <v>3.359723986029743</v>
      </c>
      <c r="C17" s="52">
        <v>4.5</v>
      </c>
      <c r="E17" t="s">
        <v>991</v>
      </c>
      <c r="I17" t="s">
        <v>777</v>
      </c>
      <c r="L17" t="s">
        <v>798</v>
      </c>
    </row>
    <row r="18" spans="2:12" x14ac:dyDescent="0.15">
      <c r="B18" s="52">
        <v>3.3900149912685897</v>
      </c>
      <c r="C18" s="52">
        <v>4.75</v>
      </c>
      <c r="I18" t="s">
        <v>783</v>
      </c>
    </row>
    <row r="19" spans="2:12" x14ac:dyDescent="0.15">
      <c r="B19" s="52">
        <v>3.4207000000000001</v>
      </c>
      <c r="C19" s="52">
        <v>5</v>
      </c>
      <c r="I19" t="s">
        <v>784</v>
      </c>
    </row>
    <row r="20" spans="2:12" x14ac:dyDescent="0.15">
      <c r="B20" s="52"/>
      <c r="C20" s="52"/>
      <c r="I20" t="s">
        <v>789</v>
      </c>
    </row>
    <row r="21" spans="2:12" x14ac:dyDescent="0.15">
      <c r="I21" t="s">
        <v>810</v>
      </c>
    </row>
    <row r="22" spans="2:12" x14ac:dyDescent="0.15">
      <c r="I22" t="s">
        <v>822</v>
      </c>
    </row>
    <row r="40" spans="4:11" x14ac:dyDescent="0.15">
      <c r="D40" s="75"/>
      <c r="E40" s="69"/>
      <c r="F40" s="69"/>
      <c r="G40" s="69"/>
      <c r="H40" s="69"/>
      <c r="I40" s="69"/>
      <c r="J40" s="69"/>
      <c r="K40" s="74"/>
    </row>
    <row r="41" spans="4:11" x14ac:dyDescent="0.15">
      <c r="D41" s="75"/>
      <c r="E41" s="69"/>
      <c r="F41" s="69"/>
      <c r="G41" s="69"/>
      <c r="H41" s="69"/>
      <c r="I41" s="69"/>
      <c r="J41" s="69"/>
      <c r="K41" s="74"/>
    </row>
    <row r="42" spans="4:11" x14ac:dyDescent="0.15">
      <c r="D42" s="75"/>
      <c r="E42" s="69"/>
      <c r="F42" s="69"/>
      <c r="G42" s="69"/>
      <c r="H42" s="69"/>
      <c r="I42" s="69"/>
      <c r="J42" s="69"/>
      <c r="K42" s="74"/>
    </row>
    <row r="43" spans="4:11" x14ac:dyDescent="0.15">
      <c r="D43" s="75"/>
      <c r="E43" s="69"/>
      <c r="F43" s="69"/>
      <c r="G43" s="69"/>
      <c r="H43" s="69"/>
      <c r="I43" s="69"/>
      <c r="J43" s="69"/>
      <c r="K43" s="74"/>
    </row>
    <row r="44" spans="4:11" x14ac:dyDescent="0.15">
      <c r="D44" s="75"/>
      <c r="E44" s="69"/>
      <c r="F44" s="69"/>
      <c r="G44" s="69"/>
      <c r="H44" s="69"/>
      <c r="I44" s="69"/>
      <c r="J44" s="69"/>
      <c r="K44" s="74"/>
    </row>
    <row r="45" spans="4:11" x14ac:dyDescent="0.15">
      <c r="D45" s="75"/>
      <c r="E45" s="69"/>
      <c r="F45" s="69"/>
      <c r="G45" s="69"/>
      <c r="H45" s="69"/>
      <c r="I45" s="69"/>
      <c r="J45" s="69"/>
      <c r="K45" s="74"/>
    </row>
    <row r="46" spans="4:11" x14ac:dyDescent="0.15">
      <c r="D46" s="75"/>
      <c r="E46" s="69"/>
      <c r="F46" s="69"/>
      <c r="G46" s="69"/>
      <c r="H46" s="69"/>
      <c r="I46" s="69"/>
      <c r="J46" s="69"/>
      <c r="K46" s="74"/>
    </row>
    <row r="47" spans="4:11" x14ac:dyDescent="0.15">
      <c r="D47" s="75"/>
      <c r="E47" s="69"/>
      <c r="F47" s="69"/>
      <c r="G47" s="69"/>
      <c r="H47" s="69"/>
      <c r="I47" s="69"/>
      <c r="J47" s="69"/>
      <c r="K47" s="74"/>
    </row>
    <row r="48" spans="4:11" x14ac:dyDescent="0.15">
      <c r="D48" s="75"/>
      <c r="E48" s="69"/>
      <c r="F48" s="69"/>
      <c r="G48" s="69"/>
      <c r="H48" s="69"/>
      <c r="I48" s="69"/>
      <c r="J48" s="69"/>
      <c r="K48" s="74"/>
    </row>
    <row r="49" spans="4:11" x14ac:dyDescent="0.15">
      <c r="D49" s="75"/>
      <c r="E49" s="69"/>
      <c r="F49" s="69"/>
      <c r="G49" s="69"/>
      <c r="H49" s="69"/>
      <c r="I49" s="69"/>
      <c r="J49" s="69"/>
      <c r="K49" s="74"/>
    </row>
    <row r="50" spans="4:11" x14ac:dyDescent="0.15">
      <c r="D50" s="75"/>
      <c r="E50" s="69"/>
      <c r="F50" s="69"/>
      <c r="G50" s="69"/>
      <c r="H50" s="69"/>
      <c r="I50" s="69"/>
      <c r="J50" s="69"/>
      <c r="K50" s="74"/>
    </row>
    <row r="51" spans="4:11" x14ac:dyDescent="0.15">
      <c r="D51" s="75"/>
      <c r="E51" s="69"/>
      <c r="F51" s="69"/>
      <c r="G51" s="69"/>
      <c r="H51" s="69"/>
      <c r="I51" s="69"/>
      <c r="J51" s="69"/>
      <c r="K51" s="74"/>
    </row>
    <row r="52" spans="4:11" x14ac:dyDescent="0.15">
      <c r="D52" s="75"/>
      <c r="E52" s="69"/>
      <c r="F52" s="69"/>
      <c r="G52" s="69"/>
      <c r="H52" s="69"/>
      <c r="I52" s="69"/>
      <c r="J52" s="69"/>
      <c r="K52" s="74"/>
    </row>
    <row r="53" spans="4:11" x14ac:dyDescent="0.15">
      <c r="D53" s="75"/>
      <c r="E53" s="69"/>
      <c r="F53" s="69"/>
      <c r="G53" s="69"/>
      <c r="H53" s="69"/>
      <c r="I53" s="69"/>
      <c r="J53" s="69"/>
      <c r="K53" s="74"/>
    </row>
    <row r="54" spans="4:11" x14ac:dyDescent="0.15">
      <c r="D54" s="75"/>
      <c r="E54" s="69"/>
      <c r="F54" s="69"/>
      <c r="G54" s="69"/>
      <c r="H54" s="69"/>
      <c r="I54" s="69"/>
      <c r="J54" s="69"/>
      <c r="K54" s="74"/>
    </row>
    <row r="55" spans="4:11" x14ac:dyDescent="0.15">
      <c r="D55" s="75"/>
      <c r="E55" s="69"/>
      <c r="F55" s="69"/>
      <c r="G55" s="69"/>
      <c r="H55" s="69"/>
      <c r="I55" s="69"/>
      <c r="J55" s="69"/>
      <c r="K55" s="74"/>
    </row>
    <row r="56" spans="4:11" x14ac:dyDescent="0.15">
      <c r="D56" s="75"/>
      <c r="E56" s="69"/>
      <c r="F56" s="69"/>
      <c r="G56" s="69"/>
      <c r="H56" s="69"/>
      <c r="I56" s="69"/>
      <c r="J56" s="69"/>
      <c r="K56" s="74"/>
    </row>
    <row r="57" spans="4:11" x14ac:dyDescent="0.15">
      <c r="D57" s="75"/>
      <c r="E57" s="69"/>
      <c r="F57" s="69"/>
      <c r="G57" s="69"/>
      <c r="H57" s="69"/>
      <c r="I57" s="69"/>
      <c r="J57" s="69"/>
      <c r="K57" s="74"/>
    </row>
    <row r="58" spans="4:11" x14ac:dyDescent="0.15">
      <c r="D58" s="75"/>
      <c r="E58" s="69"/>
      <c r="F58" s="69"/>
      <c r="G58" s="69"/>
      <c r="H58" s="69"/>
      <c r="I58" s="69"/>
      <c r="J58" s="69"/>
      <c r="K58" s="74"/>
    </row>
    <row r="59" spans="4:11" x14ac:dyDescent="0.15">
      <c r="D59" s="75"/>
      <c r="E59" s="69"/>
      <c r="F59" s="69"/>
      <c r="G59" s="69"/>
      <c r="H59" s="69"/>
      <c r="I59" s="69"/>
      <c r="J59" s="69"/>
      <c r="K59" s="74"/>
    </row>
    <row r="60" spans="4:11" x14ac:dyDescent="0.15">
      <c r="D60" s="75"/>
      <c r="E60" s="69"/>
      <c r="F60" s="69"/>
      <c r="G60" s="69"/>
      <c r="H60" s="69"/>
      <c r="I60" s="69"/>
      <c r="J60" s="69"/>
      <c r="K60" s="74"/>
    </row>
    <row r="61" spans="4:11" x14ac:dyDescent="0.15">
      <c r="D61" s="75"/>
      <c r="E61" s="69"/>
      <c r="F61" s="69"/>
      <c r="G61" s="69"/>
      <c r="H61" s="69"/>
      <c r="I61" s="69"/>
      <c r="J61" s="69"/>
      <c r="K61" s="74"/>
    </row>
    <row r="62" spans="4:11" x14ac:dyDescent="0.15">
      <c r="D62" s="75"/>
      <c r="E62" s="69"/>
      <c r="F62" s="69"/>
      <c r="G62" s="69"/>
      <c r="H62" s="69"/>
      <c r="I62" s="69"/>
      <c r="J62" s="69"/>
      <c r="K62" s="74"/>
    </row>
    <row r="63" spans="4:11" x14ac:dyDescent="0.15">
      <c r="D63" s="75"/>
      <c r="E63" s="69"/>
      <c r="F63" s="69"/>
      <c r="G63" s="69"/>
      <c r="H63" s="69"/>
      <c r="I63" s="69"/>
      <c r="J63" s="69"/>
      <c r="K63" s="74"/>
    </row>
    <row r="64" spans="4:11" x14ac:dyDescent="0.15">
      <c r="D64" s="75"/>
      <c r="E64" s="69"/>
      <c r="F64" s="69"/>
      <c r="G64" s="69"/>
      <c r="H64" s="69"/>
      <c r="I64" s="69"/>
      <c r="J64" s="69"/>
      <c r="K64" s="74"/>
    </row>
    <row r="65" spans="4:11" x14ac:dyDescent="0.15">
      <c r="D65" s="75"/>
      <c r="E65" s="69"/>
      <c r="F65" s="69"/>
      <c r="G65" s="69"/>
      <c r="H65" s="69"/>
      <c r="I65" s="69"/>
      <c r="J65" s="69"/>
      <c r="K65" s="74"/>
    </row>
    <row r="66" spans="4:11" x14ac:dyDescent="0.15">
      <c r="D66" s="75"/>
      <c r="E66" s="69"/>
      <c r="F66" s="69"/>
      <c r="G66" s="69"/>
      <c r="H66" s="69"/>
      <c r="I66" s="69"/>
      <c r="J66" s="69"/>
      <c r="K66" s="74"/>
    </row>
    <row r="67" spans="4:11" x14ac:dyDescent="0.15">
      <c r="D67" s="75"/>
      <c r="E67" s="69"/>
      <c r="F67" s="69"/>
      <c r="G67" s="69"/>
      <c r="H67" s="69"/>
      <c r="I67" s="69"/>
      <c r="J67" s="69"/>
      <c r="K67" s="74"/>
    </row>
    <row r="68" spans="4:11" x14ac:dyDescent="0.15">
      <c r="D68" s="75"/>
      <c r="E68" s="69"/>
      <c r="F68" s="69"/>
      <c r="G68" s="69"/>
      <c r="H68" s="69"/>
      <c r="I68" s="69"/>
      <c r="J68" s="69"/>
      <c r="K68" s="74"/>
    </row>
    <row r="69" spans="4:11" x14ac:dyDescent="0.15">
      <c r="D69" s="75"/>
      <c r="E69" s="69"/>
      <c r="F69" s="69"/>
      <c r="G69" s="69"/>
      <c r="H69" s="69"/>
      <c r="I69" s="69"/>
      <c r="J69" s="69"/>
      <c r="K69" s="74"/>
    </row>
    <row r="70" spans="4:11" x14ac:dyDescent="0.15">
      <c r="D70" s="75"/>
      <c r="E70" s="69"/>
      <c r="F70" s="69"/>
      <c r="G70" s="69"/>
      <c r="H70" s="69"/>
      <c r="I70" s="69"/>
      <c r="J70" s="69"/>
      <c r="K70" s="74"/>
    </row>
    <row r="71" spans="4:11" x14ac:dyDescent="0.15">
      <c r="D71" s="75"/>
      <c r="E71" s="69"/>
      <c r="F71" s="69"/>
      <c r="G71" s="69"/>
      <c r="H71" s="69"/>
      <c r="I71" s="69"/>
      <c r="J71" s="69"/>
      <c r="K71" s="74"/>
    </row>
    <row r="72" spans="4:11" x14ac:dyDescent="0.15">
      <c r="D72" s="75"/>
      <c r="E72" s="69"/>
      <c r="F72" s="69"/>
      <c r="G72" s="69"/>
      <c r="H72" s="69"/>
      <c r="I72" s="69"/>
      <c r="J72" s="69"/>
      <c r="K72" s="74"/>
    </row>
    <row r="73" spans="4:11" x14ac:dyDescent="0.15">
      <c r="D73" s="75"/>
      <c r="E73" s="69"/>
      <c r="F73" s="69"/>
      <c r="G73" s="69"/>
      <c r="H73" s="69"/>
      <c r="I73" s="69"/>
      <c r="J73" s="69"/>
      <c r="K73" s="74"/>
    </row>
    <row r="74" spans="4:11" x14ac:dyDescent="0.15">
      <c r="D74" s="75"/>
      <c r="E74" s="69"/>
      <c r="F74" s="69"/>
      <c r="G74" s="69"/>
      <c r="H74" s="69"/>
      <c r="I74" s="69"/>
      <c r="J74" s="69"/>
      <c r="K74" s="74"/>
    </row>
    <row r="75" spans="4:11" x14ac:dyDescent="0.15">
      <c r="D75" s="75"/>
      <c r="E75" s="69"/>
      <c r="F75" s="69"/>
      <c r="G75" s="69"/>
      <c r="H75" s="69"/>
      <c r="I75" s="69"/>
      <c r="J75" s="69"/>
      <c r="K75" s="74"/>
    </row>
    <row r="76" spans="4:11" x14ac:dyDescent="0.15">
      <c r="D76" s="75"/>
      <c r="E76" s="69"/>
      <c r="F76" s="69"/>
      <c r="G76" s="69"/>
      <c r="H76" s="69"/>
      <c r="I76" s="69"/>
      <c r="J76" s="69"/>
      <c r="K76" s="74"/>
    </row>
    <row r="77" spans="4:11" x14ac:dyDescent="0.15">
      <c r="D77" s="75"/>
      <c r="E77" s="69"/>
      <c r="F77" s="69"/>
      <c r="G77" s="69"/>
      <c r="H77" s="69"/>
      <c r="I77" s="69"/>
      <c r="J77" s="69"/>
      <c r="K77" s="74"/>
    </row>
    <row r="78" spans="4:11" x14ac:dyDescent="0.15">
      <c r="D78" s="75"/>
      <c r="E78" s="69"/>
      <c r="F78" s="69"/>
      <c r="G78" s="69"/>
      <c r="H78" s="69"/>
      <c r="I78" s="69"/>
      <c r="J78" s="69"/>
      <c r="K78" s="74"/>
    </row>
    <row r="79" spans="4:11" x14ac:dyDescent="0.15">
      <c r="D79" s="75"/>
      <c r="E79" s="69"/>
      <c r="F79" s="69"/>
      <c r="G79" s="69"/>
      <c r="H79" s="69"/>
      <c r="I79" s="69"/>
      <c r="J79" s="69"/>
      <c r="K79" s="74"/>
    </row>
    <row r="80" spans="4:11" x14ac:dyDescent="0.15">
      <c r="D80" s="75"/>
      <c r="E80" s="69"/>
      <c r="F80" s="69"/>
      <c r="G80" s="69"/>
      <c r="H80" s="69"/>
      <c r="I80" s="69"/>
      <c r="J80" s="69"/>
      <c r="K80" s="74"/>
    </row>
    <row r="81" spans="4:11" x14ac:dyDescent="0.15">
      <c r="D81" s="75"/>
      <c r="E81" s="69"/>
      <c r="F81" s="69"/>
      <c r="G81" s="69"/>
      <c r="H81" s="69"/>
      <c r="I81" s="69"/>
      <c r="J81" s="69"/>
      <c r="K81" s="74"/>
    </row>
    <row r="82" spans="4:11" x14ac:dyDescent="0.15">
      <c r="D82" s="75"/>
      <c r="E82" s="69"/>
      <c r="F82" s="69"/>
      <c r="G82" s="69"/>
      <c r="H82" s="69"/>
      <c r="I82" s="69"/>
      <c r="J82" s="69"/>
      <c r="K82" s="74"/>
    </row>
    <row r="83" spans="4:11" x14ac:dyDescent="0.15">
      <c r="D83" s="75"/>
      <c r="E83" s="69"/>
      <c r="F83" s="69"/>
      <c r="G83" s="69"/>
      <c r="H83" s="69"/>
      <c r="I83" s="69"/>
      <c r="J83" s="69"/>
      <c r="K83" s="74"/>
    </row>
    <row r="84" spans="4:11" x14ac:dyDescent="0.15">
      <c r="D84" s="75"/>
      <c r="E84" s="69"/>
      <c r="F84" s="69"/>
      <c r="G84" s="69"/>
      <c r="H84" s="69"/>
      <c r="I84" s="69"/>
      <c r="J84" s="69"/>
      <c r="K84" s="74"/>
    </row>
    <row r="85" spans="4:11" x14ac:dyDescent="0.15">
      <c r="D85" s="75"/>
      <c r="E85" s="69"/>
      <c r="F85" s="69"/>
      <c r="G85" s="69"/>
      <c r="H85" s="69"/>
      <c r="I85" s="69"/>
      <c r="J85" s="69"/>
      <c r="K85" s="74"/>
    </row>
    <row r="86" spans="4:11" x14ac:dyDescent="0.15">
      <c r="D86" s="75"/>
      <c r="E86" s="69"/>
      <c r="F86" s="69"/>
      <c r="G86" s="69"/>
      <c r="H86" s="69"/>
      <c r="I86" s="69"/>
      <c r="J86" s="69"/>
      <c r="K86" s="74"/>
    </row>
    <row r="87" spans="4:11" x14ac:dyDescent="0.15">
      <c r="D87" s="75"/>
      <c r="E87" s="69"/>
      <c r="F87" s="69"/>
      <c r="G87" s="69"/>
      <c r="H87" s="69"/>
      <c r="I87" s="69"/>
      <c r="J87" s="69"/>
      <c r="K87" s="74"/>
    </row>
    <row r="88" spans="4:11" x14ac:dyDescent="0.15">
      <c r="D88" s="75"/>
      <c r="E88" s="69"/>
      <c r="F88" s="69"/>
      <c r="G88" s="69"/>
      <c r="H88" s="69"/>
      <c r="I88" s="69"/>
      <c r="J88" s="69"/>
      <c r="K88" s="74"/>
    </row>
    <row r="89" spans="4:11" x14ac:dyDescent="0.15">
      <c r="D89" s="75"/>
      <c r="E89" s="69"/>
      <c r="F89" s="69"/>
      <c r="G89" s="69"/>
      <c r="H89" s="69"/>
      <c r="I89" s="69"/>
      <c r="J89" s="69"/>
      <c r="K89" s="74"/>
    </row>
    <row r="90" spans="4:11" x14ac:dyDescent="0.15">
      <c r="D90" s="75"/>
      <c r="E90" s="69"/>
      <c r="F90" s="69"/>
      <c r="G90" s="69"/>
      <c r="H90" s="69"/>
      <c r="I90" s="69"/>
      <c r="J90" s="69"/>
      <c r="K90" s="74"/>
    </row>
    <row r="91" spans="4:11" x14ac:dyDescent="0.15">
      <c r="D91" s="75"/>
      <c r="E91" s="69"/>
      <c r="F91" s="69"/>
      <c r="G91" s="69"/>
      <c r="H91" s="69"/>
      <c r="I91" s="69"/>
      <c r="J91" s="69"/>
      <c r="K91" s="74"/>
    </row>
    <row r="92" spans="4:11" x14ac:dyDescent="0.15">
      <c r="D92" s="75"/>
      <c r="E92" s="69"/>
      <c r="F92" s="69"/>
      <c r="G92" s="69"/>
      <c r="H92" s="69"/>
      <c r="I92" s="69"/>
      <c r="J92" s="69"/>
      <c r="K92" s="74"/>
    </row>
    <row r="93" spans="4:11" x14ac:dyDescent="0.15">
      <c r="D93" s="75"/>
      <c r="E93" s="69"/>
      <c r="F93" s="69"/>
      <c r="G93" s="69"/>
      <c r="H93" s="69"/>
      <c r="I93" s="69"/>
      <c r="J93" s="69"/>
      <c r="K93" s="74"/>
    </row>
    <row r="94" spans="4:11" x14ac:dyDescent="0.15">
      <c r="D94" s="75"/>
      <c r="E94" s="69"/>
      <c r="F94" s="69"/>
      <c r="G94" s="69"/>
      <c r="H94" s="69"/>
      <c r="I94" s="69"/>
      <c r="J94" s="69"/>
      <c r="K94" s="74"/>
    </row>
    <row r="95" spans="4:11" x14ac:dyDescent="0.15">
      <c r="D95" s="75"/>
      <c r="E95" s="69"/>
      <c r="F95" s="69"/>
      <c r="G95" s="69"/>
      <c r="H95" s="69"/>
      <c r="I95" s="69"/>
      <c r="J95" s="69"/>
      <c r="K95" s="74"/>
    </row>
    <row r="96" spans="4:11" x14ac:dyDescent="0.15">
      <c r="D96" s="75"/>
      <c r="E96" s="69"/>
      <c r="F96" s="69"/>
      <c r="G96" s="69"/>
      <c r="H96" s="69"/>
      <c r="I96" s="69"/>
      <c r="J96" s="69"/>
      <c r="K96" s="74"/>
    </row>
    <row r="97" spans="4:11" x14ac:dyDescent="0.15">
      <c r="D97" s="75"/>
      <c r="E97" s="69"/>
      <c r="F97" s="69"/>
      <c r="G97" s="69"/>
      <c r="H97" s="69"/>
      <c r="I97" s="69"/>
      <c r="J97" s="69"/>
      <c r="K97" s="74"/>
    </row>
    <row r="98" spans="4:11" x14ac:dyDescent="0.15">
      <c r="D98" s="75"/>
      <c r="E98" s="69"/>
      <c r="F98" s="69"/>
      <c r="G98" s="69"/>
      <c r="H98" s="69"/>
      <c r="I98" s="69"/>
      <c r="J98" s="69"/>
      <c r="K98" s="74"/>
    </row>
    <row r="99" spans="4:11" x14ac:dyDescent="0.15">
      <c r="D99" s="75"/>
      <c r="E99" s="69"/>
      <c r="F99" s="69"/>
      <c r="G99" s="69"/>
      <c r="H99" s="69"/>
      <c r="I99" s="69"/>
      <c r="J99" s="69"/>
      <c r="K99" s="74"/>
    </row>
    <row r="100" spans="4:11" x14ac:dyDescent="0.15">
      <c r="D100" s="75"/>
      <c r="E100" s="69"/>
      <c r="F100" s="69"/>
      <c r="G100" s="69"/>
      <c r="H100" s="69"/>
      <c r="I100" s="69"/>
      <c r="J100" s="69"/>
      <c r="K100" s="74"/>
    </row>
    <row r="101" spans="4:11" x14ac:dyDescent="0.15">
      <c r="D101" s="75"/>
      <c r="E101" s="69"/>
      <c r="F101" s="69"/>
      <c r="G101" s="69"/>
      <c r="H101" s="69"/>
      <c r="I101" s="69"/>
      <c r="J101" s="69"/>
      <c r="K101" s="74"/>
    </row>
    <row r="102" spans="4:11" x14ac:dyDescent="0.15">
      <c r="D102" s="75"/>
      <c r="E102" s="69"/>
      <c r="F102" s="69"/>
      <c r="G102" s="69"/>
      <c r="H102" s="69"/>
      <c r="I102" s="69"/>
      <c r="J102" s="69"/>
      <c r="K102" s="74"/>
    </row>
    <row r="103" spans="4:11" x14ac:dyDescent="0.15">
      <c r="D103" s="75"/>
      <c r="E103" s="69"/>
      <c r="F103" s="69"/>
      <c r="G103" s="69"/>
      <c r="H103" s="69"/>
      <c r="I103" s="69"/>
      <c r="J103" s="69"/>
      <c r="K103" s="74"/>
    </row>
    <row r="104" spans="4:11" x14ac:dyDescent="0.15">
      <c r="D104" s="75"/>
      <c r="E104" s="69"/>
      <c r="F104" s="69"/>
      <c r="G104" s="69"/>
      <c r="H104" s="69"/>
      <c r="I104" s="69"/>
      <c r="J104" s="69"/>
      <c r="K104" s="74"/>
    </row>
    <row r="105" spans="4:11" x14ac:dyDescent="0.15">
      <c r="D105" s="75"/>
      <c r="E105" s="69"/>
      <c r="F105" s="69"/>
      <c r="G105" s="69"/>
      <c r="H105" s="69"/>
      <c r="I105" s="69"/>
      <c r="J105" s="69"/>
      <c r="K105" s="74"/>
    </row>
    <row r="106" spans="4:11" x14ac:dyDescent="0.15">
      <c r="D106" s="75"/>
      <c r="E106" s="69"/>
      <c r="F106" s="69"/>
      <c r="G106" s="69"/>
      <c r="H106" s="69"/>
      <c r="I106" s="69"/>
      <c r="J106" s="69"/>
      <c r="K106" s="74"/>
    </row>
    <row r="107" spans="4:11" x14ac:dyDescent="0.15">
      <c r="D107" s="75"/>
      <c r="E107" s="69"/>
      <c r="F107" s="69"/>
      <c r="G107" s="69"/>
      <c r="H107" s="69"/>
      <c r="I107" s="69"/>
      <c r="J107" s="69"/>
      <c r="K107" s="74"/>
    </row>
    <row r="108" spans="4:11" x14ac:dyDescent="0.15">
      <c r="D108" s="75"/>
      <c r="E108" s="69"/>
      <c r="F108" s="69"/>
      <c r="G108" s="69"/>
      <c r="H108" s="69"/>
      <c r="I108" s="69"/>
      <c r="J108" s="69"/>
      <c r="K108" s="74"/>
    </row>
    <row r="109" spans="4:11" x14ac:dyDescent="0.15">
      <c r="D109" s="75"/>
      <c r="E109" s="69"/>
      <c r="F109" s="69"/>
      <c r="G109" s="69"/>
      <c r="H109" s="69"/>
      <c r="I109" s="69"/>
      <c r="J109" s="69"/>
      <c r="K109" s="74"/>
    </row>
    <row r="110" spans="4:11" x14ac:dyDescent="0.15">
      <c r="D110" s="75"/>
      <c r="E110" s="69"/>
      <c r="F110" s="69"/>
      <c r="G110" s="69"/>
      <c r="H110" s="69"/>
      <c r="I110" s="69"/>
      <c r="J110" s="69"/>
      <c r="K110" s="74"/>
    </row>
    <row r="111" spans="4:11" x14ac:dyDescent="0.15">
      <c r="D111" s="75"/>
      <c r="E111" s="69"/>
      <c r="F111" s="69"/>
      <c r="G111" s="69"/>
      <c r="H111" s="69"/>
      <c r="I111" s="69"/>
      <c r="J111" s="69"/>
      <c r="K111" s="74"/>
    </row>
    <row r="112" spans="4:11" x14ac:dyDescent="0.15">
      <c r="D112" s="75"/>
      <c r="E112" s="69"/>
      <c r="F112" s="69"/>
      <c r="G112" s="69"/>
      <c r="H112" s="69"/>
      <c r="I112" s="69"/>
      <c r="J112" s="69"/>
      <c r="K112" s="74"/>
    </row>
    <row r="113" spans="4:11" x14ac:dyDescent="0.15">
      <c r="D113" s="75"/>
      <c r="E113" s="69"/>
      <c r="F113" s="69"/>
      <c r="G113" s="69"/>
      <c r="H113" s="69"/>
      <c r="I113" s="69"/>
      <c r="J113" s="69"/>
      <c r="K113" s="74"/>
    </row>
    <row r="114" spans="4:11" x14ac:dyDescent="0.15">
      <c r="D114" s="75"/>
      <c r="E114" s="69"/>
      <c r="F114" s="69"/>
      <c r="G114" s="69"/>
      <c r="H114" s="69"/>
      <c r="I114" s="69"/>
      <c r="J114" s="69"/>
      <c r="K114" s="74"/>
    </row>
    <row r="115" spans="4:11" x14ac:dyDescent="0.15">
      <c r="D115" s="75"/>
      <c r="E115" s="69"/>
      <c r="F115" s="69"/>
      <c r="G115" s="69"/>
      <c r="H115" s="69"/>
      <c r="I115" s="69"/>
      <c r="J115" s="69"/>
      <c r="K115" s="74"/>
    </row>
    <row r="116" spans="4:11" x14ac:dyDescent="0.15">
      <c r="D116" s="75"/>
      <c r="E116" s="69"/>
      <c r="F116" s="69"/>
      <c r="G116" s="69"/>
      <c r="H116" s="69"/>
      <c r="I116" s="69"/>
      <c r="J116" s="69"/>
      <c r="K116" s="74"/>
    </row>
    <row r="117" spans="4:11" x14ac:dyDescent="0.15">
      <c r="D117" s="75"/>
      <c r="E117" s="69"/>
      <c r="F117" s="69"/>
      <c r="G117" s="69"/>
      <c r="H117" s="69"/>
      <c r="I117" s="69"/>
      <c r="J117" s="69"/>
      <c r="K117" s="74"/>
    </row>
    <row r="118" spans="4:11" x14ac:dyDescent="0.15">
      <c r="D118" s="75"/>
      <c r="E118" s="69"/>
      <c r="F118" s="69"/>
      <c r="G118" s="69"/>
      <c r="H118" s="69"/>
      <c r="I118" s="69"/>
      <c r="J118" s="69"/>
      <c r="K118" s="74"/>
    </row>
    <row r="119" spans="4:11" x14ac:dyDescent="0.15">
      <c r="D119" s="75"/>
      <c r="E119" s="69"/>
      <c r="F119" s="69"/>
      <c r="G119" s="69"/>
      <c r="H119" s="69"/>
      <c r="I119" s="69"/>
      <c r="J119" s="69"/>
      <c r="K119" s="74"/>
    </row>
    <row r="120" spans="4:11" x14ac:dyDescent="0.15">
      <c r="D120" s="75"/>
      <c r="E120" s="69"/>
      <c r="F120" s="69"/>
      <c r="G120" s="69"/>
      <c r="H120" s="69"/>
      <c r="I120" s="69"/>
      <c r="J120" s="69"/>
      <c r="K120" s="74"/>
    </row>
    <row r="121" spans="4:11" x14ac:dyDescent="0.15">
      <c r="D121" s="75"/>
      <c r="E121" s="69"/>
      <c r="F121" s="69"/>
      <c r="G121" s="69"/>
      <c r="H121" s="69"/>
      <c r="I121" s="69"/>
      <c r="J121" s="69"/>
      <c r="K121" s="74"/>
    </row>
    <row r="122" spans="4:11" x14ac:dyDescent="0.15">
      <c r="D122" s="75"/>
      <c r="E122" s="69"/>
      <c r="F122" s="69"/>
      <c r="G122" s="69"/>
      <c r="H122" s="69"/>
      <c r="I122" s="69"/>
      <c r="J122" s="69"/>
      <c r="K122" s="74"/>
    </row>
    <row r="123" spans="4:11" x14ac:dyDescent="0.15">
      <c r="D123" s="75"/>
      <c r="E123" s="69"/>
      <c r="F123" s="69"/>
      <c r="G123" s="69"/>
      <c r="H123" s="69"/>
      <c r="I123" s="69"/>
      <c r="J123" s="69"/>
      <c r="K123" s="74"/>
    </row>
    <row r="124" spans="4:11" x14ac:dyDescent="0.15">
      <c r="D124" s="75"/>
      <c r="E124" s="69"/>
      <c r="F124" s="69"/>
      <c r="G124" s="69"/>
      <c r="H124" s="69"/>
      <c r="I124" s="69"/>
      <c r="J124" s="69"/>
      <c r="K124" s="74"/>
    </row>
    <row r="125" spans="4:11" x14ac:dyDescent="0.15">
      <c r="D125" s="75"/>
      <c r="E125" s="69"/>
      <c r="F125" s="69"/>
      <c r="G125" s="69"/>
      <c r="H125" s="69"/>
      <c r="I125" s="69"/>
      <c r="J125" s="69"/>
      <c r="K125" s="74"/>
    </row>
    <row r="126" spans="4:11" x14ac:dyDescent="0.15">
      <c r="D126" s="75"/>
      <c r="E126" s="69"/>
      <c r="F126" s="69"/>
      <c r="G126" s="69"/>
      <c r="H126" s="69"/>
      <c r="I126" s="69"/>
      <c r="J126" s="69"/>
      <c r="K126" s="74"/>
    </row>
    <row r="127" spans="4:11" x14ac:dyDescent="0.15">
      <c r="D127" s="75"/>
      <c r="E127" s="69"/>
      <c r="F127" s="69"/>
      <c r="G127" s="69"/>
      <c r="H127" s="69"/>
      <c r="I127" s="69"/>
      <c r="J127" s="69"/>
      <c r="K127" s="74"/>
    </row>
    <row r="128" spans="4:11" x14ac:dyDescent="0.15">
      <c r="D128" s="75"/>
      <c r="E128" s="69"/>
      <c r="F128" s="69"/>
      <c r="G128" s="69"/>
      <c r="H128" s="69"/>
      <c r="I128" s="69"/>
      <c r="J128" s="69"/>
      <c r="K128" s="74"/>
    </row>
    <row r="129" spans="4:11" x14ac:dyDescent="0.15">
      <c r="D129" s="75"/>
      <c r="E129" s="69"/>
      <c r="F129" s="69"/>
      <c r="G129" s="69"/>
      <c r="H129" s="69"/>
      <c r="I129" s="69"/>
      <c r="J129" s="69"/>
      <c r="K129" s="74"/>
    </row>
    <row r="130" spans="4:11" x14ac:dyDescent="0.15">
      <c r="D130" s="75"/>
      <c r="E130" s="69"/>
      <c r="F130" s="69"/>
      <c r="G130" s="69"/>
      <c r="H130" s="69"/>
      <c r="I130" s="69"/>
      <c r="J130" s="69"/>
      <c r="K130" s="74"/>
    </row>
    <row r="131" spans="4:11" x14ac:dyDescent="0.15">
      <c r="D131" s="75"/>
      <c r="E131" s="69"/>
      <c r="F131" s="69"/>
      <c r="G131" s="69"/>
      <c r="H131" s="69"/>
      <c r="I131" s="69"/>
      <c r="J131" s="69"/>
      <c r="K131" s="74"/>
    </row>
    <row r="132" spans="4:11" x14ac:dyDescent="0.15">
      <c r="D132" s="75"/>
      <c r="E132" s="69"/>
      <c r="F132" s="69"/>
      <c r="G132" s="69"/>
      <c r="H132" s="69"/>
      <c r="I132" s="69"/>
      <c r="J132" s="69"/>
      <c r="K132" s="74"/>
    </row>
    <row r="133" spans="4:11" x14ac:dyDescent="0.15">
      <c r="D133" s="75"/>
      <c r="E133" s="69"/>
      <c r="F133" s="69"/>
      <c r="G133" s="69"/>
      <c r="H133" s="69"/>
      <c r="I133" s="69"/>
      <c r="J133" s="69"/>
      <c r="K133" s="74"/>
    </row>
    <row r="134" spans="4:11" x14ac:dyDescent="0.15">
      <c r="D134" s="75"/>
      <c r="E134" s="69"/>
      <c r="F134" s="69"/>
      <c r="G134" s="69"/>
      <c r="H134" s="69"/>
      <c r="I134" s="69"/>
      <c r="J134" s="69"/>
      <c r="K134" s="74"/>
    </row>
    <row r="135" spans="4:11" x14ac:dyDescent="0.15">
      <c r="D135" s="75"/>
      <c r="E135" s="69"/>
      <c r="F135" s="69"/>
      <c r="G135" s="69"/>
      <c r="H135" s="69"/>
      <c r="I135" s="69"/>
      <c r="J135" s="69"/>
      <c r="K135" s="74"/>
    </row>
    <row r="136" spans="4:11" x14ac:dyDescent="0.15">
      <c r="D136" s="75"/>
      <c r="E136" s="69"/>
      <c r="F136" s="69"/>
      <c r="G136" s="69"/>
      <c r="H136" s="69"/>
      <c r="I136" s="69"/>
      <c r="J136" s="69"/>
      <c r="K136" s="74"/>
    </row>
    <row r="137" spans="4:11" x14ac:dyDescent="0.15">
      <c r="D137" s="75"/>
      <c r="E137" s="69"/>
      <c r="F137" s="69"/>
      <c r="G137" s="69"/>
      <c r="H137" s="69"/>
      <c r="I137" s="69"/>
      <c r="J137" s="69"/>
      <c r="K137" s="74"/>
    </row>
    <row r="138" spans="4:11" x14ac:dyDescent="0.15">
      <c r="D138" s="75"/>
      <c r="E138" s="69"/>
      <c r="F138" s="69"/>
      <c r="G138" s="69"/>
      <c r="H138" s="69"/>
      <c r="I138" s="69"/>
      <c r="J138" s="69"/>
      <c r="K138" s="74"/>
    </row>
    <row r="139" spans="4:11" x14ac:dyDescent="0.15">
      <c r="D139" s="75"/>
      <c r="E139" s="69"/>
      <c r="F139" s="69"/>
      <c r="G139" s="69"/>
      <c r="H139" s="69"/>
      <c r="I139" s="69"/>
      <c r="J139" s="69"/>
      <c r="K139" s="74"/>
    </row>
    <row r="140" spans="4:11" x14ac:dyDescent="0.15">
      <c r="D140" s="75"/>
      <c r="E140" s="69"/>
      <c r="F140" s="69"/>
      <c r="G140" s="69"/>
      <c r="H140" s="69"/>
      <c r="I140" s="69"/>
      <c r="J140" s="69"/>
      <c r="K140" s="74"/>
    </row>
    <row r="141" spans="4:11" x14ac:dyDescent="0.15">
      <c r="D141" s="75"/>
      <c r="E141" s="69"/>
      <c r="F141" s="69"/>
      <c r="G141" s="69"/>
      <c r="H141" s="69"/>
      <c r="I141" s="69"/>
      <c r="J141" s="69"/>
      <c r="K141" s="74"/>
    </row>
    <row r="142" spans="4:11" x14ac:dyDescent="0.15">
      <c r="D142" s="75"/>
      <c r="E142" s="69"/>
      <c r="F142" s="69"/>
      <c r="G142" s="69"/>
      <c r="H142" s="69"/>
      <c r="I142" s="69"/>
      <c r="J142" s="69"/>
      <c r="K142" s="74"/>
    </row>
    <row r="143" spans="4:11" x14ac:dyDescent="0.15">
      <c r="D143" s="75"/>
      <c r="E143" s="69"/>
      <c r="F143" s="69"/>
      <c r="G143" s="69"/>
      <c r="H143" s="69"/>
      <c r="I143" s="69"/>
      <c r="J143" s="69"/>
      <c r="K143" s="74"/>
    </row>
    <row r="144" spans="4:11" x14ac:dyDescent="0.15">
      <c r="D144" s="75"/>
      <c r="E144" s="69"/>
      <c r="F144" s="69"/>
      <c r="G144" s="69"/>
      <c r="H144" s="69"/>
      <c r="I144" s="69"/>
      <c r="J144" s="69"/>
      <c r="K144" s="74"/>
    </row>
    <row r="145" spans="4:11" x14ac:dyDescent="0.15">
      <c r="D145" s="75"/>
      <c r="E145" s="69"/>
      <c r="F145" s="69"/>
      <c r="G145" s="69"/>
      <c r="H145" s="69"/>
      <c r="I145" s="69"/>
      <c r="J145" s="69"/>
      <c r="K145" s="74"/>
    </row>
    <row r="146" spans="4:11" x14ac:dyDescent="0.15">
      <c r="D146" s="75"/>
      <c r="E146" s="69"/>
      <c r="F146" s="69"/>
      <c r="G146" s="69"/>
      <c r="H146" s="69"/>
      <c r="I146" s="69"/>
      <c r="J146" s="69"/>
      <c r="K146" s="74"/>
    </row>
    <row r="147" spans="4:11" x14ac:dyDescent="0.15">
      <c r="D147" s="75"/>
      <c r="E147" s="69"/>
      <c r="F147" s="69"/>
      <c r="G147" s="69"/>
      <c r="H147" s="69"/>
      <c r="I147" s="69"/>
      <c r="J147" s="69"/>
      <c r="K147" s="74"/>
    </row>
    <row r="148" spans="4:11" x14ac:dyDescent="0.15">
      <c r="D148" s="75"/>
      <c r="E148" s="69"/>
      <c r="F148" s="69"/>
      <c r="G148" s="69"/>
      <c r="H148" s="69"/>
      <c r="I148" s="69"/>
      <c r="J148" s="69"/>
      <c r="K148" s="74"/>
    </row>
    <row r="149" spans="4:11" x14ac:dyDescent="0.15">
      <c r="D149" s="75"/>
      <c r="E149" s="69"/>
      <c r="F149" s="69"/>
      <c r="G149" s="69"/>
      <c r="H149" s="69"/>
      <c r="I149" s="69"/>
      <c r="J149" s="69"/>
      <c r="K149" s="74"/>
    </row>
    <row r="150" spans="4:11" x14ac:dyDescent="0.15">
      <c r="D150" s="75"/>
      <c r="E150" s="69"/>
      <c r="F150" s="69"/>
      <c r="G150" s="69"/>
      <c r="H150" s="69"/>
      <c r="I150" s="69"/>
      <c r="J150" s="69"/>
      <c r="K150" s="74"/>
    </row>
    <row r="151" spans="4:11" x14ac:dyDescent="0.15">
      <c r="D151" s="75"/>
      <c r="E151" s="69"/>
      <c r="F151" s="69"/>
      <c r="G151" s="69"/>
      <c r="H151" s="69"/>
      <c r="I151" s="69"/>
      <c r="J151" s="69"/>
      <c r="K151" s="74"/>
    </row>
    <row r="152" spans="4:11" x14ac:dyDescent="0.15">
      <c r="D152" s="75"/>
      <c r="E152" s="69"/>
      <c r="F152" s="69"/>
      <c r="G152" s="69"/>
      <c r="H152" s="69"/>
      <c r="I152" s="69"/>
      <c r="J152" s="69"/>
      <c r="K152" s="74"/>
    </row>
    <row r="153" spans="4:11" x14ac:dyDescent="0.15">
      <c r="D153" s="75"/>
      <c r="E153" s="69"/>
      <c r="F153" s="69"/>
      <c r="G153" s="69"/>
      <c r="H153" s="69"/>
      <c r="I153" s="69"/>
      <c r="J153" s="69"/>
      <c r="K153" s="74"/>
    </row>
    <row r="154" spans="4:11" x14ac:dyDescent="0.15">
      <c r="D154" s="75"/>
      <c r="E154" s="69"/>
      <c r="F154" s="69"/>
      <c r="G154" s="69"/>
      <c r="H154" s="69"/>
      <c r="I154" s="69"/>
      <c r="J154" s="69"/>
      <c r="K154" s="74"/>
    </row>
    <row r="155" spans="4:11" x14ac:dyDescent="0.15">
      <c r="D155" s="75"/>
      <c r="E155" s="69"/>
      <c r="F155" s="69"/>
      <c r="G155" s="69"/>
      <c r="H155" s="69"/>
      <c r="I155" s="69"/>
      <c r="J155" s="69"/>
      <c r="K155" s="74"/>
    </row>
    <row r="156" spans="4:11" x14ac:dyDescent="0.15">
      <c r="D156" s="75"/>
      <c r="E156" s="69"/>
      <c r="F156" s="69"/>
      <c r="G156" s="69"/>
      <c r="H156" s="69"/>
      <c r="I156" s="69"/>
      <c r="J156" s="69"/>
      <c r="K156" s="74"/>
    </row>
    <row r="157" spans="4:11" x14ac:dyDescent="0.15">
      <c r="D157" s="75"/>
      <c r="E157" s="69"/>
      <c r="F157" s="69"/>
      <c r="G157" s="69"/>
      <c r="H157" s="69"/>
      <c r="I157" s="69"/>
      <c r="J157" s="69"/>
      <c r="K157" s="74"/>
    </row>
    <row r="158" spans="4:11" x14ac:dyDescent="0.15">
      <c r="D158" s="75"/>
      <c r="E158" s="69"/>
      <c r="F158" s="69"/>
      <c r="G158" s="69"/>
      <c r="H158" s="69"/>
      <c r="I158" s="69"/>
      <c r="J158" s="69"/>
      <c r="K158" s="74"/>
    </row>
    <row r="159" spans="4:11" x14ac:dyDescent="0.15">
      <c r="D159" s="75"/>
      <c r="E159" s="69"/>
      <c r="F159" s="69"/>
      <c r="G159" s="69"/>
      <c r="H159" s="69"/>
      <c r="I159" s="69"/>
      <c r="J159" s="69"/>
      <c r="K159" s="74"/>
    </row>
    <row r="160" spans="4:11" x14ac:dyDescent="0.15">
      <c r="D160" s="75"/>
      <c r="E160" s="69"/>
      <c r="F160" s="69"/>
      <c r="G160" s="69"/>
      <c r="H160" s="69"/>
      <c r="I160" s="69"/>
      <c r="J160" s="69"/>
      <c r="K160" s="74"/>
    </row>
    <row r="161" spans="4:11" x14ac:dyDescent="0.15">
      <c r="D161" s="75"/>
      <c r="E161" s="69"/>
      <c r="F161" s="69"/>
      <c r="G161" s="69"/>
      <c r="H161" s="69"/>
      <c r="I161" s="69"/>
      <c r="J161" s="69"/>
      <c r="K161" s="74"/>
    </row>
    <row r="162" spans="4:11" x14ac:dyDescent="0.15">
      <c r="D162" s="75"/>
      <c r="E162" s="69"/>
      <c r="F162" s="69"/>
      <c r="G162" s="69"/>
      <c r="H162" s="69"/>
      <c r="I162" s="69"/>
      <c r="J162" s="69"/>
      <c r="K162" s="74"/>
    </row>
    <row r="163" spans="4:11" x14ac:dyDescent="0.15">
      <c r="D163" s="75"/>
      <c r="E163" s="69"/>
      <c r="F163" s="69"/>
      <c r="G163" s="69"/>
      <c r="H163" s="69"/>
      <c r="I163" s="69"/>
      <c r="J163" s="69"/>
      <c r="K163" s="74"/>
    </row>
    <row r="164" spans="4:11" x14ac:dyDescent="0.15">
      <c r="D164" s="75"/>
      <c r="E164" s="69"/>
      <c r="F164" s="69"/>
      <c r="G164" s="69"/>
      <c r="H164" s="69"/>
      <c r="I164" s="69"/>
      <c r="J164" s="69"/>
      <c r="K164" s="74"/>
    </row>
    <row r="165" spans="4:11" x14ac:dyDescent="0.15">
      <c r="D165" s="75"/>
      <c r="E165" s="69"/>
      <c r="F165" s="69"/>
      <c r="G165" s="69"/>
      <c r="H165" s="69"/>
      <c r="I165" s="69"/>
      <c r="J165" s="69"/>
      <c r="K165" s="74"/>
    </row>
    <row r="166" spans="4:11" x14ac:dyDescent="0.15">
      <c r="D166" s="75"/>
      <c r="E166" s="69"/>
      <c r="F166" s="69"/>
      <c r="G166" s="69"/>
      <c r="H166" s="69"/>
      <c r="I166" s="69"/>
      <c r="J166" s="69"/>
      <c r="K166" s="74"/>
    </row>
    <row r="167" spans="4:11" x14ac:dyDescent="0.15">
      <c r="D167" s="75"/>
      <c r="E167" s="69"/>
      <c r="F167" s="69"/>
      <c r="G167" s="69"/>
      <c r="H167" s="69"/>
      <c r="I167" s="69"/>
      <c r="J167" s="69"/>
      <c r="K167" s="74"/>
    </row>
    <row r="168" spans="4:11" x14ac:dyDescent="0.15">
      <c r="D168" s="75"/>
      <c r="E168" s="69"/>
      <c r="F168" s="69"/>
      <c r="G168" s="69"/>
      <c r="H168" s="69"/>
      <c r="I168" s="69"/>
      <c r="J168" s="69"/>
      <c r="K168" s="74"/>
    </row>
    <row r="169" spans="4:11" x14ac:dyDescent="0.15">
      <c r="D169" s="75"/>
      <c r="E169" s="69"/>
      <c r="F169" s="69"/>
      <c r="G169" s="69"/>
      <c r="H169" s="69"/>
      <c r="I169" s="69"/>
      <c r="J169" s="69"/>
      <c r="K169" s="74"/>
    </row>
    <row r="170" spans="4:11" x14ac:dyDescent="0.15">
      <c r="D170" s="75"/>
      <c r="E170" s="69"/>
      <c r="F170" s="69"/>
      <c r="G170" s="69"/>
      <c r="H170" s="69"/>
      <c r="I170" s="69"/>
      <c r="J170" s="69"/>
      <c r="K170" s="74"/>
    </row>
    <row r="171" spans="4:11" x14ac:dyDescent="0.15">
      <c r="D171" s="75"/>
      <c r="E171" s="69"/>
      <c r="F171" s="69"/>
      <c r="G171" s="69"/>
      <c r="H171" s="69"/>
      <c r="I171" s="69"/>
      <c r="J171" s="69"/>
      <c r="K171" s="74"/>
    </row>
    <row r="172" spans="4:11" x14ac:dyDescent="0.15">
      <c r="D172" s="75"/>
      <c r="E172" s="69"/>
      <c r="F172" s="69"/>
      <c r="G172" s="69"/>
      <c r="H172" s="69"/>
      <c r="I172" s="69"/>
      <c r="J172" s="69"/>
      <c r="K172" s="74"/>
    </row>
    <row r="173" spans="4:11" x14ac:dyDescent="0.15">
      <c r="D173" s="75"/>
      <c r="E173" s="69"/>
      <c r="F173" s="69"/>
      <c r="G173" s="69"/>
      <c r="H173" s="69"/>
      <c r="I173" s="69"/>
      <c r="J173" s="69"/>
      <c r="K173" s="74"/>
    </row>
    <row r="174" spans="4:11" x14ac:dyDescent="0.15">
      <c r="D174" s="75"/>
      <c r="E174" s="69"/>
      <c r="F174" s="69"/>
      <c r="G174" s="69"/>
      <c r="H174" s="69"/>
      <c r="I174" s="69"/>
      <c r="J174" s="69"/>
      <c r="K174" s="74"/>
    </row>
    <row r="175" spans="4:11" x14ac:dyDescent="0.15">
      <c r="D175" s="75"/>
      <c r="E175" s="69"/>
      <c r="F175" s="69"/>
      <c r="G175" s="69"/>
      <c r="H175" s="69"/>
      <c r="I175" s="69"/>
      <c r="J175" s="69"/>
      <c r="K175" s="74"/>
    </row>
    <row r="176" spans="4:11" x14ac:dyDescent="0.15">
      <c r="D176" s="75"/>
      <c r="E176" s="69"/>
      <c r="F176" s="69"/>
      <c r="G176" s="69"/>
      <c r="H176" s="69"/>
      <c r="I176" s="69"/>
      <c r="J176" s="69"/>
      <c r="K176" s="74"/>
    </row>
    <row r="177" spans="4:11" x14ac:dyDescent="0.15">
      <c r="D177" s="75"/>
      <c r="E177" s="69"/>
      <c r="F177" s="69"/>
      <c r="G177" s="69"/>
      <c r="H177" s="69"/>
      <c r="I177" s="69"/>
      <c r="J177" s="69"/>
      <c r="K177" s="74"/>
    </row>
    <row r="178" spans="4:11" x14ac:dyDescent="0.15">
      <c r="D178" s="75"/>
      <c r="E178" s="69"/>
      <c r="F178" s="69"/>
      <c r="G178" s="69"/>
      <c r="H178" s="69"/>
      <c r="I178" s="69"/>
      <c r="J178" s="69"/>
      <c r="K178" s="74"/>
    </row>
    <row r="179" spans="4:11" x14ac:dyDescent="0.15">
      <c r="D179" s="75"/>
      <c r="E179" s="69"/>
      <c r="F179" s="69"/>
      <c r="G179" s="69"/>
      <c r="H179" s="69"/>
      <c r="I179" s="69"/>
      <c r="J179" s="69"/>
      <c r="K179" s="74"/>
    </row>
    <row r="180" spans="4:11" x14ac:dyDescent="0.15">
      <c r="D180" s="75"/>
      <c r="E180" s="69"/>
      <c r="F180" s="69"/>
      <c r="G180" s="69"/>
      <c r="H180" s="69"/>
      <c r="I180" s="69"/>
      <c r="J180" s="69"/>
      <c r="K180" s="74"/>
    </row>
    <row r="181" spans="4:11" x14ac:dyDescent="0.15">
      <c r="D181" s="75"/>
      <c r="E181" s="69"/>
      <c r="F181" s="69"/>
      <c r="G181" s="69"/>
      <c r="H181" s="69"/>
      <c r="I181" s="69"/>
      <c r="J181" s="69"/>
      <c r="K181" s="74"/>
    </row>
    <row r="182" spans="4:11" x14ac:dyDescent="0.15">
      <c r="D182" s="75"/>
      <c r="E182" s="69"/>
      <c r="F182" s="69"/>
      <c r="G182" s="69"/>
      <c r="H182" s="69"/>
      <c r="I182" s="69"/>
      <c r="J182" s="69"/>
      <c r="K182" s="74"/>
    </row>
    <row r="183" spans="4:11" x14ac:dyDescent="0.15">
      <c r="D183" s="75"/>
      <c r="E183" s="69"/>
      <c r="F183" s="69"/>
      <c r="G183" s="69"/>
      <c r="H183" s="69"/>
      <c r="I183" s="69"/>
      <c r="J183" s="69"/>
      <c r="K183" s="74"/>
    </row>
    <row r="184" spans="4:11" x14ac:dyDescent="0.15">
      <c r="D184" s="75"/>
      <c r="E184" s="69"/>
      <c r="F184" s="69"/>
      <c r="G184" s="69"/>
      <c r="H184" s="69"/>
      <c r="I184" s="69"/>
      <c r="J184" s="69"/>
      <c r="K184" s="74"/>
    </row>
    <row r="185" spans="4:11" x14ac:dyDescent="0.15">
      <c r="D185" s="75"/>
      <c r="E185" s="69"/>
      <c r="F185" s="69"/>
      <c r="G185" s="69"/>
      <c r="H185" s="69"/>
      <c r="I185" s="69"/>
      <c r="J185" s="69"/>
      <c r="K185" s="74"/>
    </row>
    <row r="186" spans="4:11" x14ac:dyDescent="0.15">
      <c r="D186" s="75"/>
      <c r="E186" s="69"/>
      <c r="F186" s="69"/>
      <c r="G186" s="69"/>
      <c r="H186" s="69"/>
      <c r="I186" s="69"/>
      <c r="J186" s="69"/>
      <c r="K186" s="74"/>
    </row>
    <row r="187" spans="4:11" x14ac:dyDescent="0.15">
      <c r="D187" s="75"/>
      <c r="E187" s="69"/>
      <c r="F187" s="69"/>
      <c r="G187" s="69"/>
      <c r="H187" s="69"/>
      <c r="I187" s="69"/>
      <c r="J187" s="69"/>
      <c r="K187" s="74"/>
    </row>
    <row r="188" spans="4:11" x14ac:dyDescent="0.15">
      <c r="D188" s="75"/>
      <c r="E188" s="69"/>
      <c r="F188" s="69"/>
      <c r="G188" s="69"/>
      <c r="H188" s="69"/>
      <c r="I188" s="69"/>
      <c r="J188" s="69"/>
      <c r="K188" s="74"/>
    </row>
    <row r="189" spans="4:11" x14ac:dyDescent="0.15">
      <c r="D189" s="76"/>
      <c r="E189" s="70"/>
      <c r="F189" s="70"/>
      <c r="G189" s="70"/>
      <c r="H189" s="70"/>
      <c r="I189" s="70"/>
      <c r="J189" s="70"/>
      <c r="K189" s="77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3"/>
  <sheetViews>
    <sheetView workbookViewId="0">
      <pane ySplit="2" topLeftCell="A66" activePane="bottomLeft" state="frozen"/>
      <selection pane="bottomLeft" activeCell="C84" sqref="C84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583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816</v>
      </c>
      <c r="Y2" t="s">
        <v>353</v>
      </c>
      <c r="Z2" s="36" t="s">
        <v>583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410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463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598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487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597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554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412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464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530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410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534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553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595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602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486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418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718</v>
      </c>
      <c r="B54" t="s">
        <v>632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418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418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668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686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687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686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687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653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653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710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710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710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2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711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726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80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746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759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80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726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80">
        <v>100</v>
      </c>
      <c r="M76" s="15">
        <v>80</v>
      </c>
      <c r="N76">
        <f t="shared" si="20"/>
        <v>19.093286835222319</v>
      </c>
      <c r="O76" s="51" t="s">
        <v>597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819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825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824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1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x14ac:dyDescent="0.15">
      <c r="B84" s="7" t="s">
        <v>593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91</v>
      </c>
      <c r="K84" s="1">
        <f t="shared" si="19"/>
        <v>43250</v>
      </c>
      <c r="L84">
        <v>2059</v>
      </c>
      <c r="M84" s="15">
        <v>100</v>
      </c>
      <c r="N84">
        <f t="shared" si="20"/>
        <v>8.6597252747252753</v>
      </c>
      <c r="O84" t="s">
        <v>289</v>
      </c>
      <c r="P84">
        <v>1030</v>
      </c>
      <c r="Q84">
        <f t="shared" si="21"/>
        <v>12.791043956043955</v>
      </c>
      <c r="S84" s="14"/>
      <c r="U84">
        <v>1030</v>
      </c>
      <c r="V84" s="23">
        <f t="shared" si="17"/>
        <v>-8.7108135035566161E-3</v>
      </c>
      <c r="W84">
        <f t="shared" si="22"/>
        <v>100000</v>
      </c>
      <c r="X84">
        <f t="shared" si="23"/>
        <v>1086.3626373626373</v>
      </c>
      <c r="Y84">
        <f t="shared" si="24"/>
        <v>350.87912087912088</v>
      </c>
      <c r="Z84">
        <f t="shared" si="25"/>
        <v>0</v>
      </c>
    </row>
    <row r="85" spans="2:26" ht="13.5" customHeight="1" x14ac:dyDescent="0.15">
      <c r="B85" t="s">
        <v>847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80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61</v>
      </c>
      <c r="K88" s="38">
        <f t="shared" ref="K88:K89" si="27">I88+J88</f>
        <v>43263</v>
      </c>
      <c r="L88" s="39">
        <v>95</v>
      </c>
      <c r="M88" s="40">
        <v>58</v>
      </c>
      <c r="N88" s="36">
        <f t="shared" ref="N88:N89" si="28">(L88+M88)*36500/(H88*J88)</f>
        <v>13.078454332552694</v>
      </c>
      <c r="Q88" s="36">
        <f t="shared" ref="Q88:Q89" si="29">(L88+M88+P88)*36500/(H88*J88)</f>
        <v>13.078454332552694</v>
      </c>
      <c r="R88" s="51"/>
      <c r="S88" s="14"/>
      <c r="T88" s="51"/>
      <c r="V88">
        <f t="shared" ref="V88:V89" si="30">(T88+U88)*36500/((S88-I88)*H88)</f>
        <v>0</v>
      </c>
      <c r="W88">
        <f t="shared" ref="W88:W89" si="31">R88+H88</f>
        <v>7000</v>
      </c>
      <c r="X88">
        <f t="shared" ref="X88:X89" si="32">(L88+M88+P88)*31/(J88)</f>
        <v>77.754098360655732</v>
      </c>
      <c r="Y88">
        <f t="shared" ref="Y88:Y89" si="33">(T88+U88)*31/(J88)</f>
        <v>0</v>
      </c>
      <c r="Z88" s="36">
        <f t="shared" ref="Z88:Z89" si="34">U88-P88</f>
        <v>0</v>
      </c>
    </row>
    <row r="89" spans="2:26" x14ac:dyDescent="0.15">
      <c r="B89" s="7" t="s">
        <v>726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61</v>
      </c>
      <c r="K89" s="1">
        <f t="shared" si="27"/>
        <v>43263</v>
      </c>
      <c r="L89" s="80">
        <v>14</v>
      </c>
      <c r="M89" s="15">
        <v>20</v>
      </c>
      <c r="N89">
        <f t="shared" si="28"/>
        <v>22.479847839869578</v>
      </c>
      <c r="O89" s="51"/>
      <c r="Q89">
        <f t="shared" si="29"/>
        <v>22.479847839869578</v>
      </c>
      <c r="S89" s="14"/>
      <c r="V89">
        <f t="shared" si="30"/>
        <v>0</v>
      </c>
      <c r="W89">
        <f t="shared" si="31"/>
        <v>905</v>
      </c>
      <c r="X89">
        <f t="shared" si="32"/>
        <v>17.278688524590162</v>
      </c>
      <c r="Y89">
        <f t="shared" si="33"/>
        <v>0</v>
      </c>
      <c r="Z89" s="36">
        <f t="shared" si="34"/>
        <v>0</v>
      </c>
    </row>
    <row r="90" spans="2:26" x14ac:dyDescent="0.15">
      <c r="B90" s="7" t="s">
        <v>975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80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975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3" si="45">I91+J91</f>
        <v>43298</v>
      </c>
      <c r="L91" s="80">
        <v>900</v>
      </c>
      <c r="M91" s="15">
        <v>60</v>
      </c>
      <c r="N91">
        <f t="shared" ref="N91:N93" si="46">(L91+M91)*36500/(H91*J91)</f>
        <v>12.977777777777778</v>
      </c>
      <c r="O91" t="s">
        <v>289</v>
      </c>
      <c r="P91">
        <v>175</v>
      </c>
      <c r="Q91">
        <f t="shared" ref="Q91:Q93" si="47">(L91+M91+P91)*36500/(H91*J91)</f>
        <v>15.343518518518518</v>
      </c>
      <c r="S91" s="14"/>
      <c r="U91">
        <v>175</v>
      </c>
      <c r="V91">
        <f t="shared" ref="V91:V93" si="48">(T91+U91)*36500/((S91-I91)*H91)</f>
        <v>-4.9277140035795843E-3</v>
      </c>
      <c r="W91">
        <f t="shared" ref="W91:W93" si="49">R91+H91</f>
        <v>30000</v>
      </c>
      <c r="X91">
        <f t="shared" ref="X91:X93" si="50">(L91+M91+P91)*31/(J91)</f>
        <v>390.94444444444446</v>
      </c>
      <c r="Y91">
        <f t="shared" ref="Y91:Y93" si="51">(T91+U91)*31/(J91)</f>
        <v>60.277777777777779</v>
      </c>
      <c r="Z91" s="36">
        <f t="shared" ref="Z91:Z93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/>
      <c r="S93" s="14"/>
      <c r="T93" s="51"/>
      <c r="V93">
        <f t="shared" si="48"/>
        <v>0</v>
      </c>
      <c r="W93">
        <f t="shared" si="49"/>
        <v>2000</v>
      </c>
      <c r="X93">
        <f t="shared" si="50"/>
        <v>36</v>
      </c>
      <c r="Y93">
        <f t="shared" si="51"/>
        <v>0</v>
      </c>
      <c r="Z93" s="36">
        <f t="shared" si="52"/>
        <v>0</v>
      </c>
    </row>
  </sheetData>
  <dataConsolidate link="1"/>
  <phoneticPr fontId="3" type="noConversion"/>
  <conditionalFormatting sqref="K13">
    <cfRule type="expression" dxfId="246" priority="231">
      <formula>"and(Q14&gt;=0,J14&lt;now(),G14&gt;0)"</formula>
    </cfRule>
  </conditionalFormatting>
  <conditionalFormatting sqref="K106:K114 K116:K1048576 K102:K103">
    <cfRule type="expression" dxfId="245" priority="229">
      <formula>AND(R102&gt;=0,K102&lt;NOW(),H102&gt;0)</formula>
    </cfRule>
    <cfRule type="expression" dxfId="244" priority="230">
      <formula>AND(R75&gt;=0,K75&lt;NOW(),H75&gt;0)</formula>
    </cfRule>
  </conditionalFormatting>
  <conditionalFormatting sqref="K25 K48:K56">
    <cfRule type="expression" dxfId="243" priority="244">
      <formula>AND(R25&gt;=0,K25&lt;NOW(),H25&gt;0)</formula>
    </cfRule>
    <cfRule type="expression" dxfId="242" priority="245">
      <formula>AND(#REF!&gt;=0,#REF!&lt;NOW(),#REF!&gt;0)</formula>
    </cfRule>
  </conditionalFormatting>
  <conditionalFormatting sqref="K14">
    <cfRule type="expression" dxfId="241" priority="1733">
      <formula>AND(R14&gt;=0,K14&lt;NOW(),H14&gt;0)</formula>
    </cfRule>
    <cfRule type="expression" dxfId="240" priority="1734">
      <formula>AND(#REF!&gt;=0,#REF!&lt;NOW(),#REF!&gt;0)</formula>
    </cfRule>
  </conditionalFormatting>
  <conditionalFormatting sqref="K7">
    <cfRule type="expression" dxfId="239" priority="2461">
      <formula>AND(R7&gt;=0,K7&lt;NOW(),H7&gt;0)</formula>
    </cfRule>
    <cfRule type="expression" dxfId="238" priority="2462">
      <formula>AND(#REF!&gt;=0,#REF!&lt;NOW(),#REF!&gt;0)</formula>
    </cfRule>
  </conditionalFormatting>
  <conditionalFormatting sqref="K45:K47">
    <cfRule type="expression" dxfId="237" priority="2609">
      <formula>AND(R45&gt;=0,K45&lt;NOW(),H45&gt;0)</formula>
    </cfRule>
    <cfRule type="expression" dxfId="236" priority="2610">
      <formula>AND(#REF!&gt;=0,#REF!&lt;NOW(),#REF!&gt;0)</formula>
    </cfRule>
  </conditionalFormatting>
  <conditionalFormatting sqref="K40 K27 K12">
    <cfRule type="expression" dxfId="235" priority="2653">
      <formula>AND(R12&gt;=0,K12&lt;NOW(),H12&gt;0)</formula>
    </cfRule>
    <cfRule type="expression" dxfId="234" priority="2654">
      <formula>AND(#REF!&gt;=0,#REF!&lt;NOW(),#REF!&gt;0)</formula>
    </cfRule>
  </conditionalFormatting>
  <conditionalFormatting sqref="K29">
    <cfRule type="expression" dxfId="233" priority="2733">
      <formula>AND(R29&gt;=0,K29&lt;NOW(),H29&gt;0)</formula>
    </cfRule>
    <cfRule type="expression" dxfId="232" priority="2734">
      <formula>AND(#REF!&gt;=0,#REF!&lt;NOW(),#REF!&gt;0)</formula>
    </cfRule>
  </conditionalFormatting>
  <conditionalFormatting sqref="K42:K44 K26 K24">
    <cfRule type="expression" dxfId="231" priority="2737">
      <formula>AND(R24&gt;=0,K24&lt;NOW(),H24&gt;0)</formula>
    </cfRule>
    <cfRule type="expression" dxfId="230" priority="2738">
      <formula>AND(#REF!&gt;=0,#REF!&lt;NOW(),#REF!&gt;0)</formula>
    </cfRule>
  </conditionalFormatting>
  <conditionalFormatting sqref="K37">
    <cfRule type="expression" dxfId="229" priority="2751">
      <formula>AND(R37&gt;=0,K37&lt;NOW(),H37&gt;0)</formula>
    </cfRule>
    <cfRule type="expression" dxfId="228" priority="2752">
      <formula>AND(#REF!&gt;=0,#REF!&lt;NOW(),#REF!&gt;0)</formula>
    </cfRule>
  </conditionalFormatting>
  <conditionalFormatting sqref="K39">
    <cfRule type="expression" dxfId="227" priority="2753">
      <formula>AND(R39&gt;=0,K39&lt;NOW(),H39&gt;0)</formula>
    </cfRule>
    <cfRule type="expression" dxfId="226" priority="2754">
      <formula>AND(#REF!&gt;=0,#REF!&lt;NOW(),#REF!&gt;0)</formula>
    </cfRule>
  </conditionalFormatting>
  <conditionalFormatting sqref="K38">
    <cfRule type="expression" dxfId="225" priority="2771">
      <formula>AND(R38&gt;=0,K38&lt;NOW(),H38&gt;0)</formula>
    </cfRule>
    <cfRule type="expression" dxfId="224" priority="2772">
      <formula>AND(#REF!&gt;=0,#REF!&lt;NOW(),#REF!&gt;0)</formula>
    </cfRule>
  </conditionalFormatting>
  <conditionalFormatting sqref="K41 K21">
    <cfRule type="expression" dxfId="223" priority="2773">
      <formula>AND(R21&gt;=0,K21&lt;NOW(),H21&gt;0)</formula>
    </cfRule>
    <cfRule type="expression" dxfId="222" priority="2774">
      <formula>AND(#REF!&gt;=0,#REF!&lt;NOW(),#REF!&gt;0)</formula>
    </cfRule>
  </conditionalFormatting>
  <conditionalFormatting sqref="K34:K36 K18:K20">
    <cfRule type="expression" dxfId="221" priority="2879">
      <formula>AND(R18&gt;=0,K18&lt;NOW(),H18&gt;0)</formula>
    </cfRule>
    <cfRule type="expression" dxfId="220" priority="2880">
      <formula>AND(#REF!&gt;=0,#REF!&lt;NOW(),#REF!&gt;0)</formula>
    </cfRule>
  </conditionalFormatting>
  <conditionalFormatting sqref="K33">
    <cfRule type="expression" dxfId="219" priority="2939">
      <formula>AND(R33&gt;=0,K33&lt;NOW(),H33&gt;0)</formula>
    </cfRule>
    <cfRule type="expression" dxfId="218" priority="2940">
      <formula>AND(#REF!&gt;=0,#REF!&lt;NOW(),#REF!&gt;0)</formula>
    </cfRule>
  </conditionalFormatting>
  <conditionalFormatting sqref="K30:K31 K28">
    <cfRule type="expression" dxfId="217" priority="2971">
      <formula>AND(R28&gt;=0,K28&lt;NOW(),H28&gt;0)</formula>
    </cfRule>
    <cfRule type="expression" dxfId="216" priority="2972">
      <formula>AND(#REF!&gt;=0,#REF!&lt;NOW(),#REF!&gt;0)</formula>
    </cfRule>
  </conditionalFormatting>
  <conditionalFormatting sqref="K32 K10:K11">
    <cfRule type="expression" dxfId="215" priority="2973">
      <formula>AND(R10&gt;=0,K10&lt;NOW(),H10&gt;0)</formula>
    </cfRule>
    <cfRule type="expression" dxfId="214" priority="2974">
      <formula>AND(#REF!&gt;=0,#REF!&lt;NOW(),#REF!&gt;0)</formula>
    </cfRule>
  </conditionalFormatting>
  <conditionalFormatting sqref="K17">
    <cfRule type="expression" dxfId="213" priority="3069">
      <formula>AND(R17&gt;=0,K17&lt;NOW(),H17&gt;0)</formula>
    </cfRule>
    <cfRule type="expression" dxfId="212" priority="3070">
      <formula>AND(#REF!&gt;=0,#REF!&lt;NOW(),#REF!&gt;0)</formula>
    </cfRule>
  </conditionalFormatting>
  <conditionalFormatting sqref="K22 K8">
    <cfRule type="expression" dxfId="211" priority="3093">
      <formula>AND(R8&gt;=0,K8&lt;NOW(),H8&gt;0)</formula>
    </cfRule>
    <cfRule type="expression" dxfId="210" priority="3094">
      <formula>AND(R1&gt;=0,K1&lt;NOW(),H1&gt;0)</formula>
    </cfRule>
  </conditionalFormatting>
  <conditionalFormatting sqref="K15:K16">
    <cfRule type="expression" dxfId="209" priority="3173">
      <formula>AND(R15&gt;=0,K15&lt;NOW(),H15&gt;0)</formula>
    </cfRule>
    <cfRule type="expression" dxfId="208" priority="3174">
      <formula>AND(#REF!&gt;=0,#REF!&lt;NOW(),#REF!&gt;0)</formula>
    </cfRule>
  </conditionalFormatting>
  <conditionalFormatting sqref="K13 K9">
    <cfRule type="expression" dxfId="207" priority="3229">
      <formula>AND(R9&gt;=0,K9&lt;NOW(),H9&gt;0)</formula>
    </cfRule>
    <cfRule type="expression" dxfId="206" priority="3230">
      <formula>AND(R5&gt;=0,K5&lt;NOW(),H5&gt;0)</formula>
    </cfRule>
  </conditionalFormatting>
  <conditionalFormatting sqref="K23">
    <cfRule type="expression" dxfId="205" priority="95">
      <formula>AND(R23&gt;=0,K23&lt;NOW(),H23&gt;0)</formula>
    </cfRule>
    <cfRule type="expression" dxfId="204" priority="96">
      <formula>AND(#REF!&gt;=0,#REF!&lt;NOW(),#REF!&gt;0)</formula>
    </cfRule>
  </conditionalFormatting>
  <conditionalFormatting sqref="K57">
    <cfRule type="expression" dxfId="203" priority="5227">
      <formula>AND(R57&gt;=0,K57&lt;NOW(),H57&gt;0)</formula>
    </cfRule>
    <cfRule type="expression" dxfId="202" priority="5228">
      <formula>AND(R27&gt;=0,K27&lt;NOW(),H27&gt;0)</formula>
    </cfRule>
  </conditionalFormatting>
  <conditionalFormatting sqref="K59">
    <cfRule type="expression" dxfId="201" priority="75">
      <formula>AND(R59&gt;=0,K59&lt;NOW(),H59&gt;0)</formula>
    </cfRule>
    <cfRule type="expression" dxfId="200" priority="76">
      <formula>AND(R29&gt;=0,K29&lt;NOW(),H29&gt;0)</formula>
    </cfRule>
  </conditionalFormatting>
  <conditionalFormatting sqref="K94:K99">
    <cfRule type="expression" dxfId="199" priority="5243">
      <formula>AND(R94&gt;=0,K94&lt;NOW(),H94&gt;0)</formula>
    </cfRule>
    <cfRule type="expression" dxfId="198" priority="5244">
      <formula>AND(#REF!&gt;=0,#REF!&lt;NOW(),#REF!&gt;0)</formula>
    </cfRule>
  </conditionalFormatting>
  <conditionalFormatting sqref="K60">
    <cfRule type="expression" dxfId="197" priority="73">
      <formula>AND(R60&gt;=0,K60&lt;NOW(),H60&gt;0)</formula>
    </cfRule>
    <cfRule type="expression" dxfId="196" priority="74">
      <formula>AND(#REF!&gt;=0,#REF!&lt;NOW(),#REF!&gt;0)</formula>
    </cfRule>
  </conditionalFormatting>
  <conditionalFormatting sqref="K61">
    <cfRule type="expression" dxfId="195" priority="71">
      <formula>AND(R61&gt;=0,K61&lt;NOW(),H61&gt;0)</formula>
    </cfRule>
    <cfRule type="expression" dxfId="194" priority="72">
      <formula>AND(#REF!&gt;=0,#REF!&lt;NOW(),#REF!&gt;0)</formula>
    </cfRule>
  </conditionalFormatting>
  <conditionalFormatting sqref="K62">
    <cfRule type="expression" dxfId="193" priority="69">
      <formula>AND(R62&gt;=0,K62&lt;NOW(),H62&gt;0)</formula>
    </cfRule>
    <cfRule type="expression" dxfId="192" priority="70">
      <formula>AND(#REF!&gt;=0,#REF!&lt;NOW(),#REF!&gt;0)</formula>
    </cfRule>
  </conditionalFormatting>
  <conditionalFormatting sqref="K63">
    <cfRule type="expression" dxfId="191" priority="67">
      <formula>AND(R63&gt;=0,K63&lt;NOW(),H63&gt;0)</formula>
    </cfRule>
    <cfRule type="expression" dxfId="190" priority="68">
      <formula>AND(#REF!&gt;=0,#REF!&lt;NOW(),#REF!&gt;0)</formula>
    </cfRule>
  </conditionalFormatting>
  <conditionalFormatting sqref="K64:K65">
    <cfRule type="expression" dxfId="189" priority="65">
      <formula>AND(R64&gt;=0,K64&lt;NOW(),H64&gt;0)</formula>
    </cfRule>
    <cfRule type="expression" dxfId="188" priority="66">
      <formula>AND(#REF!&gt;=0,#REF!&lt;NOW(),#REF!&gt;0)</formula>
    </cfRule>
  </conditionalFormatting>
  <conditionalFormatting sqref="K66 K68">
    <cfRule type="expression" dxfId="187" priority="63">
      <formula>AND(R66&gt;=0,K66&lt;NOW(),H66&gt;0)</formula>
    </cfRule>
    <cfRule type="expression" dxfId="186" priority="64">
      <formula>AND(#REF!&gt;=0,#REF!&lt;NOW(),#REF!&gt;0)</formula>
    </cfRule>
  </conditionalFormatting>
  <conditionalFormatting sqref="K69">
    <cfRule type="expression" dxfId="185" priority="61">
      <formula>AND(R69&gt;=0,K69&lt;NOW(),H69&gt;0)</formula>
    </cfRule>
    <cfRule type="expression" dxfId="184" priority="62">
      <formula>AND(#REF!&gt;=0,#REF!&lt;NOW(),#REF!&gt;0)</formula>
    </cfRule>
  </conditionalFormatting>
  <conditionalFormatting sqref="K70">
    <cfRule type="expression" dxfId="183" priority="57">
      <formula>AND(R70&gt;=0,K70&lt;NOW(),H70&gt;0)</formula>
    </cfRule>
    <cfRule type="expression" dxfId="182" priority="58">
      <formula>AND(#REF!&gt;=0,#REF!&lt;NOW(),#REF!&gt;0)</formula>
    </cfRule>
  </conditionalFormatting>
  <conditionalFormatting sqref="K71">
    <cfRule type="expression" dxfId="181" priority="55">
      <formula>AND(R71&gt;=0,K71&lt;NOW(),H71&gt;0)</formula>
    </cfRule>
    <cfRule type="expression" dxfId="180" priority="56">
      <formula>AND(#REF!&gt;=0,#REF!&lt;NOW(),#REF!&gt;0)</formula>
    </cfRule>
  </conditionalFormatting>
  <conditionalFormatting sqref="K72">
    <cfRule type="expression" dxfId="179" priority="53">
      <formula>AND(R72&gt;=0,K72&lt;NOW(),H72&gt;0)</formula>
    </cfRule>
    <cfRule type="expression" dxfId="178" priority="54">
      <formula>AND(#REF!&gt;=0,#REF!&lt;NOW(),#REF!&gt;0)</formula>
    </cfRule>
  </conditionalFormatting>
  <conditionalFormatting sqref="K73">
    <cfRule type="expression" dxfId="177" priority="51">
      <formula>AND(R73&gt;=0,K73&lt;NOW(),H73&gt;0)</formula>
    </cfRule>
    <cfRule type="expression" dxfId="176" priority="52">
      <formula>AND(#REF!&gt;=0,#REF!&lt;NOW(),#REF!&gt;0)</formula>
    </cfRule>
  </conditionalFormatting>
  <conditionalFormatting sqref="K74">
    <cfRule type="expression" dxfId="175" priority="47">
      <formula>AND(R74&gt;=0,K74&lt;NOW(),H74&gt;0)</formula>
    </cfRule>
    <cfRule type="expression" dxfId="174" priority="48">
      <formula>AND(#REF!&gt;=0,#REF!&lt;NOW(),#REF!&gt;0)</formula>
    </cfRule>
  </conditionalFormatting>
  <conditionalFormatting sqref="K67">
    <cfRule type="expression" dxfId="173" priority="43">
      <formula>AND(R67&gt;=0,K67&lt;NOW(),H67&gt;0)</formula>
    </cfRule>
    <cfRule type="expression" dxfId="172" priority="44">
      <formula>AND(#REF!&gt;=0,#REF!&lt;NOW(),#REF!&gt;0)</formula>
    </cfRule>
  </conditionalFormatting>
  <conditionalFormatting sqref="K75">
    <cfRule type="expression" dxfId="171" priority="41">
      <formula>AND(R75&gt;=0,K75&lt;NOW(),H75&gt;0)</formula>
    </cfRule>
    <cfRule type="expression" dxfId="170" priority="42">
      <formula>AND(#REF!&gt;=0,#REF!&lt;NOW(),#REF!&gt;0)</formula>
    </cfRule>
  </conditionalFormatting>
  <conditionalFormatting sqref="K76">
    <cfRule type="expression" dxfId="169" priority="39">
      <formula>AND(R76&gt;=0,K76&lt;NOW(),H76&gt;0)</formula>
    </cfRule>
    <cfRule type="expression" dxfId="168" priority="40">
      <formula>AND(#REF!&gt;=0,#REF!&lt;NOW(),#REF!&gt;0)</formula>
    </cfRule>
  </conditionalFormatting>
  <conditionalFormatting sqref="K58">
    <cfRule type="expression" dxfId="167" priority="35">
      <formula>AND(R58&gt;=0,K58&lt;NOW(),H58&gt;0)</formula>
    </cfRule>
    <cfRule type="expression" dxfId="166" priority="36">
      <formula>AND(#REF!&gt;=0,#REF!&lt;NOW(),#REF!&gt;0)</formula>
    </cfRule>
  </conditionalFormatting>
  <conditionalFormatting sqref="K100">
    <cfRule type="expression" dxfId="165" priority="5291">
      <formula>AND(R100&gt;=0,K100&lt;NOW(),H100&gt;0)</formula>
    </cfRule>
    <cfRule type="expression" dxfId="164" priority="5292">
      <formula>AND(R74&gt;=0,K74&lt;NOW(),H74&gt;0)</formula>
    </cfRule>
  </conditionalFormatting>
  <conditionalFormatting sqref="K101">
    <cfRule type="expression" dxfId="163" priority="5295">
      <formula>AND(R101&gt;=0,K101&lt;NOW(),H101&gt;0)</formula>
    </cfRule>
    <cfRule type="expression" dxfId="162" priority="5296">
      <formula>AND(#REF!&gt;=0,#REF!&lt;NOW(),#REF!&gt;0)</formula>
    </cfRule>
  </conditionalFormatting>
  <conditionalFormatting sqref="K79">
    <cfRule type="expression" dxfId="161" priority="31">
      <formula>AND(R79&gt;=0,K79&lt;NOW(),H79&gt;0)</formula>
    </cfRule>
    <cfRule type="expression" dxfId="160" priority="32">
      <formula>AND(#REF!&gt;=0,#REF!&lt;NOW(),#REF!&gt;0)</formula>
    </cfRule>
  </conditionalFormatting>
  <conditionalFormatting sqref="K6">
    <cfRule type="expression" dxfId="159" priority="5319">
      <formula>AND(R6&gt;=0,K6&lt;NOW(),H6&gt;0)</formula>
    </cfRule>
    <cfRule type="expression" dxfId="158" priority="5320">
      <formula>AND(R1048529&gt;=0,K1048529&lt;NOW(),H1048529&gt;0)</formula>
    </cfRule>
  </conditionalFormatting>
  <conditionalFormatting sqref="K1:K5">
    <cfRule type="expression" dxfId="157" priority="5321">
      <formula>AND(R1&gt;=0,K1&lt;NOW(),H1&gt;0)</formula>
    </cfRule>
    <cfRule type="expression" dxfId="156" priority="5322">
      <formula>AND(R1048310&gt;=0,K1048310&lt;NOW(),H1048310&gt;0)</formula>
    </cfRule>
  </conditionalFormatting>
  <conditionalFormatting sqref="K80">
    <cfRule type="expression" dxfId="155" priority="29">
      <formula>AND(R80&gt;=0,K80&lt;NOW(),H80&gt;0)</formula>
    </cfRule>
    <cfRule type="expression" dxfId="154" priority="30">
      <formula>AND(#REF!&gt;=0,#REF!&lt;NOW(),#REF!&gt;0)</formula>
    </cfRule>
  </conditionalFormatting>
  <conditionalFormatting sqref="K81">
    <cfRule type="expression" dxfId="153" priority="27">
      <formula>AND(R81&gt;=0,K81&lt;NOW(),H81&gt;0)</formula>
    </cfRule>
    <cfRule type="expression" dxfId="152" priority="28">
      <formula>AND(#REF!&gt;=0,#REF!&lt;NOW(),#REF!&gt;0)</formula>
    </cfRule>
  </conditionalFormatting>
  <conditionalFormatting sqref="K82">
    <cfRule type="expression" dxfId="151" priority="25">
      <formula>AND(R82&gt;=0,K82&lt;NOW(),H82&gt;0)</formula>
    </cfRule>
    <cfRule type="expression" dxfId="150" priority="26">
      <formula>AND(#REF!&gt;=0,#REF!&lt;NOW(),#REF!&gt;0)</formula>
    </cfRule>
  </conditionalFormatting>
  <conditionalFormatting sqref="K83">
    <cfRule type="expression" dxfId="149" priority="23">
      <formula>AND(R83&gt;=0,K83&lt;NOW(),H83&gt;0)</formula>
    </cfRule>
    <cfRule type="expression" dxfId="148" priority="24">
      <formula>AND(#REF!&gt;=0,#REF!&lt;NOW(),#REF!&gt;0)</formula>
    </cfRule>
  </conditionalFormatting>
  <conditionalFormatting sqref="K84">
    <cfRule type="expression" dxfId="147" priority="21">
      <formula>AND(R84&gt;=0,K84&lt;NOW(),H84&gt;0)</formula>
    </cfRule>
    <cfRule type="expression" dxfId="146" priority="22">
      <formula>AND(R49&gt;=0,K49&lt;NOW(),H49&gt;0)</formula>
    </cfRule>
  </conditionalFormatting>
  <conditionalFormatting sqref="K85:K86">
    <cfRule type="expression" dxfId="145" priority="19">
      <formula>AND(R85&gt;=0,K85&lt;NOW(),H85&gt;0)</formula>
    </cfRule>
    <cfRule type="expression" dxfId="144" priority="20">
      <formula>AND(#REF!&gt;=0,#REF!&lt;NOW(),#REF!&gt;0)</formula>
    </cfRule>
  </conditionalFormatting>
  <conditionalFormatting sqref="K105">
    <cfRule type="expression" dxfId="143" priority="5359">
      <formula>AND(R105&gt;=0,K105&lt;NOW(),H105&gt;0)</formula>
    </cfRule>
    <cfRule type="expression" dxfId="142" priority="5360">
      <formula>AND(R77&gt;=0,K78&lt;NOW(),H78&gt;0)</formula>
    </cfRule>
  </conditionalFormatting>
  <conditionalFormatting sqref="K104">
    <cfRule type="expression" dxfId="141" priority="5361">
      <formula>AND(R104&gt;=0,K104&lt;NOW(),H104&gt;0)</formula>
    </cfRule>
    <cfRule type="expression" dxfId="140" priority="5362">
      <formula>AND(#REF!&gt;=0,K77&lt;NOW(),H77&gt;0)</formula>
    </cfRule>
  </conditionalFormatting>
  <conditionalFormatting sqref="K77:K78">
    <cfRule type="expression" dxfId="139" priority="5363">
      <formula>AND(#REF!&gt;=0,K77&lt;NOW(),H77&gt;0)</formula>
    </cfRule>
    <cfRule type="expression" dxfId="138" priority="5364">
      <formula>AND(#REF!&gt;=0,#REF!&lt;NOW(),#REF!&gt;0)</formula>
    </cfRule>
  </conditionalFormatting>
  <conditionalFormatting sqref="K87">
    <cfRule type="expression" dxfId="137" priority="15">
      <formula>AND(R87&gt;=0,K87&lt;NOW(),H87&gt;0)</formula>
    </cfRule>
    <cfRule type="expression" dxfId="136" priority="16">
      <formula>AND(#REF!&gt;=0,#REF!&lt;NOW(),#REF!&gt;0)</formula>
    </cfRule>
  </conditionalFormatting>
  <conditionalFormatting sqref="K115">
    <cfRule type="expression" dxfId="135" priority="5377">
      <formula>AND(R115&gt;=0,K115&lt;NOW(),H115&gt;0)</formula>
    </cfRule>
  </conditionalFormatting>
  <conditionalFormatting sqref="K88">
    <cfRule type="expression" dxfId="134" priority="11">
      <formula>AND(#REF!&gt;=0,K88&lt;NOW(),H88&gt;0)</formula>
    </cfRule>
    <cfRule type="expression" dxfId="133" priority="12">
      <formula>AND(#REF!&gt;=0,#REF!&lt;NOW(),#REF!&gt;0)</formula>
    </cfRule>
  </conditionalFormatting>
  <conditionalFormatting sqref="K89">
    <cfRule type="expression" dxfId="132" priority="9">
      <formula>AND(R89&gt;=0,K89&lt;NOW(),H89&gt;0)</formula>
    </cfRule>
    <cfRule type="expression" dxfId="131" priority="10">
      <formula>AND(#REF!&gt;=0,#REF!&lt;NOW(),#REF!&gt;0)</formula>
    </cfRule>
  </conditionalFormatting>
  <conditionalFormatting sqref="K90">
    <cfRule type="expression" dxfId="130" priority="7">
      <formula>AND(R90&gt;=0,K90&lt;NOW(),H90&gt;0)</formula>
    </cfRule>
    <cfRule type="expression" dxfId="129" priority="8">
      <formula>AND(#REF!&gt;=0,#REF!&lt;NOW(),#REF!&gt;0)</formula>
    </cfRule>
  </conditionalFormatting>
  <conditionalFormatting sqref="K91">
    <cfRule type="expression" dxfId="128" priority="5">
      <formula>AND(R91&gt;=0,K91&lt;NOW(),H91&gt;0)</formula>
    </cfRule>
    <cfRule type="expression" dxfId="127" priority="6">
      <formula>AND(#REF!&gt;=0,#REF!&lt;NOW(),#REF!&gt;0)</formula>
    </cfRule>
  </conditionalFormatting>
  <conditionalFormatting sqref="K92">
    <cfRule type="expression" dxfId="126" priority="3">
      <formula>AND(R92&gt;=0,K92&lt;NOW(),H92&gt;0)</formula>
    </cfRule>
    <cfRule type="expression" dxfId="125" priority="4">
      <formula>AND(#REF!&gt;=0,#REF!&lt;NOW(),#REF!&gt;0)</formula>
    </cfRule>
  </conditionalFormatting>
  <conditionalFormatting sqref="K93">
    <cfRule type="expression" dxfId="124" priority="1">
      <formula>AND(R93&gt;=0,K93&lt;NOW(),H93&gt;0)</formula>
    </cfRule>
    <cfRule type="expression" dxfId="12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78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77"/>
  <sheetViews>
    <sheetView workbookViewId="0">
      <pane ySplit="2" topLeftCell="A69" activePane="bottomLeft" state="frozen"/>
      <selection pane="bottomLeft" activeCell="A10" sqref="A10:XFD10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816</v>
      </c>
      <c r="Y2" t="s">
        <v>353</v>
      </c>
      <c r="Z2" s="36" t="s">
        <v>583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410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410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410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410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483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601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417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449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607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632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632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1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597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710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710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486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825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826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826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759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80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824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824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726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80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726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80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1002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30</v>
      </c>
      <c r="K76" s="1">
        <f t="shared" ref="K76:K77" si="79">I76+J76</f>
        <v>43245</v>
      </c>
      <c r="L76">
        <v>33</v>
      </c>
      <c r="M76" s="15"/>
      <c r="N76">
        <f t="shared" ref="N76:N77" si="80">(L76+M76)*36500/(H76*J76)</f>
        <v>20.074999999999999</v>
      </c>
      <c r="Q76">
        <f t="shared" ref="Q76:Q77" si="81">(L76+M76+P76)*36500/(H76*J76)</f>
        <v>20.074999999999999</v>
      </c>
      <c r="S76" s="14"/>
      <c r="V76" s="23">
        <f t="shared" ref="V76:V77" si="82">(T76+U76)*36500/((S76-I76)*H76)</f>
        <v>0</v>
      </c>
      <c r="W76">
        <f t="shared" ref="W76:W77" si="83">R76+H76</f>
        <v>2000</v>
      </c>
      <c r="X76">
        <f t="shared" ref="X76:X77" si="84">(L76+M76+P76)*31/(J76)</f>
        <v>34.1</v>
      </c>
      <c r="Y76">
        <f t="shared" ref="Y76:Y77" si="85">(T76+U76)*31/(J76)</f>
        <v>0</v>
      </c>
      <c r="Z76">
        <f t="shared" ref="Z76:Z77" si="86">U76-P76</f>
        <v>0</v>
      </c>
    </row>
    <row r="77" spans="2:26" x14ac:dyDescent="0.15">
      <c r="B77" s="7" t="s">
        <v>759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80">
        <v>1.8</v>
      </c>
      <c r="M77" s="15"/>
      <c r="N77">
        <f t="shared" si="80"/>
        <v>9</v>
      </c>
      <c r="O77" s="36"/>
      <c r="Q77">
        <f t="shared" si="81"/>
        <v>9</v>
      </c>
      <c r="S77" s="14"/>
      <c r="T77" s="51"/>
      <c r="V77">
        <f t="shared" si="82"/>
        <v>0</v>
      </c>
      <c r="W77">
        <f t="shared" si="83"/>
        <v>100</v>
      </c>
      <c r="X77">
        <f t="shared" si="84"/>
        <v>0.7643835616438357</v>
      </c>
      <c r="Y77">
        <f t="shared" si="85"/>
        <v>0</v>
      </c>
      <c r="Z77">
        <f t="shared" si="86"/>
        <v>0</v>
      </c>
    </row>
  </sheetData>
  <autoFilter ref="A2:Z2" xr:uid="{00000000-0009-0000-0000-00000A000000}"/>
  <phoneticPr fontId="3" type="noConversion"/>
  <conditionalFormatting sqref="K100:K1048576">
    <cfRule type="expression" dxfId="121" priority="125">
      <formula>AND(R100&gt;=0,K100&lt;NOW(),H100&gt;0)</formula>
    </cfRule>
    <cfRule type="expression" dxfId="120" priority="126">
      <formula>AND(R65&gt;=0,K65&lt;NOW(),H65&gt;0)</formula>
    </cfRule>
  </conditionalFormatting>
  <conditionalFormatting sqref="K12">
    <cfRule type="expression" dxfId="119" priority="622">
      <formula>AND(R12&gt;=0,K12&lt;NOW(),H12&gt;0)</formula>
    </cfRule>
    <cfRule type="expression" dxfId="118" priority="623">
      <formula>AND(R1048552&gt;=0,K1048552&lt;NOW(),H1048552&gt;0)</formula>
    </cfRule>
  </conditionalFormatting>
  <conditionalFormatting sqref="K17:K18 K14:K15">
    <cfRule type="expression" dxfId="117" priority="710">
      <formula>AND(R14&gt;=0,K14&lt;NOW(),H14&gt;0)</formula>
    </cfRule>
    <cfRule type="expression" dxfId="116" priority="711">
      <formula>AND(#REF!&gt;=0,#REF!&lt;NOW(),#REF!&gt;0)</formula>
    </cfRule>
  </conditionalFormatting>
  <conditionalFormatting sqref="K11">
    <cfRule type="expression" dxfId="115" priority="1070">
      <formula>AND(R11&gt;=0,K11&lt;NOW(),H11&gt;0)</formula>
    </cfRule>
    <cfRule type="expression" dxfId="114" priority="1071">
      <formula>AND(#REF!&gt;=0,#REF!&lt;NOW(),#REF!&gt;0)</formula>
    </cfRule>
  </conditionalFormatting>
  <conditionalFormatting sqref="K16">
    <cfRule type="expression" dxfId="113" priority="83">
      <formula>AND(R16&gt;=0,K16&lt;NOW(),H16&gt;0)</formula>
    </cfRule>
    <cfRule type="expression" dxfId="112" priority="84">
      <formula>AND(#REF!&gt;=0,#REF!&lt;NOW(),#REF!&gt;0)</formula>
    </cfRule>
  </conditionalFormatting>
  <conditionalFormatting sqref="K10">
    <cfRule type="expression" dxfId="111" priority="65">
      <formula>AND(R10&gt;=0,K10&lt;NOW(),H10&gt;0)</formula>
    </cfRule>
    <cfRule type="expression" dxfId="110" priority="66">
      <formula>AND(#REF!&gt;=0,#REF!&lt;NOW(),#REF!&gt;0)</formula>
    </cfRule>
  </conditionalFormatting>
  <conditionalFormatting sqref="K38 K28:K29">
    <cfRule type="expression" dxfId="109" priority="3291">
      <formula>AND(R28&gt;=0,K28&lt;NOW(),H28&gt;0)</formula>
    </cfRule>
    <cfRule type="expression" dxfId="108" priority="3292">
      <formula>AND(#REF!&gt;=0,#REF!&lt;NOW(),#REF!&gt;0)</formula>
    </cfRule>
  </conditionalFormatting>
  <conditionalFormatting sqref="K39 K42">
    <cfRule type="expression" dxfId="107" priority="3297">
      <formula>AND(R39&gt;=0,K39&lt;NOW(),H39&gt;0)</formula>
    </cfRule>
    <cfRule type="expression" dxfId="106" priority="3298">
      <formula>AND(#REF!&gt;=0,#REF!&lt;NOW(),#REF!&gt;0)</formula>
    </cfRule>
  </conditionalFormatting>
  <conditionalFormatting sqref="K43:K45 K32 K47">
    <cfRule type="expression" dxfId="105" priority="3299">
      <formula>AND(R32&gt;=0,K32&lt;NOW(),H32&gt;0)</formula>
    </cfRule>
    <cfRule type="expression" dxfId="104" priority="3300">
      <formula>AND(#REF!&gt;=0,#REF!&lt;NOW(),#REF!&gt;0)</formula>
    </cfRule>
  </conditionalFormatting>
  <conditionalFormatting sqref="K40">
    <cfRule type="expression" dxfId="103" priority="3303">
      <formula>AND(R40&gt;=0,K40&lt;NOW(),H40&gt;0)</formula>
    </cfRule>
    <cfRule type="expression" dxfId="102" priority="3304">
      <formula>AND(#REF!&gt;=0,#REF!&lt;NOW(),#REF!&gt;0)</formula>
    </cfRule>
  </conditionalFormatting>
  <conditionalFormatting sqref="K41">
    <cfRule type="expression" dxfId="101" priority="3317">
      <formula>AND(R41&gt;=0,K41&lt;NOW(),H41&gt;0)</formula>
    </cfRule>
    <cfRule type="expression" dxfId="100" priority="3318">
      <formula>AND(#REF!&gt;=0,#REF!&lt;NOW(),#REF!&gt;0)</formula>
    </cfRule>
  </conditionalFormatting>
  <conditionalFormatting sqref="K48:K60">
    <cfRule type="expression" dxfId="99" priority="3321">
      <formula>AND(R48&gt;=0,K48&lt;NOW(),H48&gt;0)</formula>
    </cfRule>
    <cfRule type="expression" dxfId="98" priority="3322">
      <formula>AND(#REF!&gt;=0,#REF!&lt;NOW(),#REF!&gt;0)</formula>
    </cfRule>
  </conditionalFormatting>
  <conditionalFormatting sqref="K34:K37">
    <cfRule type="expression" dxfId="97" priority="3405">
      <formula>AND(R34&gt;=0,K34&lt;NOW(),H34&gt;0)</formula>
    </cfRule>
    <cfRule type="expression" dxfId="96" priority="3406">
      <formula>AND(#REF!&gt;=0,#REF!&lt;NOW(),#REF!&gt;0)</formula>
    </cfRule>
  </conditionalFormatting>
  <conditionalFormatting sqref="K30:K31">
    <cfRule type="expression" dxfId="95" priority="3485">
      <formula>AND(R30&gt;=0,K30&lt;NOW(),H30&gt;0)</formula>
    </cfRule>
    <cfRule type="expression" dxfId="94" priority="3486">
      <formula>AND(#REF!&gt;=0,#REF!&lt;NOW(),#REF!&gt;0)</formula>
    </cfRule>
  </conditionalFormatting>
  <conditionalFormatting sqref="K33">
    <cfRule type="expression" dxfId="93" priority="3493">
      <formula>AND(R33&gt;=0,K33&lt;NOW(),H33&gt;0)</formula>
    </cfRule>
    <cfRule type="expression" dxfId="92" priority="3494">
      <formula>AND(#REF!&gt;=0,#REF!&lt;NOW(),#REF!&gt;0)</formula>
    </cfRule>
  </conditionalFormatting>
  <conditionalFormatting sqref="K26:K27 K23 K20 K13">
    <cfRule type="expression" dxfId="91" priority="3603">
      <formula>AND(R13&gt;=0,K13&lt;NOW(),H13&gt;0)</formula>
    </cfRule>
    <cfRule type="expression" dxfId="90" priority="3604">
      <formula>AND(#REF!&gt;=0,#REF!&lt;NOW(),#REF!&gt;0)</formula>
    </cfRule>
  </conditionalFormatting>
  <conditionalFormatting sqref="K24">
    <cfRule type="expression" dxfId="89" priority="3637">
      <formula>AND(R24&gt;=0,K24&lt;NOW(),H24&gt;0)</formula>
    </cfRule>
    <cfRule type="expression" dxfId="88" priority="3638">
      <formula>AND(R17&gt;=0,K17&lt;NOW(),H17&gt;0)</formula>
    </cfRule>
  </conditionalFormatting>
  <conditionalFormatting sqref="K25">
    <cfRule type="expression" dxfId="87" priority="3639">
      <formula>AND(R25&gt;=0,K25&lt;NOW(),H25&gt;0)</formula>
    </cfRule>
    <cfRule type="expression" dxfId="86" priority="3640">
      <formula>AND(#REF!&gt;=0,#REF!&lt;NOW(),#REF!&gt;0)</formula>
    </cfRule>
  </conditionalFormatting>
  <conditionalFormatting sqref="K9">
    <cfRule type="expression" dxfId="85" priority="3691">
      <formula>AND(R9&gt;=0,K9&lt;NOW(),H9&gt;0)</formula>
    </cfRule>
    <cfRule type="expression" dxfId="84" priority="3692">
      <formula>AND(R1048553&gt;=0,K1048553&lt;NOW(),H1048553&gt;0)</formula>
    </cfRule>
  </conditionalFormatting>
  <conditionalFormatting sqref="K22">
    <cfRule type="expression" dxfId="83" priority="3733">
      <formula>AND(R22&gt;=0,K22&lt;NOW(),H22&gt;0)</formula>
    </cfRule>
    <cfRule type="expression" dxfId="82" priority="3734">
      <formula>AND(#REF!&gt;=0,#REF!&lt;NOW(),#REF!&gt;0)</formula>
    </cfRule>
  </conditionalFormatting>
  <conditionalFormatting sqref="K6">
    <cfRule type="expression" dxfId="81" priority="3801">
      <formula>AND(R6&gt;=0,K6&lt;NOW(),H6&gt;0)</formula>
    </cfRule>
    <cfRule type="expression" dxfId="80" priority="3802">
      <formula>AND(R1048360&gt;=0,K1048360&lt;NOW(),H1048360&gt;0)</formula>
    </cfRule>
  </conditionalFormatting>
  <conditionalFormatting sqref="K19">
    <cfRule type="expression" dxfId="79" priority="3817">
      <formula>AND(R19&gt;=0,K19&lt;NOW(),H19&gt;0)</formula>
    </cfRule>
    <cfRule type="expression" dxfId="78" priority="3818">
      <formula>AND(#REF!&gt;=0,#REF!&lt;NOW(),#REF!&gt;0)</formula>
    </cfRule>
  </conditionalFormatting>
  <conditionalFormatting sqref="K46">
    <cfRule type="expression" dxfId="77" priority="63">
      <formula>AND(R46&gt;=0,K46&lt;NOW(),H46&gt;0)</formula>
    </cfRule>
    <cfRule type="expression" dxfId="76" priority="64">
      <formula>AND(#REF!&gt;=0,#REF!&lt;NOW(),#REF!&gt;0)</formula>
    </cfRule>
  </conditionalFormatting>
  <conditionalFormatting sqref="K21">
    <cfRule type="expression" dxfId="75" priority="59">
      <formula>AND(R21&gt;=0,K21&lt;NOW(),H21&gt;0)</formula>
    </cfRule>
    <cfRule type="expression" dxfId="74" priority="60">
      <formula>AND(#REF!&gt;=0,#REF!&lt;NOW(),#REF!&gt;0)</formula>
    </cfRule>
  </conditionalFormatting>
  <conditionalFormatting sqref="K61">
    <cfRule type="expression" dxfId="73" priority="39">
      <formula>AND(R61&gt;=0,K61&lt;NOW(),H61&gt;0)</formula>
    </cfRule>
    <cfRule type="expression" dxfId="72" priority="40">
      <formula>AND(#REF!&gt;=0,#REF!&lt;NOW(),#REF!&gt;0)</formula>
    </cfRule>
  </conditionalFormatting>
  <conditionalFormatting sqref="K62:K63">
    <cfRule type="expression" dxfId="71" priority="37">
      <formula>AND(R62&gt;=0,K62&lt;NOW(),H62&gt;0)</formula>
    </cfRule>
    <cfRule type="expression" dxfId="70" priority="38">
      <formula>AND(#REF!&gt;=0,#REF!&lt;NOW(),#REF!&gt;0)</formula>
    </cfRule>
  </conditionalFormatting>
  <conditionalFormatting sqref="K65">
    <cfRule type="expression" dxfId="69" priority="29">
      <formula>AND(R65&gt;=0,K65&lt;NOW(),H65&gt;0)</formula>
    </cfRule>
    <cfRule type="expression" dxfId="68" priority="30">
      <formula>AND(#REF!&gt;=0,#REF!&lt;NOW(),#REF!&gt;0)</formula>
    </cfRule>
  </conditionalFormatting>
  <conditionalFormatting sqref="K66">
    <cfRule type="expression" dxfId="67" priority="27">
      <formula>AND(R66&gt;=0,K66&lt;NOW(),H66&gt;0)</formula>
    </cfRule>
    <cfRule type="expression" dxfId="66" priority="28">
      <formula>AND(#REF!&gt;=0,#REF!&lt;NOW(),#REF!&gt;0)</formula>
    </cfRule>
  </conditionalFormatting>
  <conditionalFormatting sqref="K67">
    <cfRule type="expression" dxfId="65" priority="25">
      <formula>AND(R67&gt;=0,K67&lt;NOW(),H67&gt;0)</formula>
    </cfRule>
    <cfRule type="expression" dxfId="64" priority="26">
      <formula>AND(#REF!&gt;=0,#REF!&lt;NOW(),#REF!&gt;0)</formula>
    </cfRule>
  </conditionalFormatting>
  <conditionalFormatting sqref="K68">
    <cfRule type="expression" dxfId="63" priority="23">
      <formula>AND(R68&gt;=0,K68&lt;NOW(),H68&gt;0)</formula>
    </cfRule>
    <cfRule type="expression" dxfId="62" priority="24">
      <formula>AND(#REF!&gt;=0,#REF!&lt;NOW(),#REF!&gt;0)</formula>
    </cfRule>
  </conditionalFormatting>
  <conditionalFormatting sqref="K78:K98">
    <cfRule type="expression" dxfId="61" priority="5327">
      <formula>AND(R78&gt;=0,K78&lt;NOW(),H78&gt;0)</formula>
    </cfRule>
    <cfRule type="expression" dxfId="60" priority="5328">
      <formula>AND(R44&gt;=0,K44&lt;NOW(),H44&gt;0)</formula>
    </cfRule>
  </conditionalFormatting>
  <conditionalFormatting sqref="K99">
    <cfRule type="expression" dxfId="59" priority="5331">
      <formula>AND(R99&gt;=0,K99&lt;NOW(),H99&gt;0)</formula>
    </cfRule>
    <cfRule type="expression" dxfId="58" priority="5332">
      <formula>AND(#REF!&gt;=0,#REF!&lt;NOW(),#REF!&gt;0)</formula>
    </cfRule>
  </conditionalFormatting>
  <conditionalFormatting sqref="K5">
    <cfRule type="expression" dxfId="57" priority="5337">
      <formula>AND(R5&gt;=0,K5&lt;NOW(),H5&gt;0)</formula>
    </cfRule>
    <cfRule type="expression" dxfId="56" priority="5338">
      <formula>AND(R1048358&gt;=0,K1048358&lt;NOW(),H1048358&gt;0)</formula>
    </cfRule>
  </conditionalFormatting>
  <conditionalFormatting sqref="K7">
    <cfRule type="expression" dxfId="55" priority="5339">
      <formula>AND(R7&gt;=0,K7&lt;NOW(),H7&gt;0)</formula>
    </cfRule>
    <cfRule type="expression" dxfId="54" priority="5340">
      <formula>AND(R1048356&gt;=0,K1048356&lt;NOW(),H1048356&gt;0)</formula>
    </cfRule>
  </conditionalFormatting>
  <conditionalFormatting sqref="K8">
    <cfRule type="expression" dxfId="53" priority="5341">
      <formula>AND(R8&gt;=0,K8&lt;NOW(),H8&gt;0)</formula>
    </cfRule>
    <cfRule type="expression" dxfId="52" priority="5342">
      <formula>AND(R1048545&gt;=0,K1048545&lt;NOW(),H1048545&gt;0)</formula>
    </cfRule>
  </conditionalFormatting>
  <conditionalFormatting sqref="K4">
    <cfRule type="expression" dxfId="51" priority="5345">
      <formula>AND(R4&gt;=0,K4&lt;NOW(),H4&gt;0)</formula>
    </cfRule>
    <cfRule type="expression" dxfId="50" priority="5346">
      <formula>AND(R1048355&gt;=0,K1048355&lt;NOW(),H1048355&gt;0)</formula>
    </cfRule>
  </conditionalFormatting>
  <conditionalFormatting sqref="K1:K3">
    <cfRule type="expression" dxfId="49" priority="5349">
      <formula>AND(R1&gt;=0,K1&lt;NOW(),H1&gt;0)</formula>
    </cfRule>
    <cfRule type="expression" dxfId="48" priority="5350">
      <formula>AND(R1048346&gt;=0,K1048346&lt;NOW(),H1048346&gt;0)</formula>
    </cfRule>
  </conditionalFormatting>
  <conditionalFormatting sqref="K69">
    <cfRule type="expression" dxfId="47" priority="19">
      <formula>AND(R69&gt;=0,K69&lt;NOW(),H69&gt;0)</formula>
    </cfRule>
    <cfRule type="expression" dxfId="46" priority="20">
      <formula>AND(#REF!&gt;=0,#REF!&lt;NOW(),#REF!&gt;0)</formula>
    </cfRule>
  </conditionalFormatting>
  <conditionalFormatting sqref="K70">
    <cfRule type="expression" dxfId="45" priority="17">
      <formula>AND(R70&gt;=0,K70&lt;NOW(),H70&gt;0)</formula>
    </cfRule>
    <cfRule type="expression" dxfId="44" priority="18">
      <formula>AND(#REF!&gt;=0,#REF!&lt;NOW(),#REF!&gt;0)</formula>
    </cfRule>
  </conditionalFormatting>
  <conditionalFormatting sqref="K71">
    <cfRule type="expression" dxfId="43" priority="15">
      <formula>AND(R71&gt;=0,K71&lt;NOW(),H71&gt;0)</formula>
    </cfRule>
    <cfRule type="expression" dxfId="42" priority="16">
      <formula>AND(#REF!&gt;=0,#REF!&lt;NOW(),#REF!&gt;0)</formula>
    </cfRule>
  </conditionalFormatting>
  <conditionalFormatting sqref="K72">
    <cfRule type="expression" dxfId="41" priority="13">
      <formula>AND(R72&gt;=0,K72&lt;NOW(),H72&gt;0)</formula>
    </cfRule>
    <cfRule type="expression" dxfId="40" priority="14">
      <formula>AND(#REF!&gt;=0,#REF!&lt;NOW(),#REF!&gt;0)</formula>
    </cfRule>
  </conditionalFormatting>
  <conditionalFormatting sqref="K73">
    <cfRule type="expression" dxfId="39" priority="11">
      <formula>AND(R73&gt;=0,K73&lt;NOW(),H73&gt;0)</formula>
    </cfRule>
    <cfRule type="expression" dxfId="38" priority="12">
      <formula>AND(#REF!&gt;=0,#REF!&lt;NOW(),#REF!&gt;0)</formula>
    </cfRule>
  </conditionalFormatting>
  <conditionalFormatting sqref="K74">
    <cfRule type="expression" dxfId="37" priority="9">
      <formula>AND(R74&gt;=0,K74&lt;NOW(),H74&gt;0)</formula>
    </cfRule>
    <cfRule type="expression" dxfId="36" priority="10">
      <formula>AND(#REF!&gt;=0,#REF!&lt;NOW(),#REF!&gt;0)</formula>
    </cfRule>
  </conditionalFormatting>
  <conditionalFormatting sqref="K75">
    <cfRule type="expression" dxfId="35" priority="7">
      <formula>AND(R75&gt;=0,K75&lt;NOW(),H75&gt;0)</formula>
    </cfRule>
    <cfRule type="expression" dxfId="34" priority="8">
      <formula>AND(#REF!&gt;=0,#REF!&lt;NOW(),#REF!&gt;0)</formula>
    </cfRule>
  </conditionalFormatting>
  <conditionalFormatting sqref="K76">
    <cfRule type="expression" dxfId="33" priority="5">
      <formula>AND(R76&gt;=0,K76&lt;NOW(),H76&gt;0)</formula>
    </cfRule>
    <cfRule type="expression" dxfId="32" priority="6">
      <formula>AND(#REF!&gt;=0,#REF!&lt;NOW(),#REF!&gt;0)</formula>
    </cfRule>
  </conditionalFormatting>
  <conditionalFormatting sqref="K77">
    <cfRule type="expression" dxfId="31" priority="3">
      <formula>AND(R77&gt;=0,K77&lt;NOW(),H77&gt;0)</formula>
    </cfRule>
    <cfRule type="expression" dxfId="30" priority="4">
      <formula>AND(#REF!&gt;=0,#REF!&lt;NOW(),#REF!&gt;0)</formula>
    </cfRule>
  </conditionalFormatting>
  <conditionalFormatting sqref="K64">
    <cfRule type="expression" dxfId="29" priority="1">
      <formula>AND(R64&gt;=0,K64&lt;NOW(),H64&gt;0)</formula>
    </cfRule>
    <cfRule type="expression" dxfId="28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4"/>
  <sheetViews>
    <sheetView workbookViewId="0">
      <pane ySplit="2" topLeftCell="A3" activePane="bottomLeft" state="frozen"/>
      <selection pane="bottomLeft" activeCell="C14" sqref="C14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816</v>
      </c>
      <c r="Y2" t="s">
        <v>353</v>
      </c>
      <c r="Z2" s="36" t="s">
        <v>583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418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418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825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824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982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978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962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961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962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2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 s="23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61</v>
      </c>
      <c r="K11" s="1">
        <f t="shared" si="34"/>
        <v>43291</v>
      </c>
      <c r="L11" s="39">
        <v>790</v>
      </c>
      <c r="M11" s="40">
        <v>128</v>
      </c>
      <c r="N11" s="36">
        <f t="shared" si="35"/>
        <v>10.812895314315218</v>
      </c>
      <c r="O11" s="51" t="s">
        <v>1038</v>
      </c>
      <c r="P11" s="36">
        <v>660</v>
      </c>
      <c r="Q11" s="36">
        <f t="shared" si="36"/>
        <v>18.5868723376791</v>
      </c>
      <c r="R11"/>
      <c r="S11" s="81"/>
      <c r="T11" s="51"/>
      <c r="U11" s="51">
        <v>660</v>
      </c>
      <c r="V11" s="36">
        <f t="shared" si="37"/>
        <v>-1.0969525755845404E-2</v>
      </c>
      <c r="W11" s="36">
        <f t="shared" si="38"/>
        <v>50800</v>
      </c>
      <c r="X11">
        <f t="shared" si="39"/>
        <v>801.93442622950818</v>
      </c>
      <c r="Y11">
        <f t="shared" si="40"/>
        <v>335.40983606557376</v>
      </c>
      <c r="Z11" s="36">
        <f t="shared" si="41"/>
        <v>0</v>
      </c>
    </row>
    <row r="12" spans="1:26" s="36" customFormat="1" x14ac:dyDescent="0.15">
      <c r="B12" s="16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997</v>
      </c>
      <c r="P12" s="36">
        <v>450</v>
      </c>
      <c r="Q12" s="36">
        <f t="shared" si="36"/>
        <v>20.269666666666666</v>
      </c>
      <c r="R12" s="51"/>
      <c r="S12" s="41"/>
      <c r="T12" s="51"/>
      <c r="V12" s="36">
        <f t="shared" si="37"/>
        <v>0</v>
      </c>
      <c r="W12" s="36">
        <f t="shared" si="38"/>
        <v>50000</v>
      </c>
      <c r="X12">
        <f>(L12+M12+P12)*31/(J12)</f>
        <v>860.76666666666665</v>
      </c>
      <c r="Y12">
        <f>(T12+U12)*31/(J12)</f>
        <v>0</v>
      </c>
      <c r="Z12" s="36">
        <f t="shared" si="41"/>
        <v>-450</v>
      </c>
    </row>
    <row r="13" spans="1:26" s="36" customFormat="1" x14ac:dyDescent="0.15">
      <c r="B13" s="10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90</v>
      </c>
      <c r="K13" s="38">
        <f t="shared" ref="K13" si="45">I13+J13</f>
        <v>43327</v>
      </c>
      <c r="L13" s="39">
        <v>700</v>
      </c>
      <c r="M13" s="40"/>
      <c r="N13" s="36">
        <f t="shared" ref="N13" si="46">(L13+M13)*36500/(H13*J13)</f>
        <v>9.4629629629629637</v>
      </c>
      <c r="O13" s="51" t="s">
        <v>997</v>
      </c>
      <c r="P13" s="36">
        <v>450</v>
      </c>
      <c r="Q13" s="36">
        <f t="shared" ref="Q13" si="47">(L13+M13+P13)*36500/(H13*J13)</f>
        <v>15.546296296296296</v>
      </c>
      <c r="R13" s="51"/>
      <c r="S13" s="41"/>
      <c r="T13" s="51"/>
      <c r="V13" s="36">
        <f t="shared" ref="V13" si="48">(T13+U13)*36500/((S13-I13)*H13)</f>
        <v>0</v>
      </c>
      <c r="W13" s="36">
        <f t="shared" ref="W13" si="49">R13+H13</f>
        <v>30000</v>
      </c>
      <c r="X13">
        <f>(L13+M13+P13)*31/(J13)</f>
        <v>396.11111111111109</v>
      </c>
      <c r="Y13">
        <f>(T13+U13)*31/(J13)</f>
        <v>0</v>
      </c>
      <c r="Z13" s="36">
        <f t="shared" ref="Z13" si="50">U13-P13</f>
        <v>-450</v>
      </c>
    </row>
    <row r="14" spans="1:26" x14ac:dyDescent="0.15">
      <c r="J14"/>
    </row>
  </sheetData>
  <dataConsolidate link="1"/>
  <phoneticPr fontId="3" type="noConversion"/>
  <conditionalFormatting sqref="K31:K1048576">
    <cfRule type="expression" dxfId="27" priority="31">
      <formula>AND(R31&gt;=0,K31&lt;NOW(),H31&gt;0)</formula>
    </cfRule>
    <cfRule type="expression" dxfId="26" priority="32">
      <formula>AND(R4&gt;=0,K4&lt;NOW(),H4&gt;0)</formula>
    </cfRule>
  </conditionalFormatting>
  <conditionalFormatting sqref="K14:K30">
    <cfRule type="expression" dxfId="25" priority="2483">
      <formula>AND(R14&gt;=0,K14&lt;NOW(),H14&gt;0)</formula>
    </cfRule>
    <cfRule type="expression" dxfId="24" priority="2484">
      <formula>AND(#REF!&gt;=0,#REF!&lt;NOW(),#REF!&gt;0)</formula>
    </cfRule>
  </conditionalFormatting>
  <conditionalFormatting sqref="K1:K2">
    <cfRule type="expression" dxfId="23" priority="2487">
      <formula>AND(R1&gt;=0,K1&lt;NOW(),H1&gt;0)</formula>
    </cfRule>
    <cfRule type="expression" dxfId="22" priority="2488">
      <formula>AND(R1048216&gt;=0,K1048216&lt;NOW(),H1048216&gt;0)</formula>
    </cfRule>
  </conditionalFormatting>
  <conditionalFormatting sqref="K3">
    <cfRule type="expression" dxfId="21" priority="25">
      <formula>AND(R3&gt;=0,K3&lt;NOW(),H3&gt;0)</formula>
    </cfRule>
    <cfRule type="expression" dxfId="20" priority="26">
      <formula>AND(#REF!&gt;=0,#REF!&lt;NOW(),#REF!&gt;0)</formula>
    </cfRule>
  </conditionalFormatting>
  <conditionalFormatting sqref="K4">
    <cfRule type="expression" dxfId="19" priority="23">
      <formula>AND(R4&gt;=0,K4&lt;NOW(),H4&gt;0)</formula>
    </cfRule>
    <cfRule type="expression" dxfId="18" priority="24">
      <formula>AND(#REF!&gt;=0,#REF!&lt;NOW(),#REF!&gt;0)</formula>
    </cfRule>
  </conditionalFormatting>
  <conditionalFormatting sqref="K6">
    <cfRule type="expression" dxfId="17" priority="19">
      <formula>AND(R6&gt;=0,K6&lt;NOW(),H6&gt;0)</formula>
    </cfRule>
    <cfRule type="expression" dxfId="16" priority="20">
      <formula>AND(#REF!&gt;=0,#REF!&lt;NOW(),#REF!&gt;0)</formula>
    </cfRule>
  </conditionalFormatting>
  <conditionalFormatting sqref="K7">
    <cfRule type="expression" dxfId="15" priority="17">
      <formula>AND(R7&gt;=0,K7&lt;NOW(),H7&gt;0)</formula>
    </cfRule>
    <cfRule type="expression" dxfId="14" priority="18">
      <formula>AND(#REF!&gt;=0,#REF!&lt;NOW(),#REF!&gt;0)</formula>
    </cfRule>
  </conditionalFormatting>
  <conditionalFormatting sqref="K8">
    <cfRule type="expression" dxfId="13" priority="15">
      <formula>AND(R8&gt;=0,K8&lt;NOW(),H8&gt;0)</formula>
    </cfRule>
    <cfRule type="expression" dxfId="12" priority="16">
      <formula>AND(#REF!&gt;=0,#REF!&lt;NOW(),#REF!&gt;0)</formula>
    </cfRule>
  </conditionalFormatting>
  <conditionalFormatting sqref="K9">
    <cfRule type="expression" dxfId="11" priority="13">
      <formula>AND(R9&gt;=0,K9&lt;NOW(),H9&gt;0)</formula>
    </cfRule>
    <cfRule type="expression" dxfId="10" priority="14">
      <formula>AND(#REF!&gt;=0,#REF!&lt;NOW(),#REF!&gt;0)</formula>
    </cfRule>
  </conditionalFormatting>
  <conditionalFormatting sqref="K10">
    <cfRule type="expression" dxfId="9" priority="11">
      <formula>AND(R10&gt;=0,K10&lt;NOW(),H10&gt;0)</formula>
    </cfRule>
    <cfRule type="expression" dxfId="8" priority="12">
      <formula>AND(#REF!&gt;=0,#REF!&lt;NOW(),#REF!&gt;0)</formula>
    </cfRule>
  </conditionalFormatting>
  <conditionalFormatting sqref="K11">
    <cfRule type="expression" dxfId="7" priority="7">
      <formula>AND(R11&gt;=0,K11&lt;NOW(),H11&gt;0)</formula>
    </cfRule>
    <cfRule type="expression" dxfId="6" priority="8">
      <formula>AND(#REF!&gt;=0,#REF!&lt;NOW(),#REF!&gt;0)</formula>
    </cfRule>
  </conditionalFormatting>
  <conditionalFormatting sqref="K5">
    <cfRule type="expression" dxfId="5" priority="5">
      <formula>AND(R5&gt;=0,K5&lt;NOW(),H5&gt;0)</formula>
    </cfRule>
    <cfRule type="expression" dxfId="4" priority="6">
      <formula>AND(#REF!&gt;=0,#REF!&lt;NOW(),#REF!&gt;0)</formula>
    </cfRule>
  </conditionalFormatting>
  <conditionalFormatting sqref="K12">
    <cfRule type="expression" dxfId="3" priority="3">
      <formula>AND(R12&gt;=0,K12&lt;NOW(),H12&gt;0)</formula>
    </cfRule>
    <cfRule type="expression" dxfId="2" priority="4">
      <formula>AND(#REF!&gt;=0,#REF!&lt;NOW(),#REF!&gt;0)</formula>
    </cfRule>
  </conditionalFormatting>
  <conditionalFormatting sqref="K13">
    <cfRule type="expression" dxfId="1" priority="1">
      <formula>AND(R13&gt;=0,K13&lt;NOW(),H13&gt;0)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167"/>
  <sheetViews>
    <sheetView topLeftCell="K133" workbookViewId="0">
      <selection activeCell="Q115" sqref="Q115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429</v>
      </c>
      <c r="J9" t="s">
        <v>431</v>
      </c>
      <c r="K9" t="s">
        <v>432</v>
      </c>
      <c r="M9" t="s">
        <v>437</v>
      </c>
      <c r="O9" t="s">
        <v>441</v>
      </c>
      <c r="P9" t="s">
        <v>448</v>
      </c>
      <c r="R9" t="s">
        <v>449</v>
      </c>
      <c r="S9" t="s">
        <v>455</v>
      </c>
      <c r="V9" t="s">
        <v>433</v>
      </c>
      <c r="W9" t="s">
        <v>461</v>
      </c>
      <c r="Y9" t="s">
        <v>466</v>
      </c>
      <c r="Z9" t="s">
        <v>425</v>
      </c>
      <c r="AD9" t="s">
        <v>467</v>
      </c>
    </row>
    <row r="10" spans="1:32" hidden="1" x14ac:dyDescent="0.15">
      <c r="G10" s="1"/>
      <c r="J10" t="s">
        <v>431</v>
      </c>
      <c r="M10" t="s">
        <v>436</v>
      </c>
      <c r="N10" t="s">
        <v>440</v>
      </c>
      <c r="P10" t="s">
        <v>442</v>
      </c>
      <c r="R10" t="s">
        <v>450</v>
      </c>
      <c r="U10" t="s">
        <v>458</v>
      </c>
      <c r="V10" t="s">
        <v>454</v>
      </c>
      <c r="Z10" t="s">
        <v>457</v>
      </c>
    </row>
    <row r="11" spans="1:32" hidden="1" x14ac:dyDescent="0.15">
      <c r="G11" s="1"/>
      <c r="P11" t="s">
        <v>446</v>
      </c>
      <c r="R11" t="s">
        <v>456</v>
      </c>
      <c r="S11" t="s">
        <v>421</v>
      </c>
      <c r="U11" t="s">
        <v>460</v>
      </c>
      <c r="Z11" t="s">
        <v>469</v>
      </c>
    </row>
    <row r="12" spans="1:32" hidden="1" x14ac:dyDescent="0.15">
      <c r="G12" s="1"/>
      <c r="R12" t="s">
        <v>438</v>
      </c>
      <c r="Z12" t="s">
        <v>468</v>
      </c>
      <c r="AA12" t="s">
        <v>434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473</v>
      </c>
      <c r="C20" s="5" t="s">
        <v>480</v>
      </c>
      <c r="D20" t="s">
        <v>481</v>
      </c>
      <c r="E20" s="1" t="s">
        <v>490</v>
      </c>
      <c r="G20" t="s">
        <v>491</v>
      </c>
      <c r="H20" t="s">
        <v>494</v>
      </c>
      <c r="I20" s="1"/>
      <c r="K20" t="s">
        <v>474</v>
      </c>
      <c r="L20" t="s">
        <v>496</v>
      </c>
      <c r="M20" s="5" t="s">
        <v>498</v>
      </c>
      <c r="N20" t="s">
        <v>500</v>
      </c>
      <c r="O20" t="s">
        <v>509</v>
      </c>
      <c r="S20" t="s">
        <v>511</v>
      </c>
      <c r="T20" t="s">
        <v>527</v>
      </c>
      <c r="U20" t="s">
        <v>521</v>
      </c>
      <c r="V20" t="s">
        <v>454</v>
      </c>
      <c r="Y20" t="s">
        <v>529</v>
      </c>
      <c r="Z20" t="s">
        <v>523</v>
      </c>
      <c r="AC20" t="s">
        <v>507</v>
      </c>
      <c r="AD20" t="s">
        <v>504</v>
      </c>
      <c r="AE20" t="s">
        <v>538</v>
      </c>
      <c r="AG20" t="s">
        <v>424</v>
      </c>
      <c r="AI20" s="5" t="s">
        <v>439</v>
      </c>
      <c r="AJ20" t="s">
        <v>512</v>
      </c>
      <c r="AK20" s="1" t="s">
        <v>506</v>
      </c>
      <c r="AL20" t="s">
        <v>465</v>
      </c>
    </row>
    <row r="21" spans="1:38" x14ac:dyDescent="0.15">
      <c r="B21" t="s">
        <v>475</v>
      </c>
      <c r="D21" t="s">
        <v>422</v>
      </c>
      <c r="H21" t="s">
        <v>478</v>
      </c>
      <c r="I21"/>
      <c r="L21" t="s">
        <v>518</v>
      </c>
      <c r="M21" s="5"/>
      <c r="O21" t="s">
        <v>503</v>
      </c>
      <c r="S21" t="s">
        <v>513</v>
      </c>
      <c r="T21" t="s">
        <v>505</v>
      </c>
      <c r="U21" t="s">
        <v>522</v>
      </c>
      <c r="V21" t="s">
        <v>502</v>
      </c>
      <c r="Y21" t="s">
        <v>519</v>
      </c>
      <c r="Z21" t="s">
        <v>536</v>
      </c>
      <c r="AF21" t="s">
        <v>533</v>
      </c>
      <c r="AG21" t="s">
        <v>426</v>
      </c>
      <c r="AH21" t="s">
        <v>507</v>
      </c>
      <c r="AI21" t="s">
        <v>495</v>
      </c>
      <c r="AJ21" t="s">
        <v>510</v>
      </c>
      <c r="AK21" t="s">
        <v>508</v>
      </c>
    </row>
    <row r="22" spans="1:38" x14ac:dyDescent="0.15">
      <c r="B22" s="1" t="s">
        <v>482</v>
      </c>
      <c r="D22" s="5" t="s">
        <v>488</v>
      </c>
      <c r="E22"/>
      <c r="I22"/>
      <c r="AF22" t="s">
        <v>472</v>
      </c>
      <c r="AG22" t="s">
        <v>427</v>
      </c>
      <c r="AH22" t="s">
        <v>520</v>
      </c>
      <c r="AI22" t="s">
        <v>420</v>
      </c>
      <c r="AJ22" t="s">
        <v>479</v>
      </c>
      <c r="AK22" t="s">
        <v>497</v>
      </c>
      <c r="AL22" t="s">
        <v>476</v>
      </c>
    </row>
    <row r="23" spans="1:38" x14ac:dyDescent="0.15">
      <c r="B23" t="s">
        <v>477</v>
      </c>
      <c r="E23"/>
      <c r="AF23" t="s">
        <v>470</v>
      </c>
      <c r="AG23" t="s">
        <v>428</v>
      </c>
      <c r="AI23" t="s">
        <v>514</v>
      </c>
      <c r="AJ23" t="s">
        <v>499</v>
      </c>
      <c r="AK23" t="s">
        <v>532</v>
      </c>
    </row>
    <row r="24" spans="1:38" x14ac:dyDescent="0.15">
      <c r="G24" s="1"/>
      <c r="AG24" t="s">
        <v>531</v>
      </c>
      <c r="AI24" t="s">
        <v>516</v>
      </c>
      <c r="AK24" t="s">
        <v>515</v>
      </c>
      <c r="AL24" t="s">
        <v>443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501</v>
      </c>
      <c r="C32" s="1" t="s">
        <v>547</v>
      </c>
      <c r="D32" t="s">
        <v>552</v>
      </c>
      <c r="E32" t="s">
        <v>540</v>
      </c>
      <c r="H32" t="s">
        <v>556</v>
      </c>
      <c r="K32" t="s">
        <v>541</v>
      </c>
      <c r="R32" t="s">
        <v>570</v>
      </c>
      <c r="S32" t="s">
        <v>563</v>
      </c>
      <c r="V32" t="s">
        <v>454</v>
      </c>
      <c r="W32" t="s">
        <v>573</v>
      </c>
      <c r="AI32" t="s">
        <v>537</v>
      </c>
      <c r="AJ32" t="s">
        <v>528</v>
      </c>
      <c r="AK32" t="s">
        <v>559</v>
      </c>
    </row>
    <row r="33" spans="1:37" x14ac:dyDescent="0.15">
      <c r="B33" t="s">
        <v>469</v>
      </c>
      <c r="C33" s="4" t="s">
        <v>533</v>
      </c>
      <c r="D33" t="s">
        <v>526</v>
      </c>
      <c r="H33" t="s">
        <v>557</v>
      </c>
      <c r="N33" t="s">
        <v>569</v>
      </c>
      <c r="R33" t="s">
        <v>525</v>
      </c>
      <c r="V33" t="s">
        <v>568</v>
      </c>
      <c r="AI33" s="1" t="s">
        <v>543</v>
      </c>
      <c r="AJ33" t="s">
        <v>445</v>
      </c>
      <c r="AK33" t="s">
        <v>560</v>
      </c>
    </row>
    <row r="34" spans="1:37" x14ac:dyDescent="0.15">
      <c r="B34" t="s">
        <v>551</v>
      </c>
      <c r="C34" s="4"/>
      <c r="D34" t="s">
        <v>550</v>
      </c>
      <c r="E34"/>
      <c r="N34" t="s">
        <v>558</v>
      </c>
      <c r="AJ34" t="s">
        <v>544</v>
      </c>
      <c r="AK34" t="s">
        <v>561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564</v>
      </c>
      <c r="F42" t="s">
        <v>579</v>
      </c>
      <c r="G42" s="1" t="s">
        <v>577</v>
      </c>
      <c r="K42" t="s">
        <v>572</v>
      </c>
      <c r="N42" s="5" t="s">
        <v>574</v>
      </c>
      <c r="V42" t="s">
        <v>454</v>
      </c>
      <c r="AD42" t="s">
        <v>588</v>
      </c>
    </row>
    <row r="43" spans="1:37" x14ac:dyDescent="0.15">
      <c r="B43" s="4" t="s">
        <v>562</v>
      </c>
      <c r="F43" t="s">
        <v>580</v>
      </c>
      <c r="G43" s="1" t="s">
        <v>578</v>
      </c>
      <c r="K43" t="s">
        <v>587</v>
      </c>
      <c r="V43" t="s">
        <v>575</v>
      </c>
    </row>
    <row r="44" spans="1:37" x14ac:dyDescent="0.15">
      <c r="F44" t="s">
        <v>581</v>
      </c>
      <c r="G44" s="1" t="s">
        <v>584</v>
      </c>
      <c r="H44" t="s">
        <v>590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558</v>
      </c>
      <c r="V52" t="s">
        <v>604</v>
      </c>
      <c r="W52" t="s">
        <v>461</v>
      </c>
      <c r="AA52" t="s">
        <v>423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656</v>
      </c>
      <c r="M60" t="s">
        <v>628</v>
      </c>
      <c r="U60" t="s">
        <v>712</v>
      </c>
      <c r="W60" t="s">
        <v>461</v>
      </c>
      <c r="AB60" t="s">
        <v>720</v>
      </c>
    </row>
    <row r="61" spans="1:35" x14ac:dyDescent="0.15">
      <c r="K61" t="s">
        <v>675</v>
      </c>
      <c r="AB61" t="s">
        <v>721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736</v>
      </c>
      <c r="AI64" t="s">
        <v>738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737</v>
      </c>
      <c r="AI65" t="s">
        <v>742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724</v>
      </c>
      <c r="AI66" t="s">
        <v>739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723</v>
      </c>
      <c r="AI67" t="s">
        <v>740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755</v>
      </c>
      <c r="AI68" t="s">
        <v>743</v>
      </c>
    </row>
    <row r="69" spans="1:35" x14ac:dyDescent="0.15">
      <c r="G69" s="1"/>
      <c r="J69" t="s">
        <v>719</v>
      </c>
      <c r="K69" t="s">
        <v>715</v>
      </c>
      <c r="N69" t="s">
        <v>716</v>
      </c>
      <c r="S69" s="4" t="s">
        <v>645</v>
      </c>
      <c r="V69" t="s">
        <v>749</v>
      </c>
      <c r="AC69" t="s">
        <v>722</v>
      </c>
      <c r="AH69" t="s">
        <v>763</v>
      </c>
    </row>
    <row r="70" spans="1:35" x14ac:dyDescent="0.15">
      <c r="K70" t="s">
        <v>675</v>
      </c>
      <c r="N70" t="s">
        <v>717</v>
      </c>
      <c r="V70" t="s">
        <v>756</v>
      </c>
      <c r="W70" t="s">
        <v>461</v>
      </c>
      <c r="AC70" s="1" t="s">
        <v>727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808</v>
      </c>
      <c r="Y79" t="s">
        <v>813</v>
      </c>
    </row>
    <row r="80" spans="1:35" x14ac:dyDescent="0.15">
      <c r="K80" t="s">
        <v>779</v>
      </c>
      <c r="V80" t="s">
        <v>767</v>
      </c>
      <c r="X80" t="s">
        <v>809</v>
      </c>
    </row>
    <row r="81" spans="1:34" x14ac:dyDescent="0.15">
      <c r="K81" t="s">
        <v>780</v>
      </c>
      <c r="X81" t="s">
        <v>811</v>
      </c>
    </row>
    <row r="82" spans="1:34" x14ac:dyDescent="0.15">
      <c r="K82" t="s">
        <v>656</v>
      </c>
      <c r="M82" t="s">
        <v>782</v>
      </c>
      <c r="V82" t="s">
        <v>454</v>
      </c>
      <c r="W82" t="s">
        <v>461</v>
      </c>
      <c r="X82" t="s">
        <v>812</v>
      </c>
      <c r="Z82" t="s">
        <v>760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802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803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804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805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806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801</v>
      </c>
    </row>
    <row r="91" spans="1:34" x14ac:dyDescent="0.15">
      <c r="H91" t="s">
        <v>818</v>
      </c>
      <c r="K91" t="s">
        <v>807</v>
      </c>
    </row>
    <row r="92" spans="1:34" x14ac:dyDescent="0.15">
      <c r="K92" t="s">
        <v>800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802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803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804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805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806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801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799</v>
      </c>
    </row>
    <row r="114" spans="1:34" x14ac:dyDescent="0.15">
      <c r="AA114" t="s">
        <v>988</v>
      </c>
      <c r="AB114" t="s">
        <v>989</v>
      </c>
      <c r="AC114" t="s">
        <v>1003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10912</v>
      </c>
      <c r="U117" s="19">
        <f t="shared" ca="1" si="82"/>
        <v>40000</v>
      </c>
      <c r="V117" s="19">
        <f t="shared" ca="1" si="82"/>
        <v>0</v>
      </c>
      <c r="W117" s="19">
        <f t="shared" ca="1" si="82"/>
        <v>13490</v>
      </c>
      <c r="X117" s="19">
        <f t="shared" ca="1" si="82"/>
        <v>25000</v>
      </c>
      <c r="Y117" s="19">
        <f t="shared" ca="1" si="82"/>
        <v>0</v>
      </c>
      <c r="Z117" s="19">
        <f t="shared" ca="1" si="82"/>
        <v>2000</v>
      </c>
      <c r="AA117" s="19">
        <f t="shared" ca="1" si="82"/>
        <v>74942</v>
      </c>
      <c r="AB117" s="19">
        <f t="shared" ca="1" si="82"/>
        <v>79860</v>
      </c>
      <c r="AC117" s="19">
        <f t="shared" ca="1" si="82"/>
        <v>17312</v>
      </c>
      <c r="AD117" s="19">
        <f t="shared" ca="1" si="82"/>
        <v>20450</v>
      </c>
      <c r="AE117" s="19">
        <f t="shared" ca="1" si="82"/>
        <v>100000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0.20251392016074887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0.19464438036119999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40000</v>
      </c>
      <c r="V119">
        <f t="shared" ca="1" si="113"/>
        <v>0</v>
      </c>
      <c r="W119">
        <f t="shared" ca="1" si="113"/>
        <v>11500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10000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0.28533995424292846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24942</v>
      </c>
      <c r="AB120">
        <f t="shared" ca="1" si="114"/>
        <v>20000</v>
      </c>
      <c r="AC120">
        <f t="shared" ca="1" si="114"/>
        <v>0</v>
      </c>
      <c r="AD120">
        <f t="shared" ca="1" si="114"/>
        <v>20450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0.20878925922723102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10912</v>
      </c>
      <c r="U121">
        <f t="shared" ca="1" si="115"/>
        <v>0</v>
      </c>
      <c r="V121">
        <f t="shared" ca="1" si="115"/>
        <v>0</v>
      </c>
      <c r="W121">
        <f t="shared" ca="1" si="115"/>
        <v>1990</v>
      </c>
      <c r="X121">
        <f t="shared" ca="1" si="115"/>
        <v>25000</v>
      </c>
      <c r="Y121">
        <f t="shared" ca="1" si="115"/>
        <v>0</v>
      </c>
      <c r="Z121">
        <f t="shared" ca="1" si="115"/>
        <v>0</v>
      </c>
      <c r="AA121">
        <f t="shared" ca="1" si="115"/>
        <v>50000</v>
      </c>
      <c r="AB121">
        <f t="shared" ca="1" si="115"/>
        <v>49860</v>
      </c>
      <c r="AC121">
        <f t="shared" ca="1" si="115"/>
        <v>17312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0.1407995750235029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100000</v>
      </c>
      <c r="AF122">
        <f ca="1">SUMIF(INDIRECT("'"&amp;$AH122&amp;"'!$K:$K"),AF118,INDIRECT("'"&amp;$AH122&amp;"'!$W:$W"))</f>
        <v>0</v>
      </c>
      <c r="AH122" t="s">
        <v>401</v>
      </c>
    </row>
    <row r="123" spans="1:34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0.17250948969968122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2000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799</v>
      </c>
    </row>
    <row r="125" spans="1:34" x14ac:dyDescent="0.15">
      <c r="J125" t="s">
        <v>1009</v>
      </c>
      <c r="N125" t="s">
        <v>992</v>
      </c>
    </row>
    <row r="126" spans="1:34" x14ac:dyDescent="0.15">
      <c r="K126" t="s">
        <v>987</v>
      </c>
    </row>
    <row r="129" spans="1:34" s="20" customFormat="1" ht="25.5" customHeight="1" x14ac:dyDescent="0.15">
      <c r="A129" s="19"/>
      <c r="B129" s="19">
        <f ca="1">SUM(B131:B138)</f>
        <v>0</v>
      </c>
      <c r="C129" s="19">
        <f t="shared" ref="C129:AF129" ca="1" si="119">SUM(C131:C138)</f>
        <v>0</v>
      </c>
      <c r="D129" s="19">
        <f t="shared" ca="1" si="119"/>
        <v>0</v>
      </c>
      <c r="E129" s="19">
        <f t="shared" ca="1" si="119"/>
        <v>20000</v>
      </c>
      <c r="F129" s="19">
        <f t="shared" ca="1" si="119"/>
        <v>49400</v>
      </c>
      <c r="G129" s="19">
        <f t="shared" ca="1" si="119"/>
        <v>0</v>
      </c>
      <c r="H129" s="19">
        <f t="shared" ca="1" si="119"/>
        <v>0</v>
      </c>
      <c r="I129" s="19">
        <f t="shared" ca="1" si="119"/>
        <v>2000</v>
      </c>
      <c r="J129" s="19">
        <f t="shared" ca="1" si="119"/>
        <v>100000</v>
      </c>
      <c r="K129" s="19">
        <f t="shared" ca="1" si="119"/>
        <v>0</v>
      </c>
      <c r="L129" s="19">
        <f t="shared" ca="1" si="119"/>
        <v>0</v>
      </c>
      <c r="M129" s="19">
        <f t="shared" ca="1" si="119"/>
        <v>28085</v>
      </c>
      <c r="N129" s="19">
        <f t="shared" ca="1" si="119"/>
        <v>2000</v>
      </c>
      <c r="O129" s="19">
        <f t="shared" ca="1" si="119"/>
        <v>0</v>
      </c>
      <c r="P129" s="19">
        <f t="shared" ca="1" si="119"/>
        <v>5000</v>
      </c>
      <c r="Q129" s="19">
        <f t="shared" ca="1" si="119"/>
        <v>59000</v>
      </c>
      <c r="R129" s="19">
        <f t="shared" ca="1" si="119"/>
        <v>0</v>
      </c>
      <c r="S129" s="19">
        <f t="shared" ca="1" si="119"/>
        <v>0</v>
      </c>
      <c r="T129" s="19">
        <f t="shared" ca="1" si="119"/>
        <v>0</v>
      </c>
      <c r="U129" s="19">
        <f t="shared" ca="1" si="119"/>
        <v>0</v>
      </c>
      <c r="V129" s="19">
        <f t="shared" ca="1" si="119"/>
        <v>0</v>
      </c>
      <c r="W129" s="19">
        <f t="shared" ca="1" si="119"/>
        <v>9000</v>
      </c>
      <c r="X129" s="19">
        <f t="shared" ca="1" si="119"/>
        <v>0</v>
      </c>
      <c r="Y129" s="19">
        <f t="shared" ca="1" si="119"/>
        <v>0</v>
      </c>
      <c r="Z129" s="19">
        <f t="shared" ca="1" si="119"/>
        <v>7607</v>
      </c>
      <c r="AA129" s="19">
        <f t="shared" ca="1" si="119"/>
        <v>0</v>
      </c>
      <c r="AB129" s="19">
        <f t="shared" ca="1" si="119"/>
        <v>0</v>
      </c>
      <c r="AC129" s="19">
        <f t="shared" ca="1" si="119"/>
        <v>35000</v>
      </c>
      <c r="AD129" s="19">
        <f t="shared" ca="1" si="119"/>
        <v>0</v>
      </c>
      <c r="AE129" s="19">
        <f t="shared" ca="1" si="119"/>
        <v>0</v>
      </c>
      <c r="AF129" s="19">
        <f t="shared" ca="1" si="119"/>
        <v>0</v>
      </c>
    </row>
    <row r="130" spans="1:34" s="20" customFormat="1" ht="25.5" customHeight="1" x14ac:dyDescent="0.15">
      <c r="A130" s="19" t="e">
        <f ca="1">AVERAGE(A131:A136)</f>
        <v>#DIV/0!</v>
      </c>
      <c r="B130" s="21">
        <v>43252</v>
      </c>
      <c r="C130" s="22">
        <f t="shared" ref="C130" si="120">B130+1</f>
        <v>43253</v>
      </c>
      <c r="D130" s="22">
        <f t="shared" ref="D130" si="121">C130+1</f>
        <v>43254</v>
      </c>
      <c r="E130" s="22">
        <f t="shared" ref="E130" si="122">D130+1</f>
        <v>43255</v>
      </c>
      <c r="F130" s="22">
        <f t="shared" ref="F130" si="123">E130+1</f>
        <v>43256</v>
      </c>
      <c r="G130" s="22">
        <f t="shared" ref="G130" si="124">F130+1</f>
        <v>43257</v>
      </c>
      <c r="H130" s="22">
        <f t="shared" ref="H130" si="125">G130+1</f>
        <v>43258</v>
      </c>
      <c r="I130" s="22">
        <f t="shared" ref="I130" si="126">H130+1</f>
        <v>43259</v>
      </c>
      <c r="J130" s="22">
        <f t="shared" ref="J130" si="127">I130+1</f>
        <v>43260</v>
      </c>
      <c r="K130" s="22">
        <f t="shared" ref="K130" si="128">J130+1</f>
        <v>43261</v>
      </c>
      <c r="L130" s="22">
        <f t="shared" ref="L130" si="129">K130+1</f>
        <v>43262</v>
      </c>
      <c r="M130" s="22">
        <f t="shared" ref="M130" si="130">L130+1</f>
        <v>43263</v>
      </c>
      <c r="N130" s="22">
        <f t="shared" ref="N130" si="131">M130+1</f>
        <v>43264</v>
      </c>
      <c r="O130" s="22">
        <f t="shared" ref="O130" si="132">N130+1</f>
        <v>43265</v>
      </c>
      <c r="P130" s="22">
        <f t="shared" ref="P130" si="133">O130+1</f>
        <v>43266</v>
      </c>
      <c r="Q130" s="22">
        <f t="shared" ref="Q130" si="134">P130+1</f>
        <v>43267</v>
      </c>
      <c r="R130" s="22">
        <f t="shared" ref="R130" si="135">Q130+1</f>
        <v>43268</v>
      </c>
      <c r="S130" s="22">
        <f t="shared" ref="S130" si="136">R130+1</f>
        <v>43269</v>
      </c>
      <c r="T130" s="22">
        <f t="shared" ref="T130" si="137">S130+1</f>
        <v>43270</v>
      </c>
      <c r="U130" s="22">
        <f t="shared" ref="U130" si="138">T130+1</f>
        <v>43271</v>
      </c>
      <c r="V130" s="22">
        <f t="shared" ref="V130" si="139">U130+1</f>
        <v>43272</v>
      </c>
      <c r="W130" s="22">
        <f t="shared" ref="W130" si="140">V130+1</f>
        <v>43273</v>
      </c>
      <c r="X130" s="22">
        <f t="shared" ref="X130" si="141">W130+1</f>
        <v>43274</v>
      </c>
      <c r="Y130" s="22">
        <f t="shared" ref="Y130" si="142">X130+1</f>
        <v>43275</v>
      </c>
      <c r="Z130" s="22">
        <f t="shared" ref="Z130" si="143">Y130+1</f>
        <v>43276</v>
      </c>
      <c r="AA130" s="22">
        <f t="shared" ref="AA130" si="144">Z130+1</f>
        <v>43277</v>
      </c>
      <c r="AB130" s="22">
        <f t="shared" ref="AB130" si="145">AA130+1</f>
        <v>43278</v>
      </c>
      <c r="AC130" s="22">
        <f t="shared" ref="AC130" si="146">AB130+1</f>
        <v>43279</v>
      </c>
      <c r="AD130" s="22">
        <f t="shared" ref="AD130" si="147">AC130+1</f>
        <v>43280</v>
      </c>
      <c r="AE130" s="22">
        <f t="shared" ref="AE130" si="148">AD130+1</f>
        <v>43281</v>
      </c>
      <c r="AF130" s="22">
        <f t="shared" ref="AF130" si="149">AE130+1</f>
        <v>43282</v>
      </c>
    </row>
    <row r="131" spans="1:34" x14ac:dyDescent="0.15">
      <c r="A131" s="4">
        <f ca="1">SUMIFS(INDIRECT("'"&amp;$AH131&amp;"'!$X:$X"),INDIRECT("'"&amp;$AH131&amp;"'!$X:$X"),"&gt;0",INDIRECT("'"&amp;$AH131&amp;"'!$K:$K"),"&gt;="&amp;B130,INDIRECT("'"&amp;$AH131&amp;"'!$K:$K"),"&lt;="&amp;AF130)*12/SUMIFS(INDIRECT("'"&amp;$AH131&amp;"'!$H:$H"),INDIRECT("'"&amp;$AH131&amp;"'!$X:$X"),"&gt;0",INDIRECT("'"&amp;$AH131&amp;"'!$K:$K"),"&gt;="&amp;B130,INDIRECT("'"&amp;$AH131&amp;"'!$K:$K"),"&lt;="&amp;AF130)</f>
        <v>0.17352267283123435</v>
      </c>
      <c r="B131">
        <f t="shared" ref="B131:AE131" ca="1" si="150">SUMIF(INDIRECT("'"&amp;$AH131&amp;"'!$K:$K"),B130,INDIRECT("'"&amp;$AH131&amp;"'!$W:$W"))</f>
        <v>0</v>
      </c>
      <c r="C131">
        <f t="shared" ca="1" si="150"/>
        <v>0</v>
      </c>
      <c r="D131">
        <f t="shared" ca="1" si="150"/>
        <v>0</v>
      </c>
      <c r="E131">
        <f t="shared" ca="1" si="150"/>
        <v>20000</v>
      </c>
      <c r="F131">
        <f t="shared" ca="1" si="150"/>
        <v>0</v>
      </c>
      <c r="G131">
        <f t="shared" ca="1" si="150"/>
        <v>0</v>
      </c>
      <c r="H131">
        <f t="shared" ca="1" si="150"/>
        <v>0</v>
      </c>
      <c r="I131">
        <f t="shared" ca="1" si="150"/>
        <v>1000</v>
      </c>
      <c r="J131">
        <f t="shared" ca="1" si="150"/>
        <v>100000</v>
      </c>
      <c r="K131">
        <f t="shared" ca="1" si="150"/>
        <v>0</v>
      </c>
      <c r="L131">
        <f t="shared" ca="1" si="150"/>
        <v>0</v>
      </c>
      <c r="M131">
        <f t="shared" ca="1" si="150"/>
        <v>20180</v>
      </c>
      <c r="N131">
        <f t="shared" ca="1" si="150"/>
        <v>0</v>
      </c>
      <c r="O131">
        <f t="shared" ca="1" si="150"/>
        <v>0</v>
      </c>
      <c r="P131">
        <f t="shared" ca="1" si="150"/>
        <v>0</v>
      </c>
      <c r="Q131">
        <f t="shared" ca="1" si="150"/>
        <v>7000</v>
      </c>
      <c r="R131">
        <f t="shared" ca="1" si="150"/>
        <v>0</v>
      </c>
      <c r="S131">
        <f t="shared" ca="1" si="150"/>
        <v>0</v>
      </c>
      <c r="T131">
        <f t="shared" ca="1" si="150"/>
        <v>0</v>
      </c>
      <c r="U131">
        <f t="shared" ca="1" si="150"/>
        <v>0</v>
      </c>
      <c r="V131">
        <f t="shared" ca="1" si="150"/>
        <v>0</v>
      </c>
      <c r="W131">
        <f t="shared" ca="1" si="150"/>
        <v>2000</v>
      </c>
      <c r="X131">
        <f t="shared" ca="1" si="150"/>
        <v>0</v>
      </c>
      <c r="Y131">
        <f t="shared" ca="1" si="150"/>
        <v>0</v>
      </c>
      <c r="Z131">
        <f t="shared" ca="1" si="150"/>
        <v>7607</v>
      </c>
      <c r="AA131">
        <f t="shared" ca="1" si="150"/>
        <v>0</v>
      </c>
      <c r="AB131">
        <f t="shared" ca="1" si="150"/>
        <v>0</v>
      </c>
      <c r="AC131">
        <f t="shared" ca="1" si="150"/>
        <v>0</v>
      </c>
      <c r="AD131">
        <f t="shared" ca="1" si="150"/>
        <v>0</v>
      </c>
      <c r="AE131">
        <f t="shared" ca="1" si="150"/>
        <v>0</v>
      </c>
      <c r="AF131">
        <f ca="1">SUMIF(INDIRECT("'"&amp;$AH131&amp;"'!$K:$K"),AF130,INDIRECT("'"&amp;$AH131&amp;"'!$W:$W"))</f>
        <v>0</v>
      </c>
      <c r="AH131" t="s">
        <v>294</v>
      </c>
    </row>
    <row r="132" spans="1:34" x14ac:dyDescent="0.15">
      <c r="A132" s="4">
        <f ca="1">SUMIFS(INDIRECT("'"&amp;$AH132&amp;"'!$X:$X"),INDIRECT("'"&amp;$AH132&amp;"'!$X:$X"),"&gt;0",INDIRECT("'"&amp;$AH132&amp;"'!$K:$K"),"&gt;="&amp;B130,INDIRECT("'"&amp;$AH132&amp;"'!$K:$K"),"&lt;="&amp;AF130)*12/SUMIFS(INDIRECT("'"&amp;$AH132&amp;"'!$H:$H"),INDIRECT("'"&amp;$AH132&amp;"'!$X:$X"),"&gt;0",INDIRECT("'"&amp;$AH132&amp;"'!$K:$K"),"&gt;="&amp;B130,INDIRECT("'"&amp;$AH132&amp;"'!$K:$K"),"&lt;="&amp;AF130)</f>
        <v>0.20101818944711922</v>
      </c>
      <c r="B132">
        <f t="shared" ref="B132:AE132" ca="1" si="151">SUMIF(INDIRECT("'"&amp;$AH132&amp;"'!$K:$K"),B130,INDIRECT("'"&amp;$AH132&amp;"'!$W:$W"))</f>
        <v>0</v>
      </c>
      <c r="C132">
        <f t="shared" ca="1" si="151"/>
        <v>0</v>
      </c>
      <c r="D132">
        <f t="shared" ca="1" si="151"/>
        <v>0</v>
      </c>
      <c r="E132">
        <f t="shared" ca="1" si="151"/>
        <v>0</v>
      </c>
      <c r="F132">
        <f t="shared" ca="1" si="151"/>
        <v>49400</v>
      </c>
      <c r="G132">
        <f t="shared" ca="1" si="151"/>
        <v>0</v>
      </c>
      <c r="H132">
        <f t="shared" ca="1" si="151"/>
        <v>0</v>
      </c>
      <c r="I132">
        <f t="shared" ca="1" si="151"/>
        <v>1000</v>
      </c>
      <c r="J132">
        <f t="shared" ca="1" si="151"/>
        <v>0</v>
      </c>
      <c r="K132">
        <f t="shared" ca="1" si="151"/>
        <v>0</v>
      </c>
      <c r="L132">
        <f t="shared" ca="1" si="151"/>
        <v>0</v>
      </c>
      <c r="M132">
        <f t="shared" ca="1" si="151"/>
        <v>0</v>
      </c>
      <c r="N132">
        <f t="shared" ca="1" si="151"/>
        <v>0</v>
      </c>
      <c r="O132">
        <f t="shared" ca="1" si="151"/>
        <v>0</v>
      </c>
      <c r="P132">
        <f t="shared" ca="1" si="151"/>
        <v>5000</v>
      </c>
      <c r="Q132">
        <f t="shared" ca="1" si="151"/>
        <v>0</v>
      </c>
      <c r="R132">
        <f t="shared" ca="1" si="151"/>
        <v>0</v>
      </c>
      <c r="S132">
        <f t="shared" ca="1" si="151"/>
        <v>0</v>
      </c>
      <c r="T132">
        <f t="shared" ca="1" si="151"/>
        <v>0</v>
      </c>
      <c r="U132">
        <f t="shared" ca="1" si="151"/>
        <v>0</v>
      </c>
      <c r="V132">
        <f t="shared" ca="1" si="151"/>
        <v>0</v>
      </c>
      <c r="W132">
        <f t="shared" ca="1" si="151"/>
        <v>7000</v>
      </c>
      <c r="X132">
        <f t="shared" ca="1" si="151"/>
        <v>0</v>
      </c>
      <c r="Y132">
        <f t="shared" ca="1" si="151"/>
        <v>0</v>
      </c>
      <c r="Z132">
        <f t="shared" ca="1" si="151"/>
        <v>0</v>
      </c>
      <c r="AA132">
        <f t="shared" ca="1" si="151"/>
        <v>0</v>
      </c>
      <c r="AB132">
        <f t="shared" ca="1" si="151"/>
        <v>0</v>
      </c>
      <c r="AC132">
        <f t="shared" ca="1" si="151"/>
        <v>0</v>
      </c>
      <c r="AD132">
        <f t="shared" ca="1" si="151"/>
        <v>0</v>
      </c>
      <c r="AE132">
        <f t="shared" ca="1" si="151"/>
        <v>0</v>
      </c>
      <c r="AF132">
        <f ca="1">SUMIF(INDIRECT("'"&amp;$AH132&amp;"'!$K:$K"),AF130,INDIRECT("'"&amp;$AH132&amp;"'!$W:$W"))</f>
        <v>0</v>
      </c>
      <c r="AH132" t="s">
        <v>296</v>
      </c>
    </row>
    <row r="133" spans="1:34" x14ac:dyDescent="0.15">
      <c r="A133" s="4">
        <f ca="1">SUMIFS(INDIRECT("'"&amp;$AH133&amp;"'!$X:$X"),INDIRECT("'"&amp;$AH133&amp;"'!$X:$X"),"&gt;0",INDIRECT("'"&amp;$AH133&amp;"'!$K:$K"),"&gt;="&amp;B130,INDIRECT("'"&amp;$AH133&amp;"'!$K:$K"),"&lt;="&amp;AF130)*12/SUMIFS(INDIRECT("'"&amp;$AH133&amp;"'!$H:$H"),INDIRECT("'"&amp;$AH133&amp;"'!$X:$X"),"&gt;0",INDIRECT("'"&amp;$AH133&amp;"'!$K:$K"),"&gt;="&amp;B130,INDIRECT("'"&amp;$AH133&amp;"'!$K:$K"),"&lt;="&amp;AF130)</f>
        <v>0.19161981981981982</v>
      </c>
      <c r="B133">
        <f t="shared" ref="B133:AE133" ca="1" si="152">SUMIF(INDIRECT("'"&amp;$AH133&amp;"'!$K:$K"),B130,INDIRECT("'"&amp;$AH133&amp;"'!$W:$W"))</f>
        <v>0</v>
      </c>
      <c r="C133">
        <f t="shared" ca="1" si="152"/>
        <v>0</v>
      </c>
      <c r="D133">
        <f t="shared" ca="1" si="152"/>
        <v>0</v>
      </c>
      <c r="E133">
        <f t="shared" ca="1" si="152"/>
        <v>0</v>
      </c>
      <c r="F133">
        <f t="shared" ca="1" si="152"/>
        <v>0</v>
      </c>
      <c r="G133">
        <f t="shared" ca="1" si="152"/>
        <v>0</v>
      </c>
      <c r="H133">
        <f t="shared" ca="1" si="152"/>
        <v>0</v>
      </c>
      <c r="I133">
        <f t="shared" ca="1" si="152"/>
        <v>0</v>
      </c>
      <c r="J133">
        <f t="shared" ca="1" si="152"/>
        <v>0</v>
      </c>
      <c r="K133">
        <f t="shared" ca="1" si="152"/>
        <v>0</v>
      </c>
      <c r="L133">
        <f t="shared" ca="1" si="152"/>
        <v>0</v>
      </c>
      <c r="M133">
        <f t="shared" ca="1" si="152"/>
        <v>0</v>
      </c>
      <c r="N133">
        <f t="shared" ca="1" si="152"/>
        <v>2000</v>
      </c>
      <c r="O133">
        <f t="shared" ca="1" si="152"/>
        <v>0</v>
      </c>
      <c r="P133">
        <f t="shared" ca="1" si="152"/>
        <v>0</v>
      </c>
      <c r="Q133">
        <f t="shared" ca="1" si="152"/>
        <v>0</v>
      </c>
      <c r="R133">
        <f t="shared" ca="1" si="152"/>
        <v>0</v>
      </c>
      <c r="S133">
        <f t="shared" ca="1" si="152"/>
        <v>0</v>
      </c>
      <c r="T133">
        <f t="shared" ca="1" si="152"/>
        <v>0</v>
      </c>
      <c r="U133">
        <f t="shared" ca="1" si="152"/>
        <v>0</v>
      </c>
      <c r="V133">
        <f t="shared" ca="1" si="152"/>
        <v>0</v>
      </c>
      <c r="W133">
        <f t="shared" ca="1" si="152"/>
        <v>0</v>
      </c>
      <c r="X133">
        <f t="shared" ca="1" si="152"/>
        <v>0</v>
      </c>
      <c r="Y133">
        <f t="shared" ca="1" si="152"/>
        <v>0</v>
      </c>
      <c r="Z133">
        <f t="shared" ca="1" si="152"/>
        <v>0</v>
      </c>
      <c r="AA133">
        <f t="shared" ca="1" si="152"/>
        <v>0</v>
      </c>
      <c r="AB133">
        <f t="shared" ca="1" si="152"/>
        <v>0</v>
      </c>
      <c r="AC133">
        <f t="shared" ca="1" si="152"/>
        <v>35000</v>
      </c>
      <c r="AD133">
        <f t="shared" ca="1" si="152"/>
        <v>0</v>
      </c>
      <c r="AE133">
        <f t="shared" ca="1" si="152"/>
        <v>0</v>
      </c>
      <c r="AF133">
        <f ca="1">SUMIF(INDIRECT("'"&amp;$AH133&amp;"'!$K:$K"),AF130,INDIRECT("'"&amp;$AH133&amp;"'!$W:$W"))</f>
        <v>0</v>
      </c>
      <c r="AH133" t="s">
        <v>403</v>
      </c>
    </row>
    <row r="134" spans="1:34" x14ac:dyDescent="0.15">
      <c r="A134" s="4">
        <f ca="1">SUMIFS(INDIRECT("'"&amp;$AH134&amp;"'!$X:$X"),INDIRECT("'"&amp;$AH134&amp;"'!$X:$X"),"&gt;0",INDIRECT("'"&amp;$AH134&amp;"'!$K:$K"),"&gt;="&amp;B130,INDIRECT("'"&amp;$AH134&amp;"'!$K:$K"),"&lt;="&amp;AF130)*12/SUMIFS(INDIRECT("'"&amp;$AH134&amp;"'!$H:$H"),INDIRECT("'"&amp;$AH134&amp;"'!$X:$X"),"&gt;0",INDIRECT("'"&amp;$AH134&amp;"'!$K:$K"),"&gt;="&amp;B130,INDIRECT("'"&amp;$AH134&amp;"'!$K:$K"),"&lt;="&amp;AF130)</f>
        <v>0.15874744498969723</v>
      </c>
      <c r="B134">
        <f t="shared" ref="B134:AE134" ca="1" si="153">SUMIF(INDIRECT("'"&amp;$AH134&amp;"'!$K:$K"),B130,INDIRECT("'"&amp;$AH134&amp;"'!$W:$W"))</f>
        <v>0</v>
      </c>
      <c r="C134">
        <f t="shared" ca="1" si="153"/>
        <v>0</v>
      </c>
      <c r="D134">
        <f t="shared" ca="1" si="153"/>
        <v>0</v>
      </c>
      <c r="E134">
        <f t="shared" ca="1" si="153"/>
        <v>0</v>
      </c>
      <c r="F134">
        <f t="shared" ca="1" si="153"/>
        <v>0</v>
      </c>
      <c r="G134">
        <f t="shared" ca="1" si="153"/>
        <v>0</v>
      </c>
      <c r="H134">
        <f t="shared" ca="1" si="153"/>
        <v>0</v>
      </c>
      <c r="I134">
        <f t="shared" ca="1" si="153"/>
        <v>0</v>
      </c>
      <c r="J134">
        <f t="shared" ca="1" si="153"/>
        <v>0</v>
      </c>
      <c r="K134">
        <f t="shared" ca="1" si="153"/>
        <v>0</v>
      </c>
      <c r="L134">
        <f t="shared" ca="1" si="153"/>
        <v>0</v>
      </c>
      <c r="M134">
        <f t="shared" ca="1" si="153"/>
        <v>7905</v>
      </c>
      <c r="N134">
        <f t="shared" ca="1" si="153"/>
        <v>0</v>
      </c>
      <c r="O134">
        <f t="shared" ca="1" si="153"/>
        <v>0</v>
      </c>
      <c r="P134">
        <f t="shared" ca="1" si="153"/>
        <v>0</v>
      </c>
      <c r="Q134">
        <f t="shared" ca="1" si="153"/>
        <v>2000</v>
      </c>
      <c r="R134">
        <f t="shared" ca="1" si="153"/>
        <v>0</v>
      </c>
      <c r="S134">
        <f t="shared" ca="1" si="153"/>
        <v>0</v>
      </c>
      <c r="T134">
        <f t="shared" ca="1" si="153"/>
        <v>0</v>
      </c>
      <c r="U134">
        <f t="shared" ca="1" si="153"/>
        <v>0</v>
      </c>
      <c r="V134">
        <f t="shared" ca="1" si="153"/>
        <v>0</v>
      </c>
      <c r="W134">
        <f t="shared" ca="1" si="153"/>
        <v>0</v>
      </c>
      <c r="X134">
        <f t="shared" ca="1" si="153"/>
        <v>0</v>
      </c>
      <c r="Y134">
        <f t="shared" ca="1" si="153"/>
        <v>0</v>
      </c>
      <c r="Z134">
        <f t="shared" ca="1" si="153"/>
        <v>0</v>
      </c>
      <c r="AA134">
        <f t="shared" ca="1" si="153"/>
        <v>0</v>
      </c>
      <c r="AB134">
        <f t="shared" ca="1" si="153"/>
        <v>0</v>
      </c>
      <c r="AC134">
        <f t="shared" ca="1" si="153"/>
        <v>0</v>
      </c>
      <c r="AD134">
        <f t="shared" ca="1" si="153"/>
        <v>0</v>
      </c>
      <c r="AE134">
        <f t="shared" ca="1" si="153"/>
        <v>0</v>
      </c>
      <c r="AF134">
        <f ca="1">SUMIF(INDIRECT("'"&amp;$AH134&amp;"'!$K:$K"),AF130,INDIRECT("'"&amp;$AH134&amp;"'!$W:$W"))</f>
        <v>0</v>
      </c>
      <c r="AH134" t="s">
        <v>401</v>
      </c>
    </row>
    <row r="135" spans="1:34" x14ac:dyDescent="0.15">
      <c r="A135" s="4" t="e">
        <f ca="1">SUMIFS(INDIRECT("'"&amp;$AH135&amp;"'!$X:$X"),INDIRECT("'"&amp;$AH135&amp;"'!$X:$X"),"&gt;0",INDIRECT("'"&amp;$AH135&amp;"'!$K:$K"),"&gt;="&amp;B130,INDIRECT("'"&amp;$AH135&amp;"'!$K:$K"),"&lt;="&amp;AF130)*12/SUMIFS(INDIRECT("'"&amp;$AH135&amp;"'!$H:$H"),INDIRECT("'"&amp;$AH135&amp;"'!$X:$X"),"&gt;0",INDIRECT("'"&amp;$AH135&amp;"'!$K:$K"),"&gt;="&amp;B130,INDIRECT("'"&amp;$AH135&amp;"'!$K:$K"),"&lt;="&amp;AF130)</f>
        <v>#DIV/0!</v>
      </c>
      <c r="B135">
        <f t="shared" ref="B135:AE135" ca="1" si="154">SUMIF(INDIRECT("'"&amp;$AH135&amp;"'!$K:$K"),B130,INDIRECT("'"&amp;$AH135&amp;"'!$W:$W"))</f>
        <v>0</v>
      </c>
      <c r="C135">
        <f t="shared" ca="1" si="154"/>
        <v>0</v>
      </c>
      <c r="D135">
        <f t="shared" ca="1" si="154"/>
        <v>0</v>
      </c>
      <c r="E135">
        <f t="shared" ca="1" si="154"/>
        <v>0</v>
      </c>
      <c r="F135">
        <f t="shared" ca="1" si="154"/>
        <v>0</v>
      </c>
      <c r="G135">
        <f t="shared" ca="1" si="154"/>
        <v>0</v>
      </c>
      <c r="H135">
        <f t="shared" ca="1" si="154"/>
        <v>0</v>
      </c>
      <c r="I135">
        <f t="shared" ca="1" si="154"/>
        <v>0</v>
      </c>
      <c r="J135">
        <f t="shared" ca="1" si="154"/>
        <v>0</v>
      </c>
      <c r="K135">
        <f t="shared" ca="1" si="154"/>
        <v>0</v>
      </c>
      <c r="L135">
        <f t="shared" ca="1" si="154"/>
        <v>0</v>
      </c>
      <c r="M135">
        <f t="shared" ca="1" si="154"/>
        <v>0</v>
      </c>
      <c r="N135">
        <f t="shared" ca="1" si="154"/>
        <v>0</v>
      </c>
      <c r="O135">
        <f t="shared" ca="1" si="154"/>
        <v>0</v>
      </c>
      <c r="P135">
        <f t="shared" ca="1" si="154"/>
        <v>0</v>
      </c>
      <c r="Q135">
        <f t="shared" ca="1" si="154"/>
        <v>0</v>
      </c>
      <c r="R135">
        <f t="shared" ca="1" si="154"/>
        <v>0</v>
      </c>
      <c r="S135">
        <f t="shared" ca="1" si="154"/>
        <v>0</v>
      </c>
      <c r="T135">
        <f t="shared" ca="1" si="154"/>
        <v>0</v>
      </c>
      <c r="U135">
        <f t="shared" ca="1" si="154"/>
        <v>0</v>
      </c>
      <c r="V135">
        <f t="shared" ca="1" si="154"/>
        <v>0</v>
      </c>
      <c r="W135">
        <f t="shared" ca="1" si="154"/>
        <v>0</v>
      </c>
      <c r="X135">
        <f t="shared" ca="1" si="154"/>
        <v>0</v>
      </c>
      <c r="Y135">
        <f t="shared" ca="1" si="154"/>
        <v>0</v>
      </c>
      <c r="Z135">
        <f t="shared" ca="1" si="154"/>
        <v>0</v>
      </c>
      <c r="AA135">
        <f t="shared" ca="1" si="154"/>
        <v>0</v>
      </c>
      <c r="AB135">
        <f t="shared" ca="1" si="154"/>
        <v>0</v>
      </c>
      <c r="AC135">
        <f t="shared" ca="1" si="154"/>
        <v>0</v>
      </c>
      <c r="AD135">
        <f t="shared" ca="1" si="154"/>
        <v>0</v>
      </c>
      <c r="AE135">
        <f t="shared" ca="1" si="154"/>
        <v>0</v>
      </c>
      <c r="AF135">
        <f ca="1">SUMIF(INDIRECT("'"&amp;$AH135&amp;"'!$K:$K"),AF130,INDIRECT("'"&amp;$AH135&amp;"'!$W:$W"))</f>
        <v>0</v>
      </c>
      <c r="AH135" t="s">
        <v>297</v>
      </c>
    </row>
    <row r="136" spans="1:34" x14ac:dyDescent="0.15">
      <c r="A136" s="4">
        <f ca="1">SUMIFS(INDIRECT("'"&amp;$AH136&amp;"'!$X:$X"),INDIRECT("'"&amp;$AH136&amp;"'!$X:$X"),"&gt;0",INDIRECT("'"&amp;$AH136&amp;"'!$K:$K"),"&gt;="&amp;B130,INDIRECT("'"&amp;$AH136&amp;"'!$K:$K"),"&lt;="&amp;AF130)*12/SUMIFS(INDIRECT("'"&amp;$AH136&amp;"'!$H:$H"),INDIRECT("'"&amp;$AH136&amp;"'!$X:$X"),"&gt;0",INDIRECT("'"&amp;$AH136&amp;"'!$K:$K"),"&gt;="&amp;B130,INDIRECT("'"&amp;$AH136&amp;"'!$K:$K"),"&lt;="&amp;AF130)</f>
        <v>0.20658400000000002</v>
      </c>
      <c r="B136">
        <f t="shared" ref="B136:AF136" ca="1" si="155">SUMIF(INDIRECT("'"&amp;$AH136&amp;"'!$K:$K"),B130,INDIRECT("'"&amp;$AH136&amp;"'!$W:$W"))</f>
        <v>0</v>
      </c>
      <c r="C136">
        <f t="shared" ca="1" si="155"/>
        <v>0</v>
      </c>
      <c r="D136">
        <f t="shared" ca="1" si="155"/>
        <v>0</v>
      </c>
      <c r="E136">
        <f t="shared" ca="1" si="155"/>
        <v>0</v>
      </c>
      <c r="F136">
        <f t="shared" ca="1" si="155"/>
        <v>0</v>
      </c>
      <c r="G136">
        <f t="shared" ca="1" si="155"/>
        <v>0</v>
      </c>
      <c r="H136">
        <f t="shared" ca="1" si="155"/>
        <v>0</v>
      </c>
      <c r="I136">
        <f t="shared" ca="1" si="155"/>
        <v>0</v>
      </c>
      <c r="J136">
        <f t="shared" ca="1" si="155"/>
        <v>0</v>
      </c>
      <c r="K136">
        <f t="shared" ca="1" si="155"/>
        <v>0</v>
      </c>
      <c r="L136">
        <f t="shared" ca="1" si="155"/>
        <v>0</v>
      </c>
      <c r="M136">
        <f t="shared" ca="1" si="155"/>
        <v>0</v>
      </c>
      <c r="N136">
        <f t="shared" ca="1" si="155"/>
        <v>0</v>
      </c>
      <c r="O136">
        <f t="shared" ca="1" si="155"/>
        <v>0</v>
      </c>
      <c r="P136">
        <f t="shared" ca="1" si="155"/>
        <v>0</v>
      </c>
      <c r="Q136">
        <f t="shared" ca="1" si="155"/>
        <v>50000</v>
      </c>
      <c r="R136">
        <f t="shared" ca="1" si="155"/>
        <v>0</v>
      </c>
      <c r="S136">
        <f t="shared" ca="1" si="155"/>
        <v>0</v>
      </c>
      <c r="T136">
        <f t="shared" ca="1" si="155"/>
        <v>0</v>
      </c>
      <c r="U136">
        <f t="shared" ca="1" si="155"/>
        <v>0</v>
      </c>
      <c r="V136">
        <f t="shared" ca="1" si="155"/>
        <v>0</v>
      </c>
      <c r="W136">
        <f t="shared" ca="1" si="155"/>
        <v>0</v>
      </c>
      <c r="X136">
        <f t="shared" ca="1" si="155"/>
        <v>0</v>
      </c>
      <c r="Y136">
        <f t="shared" ca="1" si="155"/>
        <v>0</v>
      </c>
      <c r="Z136">
        <f t="shared" ca="1" si="155"/>
        <v>0</v>
      </c>
      <c r="AA136">
        <f t="shared" ca="1" si="155"/>
        <v>0</v>
      </c>
      <c r="AB136">
        <f t="shared" ca="1" si="155"/>
        <v>0</v>
      </c>
      <c r="AC136">
        <f t="shared" ca="1" si="155"/>
        <v>0</v>
      </c>
      <c r="AD136">
        <f t="shared" ca="1" si="155"/>
        <v>0</v>
      </c>
      <c r="AE136">
        <f t="shared" ca="1" si="155"/>
        <v>0</v>
      </c>
      <c r="AF136">
        <f t="shared" ca="1" si="155"/>
        <v>0</v>
      </c>
      <c r="AH136" t="s">
        <v>799</v>
      </c>
    </row>
    <row r="137" spans="1:34" x14ac:dyDescent="0.15">
      <c r="K137" t="s">
        <v>977</v>
      </c>
    </row>
    <row r="140" spans="1:34" s="20" customFormat="1" ht="25.5" customHeight="1" x14ac:dyDescent="0.15">
      <c r="A140" s="19"/>
      <c r="B140" s="19">
        <f ca="1">SUM(B142:B149)</f>
        <v>0</v>
      </c>
      <c r="C140" s="19">
        <f t="shared" ref="C140:AF140" ca="1" si="156">SUM(C142:C149)</f>
        <v>0</v>
      </c>
      <c r="D140" s="19">
        <f t="shared" ca="1" si="156"/>
        <v>0</v>
      </c>
      <c r="E140" s="19">
        <f t="shared" ca="1" si="156"/>
        <v>0</v>
      </c>
      <c r="F140" s="19">
        <f t="shared" ca="1" si="156"/>
        <v>0</v>
      </c>
      <c r="G140" s="19">
        <f t="shared" ca="1" si="156"/>
        <v>0</v>
      </c>
      <c r="H140" s="19">
        <f t="shared" ca="1" si="156"/>
        <v>0</v>
      </c>
      <c r="I140" s="19">
        <f t="shared" ca="1" si="156"/>
        <v>0</v>
      </c>
      <c r="J140" s="19">
        <f t="shared" ca="1" si="156"/>
        <v>0</v>
      </c>
      <c r="K140" s="19">
        <f t="shared" ca="1" si="156"/>
        <v>50800</v>
      </c>
      <c r="L140" s="19">
        <f t="shared" ca="1" si="156"/>
        <v>0</v>
      </c>
      <c r="M140" s="19">
        <f t="shared" ca="1" si="156"/>
        <v>0</v>
      </c>
      <c r="N140" s="19">
        <f t="shared" ca="1" si="156"/>
        <v>50000</v>
      </c>
      <c r="O140" s="19">
        <f t="shared" ca="1" si="156"/>
        <v>5000</v>
      </c>
      <c r="P140" s="19">
        <f t="shared" ca="1" si="156"/>
        <v>27000</v>
      </c>
      <c r="Q140" s="19">
        <f t="shared" ca="1" si="156"/>
        <v>0</v>
      </c>
      <c r="R140" s="19">
        <f t="shared" ca="1" si="156"/>
        <v>85000</v>
      </c>
      <c r="S140" s="19">
        <f t="shared" ca="1" si="156"/>
        <v>4800</v>
      </c>
      <c r="T140" s="19">
        <f t="shared" ca="1" si="156"/>
        <v>0</v>
      </c>
      <c r="U140" s="19">
        <f t="shared" ca="1" si="156"/>
        <v>5000</v>
      </c>
      <c r="V140" s="19">
        <f t="shared" ca="1" si="156"/>
        <v>3900</v>
      </c>
      <c r="W140" s="19">
        <f t="shared" ca="1" si="156"/>
        <v>0</v>
      </c>
      <c r="X140" s="19">
        <f t="shared" ca="1" si="156"/>
        <v>100</v>
      </c>
      <c r="Y140" s="19">
        <f t="shared" ca="1" si="156"/>
        <v>0</v>
      </c>
      <c r="Z140" s="19">
        <f t="shared" ca="1" si="156"/>
        <v>247.88</v>
      </c>
      <c r="AA140" s="19">
        <f t="shared" ca="1" si="156"/>
        <v>0</v>
      </c>
      <c r="AB140" s="19">
        <f t="shared" ca="1" si="156"/>
        <v>0</v>
      </c>
      <c r="AC140" s="19">
        <f t="shared" ca="1" si="156"/>
        <v>0</v>
      </c>
      <c r="AD140" s="19">
        <f t="shared" ca="1" si="156"/>
        <v>0</v>
      </c>
      <c r="AE140" s="19">
        <f t="shared" ca="1" si="156"/>
        <v>0</v>
      </c>
      <c r="AF140" s="19">
        <f t="shared" ca="1" si="156"/>
        <v>10000</v>
      </c>
    </row>
    <row r="141" spans="1:34" s="20" customFormat="1" ht="25.5" customHeight="1" x14ac:dyDescent="0.15">
      <c r="A141" s="19">
        <f ca="1">AVERAGE(A142:A147)</f>
        <v>0.15115410264870774</v>
      </c>
      <c r="B141" s="21">
        <v>43282</v>
      </c>
      <c r="C141" s="22">
        <f t="shared" ref="C141" si="157">B141+1</f>
        <v>43283</v>
      </c>
      <c r="D141" s="22">
        <f t="shared" ref="D141" si="158">C141+1</f>
        <v>43284</v>
      </c>
      <c r="E141" s="22">
        <f t="shared" ref="E141" si="159">D141+1</f>
        <v>43285</v>
      </c>
      <c r="F141" s="22">
        <f t="shared" ref="F141" si="160">E141+1</f>
        <v>43286</v>
      </c>
      <c r="G141" s="22">
        <f t="shared" ref="G141" si="161">F141+1</f>
        <v>43287</v>
      </c>
      <c r="H141" s="22">
        <f t="shared" ref="H141" si="162">G141+1</f>
        <v>43288</v>
      </c>
      <c r="I141" s="22">
        <f t="shared" ref="I141" si="163">H141+1</f>
        <v>43289</v>
      </c>
      <c r="J141" s="22">
        <f t="shared" ref="J141" si="164">I141+1</f>
        <v>43290</v>
      </c>
      <c r="K141" s="22">
        <f t="shared" ref="K141" si="165">J141+1</f>
        <v>43291</v>
      </c>
      <c r="L141" s="22">
        <f t="shared" ref="L141" si="166">K141+1</f>
        <v>43292</v>
      </c>
      <c r="M141" s="22">
        <f t="shared" ref="M141" si="167">L141+1</f>
        <v>43293</v>
      </c>
      <c r="N141" s="22">
        <f t="shared" ref="N141" si="168">M141+1</f>
        <v>43294</v>
      </c>
      <c r="O141" s="22">
        <f t="shared" ref="O141" si="169">N141+1</f>
        <v>43295</v>
      </c>
      <c r="P141" s="22">
        <f t="shared" ref="P141" si="170">O141+1</f>
        <v>43296</v>
      </c>
      <c r="Q141" s="22">
        <f t="shared" ref="Q141" si="171">P141+1</f>
        <v>43297</v>
      </c>
      <c r="R141" s="22">
        <f t="shared" ref="R141" si="172">Q141+1</f>
        <v>43298</v>
      </c>
      <c r="S141" s="22">
        <f t="shared" ref="S141" si="173">R141+1</f>
        <v>43299</v>
      </c>
      <c r="T141" s="22">
        <f t="shared" ref="T141" si="174">S141+1</f>
        <v>43300</v>
      </c>
      <c r="U141" s="22">
        <f t="shared" ref="U141" si="175">T141+1</f>
        <v>43301</v>
      </c>
      <c r="V141" s="22">
        <f t="shared" ref="V141" si="176">U141+1</f>
        <v>43302</v>
      </c>
      <c r="W141" s="22">
        <f t="shared" ref="W141" si="177">V141+1</f>
        <v>43303</v>
      </c>
      <c r="X141" s="22">
        <f t="shared" ref="X141" si="178">W141+1</f>
        <v>43304</v>
      </c>
      <c r="Y141" s="22">
        <f t="shared" ref="Y141" si="179">X141+1</f>
        <v>43305</v>
      </c>
      <c r="Z141" s="22">
        <f t="shared" ref="Z141" si="180">Y141+1</f>
        <v>43306</v>
      </c>
      <c r="AA141" s="22">
        <f t="shared" ref="AA141" si="181">Z141+1</f>
        <v>43307</v>
      </c>
      <c r="AB141" s="22">
        <f t="shared" ref="AB141" si="182">AA141+1</f>
        <v>43308</v>
      </c>
      <c r="AC141" s="22">
        <f t="shared" ref="AC141" si="183">AB141+1</f>
        <v>43309</v>
      </c>
      <c r="AD141" s="22">
        <f t="shared" ref="AD141" si="184">AC141+1</f>
        <v>43310</v>
      </c>
      <c r="AE141" s="22">
        <f t="shared" ref="AE141" si="185">AD141+1</f>
        <v>43311</v>
      </c>
      <c r="AF141" s="22">
        <f t="shared" ref="AF141" si="186">AE141+1</f>
        <v>43312</v>
      </c>
    </row>
    <row r="142" spans="1:34" x14ac:dyDescent="0.15">
      <c r="A142" s="4">
        <f ca="1">SUMIFS(INDIRECT("'"&amp;$AH142&amp;"'!$X:$X"),INDIRECT("'"&amp;$AH142&amp;"'!$X:$X"),"&gt;0",INDIRECT("'"&amp;$AH142&amp;"'!$K:$K"),"&gt;="&amp;B141,INDIRECT("'"&amp;$AH142&amp;"'!$K:$K"),"&lt;="&amp;AF141)*12/SUMIFS(INDIRECT("'"&amp;$AH142&amp;"'!$H:$H"),INDIRECT("'"&amp;$AH142&amp;"'!$X:$X"),"&gt;0",INDIRECT("'"&amp;$AH142&amp;"'!$K:$K"),"&gt;="&amp;B141,INDIRECT("'"&amp;$AH142&amp;"'!$K:$K"),"&lt;="&amp;AF141)</f>
        <v>0.14218666666666666</v>
      </c>
      <c r="B142">
        <f t="shared" ref="B142:AE142" ca="1" si="187">SUMIF(INDIRECT("'"&amp;$AH142&amp;"'!$K:$K"),B141,INDIRECT("'"&amp;$AH142&amp;"'!$W:$W"))</f>
        <v>0</v>
      </c>
      <c r="C142">
        <f t="shared" ca="1" si="187"/>
        <v>0</v>
      </c>
      <c r="D142">
        <f t="shared" ca="1" si="187"/>
        <v>0</v>
      </c>
      <c r="E142">
        <f t="shared" ca="1" si="187"/>
        <v>0</v>
      </c>
      <c r="F142">
        <f t="shared" ca="1" si="187"/>
        <v>0</v>
      </c>
      <c r="G142">
        <f t="shared" ca="1" si="187"/>
        <v>0</v>
      </c>
      <c r="H142">
        <f t="shared" ca="1" si="187"/>
        <v>0</v>
      </c>
      <c r="I142">
        <f t="shared" ca="1" si="187"/>
        <v>0</v>
      </c>
      <c r="J142">
        <f t="shared" ca="1" si="187"/>
        <v>0</v>
      </c>
      <c r="K142">
        <f t="shared" ca="1" si="187"/>
        <v>0</v>
      </c>
      <c r="L142">
        <f t="shared" ca="1" si="187"/>
        <v>0</v>
      </c>
      <c r="M142">
        <f t="shared" ca="1" si="187"/>
        <v>0</v>
      </c>
      <c r="N142">
        <f t="shared" ca="1" si="187"/>
        <v>50000</v>
      </c>
      <c r="O142">
        <f t="shared" ca="1" si="187"/>
        <v>0</v>
      </c>
      <c r="P142">
        <f t="shared" ca="1" si="187"/>
        <v>0</v>
      </c>
      <c r="Q142">
        <f t="shared" ca="1" si="187"/>
        <v>0</v>
      </c>
      <c r="R142">
        <f t="shared" ca="1" si="187"/>
        <v>55000</v>
      </c>
      <c r="S142">
        <f t="shared" ca="1" si="187"/>
        <v>4800</v>
      </c>
      <c r="T142">
        <f t="shared" ca="1" si="187"/>
        <v>0</v>
      </c>
      <c r="U142">
        <f t="shared" ca="1" si="187"/>
        <v>0</v>
      </c>
      <c r="V142">
        <f t="shared" ca="1" si="187"/>
        <v>0</v>
      </c>
      <c r="W142">
        <f t="shared" ca="1" si="187"/>
        <v>0</v>
      </c>
      <c r="X142">
        <f t="shared" ca="1" si="187"/>
        <v>0</v>
      </c>
      <c r="Y142">
        <f t="shared" ca="1" si="187"/>
        <v>0</v>
      </c>
      <c r="Z142">
        <f t="shared" ca="1" si="187"/>
        <v>0</v>
      </c>
      <c r="AA142">
        <f t="shared" ca="1" si="187"/>
        <v>0</v>
      </c>
      <c r="AB142">
        <f t="shared" ca="1" si="187"/>
        <v>0</v>
      </c>
      <c r="AC142">
        <f t="shared" ca="1" si="187"/>
        <v>0</v>
      </c>
      <c r="AD142">
        <f t="shared" ca="1" si="187"/>
        <v>0</v>
      </c>
      <c r="AE142">
        <f t="shared" ca="1" si="187"/>
        <v>0</v>
      </c>
      <c r="AF142">
        <f ca="1">SUMIF(INDIRECT("'"&amp;$AH142&amp;"'!$K:$K"),AF141,INDIRECT("'"&amp;$AH142&amp;"'!$W:$W"))</f>
        <v>0</v>
      </c>
      <c r="AH142" t="s">
        <v>294</v>
      </c>
    </row>
    <row r="143" spans="1:34" x14ac:dyDescent="0.15">
      <c r="A143" s="4">
        <f ca="1">SUMIFS(INDIRECT("'"&amp;$AH143&amp;"'!$X:$X"),INDIRECT("'"&amp;$AH143&amp;"'!$X:$X"),"&gt;0",INDIRECT("'"&amp;$AH143&amp;"'!$K:$K"),"&gt;="&amp;B141,INDIRECT("'"&amp;$AH143&amp;"'!$K:$K"),"&lt;="&amp;AF141)*12/SUMIFS(INDIRECT("'"&amp;$AH143&amp;"'!$H:$H"),INDIRECT("'"&amp;$AH143&amp;"'!$X:$X"),"&gt;0",INDIRECT("'"&amp;$AH143&amp;"'!$K:$K"),"&gt;="&amp;B141,INDIRECT("'"&amp;$AH143&amp;"'!$K:$K"),"&lt;="&amp;AF141)</f>
        <v>0.16015635971950939</v>
      </c>
      <c r="B143">
        <f t="shared" ref="B143:AE143" ca="1" si="188">SUMIF(INDIRECT("'"&amp;$AH143&amp;"'!$K:$K"),B141,INDIRECT("'"&amp;$AH143&amp;"'!$W:$W"))</f>
        <v>0</v>
      </c>
      <c r="C143">
        <f t="shared" ca="1" si="188"/>
        <v>0</v>
      </c>
      <c r="D143">
        <f t="shared" ca="1" si="188"/>
        <v>0</v>
      </c>
      <c r="E143">
        <f t="shared" ca="1" si="188"/>
        <v>0</v>
      </c>
      <c r="F143">
        <f t="shared" ca="1" si="188"/>
        <v>0</v>
      </c>
      <c r="G143">
        <f t="shared" ca="1" si="188"/>
        <v>0</v>
      </c>
      <c r="H143">
        <f t="shared" ca="1" si="188"/>
        <v>0</v>
      </c>
      <c r="I143">
        <f t="shared" ca="1" si="188"/>
        <v>0</v>
      </c>
      <c r="J143">
        <f t="shared" ca="1" si="188"/>
        <v>0</v>
      </c>
      <c r="K143">
        <f t="shared" ca="1" si="188"/>
        <v>0</v>
      </c>
      <c r="L143">
        <f t="shared" ca="1" si="188"/>
        <v>0</v>
      </c>
      <c r="M143">
        <f t="shared" ca="1" si="188"/>
        <v>0</v>
      </c>
      <c r="N143">
        <f t="shared" ca="1" si="188"/>
        <v>0</v>
      </c>
      <c r="O143">
        <f t="shared" ca="1" si="188"/>
        <v>0</v>
      </c>
      <c r="P143">
        <f t="shared" ca="1" si="188"/>
        <v>27000</v>
      </c>
      <c r="Q143">
        <f t="shared" ca="1" si="188"/>
        <v>0</v>
      </c>
      <c r="R143">
        <f t="shared" ca="1" si="188"/>
        <v>0</v>
      </c>
      <c r="S143">
        <f t="shared" ca="1" si="188"/>
        <v>0</v>
      </c>
      <c r="T143">
        <f t="shared" ca="1" si="188"/>
        <v>0</v>
      </c>
      <c r="U143">
        <f t="shared" ca="1" si="188"/>
        <v>5000</v>
      </c>
      <c r="V143">
        <f t="shared" ca="1" si="188"/>
        <v>0</v>
      </c>
      <c r="W143">
        <f t="shared" ca="1" si="188"/>
        <v>0</v>
      </c>
      <c r="X143">
        <f t="shared" ca="1" si="188"/>
        <v>0</v>
      </c>
      <c r="Y143">
        <f t="shared" ca="1" si="188"/>
        <v>0</v>
      </c>
      <c r="Z143">
        <f t="shared" ca="1" si="188"/>
        <v>247.88</v>
      </c>
      <c r="AA143">
        <f t="shared" ca="1" si="188"/>
        <v>0</v>
      </c>
      <c r="AB143">
        <f t="shared" ca="1" si="188"/>
        <v>0</v>
      </c>
      <c r="AC143">
        <f t="shared" ca="1" si="188"/>
        <v>0</v>
      </c>
      <c r="AD143">
        <f t="shared" ca="1" si="188"/>
        <v>0</v>
      </c>
      <c r="AE143">
        <f t="shared" ca="1" si="188"/>
        <v>0</v>
      </c>
      <c r="AF143">
        <f ca="1">SUMIF(INDIRECT("'"&amp;$AH143&amp;"'!$K:$K"),AF141,INDIRECT("'"&amp;$AH143&amp;"'!$W:$W"))</f>
        <v>10000</v>
      </c>
      <c r="AH143" t="s">
        <v>296</v>
      </c>
    </row>
    <row r="144" spans="1:34" x14ac:dyDescent="0.15">
      <c r="A144" s="4">
        <f ca="1">SUMIFS(INDIRECT("'"&amp;$AH144&amp;"'!$X:$X"),INDIRECT("'"&amp;$AH144&amp;"'!$X:$X"),"&gt;0",INDIRECT("'"&amp;$AH144&amp;"'!$K:$K"),"&gt;="&amp;B141,INDIRECT("'"&amp;$AH144&amp;"'!$K:$K"),"&lt;="&amp;AF141)*12/SUMIFS(INDIRECT("'"&amp;$AH144&amp;"'!$H:$H"),INDIRECT("'"&amp;$AH144&amp;"'!$X:$X"),"&gt;0",INDIRECT("'"&amp;$AH144&amp;"'!$K:$K"),"&gt;="&amp;B141,INDIRECT("'"&amp;$AH144&amp;"'!$K:$K"),"&lt;="&amp;AF141)</f>
        <v>0.16704445530043965</v>
      </c>
      <c r="B144">
        <f t="shared" ref="B144:AE144" ca="1" si="189">SUMIF(INDIRECT("'"&amp;$AH144&amp;"'!$K:$K"),B141,INDIRECT("'"&amp;$AH144&amp;"'!$W:$W"))</f>
        <v>0</v>
      </c>
      <c r="C144">
        <f t="shared" ca="1" si="189"/>
        <v>0</v>
      </c>
      <c r="D144">
        <f t="shared" ca="1" si="189"/>
        <v>0</v>
      </c>
      <c r="E144">
        <f t="shared" ca="1" si="189"/>
        <v>0</v>
      </c>
      <c r="F144">
        <f t="shared" ca="1" si="189"/>
        <v>0</v>
      </c>
      <c r="G144">
        <f t="shared" ca="1" si="189"/>
        <v>0</v>
      </c>
      <c r="H144">
        <f t="shared" ca="1" si="189"/>
        <v>0</v>
      </c>
      <c r="I144">
        <f t="shared" ca="1" si="189"/>
        <v>0</v>
      </c>
      <c r="J144">
        <f t="shared" ca="1" si="189"/>
        <v>0</v>
      </c>
      <c r="K144">
        <f t="shared" ca="1" si="189"/>
        <v>0</v>
      </c>
      <c r="L144">
        <f t="shared" ca="1" si="189"/>
        <v>0</v>
      </c>
      <c r="M144">
        <f t="shared" ca="1" si="189"/>
        <v>0</v>
      </c>
      <c r="N144">
        <f t="shared" ca="1" si="189"/>
        <v>0</v>
      </c>
      <c r="O144">
        <f t="shared" ca="1" si="189"/>
        <v>5000</v>
      </c>
      <c r="P144">
        <f t="shared" ca="1" si="189"/>
        <v>0</v>
      </c>
      <c r="Q144">
        <f t="shared" ca="1" si="189"/>
        <v>0</v>
      </c>
      <c r="R144">
        <f t="shared" ca="1" si="189"/>
        <v>0</v>
      </c>
      <c r="S144">
        <f t="shared" ca="1" si="189"/>
        <v>0</v>
      </c>
      <c r="T144">
        <f t="shared" ca="1" si="189"/>
        <v>0</v>
      </c>
      <c r="U144">
        <f t="shared" ca="1" si="189"/>
        <v>0</v>
      </c>
      <c r="V144">
        <f t="shared" ca="1" si="189"/>
        <v>3900</v>
      </c>
      <c r="W144">
        <f t="shared" ca="1" si="189"/>
        <v>0</v>
      </c>
      <c r="X144">
        <f t="shared" ca="1" si="189"/>
        <v>0</v>
      </c>
      <c r="Y144">
        <f t="shared" ca="1" si="189"/>
        <v>0</v>
      </c>
      <c r="Z144">
        <f t="shared" ca="1" si="189"/>
        <v>0</v>
      </c>
      <c r="AA144">
        <f t="shared" ca="1" si="189"/>
        <v>0</v>
      </c>
      <c r="AB144">
        <f t="shared" ca="1" si="189"/>
        <v>0</v>
      </c>
      <c r="AC144">
        <f t="shared" ca="1" si="189"/>
        <v>0</v>
      </c>
      <c r="AD144">
        <f t="shared" ca="1" si="189"/>
        <v>0</v>
      </c>
      <c r="AE144">
        <f t="shared" ca="1" si="189"/>
        <v>0</v>
      </c>
      <c r="AF144">
        <f ca="1">SUMIF(INDIRECT("'"&amp;$AH144&amp;"'!$K:$K"),AF141,INDIRECT("'"&amp;$AH144&amp;"'!$W:$W"))</f>
        <v>0</v>
      </c>
      <c r="AH144" t="s">
        <v>403</v>
      </c>
    </row>
    <row r="145" spans="1:34" x14ac:dyDescent="0.15">
      <c r="A145" s="4">
        <f ca="1">SUMIFS(INDIRECT("'"&amp;$AH145&amp;"'!$X:$X"),INDIRECT("'"&amp;$AH145&amp;"'!$X:$X"),"&gt;0",INDIRECT("'"&amp;$AH145&amp;"'!$K:$K"),"&gt;="&amp;B141,INDIRECT("'"&amp;$AH145&amp;"'!$K:$K"),"&lt;="&amp;AF141)*12/SUMIFS(INDIRECT("'"&amp;$AH145&amp;"'!$H:$H"),INDIRECT("'"&amp;$AH145&amp;"'!$X:$X"),"&gt;0",INDIRECT("'"&amp;$AH145&amp;"'!$K:$K"),"&gt;="&amp;B141,INDIRECT("'"&amp;$AH145&amp;"'!$K:$K"),"&lt;="&amp;AF141)</f>
        <v>0.15637777777777781</v>
      </c>
      <c r="B145">
        <f t="shared" ref="B145:AE145" ca="1" si="190">SUMIF(INDIRECT("'"&amp;$AH145&amp;"'!$K:$K"),B141,INDIRECT("'"&amp;$AH145&amp;"'!$W:$W"))</f>
        <v>0</v>
      </c>
      <c r="C145">
        <f t="shared" ca="1" si="190"/>
        <v>0</v>
      </c>
      <c r="D145">
        <f t="shared" ca="1" si="190"/>
        <v>0</v>
      </c>
      <c r="E145">
        <f t="shared" ca="1" si="190"/>
        <v>0</v>
      </c>
      <c r="F145">
        <f t="shared" ca="1" si="190"/>
        <v>0</v>
      </c>
      <c r="G145">
        <f t="shared" ca="1" si="190"/>
        <v>0</v>
      </c>
      <c r="H145">
        <f t="shared" ca="1" si="190"/>
        <v>0</v>
      </c>
      <c r="I145">
        <f t="shared" ca="1" si="190"/>
        <v>0</v>
      </c>
      <c r="J145">
        <f t="shared" ca="1" si="190"/>
        <v>0</v>
      </c>
      <c r="K145">
        <f t="shared" ca="1" si="190"/>
        <v>0</v>
      </c>
      <c r="L145">
        <f t="shared" ca="1" si="190"/>
        <v>0</v>
      </c>
      <c r="M145">
        <f t="shared" ca="1" si="190"/>
        <v>0</v>
      </c>
      <c r="N145">
        <f t="shared" ca="1" si="190"/>
        <v>0</v>
      </c>
      <c r="O145">
        <f t="shared" ca="1" si="190"/>
        <v>0</v>
      </c>
      <c r="P145">
        <f t="shared" ca="1" si="190"/>
        <v>0</v>
      </c>
      <c r="Q145">
        <f t="shared" ca="1" si="190"/>
        <v>0</v>
      </c>
      <c r="R145">
        <f t="shared" ca="1" si="190"/>
        <v>30000</v>
      </c>
      <c r="S145">
        <f t="shared" ca="1" si="190"/>
        <v>0</v>
      </c>
      <c r="T145">
        <f t="shared" ca="1" si="190"/>
        <v>0</v>
      </c>
      <c r="U145">
        <f t="shared" ca="1" si="190"/>
        <v>0</v>
      </c>
      <c r="V145">
        <f t="shared" ca="1" si="190"/>
        <v>0</v>
      </c>
      <c r="W145">
        <f t="shared" ca="1" si="190"/>
        <v>0</v>
      </c>
      <c r="X145">
        <f t="shared" ca="1" si="190"/>
        <v>0</v>
      </c>
      <c r="Y145">
        <f t="shared" ca="1" si="190"/>
        <v>0</v>
      </c>
      <c r="Z145">
        <f t="shared" ca="1" si="190"/>
        <v>0</v>
      </c>
      <c r="AA145">
        <f t="shared" ca="1" si="190"/>
        <v>0</v>
      </c>
      <c r="AB145">
        <f t="shared" ca="1" si="190"/>
        <v>0</v>
      </c>
      <c r="AC145">
        <f t="shared" ca="1" si="190"/>
        <v>0</v>
      </c>
      <c r="AD145">
        <f t="shared" ca="1" si="190"/>
        <v>0</v>
      </c>
      <c r="AE145">
        <f t="shared" ca="1" si="190"/>
        <v>0</v>
      </c>
      <c r="AF145">
        <f ca="1">SUMIF(INDIRECT("'"&amp;$AH145&amp;"'!$K:$K"),AF141,INDIRECT("'"&amp;$AH145&amp;"'!$W:$W"))</f>
        <v>0</v>
      </c>
      <c r="AH145" t="s">
        <v>401</v>
      </c>
    </row>
    <row r="146" spans="1:34" x14ac:dyDescent="0.15">
      <c r="A146" s="4">
        <f ca="1">SUMIFS(INDIRECT("'"&amp;$AH146&amp;"'!$X:$X"),INDIRECT("'"&amp;$AH146&amp;"'!$X:$X"),"&gt;0",INDIRECT("'"&amp;$AH146&amp;"'!$K:$K"),"&gt;="&amp;B141,INDIRECT("'"&amp;$AH146&amp;"'!$K:$K"),"&lt;="&amp;AF141)*12/SUMIFS(INDIRECT("'"&amp;$AH146&amp;"'!$H:$H"),INDIRECT("'"&amp;$AH146&amp;"'!$X:$X"),"&gt;0",INDIRECT("'"&amp;$AH146&amp;"'!$K:$K"),"&gt;="&amp;B141,INDIRECT("'"&amp;$AH146&amp;"'!$K:$K"),"&lt;="&amp;AF141)</f>
        <v>9.1726027397260268E-2</v>
      </c>
      <c r="B146">
        <f t="shared" ref="B146:AE146" ca="1" si="191">SUMIF(INDIRECT("'"&amp;$AH146&amp;"'!$K:$K"),B141,INDIRECT("'"&amp;$AH146&amp;"'!$W:$W"))</f>
        <v>0</v>
      </c>
      <c r="C146">
        <f t="shared" ca="1" si="191"/>
        <v>0</v>
      </c>
      <c r="D146">
        <f t="shared" ca="1" si="191"/>
        <v>0</v>
      </c>
      <c r="E146">
        <f t="shared" ca="1" si="191"/>
        <v>0</v>
      </c>
      <c r="F146">
        <f t="shared" ca="1" si="191"/>
        <v>0</v>
      </c>
      <c r="G146">
        <f t="shared" ca="1" si="191"/>
        <v>0</v>
      </c>
      <c r="H146">
        <f t="shared" ca="1" si="191"/>
        <v>0</v>
      </c>
      <c r="I146">
        <f t="shared" ca="1" si="191"/>
        <v>0</v>
      </c>
      <c r="J146">
        <f t="shared" ca="1" si="191"/>
        <v>0</v>
      </c>
      <c r="K146">
        <f t="shared" ca="1" si="191"/>
        <v>0</v>
      </c>
      <c r="L146">
        <f t="shared" ca="1" si="191"/>
        <v>0</v>
      </c>
      <c r="M146">
        <f t="shared" ca="1" si="191"/>
        <v>0</v>
      </c>
      <c r="N146">
        <f t="shared" ca="1" si="191"/>
        <v>0</v>
      </c>
      <c r="O146">
        <f t="shared" ca="1" si="191"/>
        <v>0</v>
      </c>
      <c r="P146">
        <f t="shared" ca="1" si="191"/>
        <v>0</v>
      </c>
      <c r="Q146">
        <f t="shared" ca="1" si="191"/>
        <v>0</v>
      </c>
      <c r="R146">
        <f t="shared" ca="1" si="191"/>
        <v>0</v>
      </c>
      <c r="S146">
        <f t="shared" ca="1" si="191"/>
        <v>0</v>
      </c>
      <c r="T146">
        <f t="shared" ca="1" si="191"/>
        <v>0</v>
      </c>
      <c r="U146">
        <f t="shared" ca="1" si="191"/>
        <v>0</v>
      </c>
      <c r="V146">
        <f t="shared" ca="1" si="191"/>
        <v>0</v>
      </c>
      <c r="W146">
        <f t="shared" ca="1" si="191"/>
        <v>0</v>
      </c>
      <c r="X146">
        <f t="shared" ca="1" si="191"/>
        <v>100</v>
      </c>
      <c r="Y146">
        <f t="shared" ca="1" si="191"/>
        <v>0</v>
      </c>
      <c r="Z146">
        <f t="shared" ca="1" si="191"/>
        <v>0</v>
      </c>
      <c r="AA146">
        <f t="shared" ca="1" si="191"/>
        <v>0</v>
      </c>
      <c r="AB146">
        <f t="shared" ca="1" si="191"/>
        <v>0</v>
      </c>
      <c r="AC146">
        <f t="shared" ca="1" si="191"/>
        <v>0</v>
      </c>
      <c r="AD146">
        <f t="shared" ca="1" si="191"/>
        <v>0</v>
      </c>
      <c r="AE146">
        <f t="shared" ca="1" si="191"/>
        <v>0</v>
      </c>
      <c r="AF146">
        <f ca="1">SUMIF(INDIRECT("'"&amp;$AH146&amp;"'!$K:$K"),AF141,INDIRECT("'"&amp;$AH146&amp;"'!$W:$W"))</f>
        <v>0</v>
      </c>
      <c r="AH146" t="s">
        <v>297</v>
      </c>
    </row>
    <row r="147" spans="1:34" x14ac:dyDescent="0.15">
      <c r="A147" s="4">
        <f ca="1">SUMIFS(INDIRECT("'"&amp;$AH147&amp;"'!$X:$X"),INDIRECT("'"&amp;$AH147&amp;"'!$X:$X"),"&gt;0",INDIRECT("'"&amp;$AH147&amp;"'!$K:$K"),"&gt;="&amp;B141,INDIRECT("'"&amp;$AH147&amp;"'!$K:$K"),"&lt;="&amp;AF141)*12/SUMIFS(INDIRECT("'"&amp;$AH147&amp;"'!$H:$H"),INDIRECT("'"&amp;$AH147&amp;"'!$X:$X"),"&gt;0",INDIRECT("'"&amp;$AH147&amp;"'!$K:$K"),"&gt;="&amp;B141,INDIRECT("'"&amp;$AH147&amp;"'!$K:$K"),"&lt;="&amp;AF141)</f>
        <v>0.18943332903059248</v>
      </c>
      <c r="B147">
        <f t="shared" ref="B147:AF147" ca="1" si="192">SUMIF(INDIRECT("'"&amp;$AH147&amp;"'!$K:$K"),B141,INDIRECT("'"&amp;$AH147&amp;"'!$W:$W"))</f>
        <v>0</v>
      </c>
      <c r="C147">
        <f t="shared" ca="1" si="192"/>
        <v>0</v>
      </c>
      <c r="D147">
        <f t="shared" ca="1" si="192"/>
        <v>0</v>
      </c>
      <c r="E147">
        <f t="shared" ca="1" si="192"/>
        <v>0</v>
      </c>
      <c r="F147">
        <f t="shared" ca="1" si="192"/>
        <v>0</v>
      </c>
      <c r="G147">
        <f t="shared" ca="1" si="192"/>
        <v>0</v>
      </c>
      <c r="H147">
        <f t="shared" ca="1" si="192"/>
        <v>0</v>
      </c>
      <c r="I147">
        <f t="shared" ca="1" si="192"/>
        <v>0</v>
      </c>
      <c r="J147">
        <f t="shared" ca="1" si="192"/>
        <v>0</v>
      </c>
      <c r="K147">
        <f t="shared" ca="1" si="192"/>
        <v>50800</v>
      </c>
      <c r="L147">
        <f t="shared" ca="1" si="192"/>
        <v>0</v>
      </c>
      <c r="M147">
        <f t="shared" ca="1" si="192"/>
        <v>0</v>
      </c>
      <c r="N147">
        <f t="shared" ca="1" si="192"/>
        <v>0</v>
      </c>
      <c r="O147">
        <f t="shared" ca="1" si="192"/>
        <v>0</v>
      </c>
      <c r="P147">
        <f t="shared" ca="1" si="192"/>
        <v>0</v>
      </c>
      <c r="Q147">
        <f t="shared" ca="1" si="192"/>
        <v>0</v>
      </c>
      <c r="R147">
        <f t="shared" ca="1" si="192"/>
        <v>0</v>
      </c>
      <c r="S147">
        <f t="shared" ca="1" si="192"/>
        <v>0</v>
      </c>
      <c r="T147">
        <f t="shared" ca="1" si="192"/>
        <v>0</v>
      </c>
      <c r="U147">
        <f t="shared" ca="1" si="192"/>
        <v>0</v>
      </c>
      <c r="V147">
        <f t="shared" ca="1" si="192"/>
        <v>0</v>
      </c>
      <c r="W147">
        <f t="shared" ca="1" si="192"/>
        <v>0</v>
      </c>
      <c r="X147">
        <f t="shared" ca="1" si="192"/>
        <v>0</v>
      </c>
      <c r="Y147">
        <f t="shared" ca="1" si="192"/>
        <v>0</v>
      </c>
      <c r="Z147">
        <f t="shared" ca="1" si="192"/>
        <v>0</v>
      </c>
      <c r="AA147">
        <f t="shared" ca="1" si="192"/>
        <v>0</v>
      </c>
      <c r="AB147">
        <f t="shared" ca="1" si="192"/>
        <v>0</v>
      </c>
      <c r="AC147">
        <f t="shared" ca="1" si="192"/>
        <v>0</v>
      </c>
      <c r="AD147">
        <f t="shared" ca="1" si="192"/>
        <v>0</v>
      </c>
      <c r="AE147">
        <f t="shared" ca="1" si="192"/>
        <v>0</v>
      </c>
      <c r="AF147">
        <f t="shared" ca="1" si="192"/>
        <v>0</v>
      </c>
      <c r="AH147" t="s">
        <v>799</v>
      </c>
    </row>
    <row r="150" spans="1:34" s="20" customFormat="1" ht="25.5" customHeight="1" x14ac:dyDescent="0.15">
      <c r="A150" s="19"/>
      <c r="B150" s="19">
        <f ca="1">SUM(B152:B159)</f>
        <v>0</v>
      </c>
      <c r="C150" s="19">
        <f t="shared" ref="C150:AF150" ca="1" si="193">SUM(C152:C159)</f>
        <v>0</v>
      </c>
      <c r="D150" s="19">
        <f t="shared" ca="1" si="193"/>
        <v>0</v>
      </c>
      <c r="E150" s="19">
        <f t="shared" ca="1" si="193"/>
        <v>0</v>
      </c>
      <c r="F150" s="19">
        <f t="shared" ca="1" si="193"/>
        <v>0</v>
      </c>
      <c r="G150" s="19">
        <f t="shared" ca="1" si="193"/>
        <v>0</v>
      </c>
      <c r="H150" s="19">
        <f t="shared" ca="1" si="193"/>
        <v>0</v>
      </c>
      <c r="I150" s="19">
        <f t="shared" ca="1" si="193"/>
        <v>0</v>
      </c>
      <c r="J150" s="19">
        <f t="shared" ca="1" si="193"/>
        <v>0</v>
      </c>
      <c r="K150" s="19">
        <f t="shared" ca="1" si="193"/>
        <v>0</v>
      </c>
      <c r="L150" s="19">
        <f t="shared" ca="1" si="193"/>
        <v>0</v>
      </c>
      <c r="M150" s="19">
        <f t="shared" ca="1" si="193"/>
        <v>0</v>
      </c>
      <c r="N150" s="19">
        <f t="shared" ca="1" si="193"/>
        <v>0</v>
      </c>
      <c r="O150" s="19">
        <f t="shared" ca="1" si="193"/>
        <v>0</v>
      </c>
      <c r="P150" s="19">
        <f t="shared" ca="1" si="193"/>
        <v>30000</v>
      </c>
      <c r="Q150" s="19">
        <f t="shared" ca="1" si="193"/>
        <v>0</v>
      </c>
      <c r="R150" s="19">
        <f t="shared" ca="1" si="193"/>
        <v>0</v>
      </c>
      <c r="S150" s="19">
        <f t="shared" ca="1" si="193"/>
        <v>0</v>
      </c>
      <c r="T150" s="19">
        <f t="shared" ca="1" si="193"/>
        <v>0</v>
      </c>
      <c r="U150" s="19">
        <f t="shared" ca="1" si="193"/>
        <v>0</v>
      </c>
      <c r="V150" s="19">
        <f t="shared" ca="1" si="193"/>
        <v>0</v>
      </c>
      <c r="W150" s="19">
        <f t="shared" ca="1" si="193"/>
        <v>0</v>
      </c>
      <c r="X150" s="19">
        <f t="shared" ca="1" si="193"/>
        <v>0</v>
      </c>
      <c r="Y150" s="19">
        <f t="shared" ca="1" si="193"/>
        <v>0</v>
      </c>
      <c r="Z150" s="19">
        <f t="shared" ca="1" si="193"/>
        <v>0</v>
      </c>
      <c r="AA150" s="19">
        <f t="shared" ca="1" si="193"/>
        <v>0</v>
      </c>
      <c r="AB150" s="19">
        <f t="shared" ca="1" si="193"/>
        <v>0</v>
      </c>
      <c r="AC150" s="19">
        <f t="shared" ca="1" si="193"/>
        <v>0</v>
      </c>
      <c r="AD150" s="19">
        <f t="shared" ca="1" si="193"/>
        <v>0</v>
      </c>
      <c r="AE150" s="19">
        <f t="shared" ca="1" si="193"/>
        <v>0</v>
      </c>
      <c r="AF150" s="19">
        <f t="shared" ca="1" si="193"/>
        <v>0</v>
      </c>
    </row>
    <row r="151" spans="1:34" s="20" customFormat="1" ht="25.5" customHeight="1" x14ac:dyDescent="0.15">
      <c r="A151" s="19" t="e">
        <f ca="1">AVERAGE(A152:A157)</f>
        <v>#DIV/0!</v>
      </c>
      <c r="B151" s="21">
        <v>43313</v>
      </c>
      <c r="C151" s="22">
        <f t="shared" ref="C151" si="194">B151+1</f>
        <v>43314</v>
      </c>
      <c r="D151" s="22">
        <f t="shared" ref="D151" si="195">C151+1</f>
        <v>43315</v>
      </c>
      <c r="E151" s="22">
        <f t="shared" ref="E151" si="196">D151+1</f>
        <v>43316</v>
      </c>
      <c r="F151" s="22">
        <f t="shared" ref="F151" si="197">E151+1</f>
        <v>43317</v>
      </c>
      <c r="G151" s="22">
        <f t="shared" ref="G151" si="198">F151+1</f>
        <v>43318</v>
      </c>
      <c r="H151" s="22">
        <f t="shared" ref="H151" si="199">G151+1</f>
        <v>43319</v>
      </c>
      <c r="I151" s="22">
        <f t="shared" ref="I151" si="200">H151+1</f>
        <v>43320</v>
      </c>
      <c r="J151" s="22">
        <f t="shared" ref="J151" si="201">I151+1</f>
        <v>43321</v>
      </c>
      <c r="K151" s="22">
        <f t="shared" ref="K151" si="202">J151+1</f>
        <v>43322</v>
      </c>
      <c r="L151" s="22">
        <f t="shared" ref="L151" si="203">K151+1</f>
        <v>43323</v>
      </c>
      <c r="M151" s="22">
        <f t="shared" ref="M151" si="204">L151+1</f>
        <v>43324</v>
      </c>
      <c r="N151" s="22">
        <f t="shared" ref="N151" si="205">M151+1</f>
        <v>43325</v>
      </c>
      <c r="O151" s="22">
        <f t="shared" ref="O151" si="206">N151+1</f>
        <v>43326</v>
      </c>
      <c r="P151" s="22">
        <f t="shared" ref="P151" si="207">O151+1</f>
        <v>43327</v>
      </c>
      <c r="Q151" s="22">
        <f t="shared" ref="Q151" si="208">P151+1</f>
        <v>43328</v>
      </c>
      <c r="R151" s="22">
        <f t="shared" ref="R151" si="209">Q151+1</f>
        <v>43329</v>
      </c>
      <c r="S151" s="22">
        <f t="shared" ref="S151" si="210">R151+1</f>
        <v>43330</v>
      </c>
      <c r="T151" s="22">
        <f t="shared" ref="T151" si="211">S151+1</f>
        <v>43331</v>
      </c>
      <c r="U151" s="22">
        <f t="shared" ref="U151" si="212">T151+1</f>
        <v>43332</v>
      </c>
      <c r="V151" s="22">
        <f t="shared" ref="V151" si="213">U151+1</f>
        <v>43333</v>
      </c>
      <c r="W151" s="22">
        <f t="shared" ref="W151" si="214">V151+1</f>
        <v>43334</v>
      </c>
      <c r="X151" s="22">
        <f t="shared" ref="X151" si="215">W151+1</f>
        <v>43335</v>
      </c>
      <c r="Y151" s="22">
        <f t="shared" ref="Y151" si="216">X151+1</f>
        <v>43336</v>
      </c>
      <c r="Z151" s="22">
        <f t="shared" ref="Z151" si="217">Y151+1</f>
        <v>43337</v>
      </c>
      <c r="AA151" s="22">
        <f t="shared" ref="AA151" si="218">Z151+1</f>
        <v>43338</v>
      </c>
      <c r="AB151" s="22">
        <f t="shared" ref="AB151" si="219">AA151+1</f>
        <v>43339</v>
      </c>
      <c r="AC151" s="22">
        <f t="shared" ref="AC151" si="220">AB151+1</f>
        <v>43340</v>
      </c>
      <c r="AD151" s="22">
        <f t="shared" ref="AD151" si="221">AC151+1</f>
        <v>43341</v>
      </c>
      <c r="AE151" s="22">
        <f t="shared" ref="AE151" si="222">AD151+1</f>
        <v>43342</v>
      </c>
      <c r="AF151" s="22">
        <f t="shared" ref="AF151" si="223">AE151+1</f>
        <v>43343</v>
      </c>
    </row>
    <row r="152" spans="1:34" x14ac:dyDescent="0.15">
      <c r="A152" s="4" t="e">
        <f ca="1">SUMIFS(INDIRECT("'"&amp;$AH152&amp;"'!$X:$X"),INDIRECT("'"&amp;$AH152&amp;"'!$X:$X"),"&gt;0",INDIRECT("'"&amp;$AH152&amp;"'!$K:$K"),"&gt;="&amp;B151,INDIRECT("'"&amp;$AH152&amp;"'!$K:$K"),"&lt;="&amp;AF151)*12/SUMIFS(INDIRECT("'"&amp;$AH152&amp;"'!$H:$H"),INDIRECT("'"&amp;$AH152&amp;"'!$X:$X"),"&gt;0",INDIRECT("'"&amp;$AH152&amp;"'!$K:$K"),"&gt;="&amp;B151,INDIRECT("'"&amp;$AH152&amp;"'!$K:$K"),"&lt;="&amp;AF151)</f>
        <v>#DIV/0!</v>
      </c>
      <c r="B152">
        <f t="shared" ref="B152:AE152" ca="1" si="224">SUMIF(INDIRECT("'"&amp;$AH152&amp;"'!$K:$K"),B151,INDIRECT("'"&amp;$AH152&amp;"'!$W:$W"))</f>
        <v>0</v>
      </c>
      <c r="C152">
        <f t="shared" ca="1" si="224"/>
        <v>0</v>
      </c>
      <c r="D152">
        <f t="shared" ca="1" si="224"/>
        <v>0</v>
      </c>
      <c r="E152">
        <f t="shared" ca="1" si="224"/>
        <v>0</v>
      </c>
      <c r="F152">
        <f t="shared" ca="1" si="224"/>
        <v>0</v>
      </c>
      <c r="G152">
        <f t="shared" ca="1" si="224"/>
        <v>0</v>
      </c>
      <c r="H152">
        <f t="shared" ca="1" si="224"/>
        <v>0</v>
      </c>
      <c r="I152">
        <f t="shared" ca="1" si="224"/>
        <v>0</v>
      </c>
      <c r="J152">
        <f t="shared" ca="1" si="224"/>
        <v>0</v>
      </c>
      <c r="K152">
        <f t="shared" ca="1" si="224"/>
        <v>0</v>
      </c>
      <c r="L152">
        <f t="shared" ca="1" si="224"/>
        <v>0</v>
      </c>
      <c r="M152">
        <f t="shared" ca="1" si="224"/>
        <v>0</v>
      </c>
      <c r="N152">
        <f t="shared" ca="1" si="224"/>
        <v>0</v>
      </c>
      <c r="O152">
        <f t="shared" ca="1" si="224"/>
        <v>0</v>
      </c>
      <c r="P152">
        <f t="shared" ca="1" si="224"/>
        <v>0</v>
      </c>
      <c r="Q152">
        <f t="shared" ca="1" si="224"/>
        <v>0</v>
      </c>
      <c r="R152">
        <f t="shared" ca="1" si="224"/>
        <v>0</v>
      </c>
      <c r="S152">
        <f t="shared" ca="1" si="224"/>
        <v>0</v>
      </c>
      <c r="T152">
        <f t="shared" ca="1" si="224"/>
        <v>0</v>
      </c>
      <c r="U152">
        <f t="shared" ca="1" si="224"/>
        <v>0</v>
      </c>
      <c r="V152">
        <f t="shared" ca="1" si="224"/>
        <v>0</v>
      </c>
      <c r="W152">
        <f t="shared" ca="1" si="224"/>
        <v>0</v>
      </c>
      <c r="X152">
        <f t="shared" ca="1" si="224"/>
        <v>0</v>
      </c>
      <c r="Y152">
        <f t="shared" ca="1" si="224"/>
        <v>0</v>
      </c>
      <c r="Z152">
        <f t="shared" ca="1" si="224"/>
        <v>0</v>
      </c>
      <c r="AA152">
        <f t="shared" ca="1" si="224"/>
        <v>0</v>
      </c>
      <c r="AB152">
        <f t="shared" ca="1" si="224"/>
        <v>0</v>
      </c>
      <c r="AC152">
        <f t="shared" ca="1" si="224"/>
        <v>0</v>
      </c>
      <c r="AD152">
        <f t="shared" ca="1" si="224"/>
        <v>0</v>
      </c>
      <c r="AE152">
        <f t="shared" ca="1" si="224"/>
        <v>0</v>
      </c>
      <c r="AF152">
        <f ca="1">SUMIF(INDIRECT("'"&amp;$AH152&amp;"'!$K:$K"),AF151,INDIRECT("'"&amp;$AH152&amp;"'!$W:$W"))</f>
        <v>0</v>
      </c>
      <c r="AH152" t="s">
        <v>294</v>
      </c>
    </row>
    <row r="153" spans="1:34" x14ac:dyDescent="0.15">
      <c r="A153" s="4" t="e">
        <f ca="1">SUMIFS(INDIRECT("'"&amp;$AH153&amp;"'!$X:$X"),INDIRECT("'"&amp;$AH153&amp;"'!$X:$X"),"&gt;0",INDIRECT("'"&amp;$AH153&amp;"'!$K:$K"),"&gt;="&amp;B151,INDIRECT("'"&amp;$AH153&amp;"'!$K:$K"),"&lt;="&amp;AF151)*12/SUMIFS(INDIRECT("'"&amp;$AH153&amp;"'!$H:$H"),INDIRECT("'"&amp;$AH153&amp;"'!$X:$X"),"&gt;0",INDIRECT("'"&amp;$AH153&amp;"'!$K:$K"),"&gt;="&amp;B151,INDIRECT("'"&amp;$AH153&amp;"'!$K:$K"),"&lt;="&amp;AF151)</f>
        <v>#DIV/0!</v>
      </c>
      <c r="B153">
        <f t="shared" ref="B153:AE153" ca="1" si="225">SUMIF(INDIRECT("'"&amp;$AH153&amp;"'!$K:$K"),B151,INDIRECT("'"&amp;$AH153&amp;"'!$W:$W"))</f>
        <v>0</v>
      </c>
      <c r="C153">
        <f t="shared" ca="1" si="225"/>
        <v>0</v>
      </c>
      <c r="D153">
        <f t="shared" ca="1" si="225"/>
        <v>0</v>
      </c>
      <c r="E153">
        <f t="shared" ca="1" si="225"/>
        <v>0</v>
      </c>
      <c r="F153">
        <f t="shared" ca="1" si="225"/>
        <v>0</v>
      </c>
      <c r="G153">
        <f t="shared" ca="1" si="225"/>
        <v>0</v>
      </c>
      <c r="H153">
        <f t="shared" ca="1" si="225"/>
        <v>0</v>
      </c>
      <c r="I153">
        <f t="shared" ca="1" si="225"/>
        <v>0</v>
      </c>
      <c r="J153">
        <f t="shared" ca="1" si="225"/>
        <v>0</v>
      </c>
      <c r="K153">
        <f t="shared" ca="1" si="225"/>
        <v>0</v>
      </c>
      <c r="L153">
        <f t="shared" ca="1" si="225"/>
        <v>0</v>
      </c>
      <c r="M153">
        <f t="shared" ca="1" si="225"/>
        <v>0</v>
      </c>
      <c r="N153">
        <f t="shared" ca="1" si="225"/>
        <v>0</v>
      </c>
      <c r="O153">
        <f t="shared" ca="1" si="225"/>
        <v>0</v>
      </c>
      <c r="P153">
        <f t="shared" ca="1" si="225"/>
        <v>0</v>
      </c>
      <c r="Q153">
        <f t="shared" ca="1" si="225"/>
        <v>0</v>
      </c>
      <c r="R153">
        <f t="shared" ca="1" si="225"/>
        <v>0</v>
      </c>
      <c r="S153">
        <f t="shared" ca="1" si="225"/>
        <v>0</v>
      </c>
      <c r="T153">
        <f t="shared" ca="1" si="225"/>
        <v>0</v>
      </c>
      <c r="U153">
        <f t="shared" ca="1" si="225"/>
        <v>0</v>
      </c>
      <c r="V153">
        <f t="shared" ca="1" si="225"/>
        <v>0</v>
      </c>
      <c r="W153">
        <f t="shared" ca="1" si="225"/>
        <v>0</v>
      </c>
      <c r="X153">
        <f t="shared" ca="1" si="225"/>
        <v>0</v>
      </c>
      <c r="Y153">
        <f t="shared" ca="1" si="225"/>
        <v>0</v>
      </c>
      <c r="Z153">
        <f t="shared" ca="1" si="225"/>
        <v>0</v>
      </c>
      <c r="AA153">
        <f t="shared" ca="1" si="225"/>
        <v>0</v>
      </c>
      <c r="AB153">
        <f t="shared" ca="1" si="225"/>
        <v>0</v>
      </c>
      <c r="AC153">
        <f t="shared" ca="1" si="225"/>
        <v>0</v>
      </c>
      <c r="AD153">
        <f t="shared" ca="1" si="225"/>
        <v>0</v>
      </c>
      <c r="AE153">
        <f t="shared" ca="1" si="225"/>
        <v>0</v>
      </c>
      <c r="AF153">
        <f ca="1">SUMIF(INDIRECT("'"&amp;$AH153&amp;"'!$K:$K"),AF151,INDIRECT("'"&amp;$AH153&amp;"'!$W:$W"))</f>
        <v>0</v>
      </c>
      <c r="AH153" t="s">
        <v>296</v>
      </c>
    </row>
    <row r="154" spans="1:34" x14ac:dyDescent="0.15">
      <c r="A154" s="4" t="e">
        <f ca="1">SUMIFS(INDIRECT("'"&amp;$AH154&amp;"'!$X:$X"),INDIRECT("'"&amp;$AH154&amp;"'!$X:$X"),"&gt;0",INDIRECT("'"&amp;$AH154&amp;"'!$K:$K"),"&gt;="&amp;B151,INDIRECT("'"&amp;$AH154&amp;"'!$K:$K"),"&lt;="&amp;AF151)*12/SUMIFS(INDIRECT("'"&amp;$AH154&amp;"'!$H:$H"),INDIRECT("'"&amp;$AH154&amp;"'!$X:$X"),"&gt;0",INDIRECT("'"&amp;$AH154&amp;"'!$K:$K"),"&gt;="&amp;B151,INDIRECT("'"&amp;$AH154&amp;"'!$K:$K"),"&lt;="&amp;AF151)</f>
        <v>#DIV/0!</v>
      </c>
      <c r="B154">
        <f t="shared" ref="B154:AE154" ca="1" si="226">SUMIF(INDIRECT("'"&amp;$AH154&amp;"'!$K:$K"),B151,INDIRECT("'"&amp;$AH154&amp;"'!$W:$W"))</f>
        <v>0</v>
      </c>
      <c r="C154">
        <f t="shared" ca="1" si="226"/>
        <v>0</v>
      </c>
      <c r="D154">
        <f t="shared" ca="1" si="226"/>
        <v>0</v>
      </c>
      <c r="E154">
        <f t="shared" ca="1" si="226"/>
        <v>0</v>
      </c>
      <c r="F154">
        <f t="shared" ca="1" si="226"/>
        <v>0</v>
      </c>
      <c r="G154">
        <f t="shared" ca="1" si="226"/>
        <v>0</v>
      </c>
      <c r="H154">
        <f t="shared" ca="1" si="226"/>
        <v>0</v>
      </c>
      <c r="I154">
        <f t="shared" ca="1" si="226"/>
        <v>0</v>
      </c>
      <c r="J154">
        <f t="shared" ca="1" si="226"/>
        <v>0</v>
      </c>
      <c r="K154">
        <f t="shared" ca="1" si="226"/>
        <v>0</v>
      </c>
      <c r="L154">
        <f t="shared" ca="1" si="226"/>
        <v>0</v>
      </c>
      <c r="M154">
        <f t="shared" ca="1" si="226"/>
        <v>0</v>
      </c>
      <c r="N154">
        <f t="shared" ca="1" si="226"/>
        <v>0</v>
      </c>
      <c r="O154">
        <f t="shared" ca="1" si="226"/>
        <v>0</v>
      </c>
      <c r="P154">
        <f t="shared" ca="1" si="226"/>
        <v>0</v>
      </c>
      <c r="Q154">
        <f t="shared" ca="1" si="226"/>
        <v>0</v>
      </c>
      <c r="R154">
        <f t="shared" ca="1" si="226"/>
        <v>0</v>
      </c>
      <c r="S154">
        <f t="shared" ca="1" si="226"/>
        <v>0</v>
      </c>
      <c r="T154">
        <f t="shared" ca="1" si="226"/>
        <v>0</v>
      </c>
      <c r="U154">
        <f t="shared" ca="1" si="226"/>
        <v>0</v>
      </c>
      <c r="V154">
        <f t="shared" ca="1" si="226"/>
        <v>0</v>
      </c>
      <c r="W154">
        <f t="shared" ca="1" si="226"/>
        <v>0</v>
      </c>
      <c r="X154">
        <f t="shared" ca="1" si="226"/>
        <v>0</v>
      </c>
      <c r="Y154">
        <f t="shared" ca="1" si="226"/>
        <v>0</v>
      </c>
      <c r="Z154">
        <f t="shared" ca="1" si="226"/>
        <v>0</v>
      </c>
      <c r="AA154">
        <f t="shared" ca="1" si="226"/>
        <v>0</v>
      </c>
      <c r="AB154">
        <f t="shared" ca="1" si="226"/>
        <v>0</v>
      </c>
      <c r="AC154">
        <f t="shared" ca="1" si="226"/>
        <v>0</v>
      </c>
      <c r="AD154">
        <f t="shared" ca="1" si="226"/>
        <v>0</v>
      </c>
      <c r="AE154">
        <f t="shared" ca="1" si="226"/>
        <v>0</v>
      </c>
      <c r="AF154">
        <f ca="1">SUMIF(INDIRECT("'"&amp;$AH154&amp;"'!$K:$K"),AF151,INDIRECT("'"&amp;$AH154&amp;"'!$W:$W"))</f>
        <v>0</v>
      </c>
      <c r="AH154" t="s">
        <v>403</v>
      </c>
    </row>
    <row r="155" spans="1:34" x14ac:dyDescent="0.15">
      <c r="A155" s="4" t="e">
        <f ca="1">SUMIFS(INDIRECT("'"&amp;$AH155&amp;"'!$X:$X"),INDIRECT("'"&amp;$AH155&amp;"'!$X:$X"),"&gt;0",INDIRECT("'"&amp;$AH155&amp;"'!$K:$K"),"&gt;="&amp;B151,INDIRECT("'"&amp;$AH155&amp;"'!$K:$K"),"&lt;="&amp;AF151)*12/SUMIFS(INDIRECT("'"&amp;$AH155&amp;"'!$H:$H"),INDIRECT("'"&amp;$AH155&amp;"'!$X:$X"),"&gt;0",INDIRECT("'"&amp;$AH155&amp;"'!$K:$K"),"&gt;="&amp;B151,INDIRECT("'"&amp;$AH155&amp;"'!$K:$K"),"&lt;="&amp;AF151)</f>
        <v>#DIV/0!</v>
      </c>
      <c r="B155">
        <f t="shared" ref="B155:AE155" ca="1" si="227">SUMIF(INDIRECT("'"&amp;$AH155&amp;"'!$K:$K"),B151,INDIRECT("'"&amp;$AH155&amp;"'!$W:$W"))</f>
        <v>0</v>
      </c>
      <c r="C155">
        <f t="shared" ca="1" si="227"/>
        <v>0</v>
      </c>
      <c r="D155">
        <f t="shared" ca="1" si="227"/>
        <v>0</v>
      </c>
      <c r="E155">
        <f t="shared" ca="1" si="227"/>
        <v>0</v>
      </c>
      <c r="F155">
        <f t="shared" ca="1" si="227"/>
        <v>0</v>
      </c>
      <c r="G155">
        <f t="shared" ca="1" si="227"/>
        <v>0</v>
      </c>
      <c r="H155">
        <f t="shared" ca="1" si="227"/>
        <v>0</v>
      </c>
      <c r="I155">
        <f t="shared" ca="1" si="227"/>
        <v>0</v>
      </c>
      <c r="J155">
        <f t="shared" ca="1" si="227"/>
        <v>0</v>
      </c>
      <c r="K155">
        <f t="shared" ca="1" si="227"/>
        <v>0</v>
      </c>
      <c r="L155">
        <f t="shared" ca="1" si="227"/>
        <v>0</v>
      </c>
      <c r="M155">
        <f t="shared" ca="1" si="227"/>
        <v>0</v>
      </c>
      <c r="N155">
        <f t="shared" ca="1" si="227"/>
        <v>0</v>
      </c>
      <c r="O155">
        <f t="shared" ca="1" si="227"/>
        <v>0</v>
      </c>
      <c r="P155">
        <f t="shared" ca="1" si="227"/>
        <v>0</v>
      </c>
      <c r="Q155">
        <f t="shared" ca="1" si="227"/>
        <v>0</v>
      </c>
      <c r="R155">
        <f t="shared" ca="1" si="227"/>
        <v>0</v>
      </c>
      <c r="S155">
        <f t="shared" ca="1" si="227"/>
        <v>0</v>
      </c>
      <c r="T155">
        <f t="shared" ca="1" si="227"/>
        <v>0</v>
      </c>
      <c r="U155">
        <f t="shared" ca="1" si="227"/>
        <v>0</v>
      </c>
      <c r="V155">
        <f t="shared" ca="1" si="227"/>
        <v>0</v>
      </c>
      <c r="W155">
        <f t="shared" ca="1" si="227"/>
        <v>0</v>
      </c>
      <c r="X155">
        <f t="shared" ca="1" si="227"/>
        <v>0</v>
      </c>
      <c r="Y155">
        <f t="shared" ca="1" si="227"/>
        <v>0</v>
      </c>
      <c r="Z155">
        <f t="shared" ca="1" si="227"/>
        <v>0</v>
      </c>
      <c r="AA155">
        <f t="shared" ca="1" si="227"/>
        <v>0</v>
      </c>
      <c r="AB155">
        <f t="shared" ca="1" si="227"/>
        <v>0</v>
      </c>
      <c r="AC155">
        <f t="shared" ca="1" si="227"/>
        <v>0</v>
      </c>
      <c r="AD155">
        <f t="shared" ca="1" si="227"/>
        <v>0</v>
      </c>
      <c r="AE155">
        <f t="shared" ca="1" si="227"/>
        <v>0</v>
      </c>
      <c r="AF155">
        <f ca="1">SUMIF(INDIRECT("'"&amp;$AH155&amp;"'!$K:$K"),AF151,INDIRECT("'"&amp;$AH155&amp;"'!$W:$W"))</f>
        <v>0</v>
      </c>
      <c r="AH155" t="s">
        <v>401</v>
      </c>
    </row>
    <row r="156" spans="1:34" x14ac:dyDescent="0.15">
      <c r="A156" s="4" t="e">
        <f ca="1">SUMIFS(INDIRECT("'"&amp;$AH156&amp;"'!$X:$X"),INDIRECT("'"&amp;$AH156&amp;"'!$X:$X"),"&gt;0",INDIRECT("'"&amp;$AH156&amp;"'!$K:$K"),"&gt;="&amp;B151,INDIRECT("'"&amp;$AH156&amp;"'!$K:$K"),"&lt;="&amp;AF151)*12/SUMIFS(INDIRECT("'"&amp;$AH156&amp;"'!$H:$H"),INDIRECT("'"&amp;$AH156&amp;"'!$X:$X"),"&gt;0",INDIRECT("'"&amp;$AH156&amp;"'!$K:$K"),"&gt;="&amp;B151,INDIRECT("'"&amp;$AH156&amp;"'!$K:$K"),"&lt;="&amp;AF151)</f>
        <v>#DIV/0!</v>
      </c>
      <c r="B156">
        <f t="shared" ref="B156:AE156" ca="1" si="228">SUMIF(INDIRECT("'"&amp;$AH156&amp;"'!$K:$K"),B151,INDIRECT("'"&amp;$AH156&amp;"'!$W:$W"))</f>
        <v>0</v>
      </c>
      <c r="C156">
        <f t="shared" ca="1" si="228"/>
        <v>0</v>
      </c>
      <c r="D156">
        <f t="shared" ca="1" si="228"/>
        <v>0</v>
      </c>
      <c r="E156">
        <f t="shared" ca="1" si="228"/>
        <v>0</v>
      </c>
      <c r="F156">
        <f t="shared" ca="1" si="228"/>
        <v>0</v>
      </c>
      <c r="G156">
        <f t="shared" ca="1" si="228"/>
        <v>0</v>
      </c>
      <c r="H156">
        <f t="shared" ca="1" si="228"/>
        <v>0</v>
      </c>
      <c r="I156">
        <f t="shared" ca="1" si="228"/>
        <v>0</v>
      </c>
      <c r="J156">
        <f t="shared" ca="1" si="228"/>
        <v>0</v>
      </c>
      <c r="K156">
        <f t="shared" ca="1" si="228"/>
        <v>0</v>
      </c>
      <c r="L156">
        <f t="shared" ca="1" si="228"/>
        <v>0</v>
      </c>
      <c r="M156">
        <f t="shared" ca="1" si="228"/>
        <v>0</v>
      </c>
      <c r="N156">
        <f t="shared" ca="1" si="228"/>
        <v>0</v>
      </c>
      <c r="O156">
        <f t="shared" ca="1" si="228"/>
        <v>0</v>
      </c>
      <c r="P156">
        <f t="shared" ca="1" si="228"/>
        <v>0</v>
      </c>
      <c r="Q156">
        <f t="shared" ca="1" si="228"/>
        <v>0</v>
      </c>
      <c r="R156">
        <f t="shared" ca="1" si="228"/>
        <v>0</v>
      </c>
      <c r="S156">
        <f t="shared" ca="1" si="228"/>
        <v>0</v>
      </c>
      <c r="T156">
        <f t="shared" ca="1" si="228"/>
        <v>0</v>
      </c>
      <c r="U156">
        <f t="shared" ca="1" si="228"/>
        <v>0</v>
      </c>
      <c r="V156">
        <f t="shared" ca="1" si="228"/>
        <v>0</v>
      </c>
      <c r="W156">
        <f t="shared" ca="1" si="228"/>
        <v>0</v>
      </c>
      <c r="X156">
        <f t="shared" ca="1" si="228"/>
        <v>0</v>
      </c>
      <c r="Y156">
        <f t="shared" ca="1" si="228"/>
        <v>0</v>
      </c>
      <c r="Z156">
        <f t="shared" ca="1" si="228"/>
        <v>0</v>
      </c>
      <c r="AA156">
        <f t="shared" ca="1" si="228"/>
        <v>0</v>
      </c>
      <c r="AB156">
        <f t="shared" ca="1" si="228"/>
        <v>0</v>
      </c>
      <c r="AC156">
        <f t="shared" ca="1" si="228"/>
        <v>0</v>
      </c>
      <c r="AD156">
        <f t="shared" ca="1" si="228"/>
        <v>0</v>
      </c>
      <c r="AE156">
        <f t="shared" ca="1" si="228"/>
        <v>0</v>
      </c>
      <c r="AF156">
        <f ca="1">SUMIF(INDIRECT("'"&amp;$AH156&amp;"'!$K:$K"),AF151,INDIRECT("'"&amp;$AH156&amp;"'!$W:$W"))</f>
        <v>0</v>
      </c>
      <c r="AH156" t="s">
        <v>297</v>
      </c>
    </row>
    <row r="157" spans="1:34" x14ac:dyDescent="0.15">
      <c r="A157" s="4">
        <f ca="1">SUMIFS(INDIRECT("'"&amp;$AH157&amp;"'!$X:$X"),INDIRECT("'"&amp;$AH157&amp;"'!$X:$X"),"&gt;0",INDIRECT("'"&amp;$AH157&amp;"'!$K:$K"),"&gt;="&amp;B151,INDIRECT("'"&amp;$AH157&amp;"'!$K:$K"),"&lt;="&amp;AF151)*12/SUMIFS(INDIRECT("'"&amp;$AH157&amp;"'!$H:$H"),INDIRECT("'"&amp;$AH157&amp;"'!$X:$X"),"&gt;0",INDIRECT("'"&amp;$AH157&amp;"'!$K:$K"),"&gt;="&amp;B151,INDIRECT("'"&amp;$AH157&amp;"'!$K:$K"),"&lt;="&amp;AF151)</f>
        <v>0.15844444444444444</v>
      </c>
      <c r="B157">
        <f t="shared" ref="B157:AF157" ca="1" si="229">SUMIF(INDIRECT("'"&amp;$AH157&amp;"'!$K:$K"),B151,INDIRECT("'"&amp;$AH157&amp;"'!$W:$W"))</f>
        <v>0</v>
      </c>
      <c r="C157">
        <f t="shared" ca="1" si="229"/>
        <v>0</v>
      </c>
      <c r="D157">
        <f t="shared" ca="1" si="229"/>
        <v>0</v>
      </c>
      <c r="E157">
        <f t="shared" ca="1" si="229"/>
        <v>0</v>
      </c>
      <c r="F157">
        <f t="shared" ca="1" si="229"/>
        <v>0</v>
      </c>
      <c r="G157">
        <f t="shared" ca="1" si="229"/>
        <v>0</v>
      </c>
      <c r="H157">
        <f t="shared" ca="1" si="229"/>
        <v>0</v>
      </c>
      <c r="I157">
        <f t="shared" ca="1" si="229"/>
        <v>0</v>
      </c>
      <c r="J157">
        <f t="shared" ca="1" si="229"/>
        <v>0</v>
      </c>
      <c r="K157">
        <f t="shared" ca="1" si="229"/>
        <v>0</v>
      </c>
      <c r="L157">
        <f t="shared" ca="1" si="229"/>
        <v>0</v>
      </c>
      <c r="M157">
        <f t="shared" ca="1" si="229"/>
        <v>0</v>
      </c>
      <c r="N157">
        <f t="shared" ca="1" si="229"/>
        <v>0</v>
      </c>
      <c r="O157">
        <f t="shared" ca="1" si="229"/>
        <v>0</v>
      </c>
      <c r="P157">
        <f t="shared" ca="1" si="229"/>
        <v>30000</v>
      </c>
      <c r="Q157">
        <f t="shared" ca="1" si="229"/>
        <v>0</v>
      </c>
      <c r="R157">
        <f t="shared" ca="1" si="229"/>
        <v>0</v>
      </c>
      <c r="S157">
        <f t="shared" ca="1" si="229"/>
        <v>0</v>
      </c>
      <c r="T157">
        <f t="shared" ca="1" si="229"/>
        <v>0</v>
      </c>
      <c r="U157">
        <f t="shared" ca="1" si="229"/>
        <v>0</v>
      </c>
      <c r="V157">
        <f t="shared" ca="1" si="229"/>
        <v>0</v>
      </c>
      <c r="W157">
        <f t="shared" ca="1" si="229"/>
        <v>0</v>
      </c>
      <c r="X157">
        <f t="shared" ca="1" si="229"/>
        <v>0</v>
      </c>
      <c r="Y157">
        <f t="shared" ca="1" si="229"/>
        <v>0</v>
      </c>
      <c r="Z157">
        <f t="shared" ca="1" si="229"/>
        <v>0</v>
      </c>
      <c r="AA157">
        <f t="shared" ca="1" si="229"/>
        <v>0</v>
      </c>
      <c r="AB157">
        <f t="shared" ca="1" si="229"/>
        <v>0</v>
      </c>
      <c r="AC157">
        <f t="shared" ca="1" si="229"/>
        <v>0</v>
      </c>
      <c r="AD157">
        <f t="shared" ca="1" si="229"/>
        <v>0</v>
      </c>
      <c r="AE157">
        <f t="shared" ca="1" si="229"/>
        <v>0</v>
      </c>
      <c r="AF157">
        <f t="shared" ca="1" si="229"/>
        <v>0</v>
      </c>
      <c r="AH157" t="s">
        <v>799</v>
      </c>
    </row>
    <row r="160" spans="1:34" s="20" customFormat="1" ht="25.5" customHeight="1" x14ac:dyDescent="0.15">
      <c r="A160" s="19"/>
      <c r="B160" s="19">
        <f ca="1">SUM(B162:B169)</f>
        <v>0</v>
      </c>
      <c r="C160" s="19">
        <f t="shared" ref="C160:AF160" ca="1" si="230">SUM(C162:C169)</f>
        <v>0</v>
      </c>
      <c r="D160" s="19">
        <f t="shared" ca="1" si="230"/>
        <v>0</v>
      </c>
      <c r="E160" s="19">
        <f t="shared" ca="1" si="230"/>
        <v>0</v>
      </c>
      <c r="F160" s="19">
        <f t="shared" ca="1" si="230"/>
        <v>0</v>
      </c>
      <c r="G160" s="19">
        <f t="shared" ca="1" si="230"/>
        <v>0</v>
      </c>
      <c r="H160" s="19">
        <f t="shared" ca="1" si="230"/>
        <v>0</v>
      </c>
      <c r="I160" s="19">
        <f t="shared" ca="1" si="230"/>
        <v>0</v>
      </c>
      <c r="J160" s="19">
        <f t="shared" ca="1" si="230"/>
        <v>0</v>
      </c>
      <c r="K160" s="19">
        <f t="shared" ca="1" si="230"/>
        <v>0</v>
      </c>
      <c r="L160" s="19">
        <f t="shared" ca="1" si="230"/>
        <v>0</v>
      </c>
      <c r="M160" s="19">
        <f t="shared" ca="1" si="230"/>
        <v>0</v>
      </c>
      <c r="N160" s="19">
        <f t="shared" ca="1" si="230"/>
        <v>0</v>
      </c>
      <c r="O160" s="19">
        <f t="shared" ca="1" si="230"/>
        <v>0</v>
      </c>
      <c r="P160" s="19">
        <f t="shared" ca="1" si="230"/>
        <v>0</v>
      </c>
      <c r="Q160" s="19">
        <f t="shared" ca="1" si="230"/>
        <v>0</v>
      </c>
      <c r="R160" s="19">
        <f t="shared" ca="1" si="230"/>
        <v>0</v>
      </c>
      <c r="S160" s="19">
        <f t="shared" ca="1" si="230"/>
        <v>0</v>
      </c>
      <c r="T160" s="19">
        <f t="shared" ca="1" si="230"/>
        <v>470</v>
      </c>
      <c r="U160" s="19">
        <f t="shared" ca="1" si="230"/>
        <v>0</v>
      </c>
      <c r="V160" s="19">
        <f t="shared" ca="1" si="230"/>
        <v>0</v>
      </c>
      <c r="W160" s="19">
        <f t="shared" ca="1" si="230"/>
        <v>0</v>
      </c>
      <c r="X160" s="19">
        <f t="shared" ca="1" si="230"/>
        <v>0</v>
      </c>
      <c r="Y160" s="19">
        <f t="shared" ca="1" si="230"/>
        <v>0</v>
      </c>
      <c r="Z160" s="19">
        <f t="shared" ca="1" si="230"/>
        <v>0</v>
      </c>
      <c r="AA160" s="19">
        <f t="shared" ca="1" si="230"/>
        <v>965</v>
      </c>
      <c r="AB160" s="19">
        <f t="shared" ca="1" si="230"/>
        <v>0</v>
      </c>
      <c r="AC160" s="19">
        <f t="shared" ca="1" si="230"/>
        <v>0</v>
      </c>
      <c r="AD160" s="19">
        <f t="shared" ca="1" si="230"/>
        <v>0</v>
      </c>
      <c r="AE160" s="19">
        <f t="shared" ca="1" si="230"/>
        <v>0</v>
      </c>
      <c r="AF160" s="19">
        <f t="shared" ca="1" si="230"/>
        <v>0</v>
      </c>
    </row>
    <row r="161" spans="1:34" s="20" customFormat="1" ht="25.5" customHeight="1" x14ac:dyDescent="0.15">
      <c r="A161" s="19" t="e">
        <f ca="1">AVERAGE(A162:A167)</f>
        <v>#DIV/0!</v>
      </c>
      <c r="B161" s="21">
        <v>43344</v>
      </c>
      <c r="C161" s="22">
        <f t="shared" ref="C161" si="231">B161+1</f>
        <v>43345</v>
      </c>
      <c r="D161" s="22">
        <f t="shared" ref="D161" si="232">C161+1</f>
        <v>43346</v>
      </c>
      <c r="E161" s="22">
        <f t="shared" ref="E161" si="233">D161+1</f>
        <v>43347</v>
      </c>
      <c r="F161" s="22">
        <f t="shared" ref="F161" si="234">E161+1</f>
        <v>43348</v>
      </c>
      <c r="G161" s="22">
        <f t="shared" ref="G161" si="235">F161+1</f>
        <v>43349</v>
      </c>
      <c r="H161" s="22">
        <f t="shared" ref="H161" si="236">G161+1</f>
        <v>43350</v>
      </c>
      <c r="I161" s="22">
        <f t="shared" ref="I161" si="237">H161+1</f>
        <v>43351</v>
      </c>
      <c r="J161" s="22">
        <f t="shared" ref="J161" si="238">I161+1</f>
        <v>43352</v>
      </c>
      <c r="K161" s="22">
        <f t="shared" ref="K161" si="239">J161+1</f>
        <v>43353</v>
      </c>
      <c r="L161" s="22">
        <f t="shared" ref="L161" si="240">K161+1</f>
        <v>43354</v>
      </c>
      <c r="M161" s="22">
        <f t="shared" ref="M161" si="241">L161+1</f>
        <v>43355</v>
      </c>
      <c r="N161" s="22">
        <f t="shared" ref="N161" si="242">M161+1</f>
        <v>43356</v>
      </c>
      <c r="O161" s="22">
        <f t="shared" ref="O161" si="243">N161+1</f>
        <v>43357</v>
      </c>
      <c r="P161" s="22">
        <f t="shared" ref="P161" si="244">O161+1</f>
        <v>43358</v>
      </c>
      <c r="Q161" s="22">
        <f t="shared" ref="Q161" si="245">P161+1</f>
        <v>43359</v>
      </c>
      <c r="R161" s="22">
        <f t="shared" ref="R161" si="246">Q161+1</f>
        <v>43360</v>
      </c>
      <c r="S161" s="22">
        <f t="shared" ref="S161" si="247">R161+1</f>
        <v>43361</v>
      </c>
      <c r="T161" s="22">
        <f t="shared" ref="T161" si="248">S161+1</f>
        <v>43362</v>
      </c>
      <c r="U161" s="22">
        <f t="shared" ref="U161" si="249">T161+1</f>
        <v>43363</v>
      </c>
      <c r="V161" s="22">
        <f t="shared" ref="V161" si="250">U161+1</f>
        <v>43364</v>
      </c>
      <c r="W161" s="22">
        <f t="shared" ref="W161" si="251">V161+1</f>
        <v>43365</v>
      </c>
      <c r="X161" s="22">
        <f t="shared" ref="X161" si="252">W161+1</f>
        <v>43366</v>
      </c>
      <c r="Y161" s="22">
        <f t="shared" ref="Y161" si="253">X161+1</f>
        <v>43367</v>
      </c>
      <c r="Z161" s="22">
        <f t="shared" ref="Z161" si="254">Y161+1</f>
        <v>43368</v>
      </c>
      <c r="AA161" s="22">
        <f t="shared" ref="AA161" si="255">Z161+1</f>
        <v>43369</v>
      </c>
      <c r="AB161" s="22">
        <f t="shared" ref="AB161" si="256">AA161+1</f>
        <v>43370</v>
      </c>
      <c r="AC161" s="22">
        <f t="shared" ref="AC161" si="257">AB161+1</f>
        <v>43371</v>
      </c>
      <c r="AD161" s="22">
        <f t="shared" ref="AD161" si="258">AC161+1</f>
        <v>43372</v>
      </c>
      <c r="AE161" s="22">
        <f t="shared" ref="AE161" si="259">AD161+1</f>
        <v>43373</v>
      </c>
      <c r="AF161" s="22">
        <f t="shared" ref="AF161" si="260">AE161+1</f>
        <v>43374</v>
      </c>
    </row>
    <row r="162" spans="1:34" x14ac:dyDescent="0.15">
      <c r="A162" s="4">
        <f ca="1">SUMIFS(INDIRECT("'"&amp;$AH162&amp;"'!$X:$X"),INDIRECT("'"&amp;$AH162&amp;"'!$X:$X"),"&gt;0",INDIRECT("'"&amp;$AH162&amp;"'!$K:$K"),"&gt;="&amp;B161,INDIRECT("'"&amp;$AH162&amp;"'!$K:$K"),"&lt;="&amp;AF161)*12/SUMIFS(INDIRECT("'"&amp;$AH162&amp;"'!$H:$H"),INDIRECT("'"&amp;$AH162&amp;"'!$X:$X"),"&gt;0",INDIRECT("'"&amp;$AH162&amp;"'!$K:$K"),"&gt;="&amp;B161,INDIRECT("'"&amp;$AH162&amp;"'!$K:$K"),"&lt;="&amp;AF161)</f>
        <v>0.19060449050086356</v>
      </c>
      <c r="B162">
        <f t="shared" ref="B162:AE162" ca="1" si="261">SUMIF(INDIRECT("'"&amp;$AH162&amp;"'!$K:$K"),B161,INDIRECT("'"&amp;$AH162&amp;"'!$W:$W"))</f>
        <v>0</v>
      </c>
      <c r="C162">
        <f t="shared" ca="1" si="261"/>
        <v>0</v>
      </c>
      <c r="D162">
        <f t="shared" ca="1" si="261"/>
        <v>0</v>
      </c>
      <c r="E162">
        <f t="shared" ca="1" si="261"/>
        <v>0</v>
      </c>
      <c r="F162">
        <f t="shared" ca="1" si="261"/>
        <v>0</v>
      </c>
      <c r="G162">
        <f t="shared" ca="1" si="261"/>
        <v>0</v>
      </c>
      <c r="H162">
        <f t="shared" ca="1" si="261"/>
        <v>0</v>
      </c>
      <c r="I162">
        <f t="shared" ca="1" si="261"/>
        <v>0</v>
      </c>
      <c r="J162">
        <f t="shared" ca="1" si="261"/>
        <v>0</v>
      </c>
      <c r="K162">
        <f t="shared" ca="1" si="261"/>
        <v>0</v>
      </c>
      <c r="L162">
        <f t="shared" ca="1" si="261"/>
        <v>0</v>
      </c>
      <c r="M162">
        <f t="shared" ca="1" si="261"/>
        <v>0</v>
      </c>
      <c r="N162">
        <f t="shared" ca="1" si="261"/>
        <v>0</v>
      </c>
      <c r="O162">
        <f t="shared" ca="1" si="261"/>
        <v>0</v>
      </c>
      <c r="P162">
        <f t="shared" ca="1" si="261"/>
        <v>0</v>
      </c>
      <c r="Q162">
        <f t="shared" ca="1" si="261"/>
        <v>0</v>
      </c>
      <c r="R162">
        <f t="shared" ca="1" si="261"/>
        <v>0</v>
      </c>
      <c r="S162">
        <f t="shared" ca="1" si="261"/>
        <v>0</v>
      </c>
      <c r="T162">
        <f t="shared" ca="1" si="261"/>
        <v>0</v>
      </c>
      <c r="U162">
        <f t="shared" ca="1" si="261"/>
        <v>0</v>
      </c>
      <c r="V162">
        <f t="shared" ca="1" si="261"/>
        <v>0</v>
      </c>
      <c r="W162">
        <f t="shared" ca="1" si="261"/>
        <v>0</v>
      </c>
      <c r="X162">
        <f t="shared" ca="1" si="261"/>
        <v>0</v>
      </c>
      <c r="Y162">
        <f t="shared" ca="1" si="261"/>
        <v>0</v>
      </c>
      <c r="Z162">
        <f t="shared" ca="1" si="261"/>
        <v>0</v>
      </c>
      <c r="AA162">
        <f t="shared" ca="1" si="261"/>
        <v>965</v>
      </c>
      <c r="AB162">
        <f t="shared" ca="1" si="261"/>
        <v>0</v>
      </c>
      <c r="AC162">
        <f t="shared" ca="1" si="261"/>
        <v>0</v>
      </c>
      <c r="AD162">
        <f t="shared" ca="1" si="261"/>
        <v>0</v>
      </c>
      <c r="AE162">
        <f t="shared" ca="1" si="261"/>
        <v>0</v>
      </c>
      <c r="AF162">
        <f ca="1">SUMIF(INDIRECT("'"&amp;$AH162&amp;"'!$K:$K"),AF161,INDIRECT("'"&amp;$AH162&amp;"'!$W:$W"))</f>
        <v>0</v>
      </c>
      <c r="AH162" t="s">
        <v>294</v>
      </c>
    </row>
    <row r="163" spans="1:34" x14ac:dyDescent="0.15">
      <c r="A163" s="4" t="e">
        <f ca="1">SUMIFS(INDIRECT("'"&amp;$AH163&amp;"'!$X:$X"),INDIRECT("'"&amp;$AH163&amp;"'!$X:$X"),"&gt;0",INDIRECT("'"&amp;$AH163&amp;"'!$K:$K"),"&gt;="&amp;B161,INDIRECT("'"&amp;$AH163&amp;"'!$K:$K"),"&lt;="&amp;AF161)*12/SUMIFS(INDIRECT("'"&amp;$AH163&amp;"'!$H:$H"),INDIRECT("'"&amp;$AH163&amp;"'!$X:$X"),"&gt;0",INDIRECT("'"&amp;$AH163&amp;"'!$K:$K"),"&gt;="&amp;B161,INDIRECT("'"&amp;$AH163&amp;"'!$K:$K"),"&lt;="&amp;AF161)</f>
        <v>#DIV/0!</v>
      </c>
      <c r="B163">
        <f t="shared" ref="B163:AE163" ca="1" si="262">SUMIF(INDIRECT("'"&amp;$AH163&amp;"'!$K:$K"),B161,INDIRECT("'"&amp;$AH163&amp;"'!$W:$W"))</f>
        <v>0</v>
      </c>
      <c r="C163">
        <f t="shared" ca="1" si="262"/>
        <v>0</v>
      </c>
      <c r="D163">
        <f t="shared" ca="1" si="262"/>
        <v>0</v>
      </c>
      <c r="E163">
        <f t="shared" ca="1" si="262"/>
        <v>0</v>
      </c>
      <c r="F163">
        <f t="shared" ca="1" si="262"/>
        <v>0</v>
      </c>
      <c r="G163">
        <f t="shared" ca="1" si="262"/>
        <v>0</v>
      </c>
      <c r="H163">
        <f t="shared" ca="1" si="262"/>
        <v>0</v>
      </c>
      <c r="I163">
        <f t="shared" ca="1" si="262"/>
        <v>0</v>
      </c>
      <c r="J163">
        <f t="shared" ca="1" si="262"/>
        <v>0</v>
      </c>
      <c r="K163">
        <f t="shared" ca="1" si="262"/>
        <v>0</v>
      </c>
      <c r="L163">
        <f t="shared" ca="1" si="262"/>
        <v>0</v>
      </c>
      <c r="M163">
        <f t="shared" ca="1" si="262"/>
        <v>0</v>
      </c>
      <c r="N163">
        <f t="shared" ca="1" si="262"/>
        <v>0</v>
      </c>
      <c r="O163">
        <f t="shared" ca="1" si="262"/>
        <v>0</v>
      </c>
      <c r="P163">
        <f t="shared" ca="1" si="262"/>
        <v>0</v>
      </c>
      <c r="Q163">
        <f t="shared" ca="1" si="262"/>
        <v>0</v>
      </c>
      <c r="R163">
        <f t="shared" ca="1" si="262"/>
        <v>0</v>
      </c>
      <c r="S163">
        <f t="shared" ca="1" si="262"/>
        <v>0</v>
      </c>
      <c r="T163">
        <f t="shared" ca="1" si="262"/>
        <v>0</v>
      </c>
      <c r="U163">
        <f t="shared" ca="1" si="262"/>
        <v>0</v>
      </c>
      <c r="V163">
        <f t="shared" ca="1" si="262"/>
        <v>0</v>
      </c>
      <c r="W163">
        <f t="shared" ca="1" si="262"/>
        <v>0</v>
      </c>
      <c r="X163">
        <f t="shared" ca="1" si="262"/>
        <v>0</v>
      </c>
      <c r="Y163">
        <f t="shared" ca="1" si="262"/>
        <v>0</v>
      </c>
      <c r="Z163">
        <f t="shared" ca="1" si="262"/>
        <v>0</v>
      </c>
      <c r="AA163">
        <f t="shared" ca="1" si="262"/>
        <v>0</v>
      </c>
      <c r="AB163">
        <f t="shared" ca="1" si="262"/>
        <v>0</v>
      </c>
      <c r="AC163">
        <f t="shared" ca="1" si="262"/>
        <v>0</v>
      </c>
      <c r="AD163">
        <f t="shared" ca="1" si="262"/>
        <v>0</v>
      </c>
      <c r="AE163">
        <f t="shared" ca="1" si="262"/>
        <v>0</v>
      </c>
      <c r="AF163">
        <f ca="1">SUMIF(INDIRECT("'"&amp;$AH163&amp;"'!$K:$K"),AF161,INDIRECT("'"&amp;$AH163&amp;"'!$W:$W"))</f>
        <v>0</v>
      </c>
      <c r="AH163" t="s">
        <v>296</v>
      </c>
    </row>
    <row r="164" spans="1:34" x14ac:dyDescent="0.15">
      <c r="A164" s="4">
        <f ca="1">SUMIFS(INDIRECT("'"&amp;$AH164&amp;"'!$X:$X"),INDIRECT("'"&amp;$AH164&amp;"'!$X:$X"),"&gt;0",INDIRECT("'"&amp;$AH164&amp;"'!$K:$K"),"&gt;="&amp;B161,INDIRECT("'"&amp;$AH164&amp;"'!$K:$K"),"&lt;="&amp;AF161)*12/SUMIFS(INDIRECT("'"&amp;$AH164&amp;"'!$H:$H"),INDIRECT("'"&amp;$AH164&amp;"'!$X:$X"),"&gt;0",INDIRECT("'"&amp;$AH164&amp;"'!$K:$K"),"&gt;="&amp;B161,INDIRECT("'"&amp;$AH164&amp;"'!$K:$K"),"&lt;="&amp;AF161)</f>
        <v>0.21106382978723409</v>
      </c>
      <c r="B164">
        <f t="shared" ref="B164:AE164" ca="1" si="263">SUMIF(INDIRECT("'"&amp;$AH164&amp;"'!$K:$K"),B161,INDIRECT("'"&amp;$AH164&amp;"'!$W:$W"))</f>
        <v>0</v>
      </c>
      <c r="C164">
        <f t="shared" ca="1" si="263"/>
        <v>0</v>
      </c>
      <c r="D164">
        <f t="shared" ca="1" si="263"/>
        <v>0</v>
      </c>
      <c r="E164">
        <f t="shared" ca="1" si="263"/>
        <v>0</v>
      </c>
      <c r="F164">
        <f t="shared" ca="1" si="263"/>
        <v>0</v>
      </c>
      <c r="G164">
        <f t="shared" ca="1" si="263"/>
        <v>0</v>
      </c>
      <c r="H164">
        <f t="shared" ca="1" si="263"/>
        <v>0</v>
      </c>
      <c r="I164">
        <f t="shared" ca="1" si="263"/>
        <v>0</v>
      </c>
      <c r="J164">
        <f t="shared" ca="1" si="263"/>
        <v>0</v>
      </c>
      <c r="K164">
        <f t="shared" ca="1" si="263"/>
        <v>0</v>
      </c>
      <c r="L164">
        <f t="shared" ca="1" si="263"/>
        <v>0</v>
      </c>
      <c r="M164">
        <f t="shared" ca="1" si="263"/>
        <v>0</v>
      </c>
      <c r="N164">
        <f t="shared" ca="1" si="263"/>
        <v>0</v>
      </c>
      <c r="O164">
        <f t="shared" ca="1" si="263"/>
        <v>0</v>
      </c>
      <c r="P164">
        <f t="shared" ca="1" si="263"/>
        <v>0</v>
      </c>
      <c r="Q164">
        <f t="shared" ca="1" si="263"/>
        <v>0</v>
      </c>
      <c r="R164">
        <f t="shared" ca="1" si="263"/>
        <v>0</v>
      </c>
      <c r="S164">
        <f t="shared" ca="1" si="263"/>
        <v>0</v>
      </c>
      <c r="T164">
        <f t="shared" ca="1" si="263"/>
        <v>470</v>
      </c>
      <c r="U164">
        <f t="shared" ca="1" si="263"/>
        <v>0</v>
      </c>
      <c r="V164">
        <f t="shared" ca="1" si="263"/>
        <v>0</v>
      </c>
      <c r="W164">
        <f t="shared" ca="1" si="263"/>
        <v>0</v>
      </c>
      <c r="X164">
        <f t="shared" ca="1" si="263"/>
        <v>0</v>
      </c>
      <c r="Y164">
        <f t="shared" ca="1" si="263"/>
        <v>0</v>
      </c>
      <c r="Z164">
        <f t="shared" ca="1" si="263"/>
        <v>0</v>
      </c>
      <c r="AA164">
        <f t="shared" ca="1" si="263"/>
        <v>0</v>
      </c>
      <c r="AB164">
        <f t="shared" ca="1" si="263"/>
        <v>0</v>
      </c>
      <c r="AC164">
        <f t="shared" ca="1" si="263"/>
        <v>0</v>
      </c>
      <c r="AD164">
        <f t="shared" ca="1" si="263"/>
        <v>0</v>
      </c>
      <c r="AE164">
        <f t="shared" ca="1" si="263"/>
        <v>0</v>
      </c>
      <c r="AF164">
        <f ca="1">SUMIF(INDIRECT("'"&amp;$AH164&amp;"'!$K:$K"),AF161,INDIRECT("'"&amp;$AH164&amp;"'!$W:$W"))</f>
        <v>0</v>
      </c>
      <c r="AH164" t="s">
        <v>403</v>
      </c>
    </row>
    <row r="165" spans="1:34" x14ac:dyDescent="0.15">
      <c r="A165" s="4" t="e">
        <f ca="1">SUMIFS(INDIRECT("'"&amp;$AH165&amp;"'!$X:$X"),INDIRECT("'"&amp;$AH165&amp;"'!$X:$X"),"&gt;0",INDIRECT("'"&amp;$AH165&amp;"'!$K:$K"),"&gt;="&amp;B161,INDIRECT("'"&amp;$AH165&amp;"'!$K:$K"),"&lt;="&amp;AF161)*12/SUMIFS(INDIRECT("'"&amp;$AH165&amp;"'!$H:$H"),INDIRECT("'"&amp;$AH165&amp;"'!$X:$X"),"&gt;0",INDIRECT("'"&amp;$AH165&amp;"'!$K:$K"),"&gt;="&amp;B161,INDIRECT("'"&amp;$AH165&amp;"'!$K:$K"),"&lt;="&amp;AF161)</f>
        <v>#DIV/0!</v>
      </c>
      <c r="B165">
        <f t="shared" ref="B165:AE165" ca="1" si="264">SUMIF(INDIRECT("'"&amp;$AH165&amp;"'!$K:$K"),B161,INDIRECT("'"&amp;$AH165&amp;"'!$W:$W"))</f>
        <v>0</v>
      </c>
      <c r="C165">
        <f t="shared" ca="1" si="264"/>
        <v>0</v>
      </c>
      <c r="D165">
        <f t="shared" ca="1" si="264"/>
        <v>0</v>
      </c>
      <c r="E165">
        <f t="shared" ca="1" si="264"/>
        <v>0</v>
      </c>
      <c r="F165">
        <f t="shared" ca="1" si="264"/>
        <v>0</v>
      </c>
      <c r="G165">
        <f t="shared" ca="1" si="264"/>
        <v>0</v>
      </c>
      <c r="H165">
        <f t="shared" ca="1" si="264"/>
        <v>0</v>
      </c>
      <c r="I165">
        <f t="shared" ca="1" si="264"/>
        <v>0</v>
      </c>
      <c r="J165">
        <f t="shared" ca="1" si="264"/>
        <v>0</v>
      </c>
      <c r="K165">
        <f t="shared" ca="1" si="264"/>
        <v>0</v>
      </c>
      <c r="L165">
        <f t="shared" ca="1" si="264"/>
        <v>0</v>
      </c>
      <c r="M165">
        <f t="shared" ca="1" si="264"/>
        <v>0</v>
      </c>
      <c r="N165">
        <f t="shared" ca="1" si="264"/>
        <v>0</v>
      </c>
      <c r="O165">
        <f t="shared" ca="1" si="264"/>
        <v>0</v>
      </c>
      <c r="P165">
        <f t="shared" ca="1" si="264"/>
        <v>0</v>
      </c>
      <c r="Q165">
        <f t="shared" ca="1" si="264"/>
        <v>0</v>
      </c>
      <c r="R165">
        <f t="shared" ca="1" si="264"/>
        <v>0</v>
      </c>
      <c r="S165">
        <f t="shared" ca="1" si="264"/>
        <v>0</v>
      </c>
      <c r="T165">
        <f t="shared" ca="1" si="264"/>
        <v>0</v>
      </c>
      <c r="U165">
        <f t="shared" ca="1" si="264"/>
        <v>0</v>
      </c>
      <c r="V165">
        <f t="shared" ca="1" si="264"/>
        <v>0</v>
      </c>
      <c r="W165">
        <f t="shared" ca="1" si="264"/>
        <v>0</v>
      </c>
      <c r="X165">
        <f t="shared" ca="1" si="264"/>
        <v>0</v>
      </c>
      <c r="Y165">
        <f t="shared" ca="1" si="264"/>
        <v>0</v>
      </c>
      <c r="Z165">
        <f t="shared" ca="1" si="264"/>
        <v>0</v>
      </c>
      <c r="AA165">
        <f t="shared" ca="1" si="264"/>
        <v>0</v>
      </c>
      <c r="AB165">
        <f t="shared" ca="1" si="264"/>
        <v>0</v>
      </c>
      <c r="AC165">
        <f t="shared" ca="1" si="264"/>
        <v>0</v>
      </c>
      <c r="AD165">
        <f t="shared" ca="1" si="264"/>
        <v>0</v>
      </c>
      <c r="AE165">
        <f t="shared" ca="1" si="264"/>
        <v>0</v>
      </c>
      <c r="AF165">
        <f ca="1">SUMIF(INDIRECT("'"&amp;$AH165&amp;"'!$K:$K"),AF161,INDIRECT("'"&amp;$AH165&amp;"'!$W:$W"))</f>
        <v>0</v>
      </c>
      <c r="AH165" t="s">
        <v>401</v>
      </c>
    </row>
    <row r="166" spans="1:34" x14ac:dyDescent="0.15">
      <c r="A166" s="4" t="e">
        <f ca="1">SUMIFS(INDIRECT("'"&amp;$AH166&amp;"'!$X:$X"),INDIRECT("'"&amp;$AH166&amp;"'!$X:$X"),"&gt;0",INDIRECT("'"&amp;$AH166&amp;"'!$K:$K"),"&gt;="&amp;B161,INDIRECT("'"&amp;$AH166&amp;"'!$K:$K"),"&lt;="&amp;AF161)*12/SUMIFS(INDIRECT("'"&amp;$AH166&amp;"'!$H:$H"),INDIRECT("'"&amp;$AH166&amp;"'!$X:$X"),"&gt;0",INDIRECT("'"&amp;$AH166&amp;"'!$K:$K"),"&gt;="&amp;B161,INDIRECT("'"&amp;$AH166&amp;"'!$K:$K"),"&lt;="&amp;AF161)</f>
        <v>#DIV/0!</v>
      </c>
      <c r="B166">
        <f t="shared" ref="B166:AE166" ca="1" si="265">SUMIF(INDIRECT("'"&amp;$AH166&amp;"'!$K:$K"),B161,INDIRECT("'"&amp;$AH166&amp;"'!$W:$W"))</f>
        <v>0</v>
      </c>
      <c r="C166">
        <f t="shared" ca="1" si="265"/>
        <v>0</v>
      </c>
      <c r="D166">
        <f t="shared" ca="1" si="265"/>
        <v>0</v>
      </c>
      <c r="E166">
        <f t="shared" ca="1" si="265"/>
        <v>0</v>
      </c>
      <c r="F166">
        <f t="shared" ca="1" si="265"/>
        <v>0</v>
      </c>
      <c r="G166">
        <f t="shared" ca="1" si="265"/>
        <v>0</v>
      </c>
      <c r="H166">
        <f t="shared" ca="1" si="265"/>
        <v>0</v>
      </c>
      <c r="I166">
        <f t="shared" ca="1" si="265"/>
        <v>0</v>
      </c>
      <c r="J166">
        <f t="shared" ca="1" si="265"/>
        <v>0</v>
      </c>
      <c r="K166">
        <f t="shared" ca="1" si="265"/>
        <v>0</v>
      </c>
      <c r="L166">
        <f t="shared" ca="1" si="265"/>
        <v>0</v>
      </c>
      <c r="M166">
        <f t="shared" ca="1" si="265"/>
        <v>0</v>
      </c>
      <c r="N166">
        <f t="shared" ca="1" si="265"/>
        <v>0</v>
      </c>
      <c r="O166">
        <f t="shared" ca="1" si="265"/>
        <v>0</v>
      </c>
      <c r="P166">
        <f t="shared" ca="1" si="265"/>
        <v>0</v>
      </c>
      <c r="Q166">
        <f t="shared" ca="1" si="265"/>
        <v>0</v>
      </c>
      <c r="R166">
        <f t="shared" ca="1" si="265"/>
        <v>0</v>
      </c>
      <c r="S166">
        <f t="shared" ca="1" si="265"/>
        <v>0</v>
      </c>
      <c r="T166">
        <f t="shared" ca="1" si="265"/>
        <v>0</v>
      </c>
      <c r="U166">
        <f t="shared" ca="1" si="265"/>
        <v>0</v>
      </c>
      <c r="V166">
        <f t="shared" ca="1" si="265"/>
        <v>0</v>
      </c>
      <c r="W166">
        <f t="shared" ca="1" si="265"/>
        <v>0</v>
      </c>
      <c r="X166">
        <f t="shared" ca="1" si="265"/>
        <v>0</v>
      </c>
      <c r="Y166">
        <f t="shared" ca="1" si="265"/>
        <v>0</v>
      </c>
      <c r="Z166">
        <f t="shared" ca="1" si="265"/>
        <v>0</v>
      </c>
      <c r="AA166">
        <f t="shared" ca="1" si="265"/>
        <v>0</v>
      </c>
      <c r="AB166">
        <f t="shared" ca="1" si="265"/>
        <v>0</v>
      </c>
      <c r="AC166">
        <f t="shared" ca="1" si="265"/>
        <v>0</v>
      </c>
      <c r="AD166">
        <f t="shared" ca="1" si="265"/>
        <v>0</v>
      </c>
      <c r="AE166">
        <f t="shared" ca="1" si="265"/>
        <v>0</v>
      </c>
      <c r="AF166">
        <f ca="1">SUMIF(INDIRECT("'"&amp;$AH166&amp;"'!$K:$K"),AF161,INDIRECT("'"&amp;$AH166&amp;"'!$W:$W"))</f>
        <v>0</v>
      </c>
      <c r="AH166" t="s">
        <v>297</v>
      </c>
    </row>
    <row r="167" spans="1:34" x14ac:dyDescent="0.15">
      <c r="A167" s="4" t="e">
        <f ca="1">SUMIFS(INDIRECT("'"&amp;$AH167&amp;"'!$X:$X"),INDIRECT("'"&amp;$AH167&amp;"'!$X:$X"),"&gt;0",INDIRECT("'"&amp;$AH167&amp;"'!$K:$K"),"&gt;="&amp;B161,INDIRECT("'"&amp;$AH167&amp;"'!$K:$K"),"&lt;="&amp;AF161)*12/SUMIFS(INDIRECT("'"&amp;$AH167&amp;"'!$H:$H"),INDIRECT("'"&amp;$AH167&amp;"'!$X:$X"),"&gt;0",INDIRECT("'"&amp;$AH167&amp;"'!$K:$K"),"&gt;="&amp;B161,INDIRECT("'"&amp;$AH167&amp;"'!$K:$K"),"&lt;="&amp;AF161)</f>
        <v>#DIV/0!</v>
      </c>
      <c r="B167">
        <f t="shared" ref="B167:AF167" ca="1" si="266">SUMIF(INDIRECT("'"&amp;$AH167&amp;"'!$K:$K"),B161,INDIRECT("'"&amp;$AH167&amp;"'!$W:$W"))</f>
        <v>0</v>
      </c>
      <c r="C167">
        <f t="shared" ca="1" si="266"/>
        <v>0</v>
      </c>
      <c r="D167">
        <f t="shared" ca="1" si="266"/>
        <v>0</v>
      </c>
      <c r="E167">
        <f t="shared" ca="1" si="266"/>
        <v>0</v>
      </c>
      <c r="F167">
        <f t="shared" ca="1" si="266"/>
        <v>0</v>
      </c>
      <c r="G167">
        <f t="shared" ca="1" si="266"/>
        <v>0</v>
      </c>
      <c r="H167">
        <f t="shared" ca="1" si="266"/>
        <v>0</v>
      </c>
      <c r="I167">
        <f t="shared" ca="1" si="266"/>
        <v>0</v>
      </c>
      <c r="J167">
        <f t="shared" ca="1" si="266"/>
        <v>0</v>
      </c>
      <c r="K167">
        <f t="shared" ca="1" si="266"/>
        <v>0</v>
      </c>
      <c r="L167">
        <f t="shared" ca="1" si="266"/>
        <v>0</v>
      </c>
      <c r="M167">
        <f t="shared" ca="1" si="266"/>
        <v>0</v>
      </c>
      <c r="N167">
        <f t="shared" ca="1" si="266"/>
        <v>0</v>
      </c>
      <c r="O167">
        <f t="shared" ca="1" si="266"/>
        <v>0</v>
      </c>
      <c r="P167">
        <f t="shared" ca="1" si="266"/>
        <v>0</v>
      </c>
      <c r="Q167">
        <f t="shared" ca="1" si="266"/>
        <v>0</v>
      </c>
      <c r="R167">
        <f t="shared" ca="1" si="266"/>
        <v>0</v>
      </c>
      <c r="S167">
        <f t="shared" ca="1" si="266"/>
        <v>0</v>
      </c>
      <c r="T167">
        <f t="shared" ca="1" si="266"/>
        <v>0</v>
      </c>
      <c r="U167">
        <f t="shared" ca="1" si="266"/>
        <v>0</v>
      </c>
      <c r="V167">
        <f t="shared" ca="1" si="266"/>
        <v>0</v>
      </c>
      <c r="W167">
        <f t="shared" ca="1" si="266"/>
        <v>0</v>
      </c>
      <c r="X167">
        <f t="shared" ca="1" si="266"/>
        <v>0</v>
      </c>
      <c r="Y167">
        <f t="shared" ca="1" si="266"/>
        <v>0</v>
      </c>
      <c r="Z167">
        <f t="shared" ca="1" si="266"/>
        <v>0</v>
      </c>
      <c r="AA167">
        <f t="shared" ca="1" si="266"/>
        <v>0</v>
      </c>
      <c r="AB167">
        <f t="shared" ca="1" si="266"/>
        <v>0</v>
      </c>
      <c r="AC167">
        <f t="shared" ca="1" si="266"/>
        <v>0</v>
      </c>
      <c r="AD167">
        <f t="shared" ca="1" si="266"/>
        <v>0</v>
      </c>
      <c r="AE167">
        <f t="shared" ca="1" si="266"/>
        <v>0</v>
      </c>
      <c r="AF167">
        <f t="shared" ca="1" si="266"/>
        <v>0</v>
      </c>
      <c r="AH167" t="s">
        <v>799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G40"/>
  <sheetViews>
    <sheetView workbookViewId="0">
      <selection activeCell="H8" sqref="H8"/>
    </sheetView>
  </sheetViews>
  <sheetFormatPr defaultRowHeight="13.5" x14ac:dyDescent="0.15"/>
  <sheetData>
    <row r="2" spans="1:3" x14ac:dyDescent="0.15">
      <c r="A2">
        <v>111</v>
      </c>
      <c r="C2" t="s">
        <v>864</v>
      </c>
    </row>
    <row r="3" spans="1:3" x14ac:dyDescent="0.15">
      <c r="A3">
        <v>121</v>
      </c>
      <c r="C3" t="s">
        <v>865</v>
      </c>
    </row>
    <row r="4" spans="1:3" x14ac:dyDescent="0.15">
      <c r="A4">
        <v>211</v>
      </c>
      <c r="C4" t="s">
        <v>866</v>
      </c>
    </row>
    <row r="5" spans="1:3" x14ac:dyDescent="0.15">
      <c r="A5">
        <v>311</v>
      </c>
      <c r="C5" t="s">
        <v>867</v>
      </c>
    </row>
    <row r="6" spans="1:3" x14ac:dyDescent="0.15">
      <c r="A6">
        <v>321</v>
      </c>
      <c r="C6" t="s">
        <v>868</v>
      </c>
    </row>
    <row r="7" spans="1:3" x14ac:dyDescent="0.15">
      <c r="A7">
        <v>322</v>
      </c>
      <c r="C7" t="s">
        <v>869</v>
      </c>
    </row>
    <row r="8" spans="1:3" x14ac:dyDescent="0.15">
      <c r="A8">
        <v>323</v>
      </c>
      <c r="C8" t="s">
        <v>870</v>
      </c>
    </row>
    <row r="9" spans="1:3" x14ac:dyDescent="0.15">
      <c r="A9">
        <v>324</v>
      </c>
      <c r="C9" t="s">
        <v>871</v>
      </c>
    </row>
    <row r="10" spans="1:3" x14ac:dyDescent="0.15">
      <c r="A10">
        <v>411</v>
      </c>
      <c r="C10" t="s">
        <v>872</v>
      </c>
    </row>
    <row r="11" spans="1:3" x14ac:dyDescent="0.15">
      <c r="A11">
        <v>511</v>
      </c>
      <c r="C11" t="s">
        <v>873</v>
      </c>
    </row>
    <row r="12" spans="1:3" x14ac:dyDescent="0.15">
      <c r="A12">
        <v>512</v>
      </c>
      <c r="C12" t="s">
        <v>874</v>
      </c>
    </row>
    <row r="13" spans="1:3" x14ac:dyDescent="0.15">
      <c r="A13">
        <v>521</v>
      </c>
      <c r="C13" t="s">
        <v>875</v>
      </c>
    </row>
    <row r="14" spans="1:3" x14ac:dyDescent="0.15">
      <c r="A14">
        <v>522</v>
      </c>
      <c r="C14" t="s">
        <v>876</v>
      </c>
    </row>
    <row r="15" spans="1:3" x14ac:dyDescent="0.15">
      <c r="A15">
        <v>523</v>
      </c>
      <c r="C15" t="s">
        <v>877</v>
      </c>
    </row>
    <row r="16" spans="1:3" x14ac:dyDescent="0.15">
      <c r="A16">
        <v>531</v>
      </c>
      <c r="C16" t="s">
        <v>878</v>
      </c>
    </row>
    <row r="17" spans="1:7" x14ac:dyDescent="0.15">
      <c r="A17">
        <v>532</v>
      </c>
      <c r="C17" t="s">
        <v>879</v>
      </c>
    </row>
    <row r="18" spans="1:7" x14ac:dyDescent="0.15">
      <c r="A18">
        <v>541</v>
      </c>
      <c r="C18" t="s">
        <v>880</v>
      </c>
    </row>
    <row r="19" spans="1:7" x14ac:dyDescent="0.15">
      <c r="A19">
        <v>542</v>
      </c>
      <c r="C19" t="s">
        <v>881</v>
      </c>
    </row>
    <row r="20" spans="1:7" x14ac:dyDescent="0.15">
      <c r="A20">
        <v>543</v>
      </c>
      <c r="C20" t="s">
        <v>882</v>
      </c>
      <c r="G20" s="90" t="s">
        <v>903</v>
      </c>
    </row>
    <row r="21" spans="1:7" x14ac:dyDescent="0.15">
      <c r="A21">
        <v>590</v>
      </c>
      <c r="C21" t="s">
        <v>883</v>
      </c>
      <c r="G21" s="90" t="s">
        <v>904</v>
      </c>
    </row>
    <row r="22" spans="1:7" x14ac:dyDescent="0.15">
      <c r="A22">
        <v>611</v>
      </c>
      <c r="C22" t="s">
        <v>884</v>
      </c>
      <c r="G22" s="90" t="s">
        <v>905</v>
      </c>
    </row>
    <row r="23" spans="1:7" x14ac:dyDescent="0.15">
      <c r="A23">
        <v>612</v>
      </c>
      <c r="C23" t="s">
        <v>885</v>
      </c>
      <c r="G23" s="90" t="s">
        <v>906</v>
      </c>
    </row>
    <row r="24" spans="1:7" x14ac:dyDescent="0.15">
      <c r="A24">
        <v>613</v>
      </c>
      <c r="C24" t="s">
        <v>886</v>
      </c>
      <c r="G24" s="90" t="s">
        <v>907</v>
      </c>
    </row>
    <row r="25" spans="1:7" x14ac:dyDescent="0.15">
      <c r="A25">
        <v>621</v>
      </c>
      <c r="C25" t="s">
        <v>887</v>
      </c>
      <c r="G25" s="90" t="s">
        <v>908</v>
      </c>
    </row>
    <row r="26" spans="1:7" x14ac:dyDescent="0.15">
      <c r="A26">
        <v>622</v>
      </c>
      <c r="C26" t="s">
        <v>888</v>
      </c>
      <c r="G26" s="90" t="s">
        <v>909</v>
      </c>
    </row>
    <row r="27" spans="1:7" x14ac:dyDescent="0.15">
      <c r="A27">
        <v>623</v>
      </c>
      <c r="C27" t="s">
        <v>889</v>
      </c>
      <c r="G27" s="90" t="s">
        <v>910</v>
      </c>
    </row>
    <row r="28" spans="1:7" x14ac:dyDescent="0.15">
      <c r="A28">
        <v>624</v>
      </c>
      <c r="C28" t="s">
        <v>890</v>
      </c>
      <c r="G28" s="90" t="s">
        <v>911</v>
      </c>
    </row>
    <row r="29" spans="1:7" x14ac:dyDescent="0.15">
      <c r="A29">
        <v>631</v>
      </c>
      <c r="C29" t="s">
        <v>891</v>
      </c>
      <c r="G29" s="90" t="s">
        <v>912</v>
      </c>
    </row>
    <row r="30" spans="1:7" x14ac:dyDescent="0.15">
      <c r="A30">
        <v>632</v>
      </c>
      <c r="C30" t="s">
        <v>892</v>
      </c>
      <c r="G30" s="90" t="s">
        <v>913</v>
      </c>
    </row>
    <row r="31" spans="1:7" x14ac:dyDescent="0.15">
      <c r="A31">
        <v>641</v>
      </c>
      <c r="C31" t="s">
        <v>893</v>
      </c>
      <c r="G31" s="90" t="s">
        <v>914</v>
      </c>
    </row>
    <row r="32" spans="1:7" x14ac:dyDescent="0.15">
      <c r="A32">
        <v>651</v>
      </c>
      <c r="C32" t="s">
        <v>894</v>
      </c>
      <c r="G32" s="90" t="s">
        <v>915</v>
      </c>
    </row>
    <row r="33" spans="1:3" x14ac:dyDescent="0.15">
      <c r="A33">
        <v>711</v>
      </c>
      <c r="C33" t="s">
        <v>895</v>
      </c>
    </row>
    <row r="34" spans="1:3" x14ac:dyDescent="0.15">
      <c r="A34">
        <v>712</v>
      </c>
      <c r="C34" t="s">
        <v>896</v>
      </c>
    </row>
    <row r="35" spans="1:3" x14ac:dyDescent="0.15">
      <c r="A35">
        <v>713</v>
      </c>
      <c r="C35" t="s">
        <v>897</v>
      </c>
    </row>
    <row r="36" spans="1:3" x14ac:dyDescent="0.15">
      <c r="A36">
        <v>714</v>
      </c>
      <c r="C36" t="s">
        <v>898</v>
      </c>
    </row>
    <row r="37" spans="1:3" x14ac:dyDescent="0.15">
      <c r="A37">
        <v>811</v>
      </c>
      <c r="C37" t="s">
        <v>899</v>
      </c>
    </row>
    <row r="38" spans="1:3" x14ac:dyDescent="0.15">
      <c r="A38">
        <v>911</v>
      </c>
      <c r="C38" t="s">
        <v>900</v>
      </c>
    </row>
    <row r="39" spans="1:3" x14ac:dyDescent="0.15">
      <c r="A39">
        <v>1011</v>
      </c>
      <c r="C39" t="s">
        <v>901</v>
      </c>
    </row>
    <row r="40" spans="1:3" x14ac:dyDescent="0.15">
      <c r="A40">
        <v>1111</v>
      </c>
      <c r="C40" t="s">
        <v>902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3"/>
  <sheetViews>
    <sheetView topLeftCell="A40" zoomScaleNormal="100" workbookViewId="0">
      <selection activeCell="G41" sqref="G41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15.125" bestFit="1" customWidth="1"/>
    <col min="8" max="8" width="10.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652</v>
      </c>
    </row>
    <row r="2" spans="1:14" x14ac:dyDescent="0.15">
      <c r="A2">
        <v>2</v>
      </c>
      <c r="B2" t="s">
        <v>311</v>
      </c>
      <c r="H2" t="s">
        <v>664</v>
      </c>
    </row>
    <row r="3" spans="1:14" x14ac:dyDescent="0.15">
      <c r="A3">
        <v>3</v>
      </c>
      <c r="B3" t="s">
        <v>314</v>
      </c>
      <c r="H3" t="s">
        <v>665</v>
      </c>
    </row>
    <row r="4" spans="1:14" x14ac:dyDescent="0.15">
      <c r="A4">
        <v>4</v>
      </c>
      <c r="B4" t="s">
        <v>332</v>
      </c>
    </row>
    <row r="5" spans="1:14" x14ac:dyDescent="0.15">
      <c r="A5">
        <v>5</v>
      </c>
      <c r="B5" t="s">
        <v>414</v>
      </c>
    </row>
    <row r="6" spans="1:14" x14ac:dyDescent="0.15">
      <c r="A6">
        <v>6</v>
      </c>
      <c r="B6" t="s">
        <v>415</v>
      </c>
    </row>
    <row r="7" spans="1:14" x14ac:dyDescent="0.15">
      <c r="A7">
        <v>7</v>
      </c>
      <c r="B7" t="s">
        <v>419</v>
      </c>
      <c r="D7" t="s">
        <v>832</v>
      </c>
      <c r="E7" t="s">
        <v>772</v>
      </c>
      <c r="F7" t="s">
        <v>765</v>
      </c>
      <c r="G7" t="s">
        <v>681</v>
      </c>
      <c r="H7" t="s">
        <v>764</v>
      </c>
      <c r="I7" t="s">
        <v>766</v>
      </c>
    </row>
    <row r="8" spans="1:14" x14ac:dyDescent="0.15">
      <c r="A8">
        <v>8</v>
      </c>
      <c r="B8" t="s">
        <v>444</v>
      </c>
    </row>
    <row r="9" spans="1:14" x14ac:dyDescent="0.15">
      <c r="A9">
        <v>9</v>
      </c>
      <c r="B9" t="s">
        <v>735</v>
      </c>
      <c r="D9" s="20" t="s">
        <v>609</v>
      </c>
      <c r="E9" s="20" t="s">
        <v>610</v>
      </c>
      <c r="F9" s="20" t="s">
        <v>611</v>
      </c>
      <c r="G9" s="20" t="s">
        <v>625</v>
      </c>
      <c r="H9" s="20" t="s">
        <v>612</v>
      </c>
      <c r="I9" s="20" t="s">
        <v>613</v>
      </c>
      <c r="J9" s="20" t="s">
        <v>629</v>
      </c>
      <c r="N9" s="56" t="s">
        <v>657</v>
      </c>
    </row>
    <row r="10" spans="1:14" x14ac:dyDescent="0.15">
      <c r="B10" t="s">
        <v>567</v>
      </c>
      <c r="D10" s="56" t="s">
        <v>614</v>
      </c>
      <c r="E10" s="56" t="s">
        <v>616</v>
      </c>
      <c r="F10" s="56" t="s">
        <v>620</v>
      </c>
      <c r="G10" s="56" t="s">
        <v>931</v>
      </c>
      <c r="H10" s="56" t="s">
        <v>622</v>
      </c>
      <c r="I10" s="57" t="s">
        <v>829</v>
      </c>
      <c r="J10" s="61" t="s">
        <v>937</v>
      </c>
      <c r="L10" s="56" t="s">
        <v>630</v>
      </c>
      <c r="N10" s="56" t="s">
        <v>658</v>
      </c>
    </row>
    <row r="11" spans="1:14" x14ac:dyDescent="0.15">
      <c r="D11" s="56" t="s">
        <v>615</v>
      </c>
      <c r="E11" s="56" t="s">
        <v>679</v>
      </c>
      <c r="F11" s="61" t="s">
        <v>621</v>
      </c>
      <c r="G11" s="61" t="s">
        <v>623</v>
      </c>
      <c r="H11" s="61" t="s">
        <v>623</v>
      </c>
      <c r="I11" s="57" t="s">
        <v>820</v>
      </c>
      <c r="J11" s="56" t="s">
        <v>631</v>
      </c>
      <c r="L11" s="56" t="s">
        <v>745</v>
      </c>
      <c r="N11" s="56" t="s">
        <v>682</v>
      </c>
    </row>
    <row r="12" spans="1:14" x14ac:dyDescent="0.15">
      <c r="D12" s="57" t="s">
        <v>934</v>
      </c>
      <c r="E12" s="61" t="s">
        <v>617</v>
      </c>
      <c r="F12" s="61" t="s">
        <v>680</v>
      </c>
      <c r="G12" s="61" t="s">
        <v>626</v>
      </c>
      <c r="I12" s="61" t="s">
        <v>944</v>
      </c>
      <c r="J12" s="56" t="s">
        <v>725</v>
      </c>
      <c r="L12" s="56" t="s">
        <v>647</v>
      </c>
      <c r="N12" s="57" t="s">
        <v>684</v>
      </c>
    </row>
    <row r="13" spans="1:14" x14ac:dyDescent="0.15">
      <c r="D13" s="57"/>
      <c r="E13" s="61" t="s">
        <v>618</v>
      </c>
      <c r="F13" s="61"/>
      <c r="G13" s="56"/>
      <c r="H13" s="56" t="s">
        <v>637</v>
      </c>
      <c r="J13" s="56" t="s">
        <v>732</v>
      </c>
      <c r="L13" s="56" t="s">
        <v>636</v>
      </c>
      <c r="N13" s="56" t="s">
        <v>660</v>
      </c>
    </row>
    <row r="14" spans="1:14" x14ac:dyDescent="0.15">
      <c r="B14" t="s">
        <v>964</v>
      </c>
      <c r="D14" s="57"/>
      <c r="E14" s="61" t="s">
        <v>619</v>
      </c>
      <c r="F14" s="56" t="s">
        <v>624</v>
      </c>
      <c r="G14" s="56" t="s">
        <v>773</v>
      </c>
      <c r="H14" s="56"/>
      <c r="I14" s="57" t="s">
        <v>751</v>
      </c>
      <c r="J14" s="56" t="s">
        <v>733</v>
      </c>
      <c r="L14" s="57" t="s">
        <v>677</v>
      </c>
      <c r="N14" s="56" t="s">
        <v>646</v>
      </c>
    </row>
    <row r="15" spans="1:14" x14ac:dyDescent="0.15">
      <c r="B15" t="s">
        <v>965</v>
      </c>
      <c r="D15" s="57"/>
      <c r="E15" s="56" t="s">
        <v>744</v>
      </c>
      <c r="F15" s="56" t="s">
        <v>683</v>
      </c>
      <c r="G15" s="56" t="s">
        <v>932</v>
      </c>
      <c r="H15" s="56"/>
      <c r="I15" s="56" t="s">
        <v>661</v>
      </c>
      <c r="J15" s="61" t="s">
        <v>930</v>
      </c>
      <c r="L15" s="79" t="s">
        <v>814</v>
      </c>
      <c r="N15" s="56" t="s">
        <v>731</v>
      </c>
    </row>
    <row r="16" spans="1:14" x14ac:dyDescent="0.15">
      <c r="B16" t="s">
        <v>966</v>
      </c>
      <c r="D16" s="57"/>
      <c r="E16" s="61" t="s">
        <v>681</v>
      </c>
      <c r="F16" s="56" t="s">
        <v>750</v>
      </c>
      <c r="G16" s="56" t="s">
        <v>774</v>
      </c>
      <c r="H16" s="56"/>
      <c r="I16" s="79" t="s">
        <v>933</v>
      </c>
      <c r="J16" s="61" t="s">
        <v>935</v>
      </c>
      <c r="L16" s="56" t="s">
        <v>713</v>
      </c>
    </row>
    <row r="17" spans="2:17" x14ac:dyDescent="0.15">
      <c r="B17" t="s">
        <v>967</v>
      </c>
      <c r="D17" s="58"/>
      <c r="E17" s="56" t="s">
        <v>685</v>
      </c>
      <c r="F17" s="56"/>
      <c r="G17" s="56" t="s">
        <v>775</v>
      </c>
      <c r="H17" s="56"/>
      <c r="I17" s="56" t="s">
        <v>754</v>
      </c>
      <c r="J17" s="56" t="s">
        <v>734</v>
      </c>
      <c r="L17" s="57" t="s">
        <v>787</v>
      </c>
      <c r="N17" s="56" t="s">
        <v>714</v>
      </c>
    </row>
    <row r="18" spans="2:17" x14ac:dyDescent="0.15">
      <c r="D18" s="56"/>
      <c r="E18" s="56"/>
      <c r="F18" s="56"/>
      <c r="G18" s="56"/>
      <c r="H18" s="56"/>
      <c r="I18" s="57" t="s">
        <v>821</v>
      </c>
      <c r="J18" t="s">
        <v>862</v>
      </c>
      <c r="L18" s="56" t="s">
        <v>1012</v>
      </c>
    </row>
    <row r="19" spans="2:17" x14ac:dyDescent="0.15">
      <c r="B19" t="s">
        <v>968</v>
      </c>
      <c r="D19" s="57"/>
      <c r="E19" s="56"/>
      <c r="F19" s="56"/>
      <c r="G19" s="56"/>
      <c r="H19" s="56"/>
      <c r="I19" s="57" t="s">
        <v>926</v>
      </c>
      <c r="J19" t="s">
        <v>917</v>
      </c>
      <c r="L19" t="s">
        <v>945</v>
      </c>
    </row>
    <row r="20" spans="2:17" x14ac:dyDescent="0.15">
      <c r="B20" t="s">
        <v>969</v>
      </c>
      <c r="D20" s="56"/>
      <c r="E20" s="56"/>
      <c r="F20" s="56"/>
      <c r="G20" s="56"/>
      <c r="H20" s="56"/>
      <c r="I20" s="91" t="s">
        <v>936</v>
      </c>
      <c r="J20" t="s">
        <v>918</v>
      </c>
    </row>
    <row r="21" spans="2:17" x14ac:dyDescent="0.15">
      <c r="B21" t="s">
        <v>970</v>
      </c>
      <c r="F21" s="1"/>
      <c r="J21" t="s">
        <v>919</v>
      </c>
    </row>
    <row r="22" spans="2:17" x14ac:dyDescent="0.15">
      <c r="F22" s="75"/>
      <c r="G22" s="69"/>
      <c r="H22" s="69"/>
      <c r="I22" t="s">
        <v>971</v>
      </c>
      <c r="J22" t="s">
        <v>923</v>
      </c>
      <c r="K22" s="69"/>
      <c r="L22" s="69"/>
      <c r="M22" s="74"/>
    </row>
    <row r="23" spans="2:17" x14ac:dyDescent="0.15">
      <c r="F23" s="75"/>
      <c r="G23" s="69"/>
      <c r="H23" s="69"/>
      <c r="I23" s="79"/>
      <c r="J23" t="s">
        <v>924</v>
      </c>
      <c r="K23" s="69"/>
      <c r="L23" s="69"/>
      <c r="M23" s="74"/>
    </row>
    <row r="24" spans="2:17" x14ac:dyDescent="0.15">
      <c r="F24" s="75"/>
      <c r="G24" s="69"/>
      <c r="H24" s="69"/>
      <c r="I24" s="79"/>
      <c r="K24" s="69"/>
      <c r="L24" s="69"/>
      <c r="M24" s="74"/>
    </row>
    <row r="25" spans="2:17" x14ac:dyDescent="0.15">
      <c r="F25" s="75"/>
      <c r="G25" s="69"/>
      <c r="H25" s="69"/>
      <c r="I25" s="69"/>
      <c r="K25" s="69"/>
      <c r="L25" s="69"/>
      <c r="M25" s="74"/>
    </row>
    <row r="26" spans="2:17" x14ac:dyDescent="0.15">
      <c r="F26" s="75"/>
      <c r="G26" s="69"/>
      <c r="H26" s="69"/>
      <c r="I26" s="69"/>
      <c r="J26" s="69"/>
      <c r="K26" s="69"/>
      <c r="L26" s="69"/>
      <c r="M26" s="74"/>
    </row>
    <row r="30" spans="2:17" x14ac:dyDescent="0.15">
      <c r="B30" s="67" t="s">
        <v>1027</v>
      </c>
      <c r="C30" s="68" t="s">
        <v>633</v>
      </c>
      <c r="D30" s="68" t="s">
        <v>643</v>
      </c>
      <c r="E30" s="68" t="s">
        <v>617</v>
      </c>
      <c r="F30" s="68" t="s">
        <v>634</v>
      </c>
      <c r="G30" s="68" t="s">
        <v>936</v>
      </c>
      <c r="H30" s="68" t="s">
        <v>1013</v>
      </c>
      <c r="I30" s="68" t="s">
        <v>832</v>
      </c>
      <c r="J30" s="68" t="s">
        <v>635</v>
      </c>
      <c r="O30" s="89" t="s">
        <v>936</v>
      </c>
      <c r="P30" s="88" t="s">
        <v>832</v>
      </c>
      <c r="Q30" s="88" t="s">
        <v>842</v>
      </c>
    </row>
    <row r="31" spans="2:17" x14ac:dyDescent="0.15">
      <c r="B31" s="100" t="s">
        <v>1037</v>
      </c>
      <c r="C31" s="72" t="s">
        <v>1028</v>
      </c>
      <c r="D31" s="72"/>
      <c r="E31" s="72" t="s">
        <v>1024</v>
      </c>
      <c r="F31" s="69" t="s">
        <v>1023</v>
      </c>
      <c r="G31" t="s">
        <v>1021</v>
      </c>
      <c r="H31" s="72" t="s">
        <v>1014</v>
      </c>
      <c r="I31" s="99"/>
      <c r="J31" s="101" t="s">
        <v>1045</v>
      </c>
      <c r="N31" t="s">
        <v>838</v>
      </c>
    </row>
    <row r="32" spans="2:17" x14ac:dyDescent="0.15">
      <c r="B32" s="71" t="s">
        <v>1042</v>
      </c>
      <c r="C32" s="69"/>
      <c r="D32" s="69"/>
      <c r="E32" s="69" t="s">
        <v>1025</v>
      </c>
      <c r="F32" s="69" t="s">
        <v>1026</v>
      </c>
      <c r="G32" s="98" t="s">
        <v>1015</v>
      </c>
      <c r="H32" s="69"/>
      <c r="I32" s="96"/>
      <c r="J32" s="74" t="s">
        <v>1046</v>
      </c>
      <c r="N32" s="92" t="s">
        <v>841</v>
      </c>
    </row>
    <row r="33" spans="2:18" x14ac:dyDescent="0.15">
      <c r="B33" s="73" t="s">
        <v>1043</v>
      </c>
      <c r="C33" s="69"/>
      <c r="D33" s="69"/>
      <c r="E33" s="69"/>
      <c r="F33" s="69"/>
      <c r="G33" s="86"/>
      <c r="H33" s="93"/>
      <c r="I33" s="96"/>
      <c r="J33" s="74"/>
      <c r="N33" t="s">
        <v>853</v>
      </c>
      <c r="O33" t="s">
        <v>839</v>
      </c>
    </row>
    <row r="34" spans="2:18" x14ac:dyDescent="0.15">
      <c r="B34" s="73"/>
      <c r="C34" s="69"/>
      <c r="D34" s="69"/>
      <c r="E34" s="69"/>
      <c r="F34" s="69"/>
      <c r="G34" s="69" t="s">
        <v>1016</v>
      </c>
      <c r="H34" s="93"/>
      <c r="I34" s="93"/>
      <c r="J34" s="74"/>
      <c r="N34" t="s">
        <v>958</v>
      </c>
      <c r="O34" t="s">
        <v>835</v>
      </c>
    </row>
    <row r="35" spans="2:18" x14ac:dyDescent="0.15">
      <c r="B35" s="73"/>
      <c r="C35" s="69"/>
      <c r="D35" s="69"/>
      <c r="E35" s="69"/>
      <c r="F35" s="69"/>
      <c r="G35" s="93" t="s">
        <v>1017</v>
      </c>
      <c r="H35" s="69"/>
      <c r="I35" s="69"/>
      <c r="J35" s="74"/>
      <c r="O35" t="s">
        <v>693</v>
      </c>
    </row>
    <row r="36" spans="2:18" x14ac:dyDescent="0.15">
      <c r="B36" s="73"/>
      <c r="C36" s="69"/>
      <c r="D36" s="69"/>
      <c r="E36" s="69"/>
      <c r="F36" s="69"/>
      <c r="G36" s="95"/>
      <c r="H36" s="69"/>
      <c r="I36" s="74"/>
      <c r="N36" t="s">
        <v>854</v>
      </c>
      <c r="O36" t="s">
        <v>857</v>
      </c>
    </row>
    <row r="37" spans="2:18" x14ac:dyDescent="0.15">
      <c r="B37" s="73"/>
      <c r="C37" s="69"/>
      <c r="D37" s="69"/>
      <c r="E37" s="69"/>
      <c r="F37" s="69"/>
      <c r="G37" s="96" t="s">
        <v>1018</v>
      </c>
      <c r="H37" s="69"/>
      <c r="I37" s="74"/>
      <c r="N37" t="s">
        <v>855</v>
      </c>
      <c r="O37" s="92" t="s">
        <v>940</v>
      </c>
    </row>
    <row r="38" spans="2:18" x14ac:dyDescent="0.15">
      <c r="B38" s="73"/>
      <c r="C38" s="69"/>
      <c r="D38" s="69"/>
      <c r="E38" s="69"/>
      <c r="F38" s="69"/>
      <c r="G38" s="97" t="s">
        <v>1019</v>
      </c>
      <c r="H38" s="69"/>
      <c r="I38" s="74"/>
      <c r="N38" t="s">
        <v>861</v>
      </c>
      <c r="O38" t="s">
        <v>856</v>
      </c>
    </row>
    <row r="39" spans="2:18" x14ac:dyDescent="0.15">
      <c r="B39" s="73"/>
      <c r="C39" s="69"/>
      <c r="D39" s="69"/>
      <c r="E39" s="69"/>
      <c r="F39" s="69"/>
      <c r="G39" s="96" t="s">
        <v>1047</v>
      </c>
      <c r="H39" s="69"/>
      <c r="I39" s="74"/>
      <c r="O39" t="s">
        <v>630</v>
      </c>
    </row>
    <row r="40" spans="2:18" x14ac:dyDescent="0.15">
      <c r="B40" s="73"/>
      <c r="C40" s="69"/>
      <c r="D40" s="69"/>
      <c r="E40" s="69"/>
      <c r="F40" s="69"/>
      <c r="G40" s="96" t="s">
        <v>1048</v>
      </c>
      <c r="H40" s="69"/>
      <c r="I40" s="74"/>
      <c r="N40" t="s">
        <v>920</v>
      </c>
      <c r="O40" s="92" t="s">
        <v>836</v>
      </c>
    </row>
    <row r="41" spans="2:18" x14ac:dyDescent="0.15">
      <c r="B41" s="73"/>
      <c r="C41" s="69"/>
      <c r="D41" s="69"/>
      <c r="E41" s="69"/>
      <c r="F41" s="69" t="s">
        <v>590</v>
      </c>
      <c r="G41" s="96"/>
      <c r="H41" s="69"/>
      <c r="I41" s="74"/>
      <c r="N41" t="s">
        <v>921</v>
      </c>
    </row>
    <row r="42" spans="2:18" x14ac:dyDescent="0.15">
      <c r="B42" s="75"/>
      <c r="C42" s="69"/>
      <c r="D42" s="69"/>
      <c r="E42" s="69"/>
      <c r="F42" s="69"/>
      <c r="G42" s="93" t="s">
        <v>1022</v>
      </c>
      <c r="H42" s="69"/>
      <c r="I42" s="74"/>
      <c r="N42" t="s">
        <v>922</v>
      </c>
    </row>
    <row r="43" spans="2:18" x14ac:dyDescent="0.15">
      <c r="B43" s="75"/>
      <c r="C43" s="69"/>
      <c r="D43" s="69"/>
      <c r="E43" s="69"/>
      <c r="F43" s="69"/>
      <c r="G43" s="93" t="s">
        <v>1044</v>
      </c>
      <c r="H43" s="69"/>
      <c r="I43" s="74"/>
      <c r="N43" s="92"/>
    </row>
    <row r="44" spans="2:18" x14ac:dyDescent="0.15">
      <c r="B44" s="75"/>
      <c r="C44" s="69"/>
      <c r="D44" s="69"/>
      <c r="E44" s="69"/>
      <c r="F44" s="69"/>
      <c r="G44" s="69"/>
      <c r="H44" s="69"/>
      <c r="I44" s="74"/>
      <c r="O44" s="59" t="s">
        <v>638</v>
      </c>
    </row>
    <row r="45" spans="2:18" x14ac:dyDescent="0.15">
      <c r="B45" s="75"/>
      <c r="C45" s="69"/>
      <c r="D45" s="69"/>
      <c r="E45" s="69"/>
      <c r="F45" s="69"/>
      <c r="H45" s="69"/>
      <c r="I45" s="74"/>
      <c r="K45" t="s">
        <v>1029</v>
      </c>
      <c r="L45" t="s">
        <v>952</v>
      </c>
      <c r="N45" s="92" t="s">
        <v>938</v>
      </c>
      <c r="Q45" t="s">
        <v>690</v>
      </c>
      <c r="R45" t="s">
        <v>691</v>
      </c>
    </row>
    <row r="46" spans="2:18" x14ac:dyDescent="0.15">
      <c r="K46" t="s">
        <v>1030</v>
      </c>
      <c r="L46" s="59" t="s">
        <v>998</v>
      </c>
      <c r="O46" s="59" t="s">
        <v>662</v>
      </c>
      <c r="Q46" t="s">
        <v>692</v>
      </c>
    </row>
    <row r="47" spans="2:18" x14ac:dyDescent="0.15">
      <c r="K47" t="s">
        <v>1031</v>
      </c>
      <c r="L47" t="s">
        <v>951</v>
      </c>
      <c r="M47" t="s">
        <v>948</v>
      </c>
      <c r="O47" s="59" t="s">
        <v>639</v>
      </c>
      <c r="Q47" t="s">
        <v>693</v>
      </c>
    </row>
    <row r="48" spans="2:18" x14ac:dyDescent="0.15">
      <c r="K48" t="s">
        <v>1032</v>
      </c>
      <c r="L48" t="s">
        <v>953</v>
      </c>
      <c r="M48" t="s">
        <v>946</v>
      </c>
      <c r="N48" s="72" t="s">
        <v>941</v>
      </c>
      <c r="O48" s="59" t="s">
        <v>663</v>
      </c>
      <c r="Q48" t="s">
        <v>16</v>
      </c>
    </row>
    <row r="49" spans="10:20" x14ac:dyDescent="0.15">
      <c r="K49" t="s">
        <v>1033</v>
      </c>
      <c r="L49" t="s">
        <v>954</v>
      </c>
      <c r="M49" t="s">
        <v>949</v>
      </c>
      <c r="N49" s="69" t="s">
        <v>942</v>
      </c>
      <c r="O49" s="59" t="s">
        <v>640</v>
      </c>
    </row>
    <row r="50" spans="10:20" x14ac:dyDescent="0.15">
      <c r="K50" t="s">
        <v>1034</v>
      </c>
      <c r="L50" t="s">
        <v>955</v>
      </c>
      <c r="M50" t="s">
        <v>947</v>
      </c>
      <c r="N50" s="93" t="s">
        <v>943</v>
      </c>
      <c r="O50" s="59" t="s">
        <v>641</v>
      </c>
    </row>
    <row r="51" spans="10:20" x14ac:dyDescent="0.15">
      <c r="K51" t="s">
        <v>1035</v>
      </c>
      <c r="L51" t="s">
        <v>956</v>
      </c>
      <c r="M51" t="s">
        <v>939</v>
      </c>
      <c r="O51" s="59" t="s">
        <v>642</v>
      </c>
    </row>
    <row r="52" spans="10:20" x14ac:dyDescent="0.15">
      <c r="K52" t="s">
        <v>1036</v>
      </c>
      <c r="L52" t="s">
        <v>957</v>
      </c>
      <c r="O52" s="59" t="s">
        <v>644</v>
      </c>
    </row>
    <row r="53" spans="10:20" x14ac:dyDescent="0.15">
      <c r="M53" t="s">
        <v>950</v>
      </c>
      <c r="O53" s="59" t="s">
        <v>649</v>
      </c>
    </row>
    <row r="54" spans="10:20" x14ac:dyDescent="0.15">
      <c r="O54" s="59" t="s">
        <v>651</v>
      </c>
      <c r="Q54" s="60" t="s">
        <v>670</v>
      </c>
      <c r="R54" s="60" t="s">
        <v>650</v>
      </c>
      <c r="S54">
        <v>15201113968</v>
      </c>
      <c r="T54" t="s">
        <v>846</v>
      </c>
    </row>
    <row r="55" spans="10:20" x14ac:dyDescent="0.15">
      <c r="M55" t="s">
        <v>972</v>
      </c>
      <c r="O55" s="59" t="s">
        <v>666</v>
      </c>
    </row>
    <row r="56" spans="10:20" x14ac:dyDescent="0.15">
      <c r="O56" s="59" t="s">
        <v>667</v>
      </c>
    </row>
    <row r="57" spans="10:20" x14ac:dyDescent="0.15">
      <c r="O57" s="59" t="s">
        <v>858</v>
      </c>
    </row>
    <row r="58" spans="10:20" x14ac:dyDescent="0.15">
      <c r="O58" t="s">
        <v>671</v>
      </c>
      <c r="P58" t="s">
        <v>672</v>
      </c>
      <c r="Q58" t="s">
        <v>673</v>
      </c>
      <c r="R58" s="59" t="s">
        <v>674</v>
      </c>
      <c r="S58" t="s">
        <v>678</v>
      </c>
    </row>
    <row r="59" spans="10:20" x14ac:dyDescent="0.15">
      <c r="J59" t="s">
        <v>999</v>
      </c>
      <c r="L59" t="s">
        <v>985</v>
      </c>
      <c r="O59" s="59" t="s">
        <v>676</v>
      </c>
    </row>
    <row r="60" spans="10:20" x14ac:dyDescent="0.15">
      <c r="L60" t="s">
        <v>986</v>
      </c>
      <c r="O60" s="59" t="s">
        <v>786</v>
      </c>
    </row>
    <row r="61" spans="10:20" x14ac:dyDescent="0.15">
      <c r="O61" s="59" t="s">
        <v>752</v>
      </c>
    </row>
    <row r="63" spans="10:20" x14ac:dyDescent="0.15">
      <c r="O63" s="59" t="s">
        <v>748</v>
      </c>
    </row>
    <row r="64" spans="10:20" x14ac:dyDescent="0.15">
      <c r="O64" s="59" t="s">
        <v>753</v>
      </c>
    </row>
    <row r="65" spans="9:15" x14ac:dyDescent="0.15">
      <c r="L65" t="s">
        <v>995</v>
      </c>
      <c r="O65" s="59" t="s">
        <v>927</v>
      </c>
    </row>
    <row r="66" spans="9:15" x14ac:dyDescent="0.15">
      <c r="O66" s="59" t="s">
        <v>781</v>
      </c>
    </row>
    <row r="67" spans="9:15" x14ac:dyDescent="0.15">
      <c r="O67" s="59" t="s">
        <v>785</v>
      </c>
    </row>
    <row r="68" spans="9:15" x14ac:dyDescent="0.15">
      <c r="L68" t="s">
        <v>1008</v>
      </c>
      <c r="O68" s="59" t="s">
        <v>786</v>
      </c>
    </row>
    <row r="69" spans="9:15" x14ac:dyDescent="0.15">
      <c r="I69" t="s">
        <v>990</v>
      </c>
      <c r="L69" t="s">
        <v>1010</v>
      </c>
      <c r="O69" s="59" t="s">
        <v>790</v>
      </c>
    </row>
    <row r="70" spans="9:15" x14ac:dyDescent="0.15">
      <c r="O70" s="59" t="s">
        <v>834</v>
      </c>
    </row>
    <row r="71" spans="9:15" x14ac:dyDescent="0.15">
      <c r="O71" s="59" t="s">
        <v>993</v>
      </c>
    </row>
    <row r="72" spans="9:15" x14ac:dyDescent="0.15">
      <c r="O72" s="59" t="s">
        <v>994</v>
      </c>
    </row>
    <row r="73" spans="9:15" x14ac:dyDescent="0.15">
      <c r="O73" s="59" t="s">
        <v>1020</v>
      </c>
    </row>
  </sheetData>
  <phoneticPr fontId="3" type="noConversion"/>
  <hyperlinks>
    <hyperlink ref="Q54" r:id="rId1" xr:uid="{00000000-0004-0000-0100-000000000000}"/>
    <hyperlink ref="R54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264"/>
  <sheetViews>
    <sheetView workbookViewId="0">
      <pane ySplit="2" topLeftCell="A15" activePane="bottomLeft" state="frozen"/>
      <selection pane="bottomLeft" activeCell="A28" sqref="A28:XFD28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565</v>
      </c>
      <c r="U2" t="s">
        <v>566</v>
      </c>
    </row>
    <row r="3" spans="1:21" ht="19.5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H4*100/(SUM(H$3:H$19977))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2385</v>
      </c>
      <c r="I6" s="23">
        <f t="shared" si="1"/>
        <v>0.25847749839039502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 t="s">
        <v>548</v>
      </c>
      <c r="O6" t="s">
        <v>548</v>
      </c>
      <c r="P6">
        <f>SUMIF('R'!$B:$B,$B6,'R'!$H:$H)</f>
        <v>50500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10000</v>
      </c>
      <c r="I10" s="23">
        <f t="shared" si="1"/>
        <v>1.0837630959764992</v>
      </c>
      <c r="J10">
        <f>SUMIF(K!$B:$B,$B10,K!$H:$H)</f>
        <v>10140</v>
      </c>
      <c r="K10">
        <f>SUMIF(K!$B:$B,$B10,K!$R:$R)</f>
        <v>-5140</v>
      </c>
      <c r="L10">
        <f>SUMIF(N!$B:$B,$B10,N!$H:$H)</f>
        <v>10000</v>
      </c>
      <c r="M10">
        <f>SUMIF(N!$B:$B,$B10,N!$R:$R)</f>
        <v>-5000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548</v>
      </c>
      <c r="S15" t="s">
        <v>549</v>
      </c>
      <c r="T15">
        <f>SUMIF(Gy!$B:$B,$B15,Gy!$H:$H)</f>
        <v>0</v>
      </c>
      <c r="U15">
        <f>SUMIF(Gy!$B:$B,$B15,Gy!$R:$R)</f>
        <v>0</v>
      </c>
    </row>
    <row r="16" spans="1:2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13490</v>
      </c>
      <c r="I26" s="23">
        <f t="shared" si="1"/>
        <v>1.4619964164722974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-20000</v>
      </c>
      <c r="T26">
        <f>SUMIF(Gy!$B:$B,$B26,Gy!$H:$H)</f>
        <v>51872</v>
      </c>
      <c r="U26">
        <f>SUMIF(Gy!$B:$B,$B26,Gy!$R:$R)</f>
        <v>-49972</v>
      </c>
    </row>
    <row r="27" spans="1:2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30000</v>
      </c>
      <c r="I28" s="23">
        <f t="shared" si="1"/>
        <v>3.2512892879294975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0</v>
      </c>
    </row>
    <row r="29" spans="1:2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50800</v>
      </c>
      <c r="I29" s="23">
        <f t="shared" si="1"/>
        <v>5.5055165275606157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0</v>
      </c>
    </row>
    <row r="30" spans="1:2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36000</v>
      </c>
      <c r="I38" s="23">
        <f t="shared" si="1"/>
        <v>3.9015471455153969</v>
      </c>
      <c r="J38">
        <f>SUMIF(K!$B:$B,$B38,K!$H:$H)</f>
        <v>29000</v>
      </c>
      <c r="K38">
        <f>SUMIF(K!$B:$B,$B38,K!$R:$R)</f>
        <v>-19000</v>
      </c>
      <c r="L38">
        <f>SUMIF(N!$B:$B,$B38,N!$H:$H)</f>
        <v>103500</v>
      </c>
      <c r="M38">
        <f>SUMIF(N!$B:$B,$B38,N!$R:$R)</f>
        <v>-96500</v>
      </c>
      <c r="N38">
        <f>SUMIF(Y!$B:$B,$B38,Y!$H:$H)</f>
        <v>32036.01</v>
      </c>
      <c r="O38">
        <f>SUMIF(Y!$B:$B,$B38,Y!$R:$R)</f>
        <v>-30036.01</v>
      </c>
      <c r="P38">
        <f>SUMIF('R'!$B:$B,$B38,'R'!$H:$H)</f>
        <v>64430</v>
      </c>
      <c r="Q38">
        <f>SUMIF('R'!$B:$B,$B38,'R'!$R:$R)</f>
        <v>-55430</v>
      </c>
      <c r="R38">
        <f>SUMIF(L!$B:$B,$B38,L!$H:$H)</f>
        <v>119431.01000000001</v>
      </c>
      <c r="S38">
        <f>SUMIF(L!$B:$B,$B38,L!$R:$R)</f>
        <v>-111431.01000000001</v>
      </c>
      <c r="T38">
        <f>SUMIF(Gy!$B:$B,$B38,Gy!$H:$H)</f>
        <v>0</v>
      </c>
      <c r="U38">
        <f>SUMIF(Gy!$B:$B,$B38,Gy!$R:$R)</f>
        <v>0</v>
      </c>
    </row>
    <row r="39" spans="1:2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0</v>
      </c>
      <c r="O42">
        <f>SUMIF(Y!$B:$B,$B42,Y!$R:$R)</f>
        <v>0</v>
      </c>
      <c r="P42">
        <f>SUMIF('R'!$B:$B,$B42,'R'!$H:$H)</f>
        <v>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54800</v>
      </c>
      <c r="I44" s="23">
        <f t="shared" si="1"/>
        <v>5.9390217659512157</v>
      </c>
      <c r="J44">
        <f>SUMIF(K!$B:$B,$B44,K!$H:$H)</f>
        <v>160000</v>
      </c>
      <c r="K44">
        <f>SUMIF(K!$B:$B,$B44,K!$R:$R)</f>
        <v>-105200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100</v>
      </c>
      <c r="I46" s="23">
        <f t="shared" si="1"/>
        <v>1.0837630959764992E-2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-67000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x14ac:dyDescent="0.15">
      <c r="A51" s="12" t="s">
        <v>489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2.9261603591365479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50765</v>
      </c>
      <c r="I61" s="23">
        <f t="shared" si="1"/>
        <v>5.5017233567246979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-61990</v>
      </c>
      <c r="R61">
        <f>SUMIF(L!$B:$B,$B61,L!$H:$H)</f>
        <v>49860</v>
      </c>
      <c r="S61">
        <f>SUMIF(L!$B:$B,$B61,L!$R:$R)</f>
        <v>0</v>
      </c>
      <c r="T61">
        <f>SUMIF(Gy!$B:$B,$B61,Gy!$H:$H)</f>
        <v>0</v>
      </c>
      <c r="U61">
        <f>SUMIF(Gy!$B:$B,$B61,Gy!$R:$R)</f>
        <v>0</v>
      </c>
    </row>
    <row r="62" spans="1:2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H68*100/(SUM(H$3:H$19977))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585</v>
      </c>
      <c r="O82" t="s">
        <v>586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50000</v>
      </c>
      <c r="I83" s="23">
        <f t="shared" si="5"/>
        <v>5.4188154798824959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963</v>
      </c>
      <c r="O83" t="s">
        <v>963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0</v>
      </c>
    </row>
    <row r="84" spans="1:2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15500</v>
      </c>
      <c r="I108" s="23">
        <f t="shared" si="5"/>
        <v>1.6798327987635737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30000</v>
      </c>
      <c r="I123" s="23">
        <f t="shared" si="5"/>
        <v>3.2512892879294975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-20000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599</v>
      </c>
      <c r="O127" t="s">
        <v>600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0</v>
      </c>
      <c r="U127">
        <f>SUMIF(Gy!$B:$B,$B127,Gy!$R:$R)</f>
        <v>0</v>
      </c>
    </row>
    <row r="128" spans="1:2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H132*100/(SUM(H$3:H$19977))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50000</v>
      </c>
      <c r="I148" s="23">
        <f t="shared" si="8"/>
        <v>5.4188154798824959</v>
      </c>
      <c r="J148">
        <f>SUMIF(K!$B:$B,$B148,K!$H:$H)</f>
        <v>55000</v>
      </c>
      <c r="K148">
        <f>SUMIF(K!$B:$B,$B148,K!$R:$R)</f>
        <v>-5000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7607</v>
      </c>
      <c r="I151" s="23">
        <f t="shared" si="8"/>
        <v>0.82441858710932292</v>
      </c>
      <c r="J151">
        <f>SUMIF(K!$B:$B,$B151,K!$H:$H)</f>
        <v>24954</v>
      </c>
      <c r="K151">
        <f>SUMIF(K!$B:$B,$B151,K!$R:$R)</f>
        <v>-17347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0</v>
      </c>
      <c r="I154" s="23">
        <f t="shared" si="8"/>
        <v>0</v>
      </c>
      <c r="J154">
        <f>SUMIF(K!$B:$B,$B154,K!$H:$H)</f>
        <v>0</v>
      </c>
      <c r="K154">
        <f>SUMIF(K!$B:$B,$B154,K!$R:$R)</f>
        <v>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x14ac:dyDescent="0.15">
      <c r="A156" s="12" t="s">
        <v>592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2000</v>
      </c>
      <c r="I162" s="23">
        <f t="shared" si="8"/>
        <v>0.21675261919529984</v>
      </c>
      <c r="J162">
        <f>SUMIF(K!$B:$B,$B162,K!$H:$H)</f>
        <v>9900</v>
      </c>
      <c r="K162">
        <f>SUMIF(K!$B:$B,$B162,K!$R:$R)</f>
        <v>-8900</v>
      </c>
      <c r="L162">
        <f>SUMIF(N!$B:$B,$B162,N!$H:$H)</f>
        <v>115340</v>
      </c>
      <c r="M162">
        <f>SUMIF(N!$B:$B,$B162,N!$R:$R)</f>
        <v>-114340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67312</v>
      </c>
      <c r="I166" s="23">
        <f t="shared" si="8"/>
        <v>7.2950261516370114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0</v>
      </c>
      <c r="T166">
        <f>SUMIF(Gy!$B:$B,$B166,Gy!$H:$H)</f>
        <v>0</v>
      </c>
      <c r="U166">
        <f>SUMIF(Gy!$B:$B,$B166,Gy!$R:$R)</f>
        <v>0</v>
      </c>
    </row>
    <row r="167" spans="2:2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H196*100/(SUM(H$3:H$19977))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408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0</v>
      </c>
      <c r="I200" s="23">
        <f t="shared" si="11"/>
        <v>0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6" customFormat="1" x14ac:dyDescent="0.15">
      <c r="A232" s="84"/>
      <c r="B232" s="85" t="s">
        <v>393</v>
      </c>
      <c r="C232" s="86">
        <f>IF(COUNTIF(系1703!A:A,B232),1,0)</f>
        <v>0</v>
      </c>
      <c r="D232" s="86">
        <f>IF(COUNTIF(系1703!C:C,B232),1,0)</f>
        <v>0</v>
      </c>
      <c r="E232" s="86">
        <f>IF(COUNTIF(系1703!D:D,B232),1,0)</f>
        <v>0</v>
      </c>
      <c r="F232" s="86">
        <f>IF(COUNTIF(系1703!E:E,B232),1,0)</f>
        <v>0</v>
      </c>
      <c r="G232" s="86">
        <f t="shared" ref="G232:G247" si="14">SUM(C232:F232)</f>
        <v>0</v>
      </c>
      <c r="H232" s="86">
        <f t="shared" si="10"/>
        <v>0</v>
      </c>
      <c r="I232" s="87">
        <f t="shared" si="11"/>
        <v>0</v>
      </c>
      <c r="J232" s="86">
        <f>SUMIF(K!$B:$B,$B232,K!$H:$H)</f>
        <v>11930</v>
      </c>
      <c r="K232" s="86">
        <f>SUMIF(K!$B:$B,$B232,K!$R:$R)</f>
        <v>-11930</v>
      </c>
      <c r="L232" s="86">
        <f>SUMIF(N!$B:$B,$B232,N!$H:$H)</f>
        <v>21922</v>
      </c>
      <c r="M232" s="86">
        <f>SUMIF(N!$B:$B,$B232,N!$R:$R)</f>
        <v>-21922</v>
      </c>
      <c r="N232" s="86">
        <f>SUMIF(Y!$B:$B,$B232,Y!$H:$H)</f>
        <v>11930.74</v>
      </c>
      <c r="O232" s="86">
        <f>SUMIF(Y!$B:$B,$B232,Y!$R:$R)</f>
        <v>-11930.74</v>
      </c>
      <c r="P232" s="86">
        <f>SUMIF('R'!$B:$B,$B232,'R'!$H:$H)</f>
        <v>0</v>
      </c>
      <c r="Q232" s="86">
        <f>SUMIF('R'!$B:$B,$B232,'R'!$R:$R)</f>
        <v>0</v>
      </c>
      <c r="R232" s="86">
        <f>SUMIF(L!$B:$B,$B232,L!$H:$H)</f>
        <v>0</v>
      </c>
      <c r="S232" s="86">
        <f>SUMIF(L!$B:$B,$B232,L!$R:$R)</f>
        <v>0</v>
      </c>
      <c r="T232" s="86">
        <f>SUMIF(Gy!$B:$B,$B232,Gy!$H:$H)</f>
        <v>0</v>
      </c>
      <c r="U232" s="86">
        <f>SUMIF(Gy!$B:$B,$B232,Gy!$R:$R)</f>
        <v>0</v>
      </c>
    </row>
    <row r="233" spans="1:2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x14ac:dyDescent="0.15">
      <c r="B235" s="10" t="s">
        <v>462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x14ac:dyDescent="0.15">
      <c r="B236" s="10" t="s">
        <v>485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20000</v>
      </c>
      <c r="I236" s="23">
        <f t="shared" si="11"/>
        <v>2.1675261919529984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x14ac:dyDescent="0.15">
      <c r="B237" s="16" t="s">
        <v>451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x14ac:dyDescent="0.15">
      <c r="B238" s="10" t="s">
        <v>535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x14ac:dyDescent="0.15">
      <c r="B239" s="16" t="s">
        <v>553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x14ac:dyDescent="0.15">
      <c r="B240" s="16" t="s">
        <v>486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x14ac:dyDescent="0.15">
      <c r="B241" s="16" t="s">
        <v>591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x14ac:dyDescent="0.15">
      <c r="B242" s="16" t="s">
        <v>593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100000</v>
      </c>
      <c r="I242" s="23">
        <f t="shared" si="11"/>
        <v>10.837630959764992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x14ac:dyDescent="0.15">
      <c r="B243" s="16" t="s">
        <v>595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x14ac:dyDescent="0.15">
      <c r="B244" s="10" t="s">
        <v>648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25000</v>
      </c>
      <c r="I244" s="23">
        <f t="shared" si="11"/>
        <v>2.709407739941248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0</v>
      </c>
      <c r="T244">
        <f>SUMIF(Gy!$B:$B,$B244,Gy!$H:$H)</f>
        <v>0</v>
      </c>
      <c r="U244">
        <f>SUMIF(Gy!$B:$B,$B244,Gy!$R:$R)</f>
        <v>0</v>
      </c>
    </row>
    <row r="245" spans="2:21" x14ac:dyDescent="0.15">
      <c r="B245" s="10" t="s">
        <v>627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0</v>
      </c>
      <c r="O245">
        <f>SUMIF(Y!$B:$B,$B245,Y!$R:$R)</f>
        <v>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x14ac:dyDescent="0.15">
      <c r="B246" s="10" t="s">
        <v>655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x14ac:dyDescent="0.15">
      <c r="B247" s="10" t="s">
        <v>669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100000</v>
      </c>
      <c r="I247" s="23">
        <f t="shared" si="11"/>
        <v>10.837630959764992</v>
      </c>
      <c r="J247">
        <f>SUMIF(K!$B:$B,$B247,K!$H:$H)</f>
        <v>100000</v>
      </c>
      <c r="K247">
        <f>SUMIF(K!$B:$B,$B247,K!$R:$R)</f>
        <v>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x14ac:dyDescent="0.15">
      <c r="B248" s="10" t="s">
        <v>689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44912</v>
      </c>
      <c r="I249" s="23">
        <f t="shared" si="11"/>
        <v>4.8673968166496531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-12859</v>
      </c>
      <c r="T249">
        <f>SUMIF(Gy!$B:$B,$B249,Gy!$H:$H)</f>
        <v>0</v>
      </c>
      <c r="U249">
        <f>SUMIF(Gy!$B:$B,$B249,Gy!$R:$R)</f>
        <v>0</v>
      </c>
    </row>
    <row r="250" spans="2:21" x14ac:dyDescent="0.15">
      <c r="B250" s="10" t="s">
        <v>730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x14ac:dyDescent="0.15">
      <c r="B251" s="83" t="s">
        <v>746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x14ac:dyDescent="0.15">
      <c r="B252" s="16" t="s">
        <v>815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49400</v>
      </c>
      <c r="I252" s="23">
        <f t="shared" si="11"/>
        <v>5.3537896941239058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-50000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x14ac:dyDescent="0.15">
      <c r="B253" s="16" t="s">
        <v>824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x14ac:dyDescent="0.15">
      <c r="B254" s="10" t="s">
        <v>837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x14ac:dyDescent="0.15">
      <c r="B255" s="10" t="s">
        <v>928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x14ac:dyDescent="0.15">
      <c r="B256" s="10" t="s">
        <v>979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x14ac:dyDescent="0.15">
      <c r="B257" s="16" t="s">
        <v>981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20500</v>
      </c>
      <c r="I257" s="23">
        <f t="shared" si="11"/>
        <v>2.2217143467518232</v>
      </c>
      <c r="J257">
        <f>SUMIF(K!$B:$B,$B257,K!$H:$H)</f>
        <v>20500</v>
      </c>
      <c r="K257">
        <f>SUMIF(K!$B:$B,$B257,K!$R:$R)</f>
        <v>0</v>
      </c>
      <c r="L257">
        <f>SUMIF(N!$B:$B,$B257,N!$H:$H)</f>
        <v>0</v>
      </c>
      <c r="M257">
        <f>SUMIF(N!$B:$B,$B257,N!$R:$R)</f>
        <v>0</v>
      </c>
      <c r="N257">
        <f>SUMIF(Y!$B:$B,$B257,Y!$H:$H)</f>
        <v>0</v>
      </c>
      <c r="O257">
        <f>SUMIF(Y!$B:$B,$B257,Y!$R:$R)</f>
        <v>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x14ac:dyDescent="0.15">
      <c r="B258" s="10" t="s">
        <v>982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1005</v>
      </c>
      <c r="M258" t="s">
        <v>1005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x14ac:dyDescent="0.15">
      <c r="B259" s="10" t="s">
        <v>845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x14ac:dyDescent="0.15">
      <c r="B260" s="10" t="s">
        <v>1006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9950</v>
      </c>
      <c r="I260" s="23">
        <f t="shared" ref="I260:I262" si="42">H260*100/(SUM(H$3:H$19977))</f>
        <v>1.0783442804966166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1007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10000</v>
      </c>
      <c r="I261" s="23">
        <f t="shared" si="42"/>
        <v>1.0837630959764992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0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x14ac:dyDescent="0.15">
      <c r="B262" s="10" t="s">
        <v>1000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25189.88</v>
      </c>
      <c r="I262" s="23">
        <f t="shared" si="42"/>
        <v>2.7299862336076495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0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x14ac:dyDescent="0.15">
      <c r="B263" s="102" t="s">
        <v>974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ref="I263" si="48">H263*100/(SUM(H$3:H$19977))</f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x14ac:dyDescent="0.15">
      <c r="B264" s="102" t="s">
        <v>960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9">SUM(C264:F264)</f>
        <v>0</v>
      </c>
      <c r="H264">
        <f t="shared" ref="H264" si="50">SUM(J264:Z264)</f>
        <v>20000</v>
      </c>
      <c r="I264" s="23">
        <f t="shared" ref="I264" si="51">H264*100/(SUM(H$3:H$19977))</f>
        <v>2.1675261919529984</v>
      </c>
      <c r="J264">
        <f>SUMIF(K!$B:$B,$B264,K!$H:$H)</f>
        <v>25820</v>
      </c>
      <c r="K264">
        <f>SUMIF(K!$B:$B,$B264,K!$R:$R)</f>
        <v>-5820</v>
      </c>
      <c r="L264">
        <f>SUMIF(N!$B:$B,$B264,N!$H:$H)</f>
        <v>0</v>
      </c>
      <c r="M264">
        <f>SUMIF(N!$B:$B,$B264,N!$R:$R)</f>
        <v>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</sheetData>
  <autoFilter ref="A2:S263" xr:uid="{00000000-0009-0000-0000-000002000000}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03"/>
  <sheetViews>
    <sheetView workbookViewId="0">
      <selection activeCell="E2" sqref="E2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707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707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707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 xr:uid="{00000000-0009-0000-0000-000003000000}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64"/>
  <sheetViews>
    <sheetView tabSelected="1" topLeftCell="A34" zoomScaleNormal="100" workbookViewId="0">
      <selection activeCell="F57" sqref="F57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706</v>
      </c>
      <c r="D1" s="51" t="s">
        <v>695</v>
      </c>
      <c r="E1" s="51" t="s">
        <v>696</v>
      </c>
      <c r="F1" s="51" t="s">
        <v>697</v>
      </c>
      <c r="G1" s="51" t="s">
        <v>698</v>
      </c>
      <c r="H1" s="46" t="s">
        <v>589</v>
      </c>
      <c r="I1" s="51" t="s">
        <v>699</v>
      </c>
      <c r="J1" s="51" t="s">
        <v>700</v>
      </c>
      <c r="K1" s="51" t="s">
        <v>701</v>
      </c>
      <c r="L1" s="51" t="s">
        <v>702</v>
      </c>
      <c r="M1" s="51" t="s">
        <v>703</v>
      </c>
      <c r="N1" s="51" t="s">
        <v>704</v>
      </c>
      <c r="O1" s="78" t="s">
        <v>705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332902</v>
      </c>
      <c r="B2" s="46" t="s">
        <v>294</v>
      </c>
      <c r="C2" s="47">
        <f t="shared" ref="C2:C7" ca="1" si="1">SUM(INDIRECT("'"&amp;B2&amp;"'!H:H"))</f>
        <v>2153190.79</v>
      </c>
      <c r="D2" s="46">
        <f t="shared" ref="D2:D7" ca="1" si="2">SUM(INDIRECT("'"&amp;B2&amp;"'!R:R"))</f>
        <v>-1820288.79</v>
      </c>
      <c r="E2" s="46">
        <f t="shared" ref="E2:E7" ca="1" si="3">SUM(INDIRECT("'"&amp;B2&amp;"'!T:T"),INDIRECT("'"&amp;B2&amp;"'!U:U"))*(-1)</f>
        <v>-47361.749999999993</v>
      </c>
      <c r="F2" s="46">
        <f t="shared" ref="F2:F7" ca="1" si="4">SUM(INDIRECT("'"&amp;B2&amp;"'!L:M"))</f>
        <v>35456.229999999996</v>
      </c>
      <c r="G2" s="46">
        <f t="shared" ref="G2:G7" ca="1" si="5">SUM(INDIRECT("'"&amp;B2&amp;"'!P:P"))</f>
        <v>19579.64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40000</v>
      </c>
      <c r="M2" s="46">
        <f t="shared" ref="M2:M6" ca="1" si="10">SUMIFS(INDIRECT("'"&amp;B2&amp;"'!W:W"),INDIRECT("'"&amp;B2&amp;"'!K:K"),"&lt;="&amp;TODAY()+7,INDIRECT("'"&amp;B2&amp;"'!W:W"),"&gt;0")+(J2+L2+I2+K2)*-1</f>
        <v>11500</v>
      </c>
      <c r="N2" s="46">
        <f t="shared" ref="N2:N7" ca="1" si="11">SUMIFS(INDIRECT("'"&amp;B2&amp;"'!W:W"),INDIRECT("'"&amp;B2&amp;"'!K:K"),"&lt;="&amp;TODAY()+31,INDIRECT("'"&amp;B2&amp;"'!W:W"),"&gt;0")+(K2+M2+J2+L2+I2)*-1</f>
        <v>158180</v>
      </c>
      <c r="O2" s="48">
        <f t="shared" ref="O2:O6" ca="1" si="12">C2+D2-SUM(I2:N2)</f>
        <v>123222</v>
      </c>
      <c r="P2" s="46">
        <f t="shared" ref="P2:P6" ca="1" si="13">F2*12/C2</f>
        <v>0.19760197841084021</v>
      </c>
      <c r="Q2" s="46">
        <f t="shared" ref="Q2:Q6" ca="1" si="14">SUM(F2:G2)*12/C2</f>
        <v>0.30672174665952379</v>
      </c>
      <c r="R2" s="46">
        <f t="shared" ref="R2:R6" ca="1" si="15">E2*100/D2</f>
        <v>2.6018811004159397</v>
      </c>
      <c r="S2" s="46">
        <f ca="1">SUMIF(INDIRECT("'"&amp;B2&amp;"'!W:W"),"=0",INDIRECT("'"&amp;B2&amp;"'!Y:Y"))*12/SUMIF(INDIRECT("'"&amp;B2&amp;"'!W:W"),"=0",INDIRECT("'"&amp;B2&amp;"'!H:H"))</f>
        <v>0.21540139959710239</v>
      </c>
    </row>
    <row r="3" spans="1:61" x14ac:dyDescent="0.15">
      <c r="A3" s="47">
        <f t="shared" ca="1" si="0"/>
        <v>201444</v>
      </c>
      <c r="B3" s="46" t="s">
        <v>406</v>
      </c>
      <c r="C3" s="47">
        <f t="shared" ca="1" si="1"/>
        <v>1813280.71</v>
      </c>
      <c r="D3" s="46">
        <f t="shared" ca="1" si="2"/>
        <v>-1611836.71</v>
      </c>
      <c r="E3" s="46">
        <f t="shared" ca="1" si="3"/>
        <v>-38537.259999999995</v>
      </c>
      <c r="F3" s="46">
        <f t="shared" ca="1" si="4"/>
        <v>25992.05</v>
      </c>
      <c r="G3" s="46">
        <f t="shared" ca="1" si="5"/>
        <v>16334.66</v>
      </c>
      <c r="H3" s="46">
        <f t="shared" ref="H3:H7" ca="1" si="16">-1*SUM(INDIRECT("'"&amp;B3&amp;"'!Z:Z"))</f>
        <v>85</v>
      </c>
      <c r="I3" s="46">
        <f t="shared" ca="1" si="6"/>
        <v>0</v>
      </c>
      <c r="J3" s="46">
        <f t="shared" ca="1" si="7"/>
        <v>0</v>
      </c>
      <c r="K3" s="46">
        <f t="shared" ca="1" si="8"/>
        <v>10912</v>
      </c>
      <c r="L3" s="46">
        <f t="shared" ca="1" si="9"/>
        <v>0</v>
      </c>
      <c r="M3" s="46">
        <f t="shared" ca="1" si="10"/>
        <v>26990</v>
      </c>
      <c r="N3" s="46">
        <f t="shared" ca="1" si="11"/>
        <v>119172</v>
      </c>
      <c r="O3" s="48">
        <f t="shared" ca="1" si="12"/>
        <v>44370</v>
      </c>
      <c r="P3" s="46">
        <f t="shared" ca="1" si="13"/>
        <v>0.17201120503840797</v>
      </c>
      <c r="Q3" s="46">
        <f t="shared" ca="1" si="14"/>
        <v>0.28011135683454108</v>
      </c>
      <c r="R3" s="46">
        <f t="shared" ca="1" si="15"/>
        <v>2.3908910723344921</v>
      </c>
      <c r="S3" s="46">
        <f t="shared" ref="S3:S7" ca="1" si="17">SUMIF(INDIRECT("'"&amp;B3&amp;"'!W:W"),"=0",INDIRECT("'"&amp;B3&amp;"'!X:X"))*12/SUMIF(INDIRECT("'"&amp;B3&amp;"'!W:W"),"=0",INDIRECT("'"&amp;B3&amp;"'!H:H"))</f>
        <v>0.24371187314415318</v>
      </c>
    </row>
    <row r="4" spans="1:61" x14ac:dyDescent="0.15">
      <c r="A4" s="47">
        <f t="shared" ca="1" si="0"/>
        <v>170039.87999999989</v>
      </c>
      <c r="B4" s="46" t="s">
        <v>296</v>
      </c>
      <c r="C4" s="47">
        <f t="shared" ca="1" si="1"/>
        <v>1240630.8799999999</v>
      </c>
      <c r="D4" s="46">
        <f t="shared" ca="1" si="2"/>
        <v>-1070591</v>
      </c>
      <c r="E4" s="46">
        <f t="shared" ca="1" si="3"/>
        <v>-23960.51</v>
      </c>
      <c r="F4" s="46">
        <f t="shared" ca="1" si="4"/>
        <v>18178.47</v>
      </c>
      <c r="G4" s="46">
        <f t="shared" ca="1" si="5"/>
        <v>10091.799999999999</v>
      </c>
      <c r="H4" s="46">
        <f t="shared" ca="1" si="16"/>
        <v>1550</v>
      </c>
      <c r="I4" s="46">
        <f t="shared" ca="1" si="6"/>
        <v>0</v>
      </c>
      <c r="J4" s="46">
        <f t="shared" ca="1" si="7"/>
        <v>0</v>
      </c>
      <c r="K4" s="46">
        <f t="shared" ca="1" si="8"/>
        <v>0</v>
      </c>
      <c r="L4" s="46">
        <f t="shared" ca="1" si="9"/>
        <v>0</v>
      </c>
      <c r="M4" s="46">
        <f t="shared" ca="1" si="10"/>
        <v>0</v>
      </c>
      <c r="N4" s="46">
        <f t="shared" ca="1" si="11"/>
        <v>120792</v>
      </c>
      <c r="O4" s="48">
        <f t="shared" ca="1" si="12"/>
        <v>49247.879999999888</v>
      </c>
      <c r="P4" s="46">
        <f t="shared" ca="1" si="13"/>
        <v>0.17583121903269089</v>
      </c>
      <c r="Q4" s="46">
        <f t="shared" ca="1" si="14"/>
        <v>0.27344413674436352</v>
      </c>
      <c r="R4" s="46">
        <f t="shared" ca="1" si="15"/>
        <v>2.2380638357692155</v>
      </c>
      <c r="S4" s="46">
        <f t="shared" ca="1" si="17"/>
        <v>0.21756259544116188</v>
      </c>
    </row>
    <row r="5" spans="1:61" x14ac:dyDescent="0.15">
      <c r="A5" s="47">
        <f t="shared" ca="1" si="0"/>
        <v>141805</v>
      </c>
      <c r="B5" s="46" t="s">
        <v>405</v>
      </c>
      <c r="C5" s="47">
        <f t="shared" ca="1" si="1"/>
        <v>1590973.9</v>
      </c>
      <c r="D5" s="46">
        <f t="shared" ca="1" si="2"/>
        <v>-1449168.9</v>
      </c>
      <c r="E5" s="46">
        <f t="shared" ca="1" si="3"/>
        <v>-34358.479999999996</v>
      </c>
      <c r="F5" s="46">
        <f t="shared" ca="1" si="4"/>
        <v>24110.38</v>
      </c>
      <c r="G5" s="46">
        <f t="shared" ca="1" si="5"/>
        <v>13358</v>
      </c>
      <c r="H5" s="46">
        <f t="shared" ca="1" si="16"/>
        <v>0</v>
      </c>
      <c r="I5" s="46">
        <f t="shared" ca="1" si="6"/>
        <v>0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0</v>
      </c>
      <c r="N5" s="46">
        <f t="shared" ca="1" si="11"/>
        <v>109905</v>
      </c>
      <c r="O5" s="48">
        <f t="shared" ca="1" si="12"/>
        <v>31900</v>
      </c>
      <c r="P5" s="46">
        <f t="shared" ca="1" si="13"/>
        <v>0.1818537437980598</v>
      </c>
      <c r="Q5" s="46">
        <f t="shared" ca="1" si="14"/>
        <v>0.28260712510745783</v>
      </c>
      <c r="R5" s="46">
        <f t="shared" ca="1" si="15"/>
        <v>2.3709092846251392</v>
      </c>
      <c r="S5" s="46">
        <f t="shared" ca="1" si="17"/>
        <v>0.23509115736700537</v>
      </c>
    </row>
    <row r="6" spans="1:61" x14ac:dyDescent="0.15">
      <c r="A6" s="47">
        <f t="shared" ca="1" si="0"/>
        <v>4000</v>
      </c>
      <c r="B6" s="46" t="s">
        <v>297</v>
      </c>
      <c r="C6" s="47">
        <f t="shared" ca="1" si="1"/>
        <v>1112034.75</v>
      </c>
      <c r="D6" s="46">
        <f t="shared" ca="1" si="2"/>
        <v>-1108034.75</v>
      </c>
      <c r="E6" s="46">
        <f t="shared" ca="1" si="3"/>
        <v>-27429.520000000004</v>
      </c>
      <c r="F6" s="46">
        <f t="shared" ca="1" si="4"/>
        <v>17074.219999999998</v>
      </c>
      <c r="G6" s="46">
        <f t="shared" ca="1" si="5"/>
        <v>10489.25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0</v>
      </c>
      <c r="N6" s="46">
        <f t="shared" ca="1" si="11"/>
        <v>2000</v>
      </c>
      <c r="O6" s="48">
        <f t="shared" ca="1" si="12"/>
        <v>2000</v>
      </c>
      <c r="P6" s="46">
        <f t="shared" ca="1" si="13"/>
        <v>0.18424841489890487</v>
      </c>
      <c r="Q6" s="46">
        <f t="shared" ca="1" si="14"/>
        <v>0.29743822304114143</v>
      </c>
      <c r="R6" s="46">
        <f t="shared" ca="1" si="15"/>
        <v>2.4755108086637181</v>
      </c>
      <c r="S6" s="46">
        <f t="shared" ca="1" si="17"/>
        <v>0.21099468982379985</v>
      </c>
    </row>
    <row r="7" spans="1:61" x14ac:dyDescent="0.15">
      <c r="A7" s="47">
        <f t="shared" ca="1" si="0"/>
        <v>132700</v>
      </c>
      <c r="B7" s="51" t="s">
        <v>799</v>
      </c>
      <c r="C7" s="47">
        <f t="shared" ca="1" si="1"/>
        <v>240555</v>
      </c>
      <c r="D7" s="46">
        <f t="shared" ca="1" si="2"/>
        <v>-107855</v>
      </c>
      <c r="E7" s="46">
        <f t="shared" ca="1" si="3"/>
        <v>-3641.62</v>
      </c>
      <c r="F7" s="46">
        <f t="shared" ca="1" si="4"/>
        <v>4307.42</v>
      </c>
      <c r="G7" s="46">
        <f t="shared" ca="1" si="5"/>
        <v>2224</v>
      </c>
      <c r="H7" s="46">
        <f t="shared" ca="1" si="16"/>
        <v>900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50000</v>
      </c>
      <c r="O7" s="48">
        <f t="shared" ref="O7" ca="1" si="18">C7+D7-SUM(I7:N7)</f>
        <v>82700</v>
      </c>
      <c r="P7" s="46">
        <f t="shared" ref="P7" ca="1" si="19">F7*12/C7</f>
        <v>0.21487410363534326</v>
      </c>
      <c r="Q7" s="46">
        <f t="shared" ref="Q7" ca="1" si="20">SUM(F7:G7)*12/C7</f>
        <v>0.32581754692274117</v>
      </c>
      <c r="R7" s="46">
        <f t="shared" ref="R7" ca="1" si="21">E7*100/D7</f>
        <v>3.3764035047053915</v>
      </c>
      <c r="S7" s="46">
        <f t="shared" ca="1" si="17"/>
        <v>0.19886292152740062</v>
      </c>
    </row>
    <row r="8" spans="1:61" x14ac:dyDescent="0.15">
      <c r="A8" s="47"/>
      <c r="D8" s="51"/>
      <c r="E8" s="51"/>
      <c r="F8" s="51"/>
      <c r="I8" s="51" t="s">
        <v>788</v>
      </c>
      <c r="J8" s="51" t="s">
        <v>1011</v>
      </c>
    </row>
    <row r="9" spans="1:61" x14ac:dyDescent="0.15">
      <c r="A9" s="47"/>
      <c r="F9" s="51" t="s">
        <v>850</v>
      </c>
      <c r="G9" s="51" t="s">
        <v>848</v>
      </c>
      <c r="H9" s="51" t="s">
        <v>590</v>
      </c>
      <c r="I9" s="51" t="s">
        <v>590</v>
      </c>
      <c r="J9" s="51" t="s">
        <v>590</v>
      </c>
    </row>
    <row r="10" spans="1:61" x14ac:dyDescent="0.15">
      <c r="E10" s="51" t="s">
        <v>694</v>
      </c>
      <c r="F10" s="51" t="s">
        <v>860</v>
      </c>
      <c r="G10" s="51" t="s">
        <v>863</v>
      </c>
      <c r="H10" s="51" t="s">
        <v>590</v>
      </c>
      <c r="I10" s="51" t="s">
        <v>718</v>
      </c>
      <c r="J10" s="51" t="s">
        <v>959</v>
      </c>
    </row>
    <row r="11" spans="1:61" x14ac:dyDescent="0.15">
      <c r="G11" s="51" t="s">
        <v>694</v>
      </c>
      <c r="H11" s="51" t="s">
        <v>823</v>
      </c>
      <c r="I11" s="51" t="s">
        <v>925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492</v>
      </c>
      <c r="E20" s="46">
        <v>66400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555</v>
      </c>
      <c r="E21" s="46">
        <v>233.61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605</v>
      </c>
      <c r="E22" s="51" t="s">
        <v>844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606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82">
        <v>43073</v>
      </c>
      <c r="C24" s="55" t="s">
        <v>747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761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762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843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916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1039</v>
      </c>
    </row>
    <row r="30" spans="2:19" x14ac:dyDescent="0.15">
      <c r="B30" s="49"/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E33" s="51"/>
      <c r="F33" s="51"/>
      <c r="M33" s="51">
        <v>3208.81</v>
      </c>
      <c r="N33" s="46">
        <v>18410994082</v>
      </c>
    </row>
    <row r="34" spans="2:14" x14ac:dyDescent="0.15">
      <c r="B34" s="49"/>
      <c r="E34" s="51"/>
      <c r="G34" s="51"/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E36" s="51"/>
      <c r="M36" s="51">
        <v>2164.66</v>
      </c>
      <c r="N36" s="51">
        <v>13810921225</v>
      </c>
    </row>
    <row r="37" spans="2:14" x14ac:dyDescent="0.15">
      <c r="B37" s="49"/>
      <c r="E37" s="51"/>
      <c r="M37" s="46">
        <v>2665.75</v>
      </c>
      <c r="N37" s="51">
        <v>17346576957</v>
      </c>
    </row>
    <row r="38" spans="2:14" x14ac:dyDescent="0.15">
      <c r="B38" s="49"/>
      <c r="D38" s="51"/>
      <c r="E38" s="51"/>
      <c r="F38" s="51"/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1049</v>
      </c>
      <c r="E47" s="51" t="s">
        <v>1050</v>
      </c>
    </row>
    <row r="48" spans="2:14" x14ac:dyDescent="0.15">
      <c r="B48" s="49"/>
      <c r="C48" s="55" t="s">
        <v>1051</v>
      </c>
      <c r="D48" s="46">
        <v>23</v>
      </c>
      <c r="E48" s="46">
        <v>12</v>
      </c>
    </row>
    <row r="49" spans="2:5" x14ac:dyDescent="0.15">
      <c r="B49" s="49"/>
      <c r="C49" s="55" t="s">
        <v>1052</v>
      </c>
      <c r="D49" s="46">
        <v>27</v>
      </c>
      <c r="E49" s="46">
        <v>21</v>
      </c>
    </row>
    <row r="50" spans="2:5" x14ac:dyDescent="0.15">
      <c r="B50" s="49"/>
      <c r="C50" s="55" t="s">
        <v>1053</v>
      </c>
      <c r="D50" s="46">
        <v>21</v>
      </c>
      <c r="E50" s="46">
        <v>10</v>
      </c>
    </row>
    <row r="51" spans="2:5" x14ac:dyDescent="0.15">
      <c r="B51" s="49"/>
      <c r="C51" s="55" t="s">
        <v>1054</v>
      </c>
      <c r="D51" s="51">
        <v>12</v>
      </c>
      <c r="E51" s="51">
        <v>1</v>
      </c>
    </row>
    <row r="52" spans="2:5" x14ac:dyDescent="0.15">
      <c r="B52" s="49"/>
      <c r="C52" s="55" t="s">
        <v>1055</v>
      </c>
      <c r="D52" s="51">
        <v>11</v>
      </c>
      <c r="E52" s="51">
        <v>15</v>
      </c>
    </row>
    <row r="53" spans="2:5" x14ac:dyDescent="0.15">
      <c r="B53" s="49"/>
      <c r="C53" s="55" t="s">
        <v>1056</v>
      </c>
      <c r="D53" s="51">
        <v>12</v>
      </c>
      <c r="E53" s="51">
        <v>5</v>
      </c>
    </row>
    <row r="54" spans="2:5" x14ac:dyDescent="0.15">
      <c r="B54" s="49"/>
      <c r="C54" s="55" t="s">
        <v>1057</v>
      </c>
      <c r="D54" s="51">
        <v>17</v>
      </c>
      <c r="E54" s="51">
        <v>11</v>
      </c>
    </row>
    <row r="55" spans="2:5" x14ac:dyDescent="0.15">
      <c r="B55" s="49"/>
      <c r="C55" s="55" t="s">
        <v>1058</v>
      </c>
      <c r="D55" s="51">
        <v>12</v>
      </c>
      <c r="E55" s="51">
        <v>1</v>
      </c>
    </row>
    <row r="56" spans="2:5" x14ac:dyDescent="0.15">
      <c r="B56" s="49"/>
      <c r="C56" s="55" t="s">
        <v>1059</v>
      </c>
      <c r="D56" s="51">
        <v>9</v>
      </c>
      <c r="E56" s="51">
        <v>29</v>
      </c>
    </row>
    <row r="57" spans="2:5" x14ac:dyDescent="0.15">
      <c r="B57" s="49"/>
      <c r="C57" s="55" t="s">
        <v>1060</v>
      </c>
      <c r="D57" s="51">
        <v>17</v>
      </c>
      <c r="E57" s="51">
        <v>6</v>
      </c>
    </row>
    <row r="58" spans="2:5" x14ac:dyDescent="0.15">
      <c r="B58" s="49"/>
    </row>
    <row r="59" spans="2:5" x14ac:dyDescent="0.15">
      <c r="B59" s="49"/>
    </row>
    <row r="60" spans="2:5" x14ac:dyDescent="0.15">
      <c r="B60" s="49"/>
    </row>
    <row r="61" spans="2:5" x14ac:dyDescent="0.15">
      <c r="B61" s="49"/>
    </row>
    <row r="62" spans="2:5" x14ac:dyDescent="0.15">
      <c r="B62" s="49"/>
    </row>
    <row r="63" spans="2:5" x14ac:dyDescent="0.15">
      <c r="B63" s="49"/>
    </row>
    <row r="64" spans="2:5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4"/>
  <sheetViews>
    <sheetView workbookViewId="0">
      <selection activeCell="F10" sqref="F10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590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93"/>
  <sheetViews>
    <sheetView workbookViewId="0">
      <pane ySplit="2" topLeftCell="A167" activePane="bottomLeft" state="frozen"/>
      <selection pane="bottomLeft" activeCell="A183" sqref="A183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816</v>
      </c>
      <c r="Y2" t="s">
        <v>353</v>
      </c>
      <c r="Z2" t="s">
        <v>583</v>
      </c>
    </row>
    <row r="3" spans="2:26" ht="19.5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411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447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x14ac:dyDescent="0.15">
      <c r="B47" t="s">
        <v>571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430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851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464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x14ac:dyDescent="0.15">
      <c r="A88" t="s">
        <v>409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493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x14ac:dyDescent="0.15">
      <c r="B127" s="7" t="s">
        <v>413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x14ac:dyDescent="0.15">
      <c r="B128" s="7" t="s">
        <v>416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417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x14ac:dyDescent="0.15">
      <c r="B129" s="7" t="s">
        <v>416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x14ac:dyDescent="0.15">
      <c r="B130" s="7" t="s">
        <v>486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x14ac:dyDescent="0.15">
      <c r="B131" s="7" t="s">
        <v>591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x14ac:dyDescent="0.15">
      <c r="B132" s="7" t="s">
        <v>593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x14ac:dyDescent="0.15">
      <c r="B133" s="7" t="s">
        <v>595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x14ac:dyDescent="0.15">
      <c r="B134" t="s">
        <v>596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x14ac:dyDescent="0.15">
      <c r="A135">
        <v>20245.27</v>
      </c>
      <c r="B135" t="s">
        <v>608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608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x14ac:dyDescent="0.15">
      <c r="B138" s="37" t="s">
        <v>553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x14ac:dyDescent="0.15">
      <c r="B139" s="37" t="s">
        <v>553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x14ac:dyDescent="0.15">
      <c r="B140" s="62" t="s">
        <v>688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708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709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728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x14ac:dyDescent="0.15">
      <c r="B144" s="62" t="s">
        <v>729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648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726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80">
        <v>440</v>
      </c>
      <c r="M149" s="15">
        <v>100</v>
      </c>
      <c r="N149">
        <f t="shared" si="41"/>
        <v>18.700189753320682</v>
      </c>
      <c r="O149" s="51" t="s">
        <v>757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758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80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759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80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80">
        <v>150</v>
      </c>
      <c r="M152" s="15">
        <v>100</v>
      </c>
      <c r="N152">
        <f t="shared" si="41"/>
        <v>19.623655913978496</v>
      </c>
      <c r="O152" s="51" t="s">
        <v>597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726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80">
        <v>18</v>
      </c>
      <c r="N153">
        <f t="shared" si="41"/>
        <v>17.289473684210527</v>
      </c>
      <c r="O153" s="51" t="s">
        <v>597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746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778</v>
      </c>
      <c r="B157" s="62" t="s">
        <v>729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778</v>
      </c>
      <c r="B158" s="62" t="s">
        <v>729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791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792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793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792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815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792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729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793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S164" s="14"/>
      <c r="T164" s="51"/>
      <c r="V164">
        <f t="shared" si="49"/>
        <v>0</v>
      </c>
      <c r="W164">
        <f t="shared" si="52"/>
        <v>40000</v>
      </c>
      <c r="X164">
        <f t="shared" si="53"/>
        <v>447.77777777777777</v>
      </c>
      <c r="Y164">
        <f t="shared" si="54"/>
        <v>0</v>
      </c>
      <c r="Z164">
        <f t="shared" si="55"/>
        <v>0</v>
      </c>
    </row>
    <row r="165" spans="1:26" x14ac:dyDescent="0.15">
      <c r="B165" s="7" t="s">
        <v>824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758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80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80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824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S169" s="14"/>
      <c r="V169" s="23">
        <f t="shared" si="49"/>
        <v>0</v>
      </c>
      <c r="W169">
        <f t="shared" si="52"/>
        <v>1000</v>
      </c>
      <c r="X169">
        <f t="shared" si="53"/>
        <v>7.8351648351648349</v>
      </c>
      <c r="Y169">
        <f t="shared" si="54"/>
        <v>0</v>
      </c>
      <c r="Z169">
        <f t="shared" si="55"/>
        <v>0</v>
      </c>
    </row>
    <row r="170" spans="1:26" x14ac:dyDescent="0.15">
      <c r="B170" t="s">
        <v>849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852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93</v>
      </c>
      <c r="K172" s="1">
        <f t="shared" si="48"/>
        <v>43273</v>
      </c>
      <c r="L172">
        <v>45</v>
      </c>
      <c r="M172" s="15">
        <v>20</v>
      </c>
      <c r="N172">
        <f t="shared" si="51"/>
        <v>12.755376344086022</v>
      </c>
      <c r="Q172">
        <f t="shared" si="47"/>
        <v>12.755376344086022</v>
      </c>
      <c r="R172" s="51"/>
      <c r="S172" s="14"/>
      <c r="T172" s="51"/>
      <c r="V172">
        <f t="shared" si="49"/>
        <v>0</v>
      </c>
      <c r="W172">
        <f t="shared" si="52"/>
        <v>2000</v>
      </c>
      <c r="X172">
        <f t="shared" si="53"/>
        <v>21.666666666666668</v>
      </c>
      <c r="Y172">
        <f t="shared" si="54"/>
        <v>0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62</v>
      </c>
      <c r="K173" s="1">
        <f t="shared" si="48"/>
        <v>43242</v>
      </c>
      <c r="L173">
        <v>14</v>
      </c>
      <c r="M173" s="15">
        <v>10</v>
      </c>
      <c r="N173">
        <f t="shared" si="51"/>
        <v>14.129032258064516</v>
      </c>
      <c r="Q173">
        <f t="shared" si="47"/>
        <v>14.129032258064516</v>
      </c>
      <c r="R173" s="51"/>
      <c r="S173" s="14"/>
      <c r="T173" s="51"/>
      <c r="V173">
        <f t="shared" si="49"/>
        <v>0</v>
      </c>
      <c r="W173">
        <f t="shared" si="52"/>
        <v>1000</v>
      </c>
      <c r="X173">
        <f t="shared" si="53"/>
        <v>12</v>
      </c>
      <c r="Y173">
        <f t="shared" si="54"/>
        <v>0</v>
      </c>
      <c r="Z173">
        <f t="shared" si="55"/>
        <v>0</v>
      </c>
    </row>
    <row r="174" spans="1:26" ht="13.5" customHeight="1" x14ac:dyDescent="0.15">
      <c r="B174" t="s">
        <v>928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929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2:26" s="36" customFormat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2:26" s="36" customFormat="1" x14ac:dyDescent="0.15">
      <c r="B178" s="94" t="s">
        <v>960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60</v>
      </c>
      <c r="K178" s="38">
        <f t="shared" ref="K178" si="59">I178+J178</f>
        <v>43255</v>
      </c>
      <c r="L178" s="39">
        <v>400</v>
      </c>
      <c r="M178" s="40"/>
      <c r="N178" s="36">
        <f t="shared" ref="N178" si="60">(L178+M178)*36500/(H178*J178)</f>
        <v>12.166666666666666</v>
      </c>
      <c r="O178" s="36" t="s">
        <v>289</v>
      </c>
      <c r="P178" s="36">
        <v>150</v>
      </c>
      <c r="Q178" s="36">
        <f t="shared" ref="Q178" si="61">(L178+M178+P178)*36500/(H178*J178)</f>
        <v>16.729166666666668</v>
      </c>
      <c r="R178" s="51"/>
      <c r="S178" s="38"/>
      <c r="T178" s="51"/>
      <c r="U178" s="36">
        <v>150</v>
      </c>
      <c r="V178" s="36">
        <f t="shared" ref="V178" si="62">(T178+U178)*36500/((S178-I178)*H178)</f>
        <v>-6.3375390670216457E-3</v>
      </c>
      <c r="W178" s="36">
        <f t="shared" ref="W178" si="63">R178+H178</f>
        <v>20000</v>
      </c>
      <c r="X178">
        <f t="shared" ref="X178" si="64">(L178+M178+P178)*31/(J178)</f>
        <v>284.16666666666669</v>
      </c>
      <c r="Y178">
        <f t="shared" ref="Y178" si="65">(T178+U178)*31/(J178)</f>
        <v>77.5</v>
      </c>
      <c r="Z178" s="36">
        <f t="shared" ref="Z178" si="66">U178-P178</f>
        <v>0</v>
      </c>
    </row>
    <row r="179" spans="2:26" s="36" customFormat="1" x14ac:dyDescent="0.15">
      <c r="B179" s="94" t="s">
        <v>960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223.51</v>
      </c>
      <c r="V179" s="36">
        <f t="shared" ref="V179" si="71">(T179+U179)*36500/((S179-I179)*H179)</f>
        <v>43.804311640893474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230.96033333333332</v>
      </c>
      <c r="Z179" s="36">
        <f t="shared" ref="Z179" si="75">U179-P179</f>
        <v>0</v>
      </c>
    </row>
    <row r="180" spans="2:26" s="36" customFormat="1" x14ac:dyDescent="0.15">
      <c r="B180" s="94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2:26" s="36" customFormat="1" x14ac:dyDescent="0.15">
      <c r="B181" s="94" t="s">
        <v>845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2:26" s="36" customFormat="1" x14ac:dyDescent="0.15">
      <c r="B182" s="94" t="s">
        <v>973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90</v>
      </c>
      <c r="K182" s="38">
        <f t="shared" ref="K182" si="95">I182+J182</f>
        <v>43294</v>
      </c>
      <c r="L182" s="39">
        <v>1150</v>
      </c>
      <c r="M182" s="36">
        <v>100</v>
      </c>
      <c r="N182" s="36">
        <f t="shared" ref="N182" si="96">(L182+M182)*36500/(H182*J182)</f>
        <v>10.138888888888889</v>
      </c>
      <c r="Q182" s="36">
        <f t="shared" ref="Q182" si="97">(L182+M182+P182)*36500/(H182*J182)</f>
        <v>10.138888888888889</v>
      </c>
      <c r="R182" s="51"/>
      <c r="S182" s="38"/>
      <c r="T182" s="51"/>
      <c r="V182" s="36">
        <f t="shared" ref="V182" si="98">(T182+U182)*36500/((S182-I182)*H182)</f>
        <v>0</v>
      </c>
      <c r="W182" s="36">
        <f t="shared" ref="W182" si="99">R182+H182</f>
        <v>50000</v>
      </c>
      <c r="X182">
        <f t="shared" ref="X182" si="100">(L182+M182+P182)*31/(J182)</f>
        <v>430.55555555555554</v>
      </c>
      <c r="Y182">
        <f t="shared" ref="Y182" si="101">(T182+U182)*31/(J182)</f>
        <v>0</v>
      </c>
      <c r="Z182" s="36">
        <f t="shared" ref="Z182" si="102">U182-P182</f>
        <v>0</v>
      </c>
    </row>
    <row r="183" spans="2:26" s="36" customFormat="1" x14ac:dyDescent="0.15">
      <c r="B183" s="94" t="s">
        <v>974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2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60</v>
      </c>
      <c r="K184" s="38">
        <f t="shared" ref="K184" si="113">I184+J184</f>
        <v>43267</v>
      </c>
      <c r="L184" s="39">
        <v>100</v>
      </c>
      <c r="M184" s="40">
        <v>58</v>
      </c>
      <c r="N184" s="36">
        <f t="shared" ref="N184" si="114">(L184+M184)*36500/(H184*J184)</f>
        <v>13.730952380952381</v>
      </c>
      <c r="Q184" s="36">
        <f t="shared" ref="Q184" si="115">(L184+M184+P184)*36500/(H184*J184)</f>
        <v>13.730952380952381</v>
      </c>
      <c r="R184" s="51"/>
      <c r="S184" s="38"/>
      <c r="T184" s="51"/>
      <c r="V184" s="36">
        <f t="shared" ref="V184" si="116">(T184+U184)*36500/((S184-I184)*H184)</f>
        <v>0</v>
      </c>
      <c r="W184" s="36">
        <f t="shared" ref="W184" si="117">R184+H184</f>
        <v>7000</v>
      </c>
      <c r="X184">
        <f t="shared" ref="X184" si="118">(L184+M184+P184)*31/(J184)</f>
        <v>81.63333333333334</v>
      </c>
      <c r="Y184">
        <f t="shared" ref="Y184" si="119">(T184+U184)*31/(J184)</f>
        <v>0</v>
      </c>
      <c r="Z184" s="36">
        <f t="shared" ref="Z184" si="120">U184-P184</f>
        <v>0</v>
      </c>
    </row>
    <row r="185" spans="2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90</v>
      </c>
      <c r="K185" s="38">
        <f t="shared" ref="K185:K186" si="122">I185+J185</f>
        <v>43298</v>
      </c>
      <c r="L185" s="39">
        <v>120</v>
      </c>
      <c r="M185" s="40">
        <v>50</v>
      </c>
      <c r="N185" s="36">
        <f t="shared" ref="N185:N186" si="123">(L185+M185)*36500/(H185*J185)</f>
        <v>13.78888888888889</v>
      </c>
      <c r="Q185" s="36">
        <f t="shared" ref="Q185:Q186" si="124">(L185+M185+P185)*36500/(H185*J185)</f>
        <v>13.78888888888889</v>
      </c>
      <c r="R185" s="51"/>
      <c r="S185" s="38"/>
      <c r="T185" s="51"/>
      <c r="V185" s="36">
        <f t="shared" ref="V185:V186" si="125">(T185+U185)*36500/((S185-I185)*H185)</f>
        <v>0</v>
      </c>
      <c r="W185" s="36">
        <f t="shared" ref="W185:W186" si="126">R185+H185</f>
        <v>5000</v>
      </c>
      <c r="X185">
        <f t="shared" ref="X185:X186" si="127">(L185+M185+P185)*31/(J185)</f>
        <v>58.555555555555557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2:26" x14ac:dyDescent="0.15">
      <c r="B186" s="7" t="s">
        <v>758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80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S186" s="14"/>
      <c r="U186" s="51">
        <v>980</v>
      </c>
      <c r="V186">
        <f t="shared" si="125"/>
        <v>-1.6557119052027402E-2</v>
      </c>
      <c r="W186">
        <f t="shared" si="126"/>
        <v>50000</v>
      </c>
      <c r="X186">
        <f t="shared" si="127"/>
        <v>729.5333333333333</v>
      </c>
      <c r="Y186">
        <f t="shared" si="128"/>
        <v>337.55555555555554</v>
      </c>
      <c r="Z186">
        <f t="shared" si="129"/>
        <v>0</v>
      </c>
    </row>
    <row r="187" spans="2:26" x14ac:dyDescent="0.15">
      <c r="B187" s="7" t="s">
        <v>758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5000</v>
      </c>
      <c r="I187" s="1">
        <v>43209</v>
      </c>
      <c r="J187">
        <v>90</v>
      </c>
      <c r="K187" s="1">
        <f t="shared" ref="K187:K188" si="132">I187+J187</f>
        <v>43299</v>
      </c>
      <c r="L187" s="80">
        <v>98</v>
      </c>
      <c r="M187" s="15">
        <v>50</v>
      </c>
      <c r="N187">
        <f t="shared" ref="N187:N188" si="133">(L187+M187)*36500/(H187*J187)</f>
        <v>12.004444444444445</v>
      </c>
      <c r="O187" s="36" t="s">
        <v>289</v>
      </c>
      <c r="P187">
        <v>98</v>
      </c>
      <c r="Q187">
        <f t="shared" ref="Q187:Q188" si="134">(L187+M187+P187)*36500/(H187*J187)</f>
        <v>19.953333333333333</v>
      </c>
      <c r="R187">
        <v>-200</v>
      </c>
      <c r="S187" s="14"/>
      <c r="U187" s="51">
        <v>98</v>
      </c>
      <c r="V187">
        <f t="shared" ref="V187:V188" si="135">(T187+U187)*36500/((S187-I187)*H187)</f>
        <v>-1.6556735865213265E-2</v>
      </c>
      <c r="W187">
        <f t="shared" ref="W187:W188" si="136">R187+H187</f>
        <v>4800</v>
      </c>
      <c r="X187">
        <f t="shared" ref="X187:X188" si="137">(L187+M187+P187)*31/(J187)</f>
        <v>84.733333333333334</v>
      </c>
      <c r="Y187">
        <f t="shared" ref="Y187:Y188" si="138">(T187+U187)*31/(J187)</f>
        <v>33.755555555555553</v>
      </c>
      <c r="Z187">
        <f t="shared" ref="Z187:Z188" si="139">U187-P187</f>
        <v>0</v>
      </c>
    </row>
    <row r="188" spans="2:26" x14ac:dyDescent="0.15"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2:26" x14ac:dyDescent="0.15">
      <c r="B189" s="13" t="s">
        <v>980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50</v>
      </c>
      <c r="K189" s="1">
        <f t="shared" ref="K189" si="142">I189+J189</f>
        <v>43260</v>
      </c>
      <c r="L189">
        <v>1300</v>
      </c>
      <c r="N189">
        <f t="shared" ref="N189" si="143">(L189+M189)*36500/(H189*J189)</f>
        <v>9.49</v>
      </c>
      <c r="O189" s="36" t="s">
        <v>289</v>
      </c>
      <c r="P189">
        <v>1000</v>
      </c>
      <c r="Q189">
        <f t="shared" ref="Q189" si="144">(L189+M189+P189)*36500/(H189*J189)</f>
        <v>16.79</v>
      </c>
      <c r="S189" s="14"/>
      <c r="U189">
        <v>1000</v>
      </c>
      <c r="V189" s="23">
        <f t="shared" ref="V189" si="145">(T189+U189)*36500/((S189-I189)*H189)</f>
        <v>-8.4471187225179361E-3</v>
      </c>
      <c r="W189">
        <f t="shared" ref="W189" si="146">R189+H189</f>
        <v>100000</v>
      </c>
      <c r="X189">
        <f t="shared" ref="X189" si="147">(L189+M189+P189)*31/(J189)</f>
        <v>1426</v>
      </c>
      <c r="Y189">
        <f t="shared" ref="Y189" si="148">(T189+U189)*31/(J189)</f>
        <v>620</v>
      </c>
      <c r="Z189">
        <f t="shared" ref="Z189" si="149">U189-P189</f>
        <v>0</v>
      </c>
    </row>
    <row r="190" spans="2:26" x14ac:dyDescent="0.15">
      <c r="B190" s="13" t="s">
        <v>981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S190" s="14"/>
      <c r="U190">
        <v>105</v>
      </c>
      <c r="V190" s="23">
        <f t="shared" ref="V190" si="154">(T190+U190)*36500/((S190-I190)*H190)</f>
        <v>-8.4471187225179361E-3</v>
      </c>
      <c r="W190">
        <f t="shared" ref="W190" si="155">R190+H190</f>
        <v>10500</v>
      </c>
      <c r="X190">
        <f t="shared" ref="X190" si="156">(L190+M190+P190)*31/(J190)</f>
        <v>199.8046875</v>
      </c>
      <c r="Y190">
        <f t="shared" ref="Y190" si="157">(T190+U190)*31/(J190)</f>
        <v>101.71875</v>
      </c>
      <c r="Z190">
        <f t="shared" ref="Z190" si="158">U190-P190</f>
        <v>0</v>
      </c>
    </row>
    <row r="191" spans="2:26" x14ac:dyDescent="0.15">
      <c r="B191" s="13" t="s">
        <v>981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S191" s="14"/>
      <c r="U191">
        <v>110</v>
      </c>
      <c r="V191" s="23">
        <f t="shared" ref="V191:V192" si="163">(T191+U191)*36500/((S191-I191)*H191)</f>
        <v>-9.2907555247020712E-3</v>
      </c>
      <c r="W191">
        <f t="shared" ref="W191:W192" si="164">R191+H191</f>
        <v>10000</v>
      </c>
      <c r="X191">
        <f t="shared" ref="X191:X192" si="165">(L191+M191+P191)*31/(J191)</f>
        <v>205.6171875</v>
      </c>
      <c r="Y191">
        <f t="shared" ref="Y191:Y192" si="166">(T191+U191)*31/(J191)</f>
        <v>106.5625</v>
      </c>
      <c r="Z191">
        <f t="shared" ref="Z191:Z192" si="167">U191-P191</f>
        <v>0</v>
      </c>
    </row>
    <row r="192" spans="2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90</v>
      </c>
      <c r="K192" s="38">
        <f t="shared" si="160"/>
        <v>43276</v>
      </c>
      <c r="L192" s="39">
        <v>300</v>
      </c>
      <c r="M192" s="40"/>
      <c r="N192" s="36">
        <f t="shared" si="161"/>
        <v>15.994040576661847</v>
      </c>
      <c r="Q192" s="36">
        <f t="shared" si="162"/>
        <v>15.994040576661847</v>
      </c>
      <c r="R192" s="51"/>
      <c r="S192" s="41"/>
      <c r="T192" s="51"/>
      <c r="V192" s="36">
        <f t="shared" si="163"/>
        <v>0</v>
      </c>
      <c r="W192" s="36">
        <f t="shared" si="164"/>
        <v>7607</v>
      </c>
      <c r="X192">
        <f t="shared" si="165"/>
        <v>103.33333333333333</v>
      </c>
      <c r="Y192">
        <f t="shared" si="166"/>
        <v>0</v>
      </c>
      <c r="Z192" s="36">
        <f t="shared" si="167"/>
        <v>0</v>
      </c>
    </row>
    <row r="193" spans="2:26" s="36" customFormat="1" x14ac:dyDescent="0.15">
      <c r="B193" s="51" t="s">
        <v>1040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" si="170">I193+J193</f>
        <v>43263</v>
      </c>
      <c r="L193" s="39">
        <v>139</v>
      </c>
      <c r="M193" s="40">
        <v>20</v>
      </c>
      <c r="N193" s="36">
        <f t="shared" ref="N193" si="171">(L193+M193)*36500/(H193*J193)</f>
        <v>9.2769909523961758</v>
      </c>
      <c r="O193" s="51" t="s">
        <v>1041</v>
      </c>
      <c r="P193" s="51">
        <v>198</v>
      </c>
      <c r="Q193" s="36">
        <f t="shared" ref="Q193" si="172">(L193+M193+P193)*36500/(H193*J193)</f>
        <v>20.829470251606509</v>
      </c>
      <c r="R193" s="51"/>
      <c r="S193" s="41"/>
      <c r="T193" s="51"/>
      <c r="U193" s="51">
        <v>198</v>
      </c>
      <c r="V193" s="36">
        <f t="shared" ref="V193" si="173">(T193+U193)*36500/((S193-I193)*H193)</f>
        <v>-8.2838373953441971E-3</v>
      </c>
      <c r="W193" s="36">
        <f t="shared" ref="W193" si="174">R193+H193</f>
        <v>20180</v>
      </c>
      <c r="X193">
        <f t="shared" ref="X193" si="175">(L193+M193+P193)*31/(J193)</f>
        <v>357</v>
      </c>
      <c r="Y193">
        <f t="shared" ref="Y193" si="176">(T193+U193)*31/(J193)</f>
        <v>198</v>
      </c>
      <c r="Z193" s="36">
        <f t="shared" ref="Z193" si="177">U193-P193</f>
        <v>0</v>
      </c>
    </row>
  </sheetData>
  <autoFilter ref="A2:Z192" xr:uid="{00000000-0009-0000-0000-000006000000}"/>
  <dataConsolidate link="1"/>
  <phoneticPr fontId="3" type="noConversion"/>
  <conditionalFormatting sqref="K30 K111:K127 K91:K109 K88 K137:K168 K172:K175">
    <cfRule type="expression" dxfId="565" priority="587">
      <formula>AND(R30&gt;=0,K30&lt;NOW(),H30&gt;0)</formula>
    </cfRule>
    <cfRule type="expression" dxfId="564" priority="588">
      <formula>AND(#REF!&gt;=0,#REF!&lt;NOW(),#REF!&gt;0)</formula>
    </cfRule>
  </conditionalFormatting>
  <conditionalFormatting sqref="K36">
    <cfRule type="expression" dxfId="563" priority="257">
      <formula>"and(Q14&gt;=0,J14&lt;now(),G14&gt;0)"</formula>
    </cfRule>
  </conditionalFormatting>
  <conditionalFormatting sqref="K37">
    <cfRule type="expression" dxfId="562" priority="254">
      <formula>"and(Q14&gt;=0,J14&lt;now(),G14&gt;0)"</formula>
    </cfRule>
  </conditionalFormatting>
  <conditionalFormatting sqref="K128:K133">
    <cfRule type="expression" dxfId="561" priority="210">
      <formula>AND(R128&gt;=0,K128&lt;NOW(),H128&gt;0)</formula>
    </cfRule>
    <cfRule type="expression" dxfId="560" priority="211">
      <formula>AND(R93&gt;=0,K93&lt;NOW(),H93&gt;0)</formula>
    </cfRule>
  </conditionalFormatting>
  <conditionalFormatting sqref="K16">
    <cfRule type="expression" dxfId="559" priority="188">
      <formula>AND(R16&gt;=0,K16&lt;NOW(),H16&gt;0)</formula>
    </cfRule>
    <cfRule type="expression" dxfId="558" priority="189">
      <formula>AND(#REF!&gt;=0,#REF!&lt;NOW(),#REF!&gt;0)</formula>
    </cfRule>
  </conditionalFormatting>
  <conditionalFormatting sqref="K14">
    <cfRule type="expression" dxfId="557" priority="1375">
      <formula>AND(R14&gt;=0,K14&lt;NOW(),H14&gt;0)</formula>
    </cfRule>
    <cfRule type="expression" dxfId="556" priority="1376">
      <formula>AND(#REF!&gt;=0,#REF!&lt;NOW(),#REF!&gt;0)</formula>
    </cfRule>
  </conditionalFormatting>
  <conditionalFormatting sqref="K38">
    <cfRule type="expression" dxfId="555" priority="175">
      <formula>"and(Q14&gt;=0,J14&lt;now(),G14&gt;0)"</formula>
    </cfRule>
  </conditionalFormatting>
  <conditionalFormatting sqref="K134:K136">
    <cfRule type="expression" dxfId="554" priority="135">
      <formula>AND(R134&gt;=0,K134&lt;NOW(),H134&gt;0)</formula>
    </cfRule>
    <cfRule type="expression" dxfId="553" priority="136">
      <formula>AND(R103&gt;=0,K103&lt;NOW(),H103&gt;0)</formula>
    </cfRule>
  </conditionalFormatting>
  <conditionalFormatting sqref="K11 K7:K8 K69 K66:K67 K54:K55 K24:K25">
    <cfRule type="expression" dxfId="552" priority="3981">
      <formula>AND(R7&gt;=0,K7&lt;NOW(),H7&gt;0)</formula>
    </cfRule>
    <cfRule type="expression" dxfId="551" priority="3982">
      <formula>AND(#REF!&gt;=0,#REF!&lt;NOW(),#REF!&gt;0)</formula>
    </cfRule>
  </conditionalFormatting>
  <conditionalFormatting sqref="K64 K51:K53 K34 K23 K20 K1:K6">
    <cfRule type="expression" dxfId="550" priority="3985">
      <formula>AND(R1&gt;=0,K1&lt;NOW(),H1&gt;0)</formula>
    </cfRule>
    <cfRule type="expression" dxfId="549" priority="3986">
      <formula>AND(#REF!&gt;=0,#REF!&lt;NOW(),#REF!&gt;0)</formula>
    </cfRule>
  </conditionalFormatting>
  <conditionalFormatting sqref="K9:K10 K19">
    <cfRule type="expression" dxfId="548" priority="3989">
      <formula>AND(R9&gt;=0,K9&lt;NOW(),H9&gt;0)</formula>
    </cfRule>
    <cfRule type="expression" dxfId="547" priority="3990">
      <formula>AND(#REF!&gt;=0,#REF!&lt;NOW(),#REF!&gt;0)</formula>
    </cfRule>
  </conditionalFormatting>
  <conditionalFormatting sqref="K110">
    <cfRule type="expression" dxfId="546" priority="4001">
      <formula>AND(R110&gt;=0,K110&lt;NOW(),H110&gt;0)</formula>
    </cfRule>
    <cfRule type="expression" dxfId="545" priority="4002">
      <formula>AND(R92&gt;=0,K92&lt;NOW(),H92&gt;0)</formula>
    </cfRule>
  </conditionalFormatting>
  <conditionalFormatting sqref="K81 K26">
    <cfRule type="expression" dxfId="544" priority="4029">
      <formula>AND(R26&gt;=0,K26&lt;NOW(),H26&gt;0)</formula>
    </cfRule>
    <cfRule type="expression" dxfId="543" priority="4030">
      <formula>AND(#REF!&gt;=0,#REF!&lt;NOW(),#REF!&gt;0)</formula>
    </cfRule>
  </conditionalFormatting>
  <conditionalFormatting sqref="K79:K80 K74:K77">
    <cfRule type="expression" dxfId="542" priority="4031">
      <formula>AND(R74&gt;=0,K74&lt;NOW(),H74&gt;0)</formula>
    </cfRule>
    <cfRule type="expression" dxfId="541" priority="4032">
      <formula>AND(#REF!&gt;=0,#REF!&lt;NOW(),#REF!&gt;0)</formula>
    </cfRule>
  </conditionalFormatting>
  <conditionalFormatting sqref="K41 K38">
    <cfRule type="expression" dxfId="540" priority="4089">
      <formula>AND(R38&gt;=0,K38&lt;NOW(),H38&gt;0)</formula>
    </cfRule>
    <cfRule type="expression" dxfId="539" priority="4090">
      <formula>AND(#REF!&gt;=0,#REF!&lt;NOW(),#REF!&gt;0)</formula>
    </cfRule>
  </conditionalFormatting>
  <conditionalFormatting sqref="K35:K37 K21 K68 K87">
    <cfRule type="expression" dxfId="538" priority="4107">
      <formula>AND(R21&gt;=0,K21&lt;NOW(),H21&gt;0)</formula>
    </cfRule>
    <cfRule type="expression" dxfId="537" priority="4108">
      <formula>AND(R8&gt;=0,K8&lt;NOW(),H8&gt;0)</formula>
    </cfRule>
  </conditionalFormatting>
  <conditionalFormatting sqref="K83 K171">
    <cfRule type="expression" dxfId="536" priority="4125">
      <formula>AND(R83&gt;=0,K83&lt;NOW(),H83&gt;0)</formula>
    </cfRule>
    <cfRule type="expression" dxfId="535" priority="4126">
      <formula>AND(R69&gt;=0,K69&lt;NOW(),H69&gt;0)</formula>
    </cfRule>
  </conditionalFormatting>
  <conditionalFormatting sqref="K89">
    <cfRule type="expression" dxfId="534" priority="4139">
      <formula>AND(R89&gt;=0,K89&lt;NOW(),H89&gt;0)</formula>
    </cfRule>
    <cfRule type="expression" dxfId="533" priority="4140">
      <formula>AND(R69&gt;=0,K69&lt;NOW(),H69&gt;0)</formula>
    </cfRule>
  </conditionalFormatting>
  <conditionalFormatting sqref="K82">
    <cfRule type="expression" dxfId="532" priority="4157">
      <formula>AND(R82&gt;=0,K82&lt;NOW(),H82&gt;0)</formula>
    </cfRule>
    <cfRule type="expression" dxfId="531" priority="4158">
      <formula>AND(#REF!&gt;=0,#REF!&lt;NOW(),#REF!&gt;0)</formula>
    </cfRule>
  </conditionalFormatting>
  <conditionalFormatting sqref="K78 K32:K33">
    <cfRule type="expression" dxfId="530" priority="4161">
      <formula>AND(R32&gt;=0,K32&lt;NOW(),H32&gt;0)</formula>
    </cfRule>
    <cfRule type="expression" dxfId="529" priority="4162">
      <formula>AND(#REF!&gt;=0,#REF!&lt;NOW(),#REF!&gt;0)</formula>
    </cfRule>
  </conditionalFormatting>
  <conditionalFormatting sqref="K70:K72">
    <cfRule type="expression" dxfId="528" priority="4163">
      <formula>AND(R70&gt;=0,K70&lt;NOW(),H70&gt;0)</formula>
    </cfRule>
    <cfRule type="expression" dxfId="527" priority="4164">
      <formula>AND(#REF!&gt;=0,#REF!&lt;NOW(),#REF!&gt;0)</formula>
    </cfRule>
  </conditionalFormatting>
  <conditionalFormatting sqref="K22">
    <cfRule type="expression" dxfId="526" priority="4201">
      <formula>AND(R22&gt;=0,K22&lt;NOW(),H22&gt;0)</formula>
    </cfRule>
    <cfRule type="expression" dxfId="525" priority="4202">
      <formula>AND(R10&gt;=0,K10&lt;NOW(),H10&gt;0)</formula>
    </cfRule>
  </conditionalFormatting>
  <conditionalFormatting sqref="K63">
    <cfRule type="expression" dxfId="524" priority="4203">
      <formula>AND(R63&gt;=0,K63&lt;NOW(),H63&gt;0)</formula>
    </cfRule>
    <cfRule type="expression" dxfId="523" priority="4204">
      <formula>AND(R55&gt;=0,K55&lt;NOW(),H55&gt;0)</formula>
    </cfRule>
  </conditionalFormatting>
  <conditionalFormatting sqref="K60:K62 K48 K46 K43 K40">
    <cfRule type="expression" dxfId="522" priority="4209">
      <formula>AND(R40&gt;=0,K40&lt;NOW(),H40&gt;0)</formula>
    </cfRule>
    <cfRule type="expression" dxfId="521" priority="4210">
      <formula>AND(R31&gt;=0,K31&lt;NOW(),H31&gt;0)</formula>
    </cfRule>
  </conditionalFormatting>
  <conditionalFormatting sqref="K58:K59 K47 K42 K39">
    <cfRule type="expression" dxfId="520" priority="4221">
      <formula>AND(R39&gt;=0,K39&lt;NOW(),H39&gt;0)</formula>
    </cfRule>
    <cfRule type="expression" dxfId="519" priority="4222">
      <formula>AND(#REF!&gt;=0,#REF!&lt;NOW(),#REF!&gt;0)</formula>
    </cfRule>
  </conditionalFormatting>
  <conditionalFormatting sqref="K56:K57">
    <cfRule type="expression" dxfId="518" priority="4235">
      <formula>AND(R56&gt;=0,K56&lt;NOW(),H56&gt;0)</formula>
    </cfRule>
    <cfRule type="expression" dxfId="517" priority="4236">
      <formula>AND(#REF!&gt;=0,#REF!&lt;NOW(),#REF!&gt;0)</formula>
    </cfRule>
  </conditionalFormatting>
  <conditionalFormatting sqref="K45">
    <cfRule type="expression" dxfId="516" priority="4281">
      <formula>AND(R45&gt;=0,K45&lt;NOW(),H45&gt;0)</formula>
    </cfRule>
    <cfRule type="expression" dxfId="515" priority="4282">
      <formula>AND(R35&gt;=0,K35&lt;NOW(),H35&gt;0)</formula>
    </cfRule>
  </conditionalFormatting>
  <conditionalFormatting sqref="K44">
    <cfRule type="expression" dxfId="514" priority="4293">
      <formula>AND(R44&gt;=0,K44&lt;NOW(),H44&gt;0)</formula>
    </cfRule>
    <cfRule type="expression" dxfId="513" priority="4294">
      <formula>AND(#REF!&gt;=0,#REF!&lt;NOW(),#REF!&gt;0)</formula>
    </cfRule>
  </conditionalFormatting>
  <conditionalFormatting sqref="K27 K17:K18">
    <cfRule type="expression" dxfId="512" priority="4403">
      <formula>AND(R17&gt;=0,K17&lt;NOW(),H17&gt;0)</formula>
    </cfRule>
    <cfRule type="expression" dxfId="511" priority="4404">
      <formula>AND(R1&gt;=0,K1&lt;NOW(),H1&gt;0)</formula>
    </cfRule>
  </conditionalFormatting>
  <conditionalFormatting sqref="K28 K84:K86 K169:K170">
    <cfRule type="expression" dxfId="510" priority="4407">
      <formula>AND(R28&gt;=0,K28&lt;NOW(),H28&gt;0)</formula>
    </cfRule>
    <cfRule type="expression" dxfId="509" priority="4408">
      <formula>AND(R13&gt;=0,K13&lt;NOW(),H13&gt;0)</formula>
    </cfRule>
  </conditionalFormatting>
  <conditionalFormatting sqref="K29 K31">
    <cfRule type="expression" dxfId="508" priority="4411">
      <formula>AND(R29&gt;=0,K29&lt;NOW(),H29&gt;0)</formula>
    </cfRule>
    <cfRule type="expression" dxfId="507" priority="4412">
      <formula>AND(#REF!&gt;=0,#REF!&lt;NOW(),#REF!&gt;0)</formula>
    </cfRule>
  </conditionalFormatting>
  <conditionalFormatting sqref="K65">
    <cfRule type="expression" dxfId="506" priority="133">
      <formula>AND(R65&gt;=0,K65&lt;NOW(),H65&gt;0)</formula>
    </cfRule>
    <cfRule type="expression" dxfId="505" priority="134">
      <formula>AND(#REF!&gt;=0,#REF!&lt;NOW(),#REF!&gt;0)</formula>
    </cfRule>
  </conditionalFormatting>
  <conditionalFormatting sqref="K73">
    <cfRule type="expression" dxfId="504" priority="119">
      <formula>AND(R73&gt;=0,K73&lt;NOW(),H73&gt;0)</formula>
    </cfRule>
    <cfRule type="expression" dxfId="503" priority="120">
      <formula>AND(#REF!&gt;=0,#REF!&lt;NOW(),#REF!&gt;0)</formula>
    </cfRule>
  </conditionalFormatting>
  <conditionalFormatting sqref="K50">
    <cfRule type="expression" dxfId="502" priority="117">
      <formula>AND(R50&gt;=0,K50&lt;NOW(),H50&gt;0)</formula>
    </cfRule>
    <cfRule type="expression" dxfId="501" priority="118">
      <formula>AND(R40&gt;=0,K40&lt;NOW(),H40&gt;0)</formula>
    </cfRule>
  </conditionalFormatting>
  <conditionalFormatting sqref="K49">
    <cfRule type="expression" dxfId="500" priority="115">
      <formula>AND(R49&gt;=0,K49&lt;NOW(),H49&gt;0)</formula>
    </cfRule>
    <cfRule type="expression" dxfId="499" priority="116">
      <formula>AND(R39&gt;=0,K39&lt;NOW(),H39&gt;0)</formula>
    </cfRule>
  </conditionalFormatting>
  <conditionalFormatting sqref="K12:K13">
    <cfRule type="expression" dxfId="498" priority="5399">
      <formula>AND(R12&gt;=0,K12&lt;NOW(),H12&gt;0)</formula>
    </cfRule>
    <cfRule type="expression" dxfId="497" priority="5400">
      <formula>AND(R1048556&gt;=0,K1048556&lt;NOW(),H1048556&gt;0)</formula>
    </cfRule>
  </conditionalFormatting>
  <conditionalFormatting sqref="K176">
    <cfRule type="expression" dxfId="496" priority="35">
      <formula>AND(R176&gt;=0,K176&lt;NOW(),H176&gt;0)</formula>
    </cfRule>
    <cfRule type="expression" dxfId="495" priority="36">
      <formula>AND(#REF!&gt;=0,#REF!&lt;NOW(),#REF!&gt;0)</formula>
    </cfRule>
  </conditionalFormatting>
  <conditionalFormatting sqref="K177">
    <cfRule type="expression" dxfId="494" priority="33">
      <formula>AND(R177&gt;=0,K177&lt;NOW(),H177&gt;0)</formula>
    </cfRule>
    <cfRule type="expression" dxfId="493" priority="34">
      <formula>AND(#REF!&gt;=0,#REF!&lt;NOW(),#REF!&gt;0)</formula>
    </cfRule>
  </conditionalFormatting>
  <conditionalFormatting sqref="K178">
    <cfRule type="expression" dxfId="492" priority="31">
      <formula>AND(R178&gt;=0,K178&lt;NOW(),H178&gt;0)</formula>
    </cfRule>
    <cfRule type="expression" dxfId="491" priority="32">
      <formula>AND(#REF!&gt;=0,#REF!&lt;NOW(),#REF!&gt;0)</formula>
    </cfRule>
  </conditionalFormatting>
  <conditionalFormatting sqref="K179">
    <cfRule type="expression" dxfId="490" priority="29">
      <formula>AND(R179&gt;=0,K179&lt;NOW(),H179&gt;0)</formula>
    </cfRule>
    <cfRule type="expression" dxfId="489" priority="30">
      <formula>AND(#REF!&gt;=0,#REF!&lt;NOW(),#REF!&gt;0)</formula>
    </cfRule>
  </conditionalFormatting>
  <conditionalFormatting sqref="K180">
    <cfRule type="expression" dxfId="488" priority="27">
      <formula>AND(R180&gt;=0,K180&lt;NOW(),H180&gt;0)</formula>
    </cfRule>
    <cfRule type="expression" dxfId="487" priority="28">
      <formula>AND(#REF!&gt;=0,#REF!&lt;NOW(),#REF!&gt;0)</formula>
    </cfRule>
  </conditionalFormatting>
  <conditionalFormatting sqref="K181">
    <cfRule type="expression" dxfId="486" priority="25">
      <formula>AND(R181&gt;=0,K181&lt;NOW(),H181&gt;0)</formula>
    </cfRule>
    <cfRule type="expression" dxfId="485" priority="26">
      <formula>AND(#REF!&gt;=0,#REF!&lt;NOW(),#REF!&gt;0)</formula>
    </cfRule>
  </conditionalFormatting>
  <conditionalFormatting sqref="K182">
    <cfRule type="expression" dxfId="484" priority="23">
      <formula>AND(R182&gt;=0,K182&lt;NOW(),H182&gt;0)</formula>
    </cfRule>
    <cfRule type="expression" dxfId="483" priority="24">
      <formula>AND(#REF!&gt;=0,#REF!&lt;NOW(),#REF!&gt;0)</formula>
    </cfRule>
  </conditionalFormatting>
  <conditionalFormatting sqref="K183">
    <cfRule type="expression" dxfId="482" priority="21">
      <formula>AND(R183&gt;=0,K183&lt;NOW(),H183&gt;0)</formula>
    </cfRule>
    <cfRule type="expression" dxfId="481" priority="22">
      <formula>AND(#REF!&gt;=0,#REF!&lt;NOW(),#REF!&gt;0)</formula>
    </cfRule>
  </conditionalFormatting>
  <conditionalFormatting sqref="K184">
    <cfRule type="expression" dxfId="480" priority="19">
      <formula>AND(R184&gt;=0,K184&lt;NOW(),H184&gt;0)</formula>
    </cfRule>
    <cfRule type="expression" dxfId="479" priority="20">
      <formula>AND(#REF!&gt;=0,#REF!&lt;NOW(),#REF!&gt;0)</formula>
    </cfRule>
  </conditionalFormatting>
  <conditionalFormatting sqref="K185">
    <cfRule type="expression" dxfId="478" priority="17">
      <formula>AND(R185&gt;=0,K185&lt;NOW(),H185&gt;0)</formula>
    </cfRule>
    <cfRule type="expression" dxfId="477" priority="18">
      <formula>AND(#REF!&gt;=0,#REF!&lt;NOW(),#REF!&gt;0)</formula>
    </cfRule>
  </conditionalFormatting>
  <conditionalFormatting sqref="K186">
    <cfRule type="expression" dxfId="476" priority="15">
      <formula>AND(R186&gt;=0,K186&lt;NOW(),H186&gt;0)</formula>
    </cfRule>
    <cfRule type="expression" dxfId="475" priority="16">
      <formula>AND(#REF!&gt;=0,#REF!&lt;NOW(),#REF!&gt;0)</formula>
    </cfRule>
  </conditionalFormatting>
  <conditionalFormatting sqref="K187">
    <cfRule type="expression" dxfId="474" priority="13">
      <formula>AND(R187&gt;=0,K187&lt;NOW(),H187&gt;0)</formula>
    </cfRule>
    <cfRule type="expression" dxfId="473" priority="14">
      <formula>AND(#REF!&gt;=0,#REF!&lt;NOW(),#REF!&gt;0)</formula>
    </cfRule>
  </conditionalFormatting>
  <conditionalFormatting sqref="K188">
    <cfRule type="expression" dxfId="472" priority="11">
      <formula>AND(R188&gt;=0,K188&lt;NOW(),H188&gt;0)</formula>
    </cfRule>
    <cfRule type="expression" dxfId="471" priority="12">
      <formula>AND(#REF!&gt;=0,#REF!&lt;NOW(),#REF!&gt;0)</formula>
    </cfRule>
  </conditionalFormatting>
  <conditionalFormatting sqref="K189">
    <cfRule type="expression" dxfId="470" priority="9">
      <formula>AND(R189&gt;=0,K189&lt;NOW(),H189&gt;0)</formula>
    </cfRule>
    <cfRule type="expression" dxfId="469" priority="10">
      <formula>AND(#REF!&gt;=0,#REF!&lt;NOW(),#REF!&gt;0)</formula>
    </cfRule>
  </conditionalFormatting>
  <conditionalFormatting sqref="K190">
    <cfRule type="expression" dxfId="468" priority="7">
      <formula>AND(R190&gt;=0,K190&lt;NOW(),H190&gt;0)</formula>
    </cfRule>
    <cfRule type="expression" dxfId="467" priority="8">
      <formula>AND(#REF!&gt;=0,#REF!&lt;NOW(),#REF!&gt;0)</formula>
    </cfRule>
  </conditionalFormatting>
  <conditionalFormatting sqref="K191">
    <cfRule type="expression" dxfId="466" priority="5">
      <formula>AND(R191&gt;=0,K191&lt;NOW(),H191&gt;0)</formula>
    </cfRule>
    <cfRule type="expression" dxfId="465" priority="6">
      <formula>AND(#REF!&gt;=0,#REF!&lt;NOW(),#REF!&gt;0)</formula>
    </cfRule>
  </conditionalFormatting>
  <conditionalFormatting sqref="K192">
    <cfRule type="expression" dxfId="464" priority="3">
      <formula>AND(R192&gt;=0,K192&lt;NOW(),H192&gt;0)</formula>
    </cfRule>
    <cfRule type="expression" dxfId="463" priority="4">
      <formula>AND(#REF!&gt;=0,#REF!&lt;NOW(),#REF!&gt;0)</formula>
    </cfRule>
  </conditionalFormatting>
  <conditionalFormatting sqref="K193">
    <cfRule type="expression" dxfId="462" priority="1">
      <formula>AND(R193&gt;=0,K193&lt;NOW(),H193&gt;0)</formula>
    </cfRule>
    <cfRule type="expression" dxfId="461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6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87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27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28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7"/>
  <sheetViews>
    <sheetView zoomScaleNormal="100" workbookViewId="0">
      <pane ySplit="2" topLeftCell="A73" activePane="bottomLeft" state="frozen"/>
      <selection pane="bottomLeft" activeCell="A88" sqref="A88:XFD88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816</v>
      </c>
      <c r="Y2" t="s">
        <v>353</v>
      </c>
      <c r="Z2" s="36" t="s">
        <v>583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410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1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410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418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576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447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410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453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451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452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459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582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594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517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530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539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471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449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859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591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591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553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553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603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608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608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746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859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/>
      <c r="S83" s="41"/>
      <c r="T83" s="51"/>
      <c r="V83" s="36">
        <f t="shared" ref="V83:V88" si="61">(T83+U83)*36500/((S83-I83)*H83)</f>
        <v>0</v>
      </c>
      <c r="W83" s="36">
        <f t="shared" ref="W83:W88" si="62">R83+H83</f>
        <v>1000</v>
      </c>
      <c r="X83">
        <f t="shared" ref="X83:X84" si="63">(L83+M83+P83)*31/(J83)</f>
        <v>12.328852459016392</v>
      </c>
      <c r="Y83">
        <f t="shared" ref="Y83:Y84" si="64">(T83+U83)*31/(J83)</f>
        <v>0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/>
      <c r="S85" s="41"/>
      <c r="T85" s="51"/>
      <c r="U85" s="36">
        <v>892.5</v>
      </c>
      <c r="V85" s="36">
        <f t="shared" si="61"/>
        <v>-2.1550626316886243E-2</v>
      </c>
      <c r="W85" s="36">
        <f t="shared" si="62"/>
        <v>35000</v>
      </c>
      <c r="X85">
        <f>(L85+M85+P85)*31/(J85)</f>
        <v>557.82777777777778</v>
      </c>
      <c r="Y85">
        <f>(T85+U85)*31/(J85)</f>
        <v>307.41666666666669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/>
      <c r="S89" s="41"/>
      <c r="T89" s="51"/>
      <c r="V89" s="36">
        <f t="shared" ref="V89:V90" si="71">(T89+U89)*36500/((S89-I89)*H89)</f>
        <v>0</v>
      </c>
      <c r="W89" s="36">
        <f t="shared" ref="W89:W90" si="72">R89+H89</f>
        <v>9912</v>
      </c>
      <c r="X89">
        <f>(L89+M89+P89)*31/(J89)</f>
        <v>142.6</v>
      </c>
      <c r="Y89">
        <f>(T89+U89)*31/(J89)</f>
        <v>0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S90" s="14"/>
      <c r="V90" s="23">
        <f t="shared" si="71"/>
        <v>0</v>
      </c>
      <c r="W90">
        <f t="shared" si="72"/>
        <v>3900</v>
      </c>
      <c r="X90">
        <f t="shared" ref="X90" si="74">(L90+M90+P90)*31/(J90)</f>
        <v>67.391304347826093</v>
      </c>
      <c r="Y90">
        <f t="shared" ref="Y90" si="75">(T90+U90)*31/(J90)</f>
        <v>0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80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S91" s="14"/>
      <c r="V91" s="23">
        <f t="shared" ref="V91:V92" si="80">(T91+U91)*36500/((S91-I91)*H91)</f>
        <v>0</v>
      </c>
      <c r="W91">
        <f t="shared" ref="W91:W92" si="81">R91+H91</f>
        <v>1990</v>
      </c>
      <c r="X91">
        <f t="shared" ref="X91:X92" si="82">(L91+M91+P91)*31/(J91)</f>
        <v>53.28125</v>
      </c>
      <c r="Y91">
        <f t="shared" ref="Y91:Y92" si="83">(T91+U91)*31/(J91)</f>
        <v>0</v>
      </c>
      <c r="Z91">
        <f t="shared" ref="Z91:Z92" si="84">U91-P91</f>
        <v>0</v>
      </c>
    </row>
    <row r="92" spans="2:26" customFormat="1" x14ac:dyDescent="0.15">
      <c r="B92" s="62" t="s">
        <v>648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30</v>
      </c>
      <c r="K92" s="1">
        <f t="shared" si="77"/>
        <v>43243</v>
      </c>
      <c r="L92" s="36">
        <v>220</v>
      </c>
      <c r="M92" s="40"/>
      <c r="N92" s="36">
        <f t="shared" si="78"/>
        <v>10.706666666666667</v>
      </c>
      <c r="O92" s="36" t="s">
        <v>289</v>
      </c>
      <c r="P92" s="36">
        <v>200</v>
      </c>
      <c r="Q92" s="36">
        <f t="shared" si="79"/>
        <v>20.440000000000001</v>
      </c>
      <c r="R92" s="36"/>
      <c r="S92" s="41"/>
      <c r="T92" s="51"/>
      <c r="U92" s="36">
        <v>200</v>
      </c>
      <c r="V92" s="36">
        <f t="shared" si="80"/>
        <v>-6.7572258348182262E-3</v>
      </c>
      <c r="W92" s="36">
        <f t="shared" si="81"/>
        <v>25000</v>
      </c>
      <c r="X92">
        <f t="shared" si="82"/>
        <v>434</v>
      </c>
      <c r="Y92">
        <f t="shared" si="83"/>
        <v>206.66666666666666</v>
      </c>
      <c r="Z92" s="36">
        <f t="shared" si="84"/>
        <v>0</v>
      </c>
    </row>
    <row r="93" spans="2:26" customFormat="1" x14ac:dyDescent="0.15">
      <c r="B93" s="62" t="s">
        <v>996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997</v>
      </c>
      <c r="P93" s="36">
        <v>510</v>
      </c>
      <c r="Q93" s="36">
        <f t="shared" ref="Q93:Q94" si="89">(L93+M93+P93)*36500/(H93*J93)</f>
        <v>21.9</v>
      </c>
      <c r="R93" s="36"/>
      <c r="S93" s="41"/>
      <c r="T93" s="51"/>
      <c r="U93" s="36">
        <v>510</v>
      </c>
      <c r="V93" s="36">
        <f t="shared" ref="V93:V94" si="90">(T93+U93)*36500/((S93-I93)*H93)</f>
        <v>-8.6148648648648653E-3</v>
      </c>
      <c r="W93" s="36">
        <f t="shared" ref="W93:W94" si="91">R93+H93</f>
        <v>50000</v>
      </c>
      <c r="X93">
        <f t="shared" ref="X93:X94" si="92">(L93+M93+P93)*31/(J93)</f>
        <v>930</v>
      </c>
      <c r="Y93">
        <f t="shared" ref="Y93:Y94" si="93">(T93+U93)*31/(J93)</f>
        <v>527</v>
      </c>
      <c r="Z93" s="36">
        <f t="shared" ref="Z93:Z94" si="94">U93-P93</f>
        <v>0</v>
      </c>
    </row>
    <row r="94" spans="2:26" customFormat="1" x14ac:dyDescent="0.15">
      <c r="B94" s="7" t="s">
        <v>726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30</v>
      </c>
      <c r="K94" s="1">
        <f t="shared" si="87"/>
        <v>43247</v>
      </c>
      <c r="L94" s="80">
        <v>600</v>
      </c>
      <c r="M94" s="15">
        <v>200</v>
      </c>
      <c r="N94">
        <f t="shared" si="88"/>
        <v>19.521326380532155</v>
      </c>
      <c r="O94" s="36"/>
      <c r="P94">
        <v>85</v>
      </c>
      <c r="Q94">
        <f t="shared" si="89"/>
        <v>21.5954673084637</v>
      </c>
      <c r="R94" s="51"/>
      <c r="S94" s="14"/>
      <c r="T94" s="51"/>
      <c r="V94">
        <f t="shared" si="90"/>
        <v>0</v>
      </c>
      <c r="W94">
        <f t="shared" si="91"/>
        <v>49860</v>
      </c>
      <c r="X94">
        <f t="shared" si="92"/>
        <v>914.5</v>
      </c>
      <c r="Y94">
        <f t="shared" si="93"/>
        <v>0</v>
      </c>
      <c r="Z94" s="36">
        <f t="shared" si="94"/>
        <v>-85</v>
      </c>
    </row>
    <row r="95" spans="2:26" customFormat="1" x14ac:dyDescent="0.15">
      <c r="B95" s="62" t="s">
        <v>531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30</v>
      </c>
      <c r="K95" s="1">
        <f t="shared" ref="K95:K96" si="97">I95+J95</f>
        <v>43248</v>
      </c>
      <c r="L95" s="36">
        <v>145</v>
      </c>
      <c r="M95" s="40"/>
      <c r="N95" s="36">
        <f t="shared" ref="N95:N96" si="98">(L95+M95)*36500/(H95*J95)</f>
        <v>10.190426678989526</v>
      </c>
      <c r="O95" s="51" t="s">
        <v>997</v>
      </c>
      <c r="P95" s="36">
        <v>178.5</v>
      </c>
      <c r="Q95" s="36">
        <f t="shared" ref="Q95:Q96" si="99">(L95+M95+P95)*36500/(H95*J95)</f>
        <v>22.735193314849045</v>
      </c>
      <c r="R95" s="36"/>
      <c r="S95" s="41"/>
      <c r="T95" s="51"/>
      <c r="U95" s="51">
        <v>178.5</v>
      </c>
      <c r="V95" s="36">
        <f t="shared" ref="V95:V96" si="100">(T95+U95)*36500/((S95-I95)*H95)</f>
        <v>-8.7080151574757177E-3</v>
      </c>
      <c r="W95" s="36">
        <f t="shared" ref="W95:W96" si="101">R95+H95</f>
        <v>17312</v>
      </c>
      <c r="X95">
        <f t="shared" ref="X95:X96" si="102">(L95+M95+P95)*31/(J95)</f>
        <v>334.28333333333336</v>
      </c>
      <c r="Y95">
        <f t="shared" ref="Y95:Y96" si="103">(T95+U95)*31/(J95)</f>
        <v>184.45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31</v>
      </c>
      <c r="K96" s="38">
        <f t="shared" si="97"/>
        <v>43264</v>
      </c>
      <c r="L96" s="39">
        <v>13</v>
      </c>
      <c r="M96" s="40">
        <v>20</v>
      </c>
      <c r="N96" s="36">
        <f t="shared" si="98"/>
        <v>19.427419354838708</v>
      </c>
      <c r="Q96" s="36">
        <f t="shared" si="99"/>
        <v>19.427419354838708</v>
      </c>
      <c r="R96" s="51"/>
      <c r="S96" s="41"/>
      <c r="T96" s="51"/>
      <c r="V96" s="36">
        <f t="shared" si="100"/>
        <v>0</v>
      </c>
      <c r="W96" s="36">
        <f t="shared" si="101"/>
        <v>2000</v>
      </c>
      <c r="X96">
        <f t="shared" si="102"/>
        <v>33</v>
      </c>
      <c r="Y96">
        <f t="shared" si="103"/>
        <v>0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" si="107">I97+J97</f>
        <v>43295</v>
      </c>
      <c r="L97" s="39">
        <v>75</v>
      </c>
      <c r="M97" s="40">
        <v>38</v>
      </c>
      <c r="N97" s="36">
        <f t="shared" ref="N97" si="108">(L97+M97)*36500/(H97*J97)</f>
        <v>13.304838709677419</v>
      </c>
      <c r="Q97" s="36">
        <f t="shared" ref="Q97" si="109">(L97+M97+P97)*36500/(H97*J97)</f>
        <v>13.304838709677419</v>
      </c>
      <c r="R97" s="51"/>
      <c r="S97" s="41"/>
      <c r="T97" s="51"/>
      <c r="V97" s="36">
        <f t="shared" ref="V97" si="110">(T97+U97)*36500/((S97-I97)*H97)</f>
        <v>0</v>
      </c>
      <c r="W97" s="36">
        <f t="shared" ref="W97" si="111">R97+H97</f>
        <v>5000</v>
      </c>
      <c r="X97">
        <f t="shared" ref="X97" si="112">(L97+M97+P97)*31/(J97)</f>
        <v>56.5</v>
      </c>
      <c r="Y97">
        <f t="shared" ref="Y97" si="113">(T97+U97)*31/(J97)</f>
        <v>0</v>
      </c>
      <c r="Z97" s="36">
        <f t="shared" ref="Z97" si="114">U97-P97</f>
        <v>0</v>
      </c>
    </row>
  </sheetData>
  <dataConsolidate link="1"/>
  <phoneticPr fontId="3" type="noConversion"/>
  <conditionalFormatting sqref="K69 K47 K33">
    <cfRule type="expression" dxfId="456" priority="4339">
      <formula>AND(R33&gt;=0,K33&lt;NOW(),H33&gt;0)</formula>
    </cfRule>
    <cfRule type="expression" dxfId="455" priority="4340">
      <formula>AND(#REF!&gt;=0,#REF!&lt;NOW(),#REF!&gt;0)</formula>
    </cfRule>
  </conditionalFormatting>
  <conditionalFormatting sqref="K15:K16 K4:K5">
    <cfRule type="expression" dxfId="454" priority="4341">
      <formula>AND(R4&gt;=0,K4&lt;NOW(),H4&gt;0)</formula>
    </cfRule>
    <cfRule type="expression" dxfId="453" priority="4342">
      <formula>AND(#REF!&gt;=0,#REF!&lt;NOW(),#REF!&gt;0)</formula>
    </cfRule>
  </conditionalFormatting>
  <conditionalFormatting sqref="K67 K31:K32 K21 K1:K3">
    <cfRule type="expression" dxfId="452" priority="4343">
      <formula>AND(R1&gt;=0,K1&lt;NOW(),H1&gt;0)</formula>
    </cfRule>
    <cfRule type="expression" dxfId="451" priority="4344">
      <formula>AND(#REF!&gt;=0,#REF!&lt;NOW(),#REF!&gt;0)</formula>
    </cfRule>
  </conditionalFormatting>
  <conditionalFormatting sqref="K72:K73">
    <cfRule type="expression" dxfId="450" priority="4349">
      <formula>AND(R72&gt;=0,K72&lt;NOW(),H72&gt;0)</formula>
    </cfRule>
    <cfRule type="expression" dxfId="449" priority="4350">
      <formula>AND(#REF!&gt;=0,#REF!&lt;NOW(),#REF!&gt;0)</formula>
    </cfRule>
  </conditionalFormatting>
  <conditionalFormatting sqref="K56">
    <cfRule type="expression" dxfId="448" priority="4433">
      <formula>AND(R56&gt;=0,K56&lt;NOW(),H56&gt;0)</formula>
    </cfRule>
    <cfRule type="expression" dxfId="447" priority="4434">
      <formula>AND(#REF!&gt;=0,#REF!&lt;NOW(),#REF!&gt;0)</formula>
    </cfRule>
  </conditionalFormatting>
  <conditionalFormatting sqref="K58:K59">
    <cfRule type="expression" dxfId="446" priority="4437">
      <formula>AND(R58&gt;=0,K58&lt;NOW(),H58&gt;0)</formula>
    </cfRule>
    <cfRule type="expression" dxfId="445" priority="4438">
      <formula>AND(#REF!&gt;=0,#REF!&lt;NOW(),#REF!&gt;0)</formula>
    </cfRule>
  </conditionalFormatting>
  <conditionalFormatting sqref="K57 K66 K70:K71 K44:K45">
    <cfRule type="expression" dxfId="444" priority="4439">
      <formula>AND(R44&gt;=0,K44&lt;NOW(),H44&gt;0)</formula>
    </cfRule>
    <cfRule type="expression" dxfId="443" priority="4440">
      <formula>AND(#REF!&gt;=0,#REF!&lt;NOW(),#REF!&gt;0)</formula>
    </cfRule>
  </conditionalFormatting>
  <conditionalFormatting sqref="K61 K42">
    <cfRule type="expression" dxfId="442" priority="4445">
      <formula>AND(R42&gt;=0,K42&lt;NOW(),H42&gt;0)</formula>
    </cfRule>
    <cfRule type="expression" dxfId="441" priority="4446">
      <formula>AND(#REF!&gt;=0,#REF!&lt;NOW(),#REF!&gt;0)</formula>
    </cfRule>
  </conditionalFormatting>
  <conditionalFormatting sqref="K62 K48 K27:K28 K14">
    <cfRule type="expression" dxfId="440" priority="4447">
      <formula>AND(R14&gt;=0,K14&lt;NOW(),H14&gt;0)</formula>
    </cfRule>
    <cfRule type="expression" dxfId="439" priority="4448">
      <formula>AND(#REF!&gt;=0,#REF!&lt;NOW(),#REF!&gt;0)</formula>
    </cfRule>
  </conditionalFormatting>
  <conditionalFormatting sqref="K60">
    <cfRule type="expression" dxfId="438" priority="4449">
      <formula>AND(R60&gt;=0,K60&lt;NOW(),H60&gt;0)</formula>
    </cfRule>
    <cfRule type="expression" dxfId="437" priority="4450">
      <formula>AND(#REF!&gt;=0,#REF!&lt;NOW(),#REF!&gt;0)</formula>
    </cfRule>
  </conditionalFormatting>
  <conditionalFormatting sqref="K68 K63:K65 K49:K51">
    <cfRule type="expression" dxfId="436" priority="4451">
      <formula>AND(R49&gt;=0,K49&lt;NOW(),H49&gt;0)</formula>
    </cfRule>
    <cfRule type="expression" dxfId="435" priority="4452">
      <formula>AND(#REF!&gt;=0,#REF!&lt;NOW(),#REF!&gt;0)</formula>
    </cfRule>
  </conditionalFormatting>
  <conditionalFormatting sqref="K53:K55 K34:K36">
    <cfRule type="expression" dxfId="434" priority="4479">
      <formula>AND(R34&gt;=0,K34&lt;NOW(),H34&gt;0)</formula>
    </cfRule>
    <cfRule type="expression" dxfId="433" priority="4480">
      <formula>AND(#REF!&gt;=0,#REF!&lt;NOW(),#REF!&gt;0)</formula>
    </cfRule>
  </conditionalFormatting>
  <conditionalFormatting sqref="K46">
    <cfRule type="expression" dxfId="432" priority="4567">
      <formula>AND(R46&gt;=0,K46&lt;NOW(),H46&gt;0)</formula>
    </cfRule>
    <cfRule type="expression" dxfId="431" priority="4568">
      <formula>AND(#REF!&gt;=0,#REF!&lt;NOW(),#REF!&gt;0)</formula>
    </cfRule>
  </conditionalFormatting>
  <conditionalFormatting sqref="K43 K13">
    <cfRule type="expression" dxfId="430" priority="4571">
      <formula>AND(R13&gt;=0,K13&lt;NOW(),H13&gt;0)</formula>
    </cfRule>
    <cfRule type="expression" dxfId="429" priority="4572">
      <formula>AND(#REF!&gt;=0,#REF!&lt;NOW(),#REF!&gt;0)</formula>
    </cfRule>
  </conditionalFormatting>
  <conditionalFormatting sqref="K40:K41 K12">
    <cfRule type="expression" dxfId="428" priority="4573">
      <formula>AND(R12&gt;=0,K12&lt;NOW(),H12&gt;0)</formula>
    </cfRule>
    <cfRule type="expression" dxfId="427" priority="4574">
      <formula>AND(R6&gt;=0,K6&lt;NOW(),H6&gt;0)</formula>
    </cfRule>
  </conditionalFormatting>
  <conditionalFormatting sqref="K38">
    <cfRule type="expression" dxfId="426" priority="4589">
      <formula>AND(R38&gt;=0,K38&lt;NOW(),H38&gt;0)</formula>
    </cfRule>
    <cfRule type="expression" dxfId="425" priority="4590">
      <formula>AND(#REF!&gt;=0,#REF!&lt;NOW(),#REF!&gt;0)</formula>
    </cfRule>
  </conditionalFormatting>
  <conditionalFormatting sqref="K39 K23:K24 K11 K9">
    <cfRule type="expression" dxfId="424" priority="4591">
      <formula>AND(R9&gt;=0,K9&lt;NOW(),H9&gt;0)</formula>
    </cfRule>
    <cfRule type="expression" dxfId="423" priority="4592">
      <formula>AND(#REF!&gt;=0,#REF!&lt;NOW(),#REF!&gt;0)</formula>
    </cfRule>
  </conditionalFormatting>
  <conditionalFormatting sqref="K37 K25 K18:K19">
    <cfRule type="expression" dxfId="422" priority="4601">
      <formula>AND(R18&gt;=0,K18&lt;NOW(),H18&gt;0)</formula>
    </cfRule>
    <cfRule type="expression" dxfId="421" priority="4602">
      <formula>AND(#REF!&gt;=0,#REF!&lt;NOW(),#REF!&gt;0)</formula>
    </cfRule>
  </conditionalFormatting>
  <conditionalFormatting sqref="K29:K30">
    <cfRule type="expression" dxfId="420" priority="4663">
      <formula>AND(R29&gt;=0,K29&lt;NOW(),H29&gt;0)</formula>
    </cfRule>
    <cfRule type="expression" dxfId="419" priority="4664">
      <formula>AND(#REF!&gt;=0,#REF!&lt;NOW(),#REF!&gt;0)</formula>
    </cfRule>
  </conditionalFormatting>
  <conditionalFormatting sqref="K26">
    <cfRule type="expression" dxfId="418" priority="4679">
      <formula>AND(R26&gt;=0,K26&lt;NOW(),H26&gt;0)</formula>
    </cfRule>
    <cfRule type="expression" dxfId="417" priority="4680">
      <formula>AND(R17&gt;=0,K17&lt;NOW(),H17&gt;0)</formula>
    </cfRule>
  </conditionalFormatting>
  <conditionalFormatting sqref="K17">
    <cfRule type="expression" dxfId="416" priority="4747">
      <formula>AND(R17&gt;=0,K17&lt;NOW(),H17&gt;0)</formula>
    </cfRule>
    <cfRule type="expression" dxfId="415" priority="4748">
      <formula>AND(R9&gt;=0,K9&lt;NOW(),H9&gt;0)</formula>
    </cfRule>
  </conditionalFormatting>
  <conditionalFormatting sqref="K10">
    <cfRule type="expression" dxfId="414" priority="4771">
      <formula>AND(R10&gt;=0,K10&lt;NOW(),H10&gt;0)</formula>
    </cfRule>
    <cfRule type="expression" dxfId="413" priority="4772">
      <formula>AND(R6&gt;=0,K6&lt;NOW(),H6&gt;0)</formula>
    </cfRule>
  </conditionalFormatting>
  <conditionalFormatting sqref="K6">
    <cfRule type="expression" dxfId="412" priority="4773">
      <formula>AND(R6&gt;=0,K6&lt;NOW(),H6&gt;0)</formula>
    </cfRule>
    <cfRule type="expression" dxfId="411" priority="4774">
      <formula>AND(R1048535&gt;=0,K1048535&lt;NOW(),H1048535&gt;0)</formula>
    </cfRule>
  </conditionalFormatting>
  <conditionalFormatting sqref="K74 K7:K8">
    <cfRule type="expression" dxfId="410" priority="55">
      <formula>AND(R7&gt;=0,K7&lt;NOW(),H7&gt;0)</formula>
    </cfRule>
    <cfRule type="expression" dxfId="409" priority="56">
      <formula>AND(R1048552&gt;=0,K1048552&lt;NOW(),H1048552&gt;0)</formula>
    </cfRule>
  </conditionalFormatting>
  <conditionalFormatting sqref="K75">
    <cfRule type="expression" dxfId="408" priority="53">
      <formula>AND(R75&gt;=0,K75&lt;NOW(),H75&gt;0)</formula>
    </cfRule>
    <cfRule type="expression" dxfId="407" priority="54">
      <formula>AND(R44&gt;=0,K44&lt;NOW(),H44&gt;0)</formula>
    </cfRule>
  </conditionalFormatting>
  <conditionalFormatting sqref="K20">
    <cfRule type="expression" dxfId="406" priority="51">
      <formula>AND(R20&gt;=0,K20&lt;NOW(),H20&gt;0)</formula>
    </cfRule>
    <cfRule type="expression" dxfId="405" priority="52">
      <formula>AND(#REF!&gt;=0,#REF!&lt;NOW(),#REF!&gt;0)</formula>
    </cfRule>
  </conditionalFormatting>
  <conditionalFormatting sqref="K76">
    <cfRule type="expression" dxfId="404" priority="49">
      <formula>AND(R76&gt;=0,K76&lt;NOW(),H76&gt;0)</formula>
    </cfRule>
    <cfRule type="expression" dxfId="403" priority="50">
      <formula>AND(R45&gt;=0,K45&lt;NOW(),H45&gt;0)</formula>
    </cfRule>
  </conditionalFormatting>
  <conditionalFormatting sqref="K77">
    <cfRule type="expression" dxfId="402" priority="47">
      <formula>AND(R77&gt;=0,K77&lt;NOW(),H77&gt;0)</formula>
    </cfRule>
    <cfRule type="expression" dxfId="401" priority="48">
      <formula>AND(R46&gt;=0,K46&lt;NOW(),H46&gt;0)</formula>
    </cfRule>
  </conditionalFormatting>
  <conditionalFormatting sqref="K78">
    <cfRule type="expression" dxfId="400" priority="45">
      <formula>AND(R78&gt;=0,K78&lt;NOW(),H78&gt;0)</formula>
    </cfRule>
    <cfRule type="expression" dxfId="399" priority="46">
      <formula>AND(#REF!&gt;=0,#REF!&lt;NOW(),#REF!&gt;0)</formula>
    </cfRule>
  </conditionalFormatting>
  <conditionalFormatting sqref="K22">
    <cfRule type="expression" dxfId="398" priority="43">
      <formula>AND(R22&gt;=0,K22&lt;NOW(),H22&gt;0)</formula>
    </cfRule>
    <cfRule type="expression" dxfId="397" priority="44">
      <formula>AND(#REF!&gt;=0,#REF!&lt;NOW(),#REF!&gt;0)</formula>
    </cfRule>
  </conditionalFormatting>
  <conditionalFormatting sqref="K79">
    <cfRule type="expression" dxfId="396" priority="41">
      <formula>AND(R79&gt;=0,K79&lt;NOW(),H79&gt;0)</formula>
    </cfRule>
    <cfRule type="expression" dxfId="395" priority="42">
      <formula>AND(#REF!&gt;=0,#REF!&lt;NOW(),#REF!&gt;0)</formula>
    </cfRule>
  </conditionalFormatting>
  <conditionalFormatting sqref="K80">
    <cfRule type="expression" dxfId="394" priority="37">
      <formula>AND(R80&gt;=0,K80&lt;NOW(),H80&gt;0)</formula>
    </cfRule>
    <cfRule type="expression" dxfId="393" priority="38">
      <formula>AND(#REF!&gt;=0,#REF!&lt;NOW(),#REF!&gt;0)</formula>
    </cfRule>
  </conditionalFormatting>
  <conditionalFormatting sqref="K81">
    <cfRule type="expression" dxfId="392" priority="35">
      <formula>AND(R81&gt;=0,K81&lt;NOW(),H81&gt;0)</formula>
    </cfRule>
    <cfRule type="expression" dxfId="391" priority="36">
      <formula>AND(#REF!&gt;=0,#REF!&lt;NOW(),#REF!&gt;0)</formula>
    </cfRule>
  </conditionalFormatting>
  <conditionalFormatting sqref="K82">
    <cfRule type="expression" dxfId="390" priority="33">
      <formula>AND(R82&gt;=0,K82&lt;NOW(),H82&gt;0)</formula>
    </cfRule>
    <cfRule type="expression" dxfId="389" priority="34">
      <formula>AND(#REF!&gt;=0,#REF!&lt;NOW(),#REF!&gt;0)</formula>
    </cfRule>
  </conditionalFormatting>
  <conditionalFormatting sqref="K83">
    <cfRule type="expression" dxfId="388" priority="31">
      <formula>AND(R83&gt;=0,K83&lt;NOW(),H83&gt;0)</formula>
    </cfRule>
    <cfRule type="expression" dxfId="387" priority="32">
      <formula>AND(#REF!&gt;=0,#REF!&lt;NOW(),#REF!&gt;0)</formula>
    </cfRule>
  </conditionalFormatting>
  <conditionalFormatting sqref="K84">
    <cfRule type="expression" dxfId="386" priority="29">
      <formula>AND(R84&gt;=0,K84&lt;NOW(),H84&gt;0)</formula>
    </cfRule>
    <cfRule type="expression" dxfId="385" priority="30">
      <formula>AND(#REF!&gt;=0,#REF!&lt;NOW(),#REF!&gt;0)</formula>
    </cfRule>
  </conditionalFormatting>
  <conditionalFormatting sqref="K85">
    <cfRule type="expression" dxfId="384" priority="27">
      <formula>AND(R85&gt;=0,K85&lt;NOW(),H85&gt;0)</formula>
    </cfRule>
    <cfRule type="expression" dxfId="383" priority="28">
      <formula>AND(#REF!&gt;=0,#REF!&lt;NOW(),#REF!&gt;0)</formula>
    </cfRule>
  </conditionalFormatting>
  <conditionalFormatting sqref="K86">
    <cfRule type="expression" dxfId="382" priority="25">
      <formula>AND(R86&gt;=0,K86&lt;NOW(),H86&gt;0)</formula>
    </cfRule>
    <cfRule type="expression" dxfId="381" priority="26">
      <formula>AND(#REF!&gt;=0,#REF!&lt;NOW(),#REF!&gt;0)</formula>
    </cfRule>
  </conditionalFormatting>
  <conditionalFormatting sqref="K87">
    <cfRule type="expression" dxfId="380" priority="23">
      <formula>AND(R87&gt;=0,K87&lt;NOW(),H87&gt;0)</formula>
    </cfRule>
    <cfRule type="expression" dxfId="379" priority="24">
      <formula>AND(#REF!&gt;=0,#REF!&lt;NOW(),#REF!&gt;0)</formula>
    </cfRule>
  </conditionalFormatting>
  <conditionalFormatting sqref="K88">
    <cfRule type="expression" dxfId="378" priority="21">
      <formula>AND(R88&gt;=0,K88&lt;NOW(),H88&gt;0)</formula>
    </cfRule>
    <cfRule type="expression" dxfId="377" priority="22">
      <formula>AND(#REF!&gt;=0,#REF!&lt;NOW(),#REF!&gt;0)</formula>
    </cfRule>
  </conditionalFormatting>
  <conditionalFormatting sqref="K89">
    <cfRule type="expression" dxfId="376" priority="19">
      <formula>AND(R89&gt;=0,K89&lt;NOW(),H89&gt;0)</formula>
    </cfRule>
    <cfRule type="expression" dxfId="375" priority="20">
      <formula>AND(#REF!&gt;=0,#REF!&lt;NOW(),#REF!&gt;0)</formula>
    </cfRule>
  </conditionalFormatting>
  <conditionalFormatting sqref="K90">
    <cfRule type="expression" dxfId="374" priority="17">
      <formula>AND(R90&gt;=0,K90&lt;NOW(),H90&gt;0)</formula>
    </cfRule>
    <cfRule type="expression" dxfId="373" priority="18">
      <formula>AND(#REF!&gt;=0,#REF!&lt;NOW(),#REF!&gt;0)</formula>
    </cfRule>
  </conditionalFormatting>
  <conditionalFormatting sqref="K91">
    <cfRule type="expression" dxfId="372" priority="15">
      <formula>AND(R91&gt;=0,K91&lt;NOW(),H91&gt;0)</formula>
    </cfRule>
    <cfRule type="expression" dxfId="371" priority="16">
      <formula>AND(#REF!&gt;=0,#REF!&lt;NOW(),#REF!&gt;0)</formula>
    </cfRule>
  </conditionalFormatting>
  <conditionalFormatting sqref="K92">
    <cfRule type="expression" dxfId="370" priority="11">
      <formula>AND(R92&gt;=0,K92&lt;NOW(),H92&gt;0)</formula>
    </cfRule>
    <cfRule type="expression" dxfId="369" priority="12">
      <formula>AND(#REF!&gt;=0,#REF!&lt;NOW(),#REF!&gt;0)</formula>
    </cfRule>
  </conditionalFormatting>
  <conditionalFormatting sqref="K93">
    <cfRule type="expression" dxfId="368" priority="9">
      <formula>AND(R93&gt;=0,K93&lt;NOW(),H93&gt;0)</formula>
    </cfRule>
    <cfRule type="expression" dxfId="367" priority="10">
      <formula>AND(#REF!&gt;=0,#REF!&lt;NOW(),#REF!&gt;0)</formula>
    </cfRule>
  </conditionalFormatting>
  <conditionalFormatting sqref="K94">
    <cfRule type="expression" dxfId="366" priority="7">
      <formula>AND(R94&gt;=0,K94&lt;NOW(),H94&gt;0)</formula>
    </cfRule>
    <cfRule type="expression" dxfId="365" priority="8">
      <formula>AND(#REF!&gt;=0,#REF!&lt;NOW(),#REF!&gt;0)</formula>
    </cfRule>
  </conditionalFormatting>
  <conditionalFormatting sqref="K95">
    <cfRule type="expression" dxfId="364" priority="5">
      <formula>AND(R95&gt;=0,K95&lt;NOW(),H95&gt;0)</formula>
    </cfRule>
    <cfRule type="expression" dxfId="363" priority="6">
      <formula>AND(#REF!&gt;=0,#REF!&lt;NOW(),#REF!&gt;0)</formula>
    </cfRule>
  </conditionalFormatting>
  <conditionalFormatting sqref="K96">
    <cfRule type="expression" dxfId="362" priority="3">
      <formula>AND(R96&gt;=0,K96&lt;NOW(),H96&gt;0)</formula>
    </cfRule>
    <cfRule type="expression" dxfId="361" priority="4">
      <formula>AND(#REF!&gt;=0,#REF!&lt;NOW(),#REF!&gt;0)</formula>
    </cfRule>
  </conditionalFormatting>
  <conditionalFormatting sqref="K97">
    <cfRule type="expression" dxfId="360" priority="1">
      <formula>AND(R97&gt;=0,K97&lt;NOW(),H97&gt;0)</formula>
    </cfRule>
    <cfRule type="expression" dxfId="35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1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2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"/>
  <sheetViews>
    <sheetView workbookViewId="0">
      <pane ySplit="2" topLeftCell="A83" activePane="bottomLeft" state="frozen"/>
      <selection pane="bottomLeft" activeCell="H94" activeCellId="1" sqref="H97:H99 H94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816</v>
      </c>
      <c r="Y2" t="s">
        <v>353</v>
      </c>
      <c r="Z2" s="51" t="s">
        <v>659</v>
      </c>
    </row>
    <row r="3" spans="1:26" ht="19.5" customHeight="1" x14ac:dyDescent="0.15">
      <c r="A3" s="24">
        <v>1002</v>
      </c>
      <c r="B3" s="27" t="s">
        <v>435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410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545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546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542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484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410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416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416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524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451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603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653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654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597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741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741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729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729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434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778</v>
      </c>
      <c r="B71" s="62" t="s">
        <v>729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794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729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817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817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817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729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80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817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824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845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817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91</v>
      </c>
      <c r="K87" s="1">
        <f>I87+J87</f>
        <v>43259</v>
      </c>
      <c r="L87">
        <v>23</v>
      </c>
      <c r="M87" s="15"/>
      <c r="N87">
        <f t="shared" si="122"/>
        <v>9.2252747252747245</v>
      </c>
      <c r="Q87">
        <f t="shared" si="123"/>
        <v>9.2252747252747245</v>
      </c>
      <c r="S87" s="14"/>
      <c r="V87" s="23">
        <f t="shared" si="124"/>
        <v>0</v>
      </c>
      <c r="W87">
        <f t="shared" si="125"/>
        <v>1000</v>
      </c>
      <c r="X87">
        <f t="shared" si="126"/>
        <v>7.8351648351648349</v>
      </c>
      <c r="Y87">
        <f t="shared" si="127"/>
        <v>0</v>
      </c>
      <c r="Z87">
        <f t="shared" si="128"/>
        <v>0</v>
      </c>
    </row>
    <row r="88" spans="1:26" customFormat="1" ht="13.5" customHeight="1" x14ac:dyDescent="0.15">
      <c r="A88" t="s">
        <v>984</v>
      </c>
      <c r="B88" t="s">
        <v>983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92</v>
      </c>
      <c r="K88" s="1">
        <f t="shared" si="121"/>
        <v>43266</v>
      </c>
      <c r="L88">
        <v>130</v>
      </c>
      <c r="M88" s="15">
        <v>50</v>
      </c>
      <c r="N88">
        <f t="shared" si="122"/>
        <v>14.282608695652174</v>
      </c>
      <c r="O88" t="s">
        <v>597</v>
      </c>
      <c r="P88">
        <v>25</v>
      </c>
      <c r="Q88">
        <f t="shared" si="123"/>
        <v>16.266304347826086</v>
      </c>
      <c r="S88" s="14"/>
      <c r="T88" s="51"/>
      <c r="U88" s="51"/>
      <c r="V88">
        <f>(T88+U88)*36500/((S88-I88)*H88)</f>
        <v>0</v>
      </c>
      <c r="W88">
        <f t="shared" si="125"/>
        <v>5000</v>
      </c>
      <c r="X88">
        <f t="shared" si="126"/>
        <v>69.076086956521735</v>
      </c>
      <c r="Y88">
        <f t="shared" si="127"/>
        <v>0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597</v>
      </c>
      <c r="P89">
        <v>25</v>
      </c>
      <c r="Q89">
        <f t="shared" ref="Q89" si="135">(L89+M89+P89)*36500/(H89*J89)</f>
        <v>17.100614439324115</v>
      </c>
      <c r="S89" s="14"/>
      <c r="T89" s="51"/>
      <c r="U89" s="51"/>
      <c r="V89">
        <f>(T89+U89)*36500/((S89-I89)*H89)</f>
        <v>0</v>
      </c>
      <c r="W89">
        <f t="shared" ref="W89" si="136">R89+H89</f>
        <v>10500</v>
      </c>
      <c r="X89">
        <f t="shared" ref="X89" si="137">(L89+M89+P89)*31/(J89)</f>
        <v>152.5</v>
      </c>
      <c r="Y89">
        <f t="shared" ref="Y89" si="138">(T89+U89)*31/(J89)</f>
        <v>0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815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976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90</v>
      </c>
      <c r="K92" s="1">
        <f t="shared" ref="K92:K93" si="147">I92+J92</f>
        <v>43296</v>
      </c>
      <c r="L92">
        <v>850</v>
      </c>
      <c r="M92" s="15"/>
      <c r="N92">
        <f t="shared" ref="N92:N93" si="148">(L92+M92)*36500/(H92*J92)</f>
        <v>12.767489711934155</v>
      </c>
      <c r="O92" s="51"/>
      <c r="Q92">
        <f t="shared" ref="Q92:Q93" si="149">(L92+M92+P92)*36500/(H92*J92)</f>
        <v>12.767489711934155</v>
      </c>
      <c r="S92" s="14"/>
      <c r="T92" s="51"/>
      <c r="V92">
        <f>(T92+U92)*36500/((S92-I92)*H92)</f>
        <v>0</v>
      </c>
      <c r="W92">
        <f t="shared" ref="W92:W93" si="150">R92+H92</f>
        <v>27000</v>
      </c>
      <c r="X92">
        <f t="shared" ref="X92:X93" si="151">(L92+M92+P92)*31/(J92)</f>
        <v>292.77777777777777</v>
      </c>
      <c r="Y92">
        <f>(T92+U92)*31/(J92)</f>
        <v>0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60</v>
      </c>
      <c r="K93" s="1">
        <f t="shared" si="147"/>
        <v>43273</v>
      </c>
      <c r="L93">
        <v>110</v>
      </c>
      <c r="M93" s="15">
        <v>63</v>
      </c>
      <c r="N93">
        <f t="shared" si="148"/>
        <v>15.03452380952381</v>
      </c>
      <c r="Q93">
        <f t="shared" si="149"/>
        <v>15.03452380952381</v>
      </c>
      <c r="S93" s="14"/>
      <c r="T93" s="51"/>
      <c r="V93">
        <f t="shared" ref="V93" si="153">(T93+U93)*36500/((S93-I93)*H93)</f>
        <v>0</v>
      </c>
      <c r="W93">
        <f t="shared" si="150"/>
        <v>7000</v>
      </c>
      <c r="X93">
        <f t="shared" si="151"/>
        <v>89.38333333333334</v>
      </c>
      <c r="Y93">
        <f t="shared" ref="Y93" si="154">(T93+U93)*31/(J93)</f>
        <v>0</v>
      </c>
      <c r="Z93" s="36">
        <f t="shared" ref="Z93" si="155">U93-P93</f>
        <v>0</v>
      </c>
    </row>
    <row r="94" spans="1:26" customFormat="1" ht="13.5" customHeight="1" x14ac:dyDescent="0.15">
      <c r="B94" t="s">
        <v>1000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30</v>
      </c>
      <c r="K94" s="1">
        <f t="shared" ref="K94" si="157">I94+J94</f>
        <v>43246</v>
      </c>
      <c r="L94">
        <v>70</v>
      </c>
      <c r="M94" s="15">
        <v>58</v>
      </c>
      <c r="N94">
        <f t="shared" ref="N94" si="158">(L94+M94)*36500/(H94*J94)</f>
        <v>6.2438189933980164</v>
      </c>
      <c r="O94" t="s">
        <v>1001</v>
      </c>
      <c r="P94">
        <v>550</v>
      </c>
      <c r="Q94">
        <f t="shared" ref="Q94" si="159">(L94+M94+P94)*36500/(H94*J94)</f>
        <v>33.072728730655122</v>
      </c>
      <c r="S94" s="14"/>
      <c r="T94" s="51"/>
      <c r="V94">
        <f t="shared" ref="V94" si="160">(T94+U94)*36500/((S94-I94)*H94)</f>
        <v>0</v>
      </c>
      <c r="W94">
        <f t="shared" ref="W94" si="161">R94+H94</f>
        <v>24942</v>
      </c>
      <c r="X94">
        <f t="shared" ref="X94" si="162">(L94+M94+P94)*31/(J94)</f>
        <v>700.6</v>
      </c>
      <c r="Y94">
        <f t="shared" ref="Y94" si="163">(T94+U94)*31/(J94)</f>
        <v>0</v>
      </c>
      <c r="Z94" s="36">
        <f t="shared" ref="Z94" si="164">U94-P94</f>
        <v>-550</v>
      </c>
    </row>
    <row r="95" spans="1:26" customFormat="1" ht="13.5" customHeight="1" x14ac:dyDescent="0.15">
      <c r="B95" t="s">
        <v>1000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/>
      <c r="S96" s="38"/>
      <c r="T96" s="51"/>
      <c r="V96" s="36">
        <f t="shared" si="169"/>
        <v>0</v>
      </c>
      <c r="W96" s="36">
        <f t="shared" si="170"/>
        <v>5000</v>
      </c>
      <c r="X96">
        <f t="shared" si="171"/>
        <v>58.9</v>
      </c>
      <c r="Y96">
        <f t="shared" si="172"/>
        <v>0</v>
      </c>
      <c r="Z96" s="36">
        <f t="shared" si="173"/>
        <v>0</v>
      </c>
    </row>
    <row r="97" spans="2:26" s="36" customFormat="1" x14ac:dyDescent="0.15">
      <c r="B97" s="17" t="s">
        <v>1004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30</v>
      </c>
      <c r="K97" s="38">
        <f t="shared" ref="K97" si="176">I97+J97</f>
        <v>43247</v>
      </c>
      <c r="L97" s="39">
        <v>140</v>
      </c>
      <c r="M97" s="40"/>
      <c r="N97" s="36">
        <f t="shared" ref="N97" si="177">(L97+M97)*36500/(H97*J97)</f>
        <v>8.5166666666666675</v>
      </c>
      <c r="O97" t="s">
        <v>1001</v>
      </c>
      <c r="P97" s="36">
        <v>410</v>
      </c>
      <c r="Q97" s="36">
        <f t="shared" ref="Q97" si="178">(L97+M97+P97)*36500/(H97*J97)</f>
        <v>33.458333333333336</v>
      </c>
      <c r="R97" s="51"/>
      <c r="S97" s="38"/>
      <c r="T97" s="51"/>
      <c r="V97" s="36">
        <f t="shared" ref="V97" si="179">(T97+U97)*36500/((S97-I97)*H97)</f>
        <v>0</v>
      </c>
      <c r="W97" s="36">
        <f t="shared" ref="W97" si="180">R97+H97</f>
        <v>20000</v>
      </c>
      <c r="X97">
        <f t="shared" ref="X97" si="181">(L97+M97+P97)*31/(J97)</f>
        <v>568.33333333333337</v>
      </c>
      <c r="Y97">
        <f t="shared" ref="Y97" si="182">(T97+U97)*31/(J97)</f>
        <v>0</v>
      </c>
      <c r="Z97" s="36">
        <f t="shared" ref="Z97" si="183">U97-P97</f>
        <v>-410</v>
      </c>
    </row>
    <row r="98" spans="2:26" s="36" customFormat="1" x14ac:dyDescent="0.15">
      <c r="B98" s="17" t="s">
        <v>1006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30</v>
      </c>
      <c r="K98" s="38">
        <f t="shared" ref="K98" si="185">I98+J98</f>
        <v>43249</v>
      </c>
      <c r="L98" s="39">
        <v>88.77</v>
      </c>
      <c r="M98" s="40">
        <v>50</v>
      </c>
      <c r="N98" s="36">
        <f t="shared" ref="N98" si="186">(L98+M98)*36500/(H98*J98)</f>
        <v>16.968525963149077</v>
      </c>
      <c r="O98" t="s">
        <v>1001</v>
      </c>
      <c r="P98" s="36">
        <v>270</v>
      </c>
      <c r="Q98" s="36">
        <f t="shared" ref="Q98" si="187">(L98+M98+P98)*36500/(H98*J98)</f>
        <v>49.983601340033502</v>
      </c>
      <c r="R98" s="51"/>
      <c r="S98" s="38"/>
      <c r="T98" s="51"/>
      <c r="V98" s="36">
        <f t="shared" ref="V98" si="188">(T98+U98)*36500/((S98-I98)*H98)</f>
        <v>0</v>
      </c>
      <c r="W98" s="36">
        <f t="shared" ref="W98" si="189">R98+H98</f>
        <v>9950</v>
      </c>
      <c r="X98">
        <f t="shared" ref="X98" si="190">(L98+M98+P98)*31/(J98)</f>
        <v>422.39566666666661</v>
      </c>
      <c r="Y98">
        <f t="shared" ref="Y98" si="191">(T98+U98)*31/(J98)</f>
        <v>0</v>
      </c>
      <c r="Z98" s="36">
        <f t="shared" ref="Z98" si="192">U98-P98</f>
        <v>-270</v>
      </c>
    </row>
    <row r="99" spans="2:26" s="36" customFormat="1" x14ac:dyDescent="0.15">
      <c r="B99" s="17" t="s">
        <v>1007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90</v>
      </c>
      <c r="K99" s="38">
        <f t="shared" ref="K99:K100" si="194">I99+J99</f>
        <v>43312</v>
      </c>
      <c r="L99" s="39">
        <v>296</v>
      </c>
      <c r="M99" s="40">
        <v>30</v>
      </c>
      <c r="N99" s="36">
        <f t="shared" ref="N99:N100" si="195">(L99+M99)*36500/(H99*J99)</f>
        <v>13.221111111111112</v>
      </c>
      <c r="O99" t="s">
        <v>1001</v>
      </c>
      <c r="P99" s="36">
        <v>270</v>
      </c>
      <c r="Q99" s="36">
        <f t="shared" ref="Q99:Q100" si="196">(L99+M99+P99)*36500/(H99*J99)</f>
        <v>24.171111111111109</v>
      </c>
      <c r="R99" s="51"/>
      <c r="S99" s="38"/>
      <c r="T99" s="51"/>
      <c r="V99" s="36">
        <f t="shared" ref="V99" si="197">(T99+U99)*36500/((S99-I99)*H99)</f>
        <v>0</v>
      </c>
      <c r="W99" s="36">
        <f t="shared" ref="W99:W100" si="198">R99+H99</f>
        <v>10000</v>
      </c>
      <c r="X99">
        <f t="shared" ref="X99:X100" si="199">(L99+M99+P99)*31/(J99)</f>
        <v>205.28888888888889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815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S100" s="14"/>
      <c r="T100" s="51"/>
      <c r="V100">
        <f>(T100+U100)*36500/((S100-I100)*H100)</f>
        <v>0</v>
      </c>
      <c r="W100">
        <f t="shared" si="198"/>
        <v>49400</v>
      </c>
      <c r="X100">
        <f t="shared" si="199"/>
        <v>879</v>
      </c>
      <c r="Y100">
        <f>(T100+U100)*31/(J100)</f>
        <v>0</v>
      </c>
      <c r="Z100">
        <f>U100-P100</f>
        <v>0</v>
      </c>
    </row>
  </sheetData>
  <phoneticPr fontId="3" type="noConversion"/>
  <conditionalFormatting sqref="K13">
    <cfRule type="expression" dxfId="356" priority="155">
      <formula>AND(R13&gt;=0,K13&lt;NOW(),H13&gt;0)</formula>
    </cfRule>
    <cfRule type="expression" dxfId="355" priority="156">
      <formula>AND(#REF!&gt;=0,#REF!&lt;NOW(),#REF!&gt;0)</formula>
    </cfRule>
  </conditionalFormatting>
  <conditionalFormatting sqref="K5:K8 K40">
    <cfRule type="expression" dxfId="354" priority="4835">
      <formula>AND(R5&gt;=0,K5&lt;NOW(),H5&gt;0)</formula>
    </cfRule>
    <cfRule type="expression" dxfId="353" priority="4836">
      <formula>AND(#REF!&gt;=0,#REF!&lt;NOW(),#REF!&gt;0)</formula>
    </cfRule>
  </conditionalFormatting>
  <conditionalFormatting sqref="K41 K46 K49">
    <cfRule type="expression" dxfId="352" priority="4839">
      <formula>AND(R41&gt;=0,K41&lt;NOW(),H41&gt;0)</formula>
    </cfRule>
    <cfRule type="expression" dxfId="351" priority="4840">
      <formula>AND(#REF!&gt;=0,#REF!&lt;NOW(),#REF!&gt;0)</formula>
    </cfRule>
  </conditionalFormatting>
  <conditionalFormatting sqref="K1">
    <cfRule type="expression" dxfId="350" priority="4843">
      <formula>AND(#REF!&gt;=0,K1&lt;NOW(),H1&gt;0)</formula>
    </cfRule>
    <cfRule type="expression" dxfId="349" priority="4844">
      <formula>AND(#REF!&gt;=0,#REF!&lt;NOW(),#REF!&gt;0)</formula>
    </cfRule>
  </conditionalFormatting>
  <conditionalFormatting sqref="K9:K10 K42:K43">
    <cfRule type="expression" dxfId="348" priority="4847">
      <formula>AND(R9&gt;=0,K9&lt;NOW(),H9&gt;0)</formula>
    </cfRule>
    <cfRule type="expression" dxfId="347" priority="4848">
      <formula>AND(#REF!&gt;=0,#REF!&lt;NOW(),#REF!&gt;0)</formula>
    </cfRule>
  </conditionalFormatting>
  <conditionalFormatting sqref="K3:K4">
    <cfRule type="expression" dxfId="346" priority="4849">
      <formula>AND(R3&gt;=0,K3&lt;NOW(),H3&gt;0)</formula>
    </cfRule>
    <cfRule type="expression" dxfId="345" priority="4850">
      <formula>AND(#REF!&gt;=0,#REF!&lt;NOW(),#REF!&gt;0)</formula>
    </cfRule>
  </conditionalFormatting>
  <conditionalFormatting sqref="K1:K2">
    <cfRule type="expression" dxfId="344" priority="4855">
      <formula>AND(#REF!&gt;=0,K1&lt;NOW(),H1&gt;0)</formula>
    </cfRule>
    <cfRule type="expression" dxfId="343" priority="4856">
      <formula>AND(#REF!&gt;=0,#REF!&lt;NOW(),#REF!&gt;0)</formula>
    </cfRule>
  </conditionalFormatting>
  <conditionalFormatting sqref="K47 K24 K26">
    <cfRule type="expression" dxfId="342" priority="4873">
      <formula>AND(R24&gt;=0,K24&lt;NOW(),H24&gt;0)</formula>
    </cfRule>
    <cfRule type="expression" dxfId="341" priority="4874">
      <formula>AND(#REF!&gt;=0,#REF!&lt;NOW(),#REF!&gt;0)</formula>
    </cfRule>
  </conditionalFormatting>
  <conditionalFormatting sqref="K48 K52:K57">
    <cfRule type="expression" dxfId="340" priority="4875">
      <formula>AND(R48&gt;=0,K48&lt;NOW(),H48&gt;0)</formula>
    </cfRule>
    <cfRule type="expression" dxfId="339" priority="4876">
      <formula>AND(#REF!&gt;=0,#REF!&lt;NOW(),#REF!&gt;0)</formula>
    </cfRule>
  </conditionalFormatting>
  <conditionalFormatting sqref="K50:K51">
    <cfRule type="expression" dxfId="338" priority="4879">
      <formula>AND(R50&gt;=0,K50&lt;NOW(),H50&gt;0)</formula>
    </cfRule>
    <cfRule type="expression" dxfId="337" priority="4880">
      <formula>AND(#REF!&gt;=0,#REF!&lt;NOW(),#REF!&gt;0)</formula>
    </cfRule>
  </conditionalFormatting>
  <conditionalFormatting sqref="K44:K45">
    <cfRule type="expression" dxfId="336" priority="4881">
      <formula>AND(R44&gt;=0,K44&lt;NOW(),H44&gt;0)</formula>
    </cfRule>
    <cfRule type="expression" dxfId="335" priority="4882">
      <formula>AND(#REF!&gt;=0,#REF!&lt;NOW(),#REF!&gt;0)</formula>
    </cfRule>
  </conditionalFormatting>
  <conditionalFormatting sqref="K37">
    <cfRule type="expression" dxfId="334" priority="4903">
      <formula>AND(R37&gt;=0,K37&lt;NOW(),H37&gt;0)</formula>
    </cfRule>
    <cfRule type="expression" dxfId="333" priority="4904">
      <formula>AND(R35&gt;=0,K35&lt;NOW(),H35&gt;0)</formula>
    </cfRule>
  </conditionalFormatting>
  <conditionalFormatting sqref="K38">
    <cfRule type="expression" dxfId="332" priority="4905">
      <formula>AND(R38&gt;=0,K38&lt;NOW(),H38&gt;0)</formula>
    </cfRule>
    <cfRule type="expression" dxfId="331" priority="4906">
      <formula>AND(R35&gt;=0,K35&lt;NOW(),H35&gt;0)</formula>
    </cfRule>
  </conditionalFormatting>
  <conditionalFormatting sqref="K39">
    <cfRule type="expression" dxfId="330" priority="4907">
      <formula>AND(R39&gt;=0,K39&lt;NOW(),H39&gt;0)</formula>
    </cfRule>
    <cfRule type="expression" dxfId="329" priority="4908">
      <formula>AND(#REF!&gt;=0,#REF!&lt;NOW(),#REF!&gt;0)</formula>
    </cfRule>
  </conditionalFormatting>
  <conditionalFormatting sqref="K36 K16">
    <cfRule type="expression" dxfId="328" priority="4919">
      <formula>AND(R16&gt;=0,K16&lt;NOW(),H16&gt;0)</formula>
    </cfRule>
    <cfRule type="expression" dxfId="327" priority="4920">
      <formula>AND(#REF!&gt;=0,#REF!&lt;NOW(),#REF!&gt;0)</formula>
    </cfRule>
  </conditionalFormatting>
  <conditionalFormatting sqref="K34">
    <cfRule type="expression" dxfId="326" priority="4977">
      <formula>AND(R34&gt;=0,K34&lt;NOW(),H34&gt;0)</formula>
    </cfRule>
    <cfRule type="expression" dxfId="325" priority="4978">
      <formula>AND(R27&gt;=0,K27&lt;NOW(),H27&gt;0)</formula>
    </cfRule>
  </conditionalFormatting>
  <conditionalFormatting sqref="K35">
    <cfRule type="expression" dxfId="324" priority="4979">
      <formula>AND(R35&gt;=0,K35&lt;NOW(),H35&gt;0)</formula>
    </cfRule>
    <cfRule type="expression" dxfId="323" priority="4980">
      <formula>AND(R27&gt;=0,K27&lt;NOW(),H27&gt;0)</formula>
    </cfRule>
  </conditionalFormatting>
  <conditionalFormatting sqref="K33">
    <cfRule type="expression" dxfId="322" priority="4987">
      <formula>AND(R33&gt;=0,K33&lt;NOW(),H33&gt;0)</formula>
    </cfRule>
    <cfRule type="expression" dxfId="321" priority="4988">
      <formula>AND(#REF!&gt;=0,#REF!&lt;NOW(),#REF!&gt;0)</formula>
    </cfRule>
  </conditionalFormatting>
  <conditionalFormatting sqref="K32">
    <cfRule type="expression" dxfId="320" priority="4993">
      <formula>AND(R32&gt;=0,K32&lt;NOW(),H32&gt;0)</formula>
    </cfRule>
    <cfRule type="expression" dxfId="319" priority="4994">
      <formula>AND(R26&gt;=0,K26&lt;NOW(),H26&gt;0)</formula>
    </cfRule>
  </conditionalFormatting>
  <conditionalFormatting sqref="K23">
    <cfRule type="expression" dxfId="318" priority="4997">
      <formula>AND(#REF!&gt;=0,K23&lt;NOW(),H23&gt;0)</formula>
    </cfRule>
    <cfRule type="expression" dxfId="317" priority="4998">
      <formula>AND(#REF!&gt;=0,#REF!&lt;NOW(),#REF!&gt;0)</formula>
    </cfRule>
  </conditionalFormatting>
  <conditionalFormatting sqref="K23">
    <cfRule type="expression" dxfId="316" priority="4999">
      <formula>AND(#REF!&gt;=0,K23&lt;NOW(),H23&gt;0)</formula>
    </cfRule>
    <cfRule type="expression" dxfId="315" priority="5000">
      <formula>AND(#REF!&gt;=0,#REF!&lt;NOW(),#REF!&gt;0)</formula>
    </cfRule>
  </conditionalFormatting>
  <conditionalFormatting sqref="K27">
    <cfRule type="expression" dxfId="314" priority="5007">
      <formula>AND(R27&gt;=0,K27&lt;NOW(),H27&gt;0)</formula>
    </cfRule>
    <cfRule type="expression" dxfId="313" priority="5008">
      <formula>AND(#REF!&gt;=0,#REF!&lt;NOW(),#REF!&gt;0)</formula>
    </cfRule>
  </conditionalFormatting>
  <conditionalFormatting sqref="K30:K31">
    <cfRule type="expression" dxfId="312" priority="5009">
      <formula>AND(R30&gt;=0,K30&lt;NOW(),H30&gt;0)</formula>
    </cfRule>
    <cfRule type="expression" dxfId="311" priority="5010">
      <formula>AND(#REF!&gt;=0,#REF!&lt;NOW(),#REF!&gt;0)</formula>
    </cfRule>
  </conditionalFormatting>
  <conditionalFormatting sqref="K28:K29">
    <cfRule type="expression" dxfId="310" priority="5011">
      <formula>AND(R28&gt;=0,K28&lt;NOW(),H28&gt;0)</formula>
    </cfRule>
    <cfRule type="expression" dxfId="309" priority="5012">
      <formula>AND(#REF!&gt;=0,#REF!&lt;NOW(),#REF!&gt;0)</formula>
    </cfRule>
  </conditionalFormatting>
  <conditionalFormatting sqref="K21:K22">
    <cfRule type="expression" dxfId="308" priority="5039">
      <formula>AND(R21&gt;=0,K21&lt;NOW(),H21&gt;0)</formula>
    </cfRule>
    <cfRule type="expression" dxfId="307" priority="5040">
      <formula>AND(#REF!&gt;=0,#REF!&lt;NOW(),#REF!&gt;0)</formula>
    </cfRule>
  </conditionalFormatting>
  <conditionalFormatting sqref="K18:K20">
    <cfRule type="expression" dxfId="306" priority="5055">
      <formula>AND(R18&gt;=0,K18&lt;NOW(),H18&gt;0)</formula>
    </cfRule>
    <cfRule type="expression" dxfId="305" priority="5056">
      <formula>AND(#REF!&gt;=0,#REF!&lt;NOW(),#REF!&gt;0)</formula>
    </cfRule>
  </conditionalFormatting>
  <conditionalFormatting sqref="K17">
    <cfRule type="expression" dxfId="304" priority="5093">
      <formula>AND(#REF!&gt;=0,K17&lt;NOW(),H17&gt;0)</formula>
    </cfRule>
    <cfRule type="expression" dxfId="303" priority="5094">
      <formula>AND(R11&gt;=0,#REF!&lt;NOW(),#REF!&gt;0)</formula>
    </cfRule>
  </conditionalFormatting>
  <conditionalFormatting sqref="K17">
    <cfRule type="expression" dxfId="302" priority="5095">
      <formula>AND(#REF!&gt;=0,K17&lt;NOW(),H17&gt;0)</formula>
    </cfRule>
    <cfRule type="expression" dxfId="301" priority="5096">
      <formula>AND(R11&gt;=0,#REF!&lt;NOW(),#REF!&gt;0)</formula>
    </cfRule>
  </conditionalFormatting>
  <conditionalFormatting sqref="K15 K11">
    <cfRule type="expression" dxfId="300" priority="5125">
      <formula>AND(R11&gt;=0,K11&lt;NOW(),H11&gt;0)</formula>
    </cfRule>
    <cfRule type="expression" dxfId="299" priority="5126">
      <formula>AND(R1&gt;=0,K1&lt;NOW(),H1&gt;0)</formula>
    </cfRule>
  </conditionalFormatting>
  <conditionalFormatting sqref="K14">
    <cfRule type="expression" dxfId="298" priority="5139">
      <formula>AND(R14&gt;=0,K14&lt;NOW(),H14&gt;0)</formula>
    </cfRule>
    <cfRule type="expression" dxfId="297" priority="5140">
      <formula>AND(R2&gt;=0,K2&lt;NOW(),H2&gt;0)</formula>
    </cfRule>
  </conditionalFormatting>
  <conditionalFormatting sqref="K25">
    <cfRule type="expression" dxfId="296" priority="101">
      <formula>AND(R25&gt;=0,K25&lt;NOW(),H25&gt;0)</formula>
    </cfRule>
    <cfRule type="expression" dxfId="295" priority="102">
      <formula>AND(#REF!&gt;=0,#REF!&lt;NOW(),#REF!&gt;0)</formula>
    </cfRule>
  </conditionalFormatting>
  <conditionalFormatting sqref="K58">
    <cfRule type="expression" dxfId="294" priority="89">
      <formula>AND(R58&gt;=0,K58&lt;NOW(),H58&gt;0)</formula>
    </cfRule>
    <cfRule type="expression" dxfId="293" priority="90">
      <formula>AND(#REF!&gt;=0,#REF!&lt;NOW(),#REF!&gt;0)</formula>
    </cfRule>
  </conditionalFormatting>
  <conditionalFormatting sqref="K59">
    <cfRule type="expression" dxfId="292" priority="87">
      <formula>AND(R59&gt;=0,K59&lt;NOW(),H59&gt;0)</formula>
    </cfRule>
    <cfRule type="expression" dxfId="291" priority="88">
      <formula>AND(#REF!&gt;=0,#REF!&lt;NOW(),#REF!&gt;0)</formula>
    </cfRule>
  </conditionalFormatting>
  <conditionalFormatting sqref="K60:K80">
    <cfRule type="expression" dxfId="290" priority="85">
      <formula>AND(R60&gt;=0,K60&lt;NOW(),H60&gt;0)</formula>
    </cfRule>
    <cfRule type="expression" dxfId="289" priority="86">
      <formula>AND(#REF!&gt;=0,#REF!&lt;NOW(),#REF!&gt;0)</formula>
    </cfRule>
  </conditionalFormatting>
  <conditionalFormatting sqref="K81">
    <cfRule type="expression" dxfId="288" priority="41">
      <formula>AND(R81&gt;=0,K81&lt;NOW(),H81&gt;0)</formula>
    </cfRule>
    <cfRule type="expression" dxfId="287" priority="42">
      <formula>AND(#REF!&gt;=0,#REF!&lt;NOW(),#REF!&gt;0)</formula>
    </cfRule>
  </conditionalFormatting>
  <conditionalFormatting sqref="K83">
    <cfRule type="expression" dxfId="286" priority="37">
      <formula>AND(R83&gt;=0,K83&lt;NOW(),H83&gt;0)</formula>
    </cfRule>
    <cfRule type="expression" dxfId="285" priority="38">
      <formula>AND(#REF!&gt;=0,#REF!&lt;NOW(),#REF!&gt;0)</formula>
    </cfRule>
  </conditionalFormatting>
  <conditionalFormatting sqref="K84">
    <cfRule type="expression" dxfId="284" priority="35">
      <formula>AND(R84&gt;=0,K84&lt;NOW(),H84&gt;0)</formula>
    </cfRule>
    <cfRule type="expression" dxfId="283" priority="36">
      <formula>AND(#REF!&gt;=0,#REF!&lt;NOW(),#REF!&gt;0)</formula>
    </cfRule>
  </conditionalFormatting>
  <conditionalFormatting sqref="K82">
    <cfRule type="expression" dxfId="282" priority="33">
      <formula>AND(R82&gt;=0,K82&lt;NOW(),H82&gt;0)</formula>
    </cfRule>
    <cfRule type="expression" dxfId="281" priority="34">
      <formula>AND(#REF!&gt;=0,#REF!&lt;NOW(),#REF!&gt;0)</formula>
    </cfRule>
  </conditionalFormatting>
  <conditionalFormatting sqref="K85">
    <cfRule type="expression" dxfId="280" priority="31">
      <formula>AND(R85&gt;=0,K85&lt;NOW(),H85&gt;0)</formula>
    </cfRule>
    <cfRule type="expression" dxfId="279" priority="32">
      <formula>AND(#REF!&gt;=0,#REF!&lt;NOW(),#REF!&gt;0)</formula>
    </cfRule>
  </conditionalFormatting>
  <conditionalFormatting sqref="K86">
    <cfRule type="expression" dxfId="278" priority="29">
      <formula>AND(R86&gt;=0,K86&lt;NOW(),H86&gt;0)</formula>
    </cfRule>
    <cfRule type="expression" dxfId="277" priority="30">
      <formula>AND(#REF!&gt;=0,#REF!&lt;NOW(),#REF!&gt;0)</formula>
    </cfRule>
  </conditionalFormatting>
  <conditionalFormatting sqref="K87">
    <cfRule type="expression" dxfId="276" priority="27">
      <formula>AND(R87&gt;=0,K87&lt;NOW(),H87&gt;0)</formula>
    </cfRule>
    <cfRule type="expression" dxfId="275" priority="28">
      <formula>AND(R72&gt;=0,K72&lt;NOW(),H72&gt;0)</formula>
    </cfRule>
  </conditionalFormatting>
  <conditionalFormatting sqref="K88">
    <cfRule type="expression" dxfId="274" priority="25">
      <formula>AND(R88&gt;=0,K88&lt;NOW(),H88&gt;0)</formula>
    </cfRule>
    <cfRule type="expression" dxfId="273" priority="26">
      <formula>AND(#REF!&gt;=0,#REF!&lt;NOW(),#REF!&gt;0)</formula>
    </cfRule>
  </conditionalFormatting>
  <conditionalFormatting sqref="K89">
    <cfRule type="expression" dxfId="272" priority="23">
      <formula>AND(R89&gt;=0,K89&lt;NOW(),H89&gt;0)</formula>
    </cfRule>
    <cfRule type="expression" dxfId="271" priority="24">
      <formula>AND(#REF!&gt;=0,#REF!&lt;NOW(),#REF!&gt;0)</formula>
    </cfRule>
  </conditionalFormatting>
  <conditionalFormatting sqref="K90">
    <cfRule type="expression" dxfId="270" priority="21">
      <formula>AND(R90&gt;=0,K90&lt;NOW(),H90&gt;0)</formula>
    </cfRule>
    <cfRule type="expression" dxfId="269" priority="22">
      <formula>AND(#REF!&gt;=0,#REF!&lt;NOW(),#REF!&gt;0)</formula>
    </cfRule>
  </conditionalFormatting>
  <conditionalFormatting sqref="K91">
    <cfRule type="expression" dxfId="268" priority="19">
      <formula>AND(R91&gt;=0,K91&lt;NOW(),H91&gt;0)</formula>
    </cfRule>
    <cfRule type="expression" dxfId="267" priority="20">
      <formula>AND(#REF!&gt;=0,#REF!&lt;NOW(),#REF!&gt;0)</formula>
    </cfRule>
  </conditionalFormatting>
  <conditionalFormatting sqref="K92">
    <cfRule type="expression" dxfId="266" priority="17">
      <formula>AND(R92&gt;=0,K92&lt;NOW(),H92&gt;0)</formula>
    </cfRule>
    <cfRule type="expression" dxfId="265" priority="18">
      <formula>AND(#REF!&gt;=0,#REF!&lt;NOW(),#REF!&gt;0)</formula>
    </cfRule>
  </conditionalFormatting>
  <conditionalFormatting sqref="K93">
    <cfRule type="expression" dxfId="264" priority="15">
      <formula>AND(R93&gt;=0,K93&lt;NOW(),H93&gt;0)</formula>
    </cfRule>
    <cfRule type="expression" dxfId="263" priority="16">
      <formula>AND(#REF!&gt;=0,#REF!&lt;NOW(),#REF!&gt;0)</formula>
    </cfRule>
  </conditionalFormatting>
  <conditionalFormatting sqref="K94">
    <cfRule type="expression" dxfId="262" priority="13">
      <formula>AND(R94&gt;=0,K94&lt;NOW(),H94&gt;0)</formula>
    </cfRule>
    <cfRule type="expression" dxfId="261" priority="14">
      <formula>AND(#REF!&gt;=0,#REF!&lt;NOW(),#REF!&gt;0)</formula>
    </cfRule>
  </conditionalFormatting>
  <conditionalFormatting sqref="K95">
    <cfRule type="expression" dxfId="260" priority="11">
      <formula>AND(R95&gt;=0,K95&lt;NOW(),H95&gt;0)</formula>
    </cfRule>
    <cfRule type="expression" dxfId="259" priority="12">
      <formula>AND(#REF!&gt;=0,#REF!&lt;NOW(),#REF!&gt;0)</formula>
    </cfRule>
  </conditionalFormatting>
  <conditionalFormatting sqref="K96">
    <cfRule type="expression" dxfId="258" priority="9">
      <formula>AND(R96&gt;=0,K96&lt;NOW(),H96&gt;0)</formula>
    </cfRule>
    <cfRule type="expression" dxfId="257" priority="10">
      <formula>AND(#REF!&gt;=0,#REF!&lt;NOW(),#REF!&gt;0)</formula>
    </cfRule>
  </conditionalFormatting>
  <conditionalFormatting sqref="K97">
    <cfRule type="expression" dxfId="256" priority="7">
      <formula>AND(R97&gt;=0,K97&lt;NOW(),H97&gt;0)</formula>
    </cfRule>
    <cfRule type="expression" dxfId="255" priority="8">
      <formula>AND(#REF!&gt;=0,#REF!&lt;NOW(),#REF!&gt;0)</formula>
    </cfRule>
  </conditionalFormatting>
  <conditionalFormatting sqref="K98">
    <cfRule type="expression" dxfId="254" priority="5">
      <formula>AND(R98&gt;=0,K98&lt;NOW(),H98&gt;0)</formula>
    </cfRule>
    <cfRule type="expression" dxfId="253" priority="6">
      <formula>AND(#REF!&gt;=0,#REF!&lt;NOW(),#REF!&gt;0)</formula>
    </cfRule>
  </conditionalFormatting>
  <conditionalFormatting sqref="K99">
    <cfRule type="expression" dxfId="252" priority="3">
      <formula>AND(R99&gt;=0,K99&lt;NOW(),H99&gt;0)</formula>
    </cfRule>
    <cfRule type="expression" dxfId="251" priority="4">
      <formula>AND(#REF!&gt;=0,#REF!&lt;NOW(),#REF!&gt;0)</formula>
    </cfRule>
  </conditionalFormatting>
  <conditionalFormatting sqref="K100">
    <cfRule type="expression" dxfId="250" priority="1">
      <formula>AND(R100&gt;=0,K100&lt;NOW(),H100&gt;0)</formula>
    </cfRule>
    <cfRule type="expression" dxfId="24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3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04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2018-05-17T15:34:22Z</dcterms:modified>
</cp:coreProperties>
</file>