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filterPrivacy="1" updateLinks="never" defaultThemeVersion="124226"/>
  <xr:revisionPtr revIDLastSave="0" documentId="10_ncr:8100000_{1BD69AE3-663F-4EA9-AC52-EC5607104105}" xr6:coauthVersionLast="32" xr6:coauthVersionMax="32" xr10:uidLastSave="{00000000-0000-0000-0000-000000000000}"/>
  <bookViews>
    <workbookView xWindow="0" yWindow="0" windowWidth="15345" windowHeight="3825" tabRatio="624" activeTab="4" xr2:uid="{00000000-000D-0000-FFFF-FFFF00000000}"/>
  </bookViews>
  <sheets>
    <sheet name="Sheet2" sheetId="23" r:id="rId1"/>
    <sheet name="Check" sheetId="1" r:id="rId2"/>
    <sheet name="汇" sheetId="14" r:id="rId3"/>
    <sheet name="系1703" sheetId="7" r:id="rId4"/>
    <sheet name="总" sheetId="16" r:id="rId5"/>
    <sheet name="全" sheetId="10" r:id="rId6"/>
    <sheet name="K" sheetId="5" r:id="rId7"/>
    <sheet name="L" sheetId="20" r:id="rId8"/>
    <sheet name="N" sheetId="13" r:id="rId9"/>
    <sheet name="R" sheetId="19" r:id="rId10"/>
    <sheet name="Y" sheetId="15" r:id="rId11"/>
    <sheet name="Gy" sheetId="22" r:id="rId12"/>
    <sheet name="yb" sheetId="17" r:id="rId13"/>
    <sheet name="回" sheetId="4" r:id="rId14"/>
    <sheet name="Sheet1" sheetId="24" r:id="rId15"/>
  </sheets>
  <definedNames>
    <definedName name="_xlnm._FilterDatabase" localSheetId="11" hidden="1">Gy!$B$2:$Y$3</definedName>
    <definedName name="_xlnm._FilterDatabase" localSheetId="6" hidden="1">K!$A$2:$Z$170</definedName>
    <definedName name="_xlnm._FilterDatabase" localSheetId="7" hidden="1">L!$A$2:$Z$80</definedName>
    <definedName name="_xlnm._FilterDatabase" localSheetId="8" hidden="1">N!$A$2:$Y$77</definedName>
    <definedName name="_xlnm._FilterDatabase" localSheetId="9" hidden="1">'R'!$A$2:$Z$79</definedName>
    <definedName name="_xlnm._FilterDatabase" localSheetId="10" hidden="1">Y!$A$2:$Z$2</definedName>
    <definedName name="_xlnm._FilterDatabase" localSheetId="2" hidden="1">汇!$A$2:$S$259</definedName>
    <definedName name="_xlnm._FilterDatabase" localSheetId="3" hidden="1">系1703!$C$1:$J$102</definedName>
  </definedNames>
  <calcPr calcId="162913"/>
</workbook>
</file>

<file path=xl/calcChain.xml><?xml version="1.0" encoding="utf-8"?>
<calcChain xmlns="http://schemas.openxmlformats.org/spreadsheetml/2006/main">
  <c r="U262" i="14" l="1"/>
  <c r="T262" i="14"/>
  <c r="S262" i="14"/>
  <c r="R262" i="14"/>
  <c r="Q262" i="14"/>
  <c r="P262" i="14"/>
  <c r="O262" i="14"/>
  <c r="N262" i="14"/>
  <c r="M262" i="14"/>
  <c r="L262" i="14"/>
  <c r="K262" i="14"/>
  <c r="J262" i="14"/>
  <c r="F262" i="14"/>
  <c r="E262" i="14"/>
  <c r="D262" i="14"/>
  <c r="C262" i="14"/>
  <c r="G262" i="14" s="1"/>
  <c r="U261" i="14"/>
  <c r="T261" i="14"/>
  <c r="S261" i="14"/>
  <c r="R261" i="14"/>
  <c r="Q261" i="14"/>
  <c r="P261" i="14"/>
  <c r="O261" i="14"/>
  <c r="N261" i="14"/>
  <c r="M261" i="14"/>
  <c r="L261" i="14"/>
  <c r="K261" i="14"/>
  <c r="J261" i="14"/>
  <c r="F261" i="14"/>
  <c r="E261" i="14"/>
  <c r="D261" i="14"/>
  <c r="C261" i="14"/>
  <c r="U260" i="14"/>
  <c r="T260" i="14"/>
  <c r="S260" i="14"/>
  <c r="R260" i="14"/>
  <c r="Q260" i="14"/>
  <c r="P260" i="14"/>
  <c r="O260" i="14"/>
  <c r="N260" i="14"/>
  <c r="M260" i="14"/>
  <c r="L260" i="14"/>
  <c r="K260" i="14"/>
  <c r="J260" i="14"/>
  <c r="F260" i="14"/>
  <c r="E260" i="14"/>
  <c r="D260" i="14"/>
  <c r="C260" i="14"/>
  <c r="Z100" i="13"/>
  <c r="Y100" i="13"/>
  <c r="X100" i="13"/>
  <c r="W100" i="13"/>
  <c r="V100" i="13"/>
  <c r="Q100" i="13"/>
  <c r="N100" i="13"/>
  <c r="K100" i="13"/>
  <c r="F100" i="13"/>
  <c r="E100" i="13"/>
  <c r="D100" i="13"/>
  <c r="C100" i="13"/>
  <c r="G100" i="13" s="1"/>
  <c r="H262" i="14" l="1"/>
  <c r="H260" i="14"/>
  <c r="G260" i="14"/>
  <c r="G261" i="14"/>
  <c r="H261" i="14"/>
  <c r="Z99" i="13"/>
  <c r="Y99" i="13"/>
  <c r="X99" i="13"/>
  <c r="W99" i="13"/>
  <c r="V99" i="13"/>
  <c r="Q99" i="13"/>
  <c r="N99" i="13"/>
  <c r="K99" i="13"/>
  <c r="F99" i="13"/>
  <c r="E99" i="13"/>
  <c r="D99" i="13"/>
  <c r="C99" i="13"/>
  <c r="G99" i="13" s="1"/>
  <c r="Z95" i="20"/>
  <c r="Y95" i="20"/>
  <c r="X95" i="20"/>
  <c r="W95" i="20"/>
  <c r="V95" i="20"/>
  <c r="Q95" i="20"/>
  <c r="N95" i="20"/>
  <c r="K95" i="20"/>
  <c r="F95" i="20"/>
  <c r="E95" i="20"/>
  <c r="D95" i="20"/>
  <c r="C95" i="20"/>
  <c r="G95" i="20" s="1"/>
  <c r="Z98" i="13"/>
  <c r="Y98" i="13"/>
  <c r="X98" i="13"/>
  <c r="W98" i="13"/>
  <c r="V98" i="13"/>
  <c r="Q98" i="13"/>
  <c r="N98" i="13"/>
  <c r="K98" i="13"/>
  <c r="F98" i="13"/>
  <c r="E98" i="13"/>
  <c r="D98" i="13"/>
  <c r="C98" i="13"/>
  <c r="G98" i="13" s="1"/>
  <c r="M259" i="14"/>
  <c r="L259" i="14"/>
  <c r="U259" i="14"/>
  <c r="T259" i="14"/>
  <c r="S259" i="14"/>
  <c r="R259" i="14"/>
  <c r="Q259" i="14"/>
  <c r="P259" i="14"/>
  <c r="O259" i="14"/>
  <c r="N259" i="14"/>
  <c r="K259" i="14"/>
  <c r="J259" i="14"/>
  <c r="F259" i="14"/>
  <c r="E259" i="14"/>
  <c r="D259" i="14"/>
  <c r="C259" i="14"/>
  <c r="P258" i="14"/>
  <c r="Q258" i="14"/>
  <c r="G259" i="14" l="1"/>
  <c r="H259" i="14"/>
  <c r="Z97" i="13"/>
  <c r="Y97" i="13"/>
  <c r="X97" i="13"/>
  <c r="W97" i="13"/>
  <c r="V97" i="13"/>
  <c r="Q97" i="13"/>
  <c r="N97" i="13"/>
  <c r="K97" i="13"/>
  <c r="F97" i="13"/>
  <c r="E97" i="13"/>
  <c r="D97" i="13"/>
  <c r="C97" i="13"/>
  <c r="G97" i="13" l="1"/>
  <c r="Z94" i="20"/>
  <c r="Y94" i="20"/>
  <c r="X94" i="20"/>
  <c r="W94" i="20"/>
  <c r="V94" i="20"/>
  <c r="Q94" i="20"/>
  <c r="N94" i="20"/>
  <c r="K94" i="20"/>
  <c r="F94" i="20"/>
  <c r="E94" i="20"/>
  <c r="D94" i="20"/>
  <c r="C94" i="20"/>
  <c r="Z192" i="5"/>
  <c r="Y192" i="5"/>
  <c r="X192" i="5"/>
  <c r="W192" i="5"/>
  <c r="V192" i="5"/>
  <c r="Q192" i="5"/>
  <c r="N192" i="5"/>
  <c r="K192" i="5"/>
  <c r="F192" i="5"/>
  <c r="E192" i="5"/>
  <c r="D192" i="5"/>
  <c r="C192" i="5"/>
  <c r="G192" i="5" l="1"/>
  <c r="G94" i="20"/>
  <c r="Z96" i="13"/>
  <c r="Y96" i="13"/>
  <c r="X96" i="13"/>
  <c r="W96" i="13"/>
  <c r="V96" i="13"/>
  <c r="Q96" i="13"/>
  <c r="N96" i="13"/>
  <c r="K96" i="13"/>
  <c r="F96" i="13"/>
  <c r="E96" i="13"/>
  <c r="D96" i="13"/>
  <c r="C96" i="13"/>
  <c r="Z95" i="13"/>
  <c r="Y95" i="13"/>
  <c r="X95" i="13"/>
  <c r="W95" i="13"/>
  <c r="V95" i="13"/>
  <c r="Q95" i="13"/>
  <c r="N95" i="13"/>
  <c r="K95" i="13"/>
  <c r="F95" i="13"/>
  <c r="E95" i="13"/>
  <c r="D95" i="13"/>
  <c r="C95" i="13"/>
  <c r="Z76" i="15"/>
  <c r="Y76" i="15"/>
  <c r="X76" i="15"/>
  <c r="W76" i="15"/>
  <c r="V76" i="15"/>
  <c r="Q76" i="15"/>
  <c r="N76" i="15"/>
  <c r="K76" i="15"/>
  <c r="F76" i="15"/>
  <c r="E76" i="15"/>
  <c r="D76" i="15"/>
  <c r="C76" i="15"/>
  <c r="Z94" i="13"/>
  <c r="Y94" i="13"/>
  <c r="X94" i="13"/>
  <c r="W94" i="13"/>
  <c r="V94" i="13"/>
  <c r="Q94" i="13"/>
  <c r="N94" i="13"/>
  <c r="K94" i="13"/>
  <c r="F94" i="13"/>
  <c r="E94" i="13"/>
  <c r="D94" i="13"/>
  <c r="C94" i="13"/>
  <c r="G94" i="13" l="1"/>
  <c r="G76" i="15"/>
  <c r="G95" i="13"/>
  <c r="G96" i="13"/>
  <c r="Z93" i="20"/>
  <c r="Y93" i="20"/>
  <c r="X93" i="20"/>
  <c r="W93" i="20"/>
  <c r="V93" i="20"/>
  <c r="Q93" i="20"/>
  <c r="N93" i="20"/>
  <c r="K93" i="20"/>
  <c r="F93" i="20"/>
  <c r="E93" i="20"/>
  <c r="D93" i="20"/>
  <c r="C93" i="20"/>
  <c r="G93" i="20" s="1"/>
  <c r="U258" i="14" l="1"/>
  <c r="T258" i="14"/>
  <c r="S258" i="14"/>
  <c r="R258" i="14"/>
  <c r="O258" i="14"/>
  <c r="N258" i="14"/>
  <c r="K258" i="14"/>
  <c r="J258" i="14"/>
  <c r="F258" i="14"/>
  <c r="E258" i="14"/>
  <c r="D258" i="14"/>
  <c r="C258" i="14"/>
  <c r="U257" i="14"/>
  <c r="T257" i="14"/>
  <c r="S257" i="14"/>
  <c r="R257" i="14"/>
  <c r="Q257" i="14"/>
  <c r="P257" i="14"/>
  <c r="O257" i="14"/>
  <c r="N257" i="14"/>
  <c r="M257" i="14"/>
  <c r="L257" i="14"/>
  <c r="K257" i="14"/>
  <c r="J257" i="14"/>
  <c r="F257" i="14"/>
  <c r="E257" i="14"/>
  <c r="D257" i="14"/>
  <c r="C257" i="14"/>
  <c r="Z191" i="5"/>
  <c r="Y191" i="5"/>
  <c r="X191" i="5"/>
  <c r="W191" i="5"/>
  <c r="V191" i="5"/>
  <c r="Q191" i="5"/>
  <c r="N191" i="5"/>
  <c r="K191" i="5"/>
  <c r="F191" i="5"/>
  <c r="E191" i="5"/>
  <c r="D191" i="5"/>
  <c r="C191" i="5"/>
  <c r="G191" i="5" l="1"/>
  <c r="G257" i="14"/>
  <c r="G258" i="14"/>
  <c r="H258" i="14"/>
  <c r="H257" i="14"/>
  <c r="K92" i="20"/>
  <c r="Z92" i="20"/>
  <c r="Y92" i="20"/>
  <c r="X92" i="20"/>
  <c r="W92" i="20"/>
  <c r="V92" i="20"/>
  <c r="Q92" i="20"/>
  <c r="N92" i="20"/>
  <c r="F92" i="20"/>
  <c r="E92" i="20"/>
  <c r="D92" i="20"/>
  <c r="C92" i="20"/>
  <c r="Z93" i="13"/>
  <c r="Y93" i="13"/>
  <c r="X93" i="13"/>
  <c r="W93" i="13"/>
  <c r="V93" i="13"/>
  <c r="Q93" i="13"/>
  <c r="N93" i="13"/>
  <c r="K93" i="13"/>
  <c r="F93" i="13"/>
  <c r="E93" i="13"/>
  <c r="D93" i="13"/>
  <c r="C93" i="13"/>
  <c r="G93" i="13" l="1"/>
  <c r="G92" i="20"/>
  <c r="Z190" i="5"/>
  <c r="Y190" i="5"/>
  <c r="X190" i="5"/>
  <c r="W190" i="5"/>
  <c r="V190" i="5"/>
  <c r="Q190" i="5"/>
  <c r="N190" i="5"/>
  <c r="K190" i="5"/>
  <c r="F190" i="5"/>
  <c r="E190" i="5"/>
  <c r="D190" i="5"/>
  <c r="C190" i="5"/>
  <c r="G190" i="5" s="1"/>
  <c r="Z189" i="5"/>
  <c r="Y189" i="5"/>
  <c r="X189" i="5"/>
  <c r="W189" i="5"/>
  <c r="V189" i="5"/>
  <c r="Q189" i="5"/>
  <c r="N189" i="5"/>
  <c r="K189" i="5"/>
  <c r="F189" i="5"/>
  <c r="E189" i="5"/>
  <c r="D189" i="5"/>
  <c r="C189" i="5"/>
  <c r="G189" i="5" s="1"/>
  <c r="U256" i="14"/>
  <c r="T256" i="14"/>
  <c r="S256" i="14"/>
  <c r="R256" i="14"/>
  <c r="Q256" i="14"/>
  <c r="P256" i="14"/>
  <c r="O256" i="14"/>
  <c r="N256" i="14"/>
  <c r="M256" i="14"/>
  <c r="L256" i="14"/>
  <c r="K256" i="14"/>
  <c r="J256" i="14"/>
  <c r="F256" i="14"/>
  <c r="E256" i="14"/>
  <c r="D256" i="14"/>
  <c r="C256" i="14"/>
  <c r="G256" i="14" l="1"/>
  <c r="H256" i="14"/>
  <c r="Z91" i="20"/>
  <c r="Y91" i="20"/>
  <c r="X91" i="20"/>
  <c r="W91" i="20"/>
  <c r="V91" i="20"/>
  <c r="Q91" i="20"/>
  <c r="N91" i="20"/>
  <c r="K91" i="20"/>
  <c r="F91" i="20"/>
  <c r="E91" i="20"/>
  <c r="D91" i="20"/>
  <c r="C91" i="20"/>
  <c r="Z90" i="20"/>
  <c r="Y90" i="20"/>
  <c r="X90" i="20"/>
  <c r="W90" i="20"/>
  <c r="V90" i="20"/>
  <c r="Q90" i="20"/>
  <c r="N90" i="20"/>
  <c r="K90" i="20"/>
  <c r="F90" i="20"/>
  <c r="E90" i="20"/>
  <c r="D90" i="20"/>
  <c r="C90" i="20"/>
  <c r="Z10" i="22"/>
  <c r="Y10" i="22"/>
  <c r="X10" i="22"/>
  <c r="W10" i="22"/>
  <c r="V10" i="22"/>
  <c r="Q10" i="22"/>
  <c r="N10" i="22"/>
  <c r="K10" i="22"/>
  <c r="F10" i="22"/>
  <c r="E10" i="22"/>
  <c r="D10" i="22"/>
  <c r="C10" i="22"/>
  <c r="Z75" i="15"/>
  <c r="Y75" i="15"/>
  <c r="X75" i="15"/>
  <c r="W75" i="15"/>
  <c r="V75" i="15"/>
  <c r="Q75" i="15"/>
  <c r="N75" i="15"/>
  <c r="K75" i="15"/>
  <c r="F75" i="15"/>
  <c r="E75" i="15"/>
  <c r="D75" i="15"/>
  <c r="C75" i="15"/>
  <c r="Z92" i="19"/>
  <c r="Y92" i="19"/>
  <c r="X92" i="19"/>
  <c r="W92" i="19"/>
  <c r="V92" i="19"/>
  <c r="Q92" i="19"/>
  <c r="N92" i="19"/>
  <c r="K92" i="19"/>
  <c r="F92" i="19"/>
  <c r="E92" i="19"/>
  <c r="D92" i="19"/>
  <c r="C92" i="19"/>
  <c r="Z188" i="5"/>
  <c r="Y188" i="5"/>
  <c r="X188" i="5"/>
  <c r="W188" i="5"/>
  <c r="V188" i="5"/>
  <c r="Q188" i="5"/>
  <c r="N188" i="5"/>
  <c r="K188" i="5"/>
  <c r="F188" i="5"/>
  <c r="E188" i="5"/>
  <c r="D188" i="5"/>
  <c r="C188" i="5"/>
  <c r="G188" i="5" l="1"/>
  <c r="G92" i="19"/>
  <c r="G75" i="15"/>
  <c r="G10" i="22"/>
  <c r="G90" i="20"/>
  <c r="G91" i="20"/>
  <c r="Z89" i="20"/>
  <c r="Y89" i="20"/>
  <c r="X89" i="20"/>
  <c r="W89" i="20"/>
  <c r="V89" i="20"/>
  <c r="Q89" i="20"/>
  <c r="N89" i="20"/>
  <c r="K89" i="20"/>
  <c r="F89" i="20"/>
  <c r="E89" i="20"/>
  <c r="D89" i="20"/>
  <c r="C89" i="20"/>
  <c r="G89" i="20" l="1"/>
  <c r="Z187" i="5"/>
  <c r="Y187" i="5"/>
  <c r="X187" i="5"/>
  <c r="W187" i="5"/>
  <c r="V187" i="5"/>
  <c r="Q187" i="5"/>
  <c r="N187" i="5"/>
  <c r="K187" i="5"/>
  <c r="F187" i="5"/>
  <c r="E187" i="5"/>
  <c r="D187" i="5"/>
  <c r="C187" i="5"/>
  <c r="G187" i="5" l="1"/>
  <c r="C161" i="4"/>
  <c r="D161" i="4" s="1"/>
  <c r="C151" i="4"/>
  <c r="D151" i="4" s="1"/>
  <c r="E151" i="4" s="1"/>
  <c r="C141" i="4"/>
  <c r="Z186" i="5"/>
  <c r="Y186" i="5"/>
  <c r="X186" i="5"/>
  <c r="W186" i="5"/>
  <c r="V186" i="5"/>
  <c r="Q186" i="5"/>
  <c r="N186" i="5"/>
  <c r="K186" i="5"/>
  <c r="F186" i="5"/>
  <c r="E186" i="5"/>
  <c r="D186" i="5"/>
  <c r="C186" i="5"/>
  <c r="Z185" i="5"/>
  <c r="Y185" i="5"/>
  <c r="X185" i="5"/>
  <c r="W185" i="5"/>
  <c r="V185" i="5"/>
  <c r="Q185" i="5"/>
  <c r="N185" i="5"/>
  <c r="K185" i="5"/>
  <c r="F185" i="5"/>
  <c r="E185" i="5"/>
  <c r="D185" i="5"/>
  <c r="C185" i="5"/>
  <c r="Z184" i="5"/>
  <c r="Y184" i="5"/>
  <c r="X184" i="5"/>
  <c r="W184" i="5"/>
  <c r="V184" i="5"/>
  <c r="Q184" i="5"/>
  <c r="N184" i="5"/>
  <c r="K184" i="5"/>
  <c r="F184" i="5"/>
  <c r="E184" i="5"/>
  <c r="D184" i="5"/>
  <c r="C184" i="5"/>
  <c r="Z92" i="13"/>
  <c r="Y92" i="13"/>
  <c r="X92" i="13"/>
  <c r="W92" i="13"/>
  <c r="V92" i="13"/>
  <c r="Q92" i="13"/>
  <c r="N92" i="13"/>
  <c r="K92" i="13"/>
  <c r="F92" i="13"/>
  <c r="E92" i="13"/>
  <c r="D92" i="13"/>
  <c r="C92" i="13"/>
  <c r="Z91" i="19"/>
  <c r="Y91" i="19"/>
  <c r="X91" i="19"/>
  <c r="W91" i="19"/>
  <c r="V91" i="19"/>
  <c r="Q91" i="19"/>
  <c r="N91" i="19"/>
  <c r="K91" i="19"/>
  <c r="F91" i="19"/>
  <c r="E91" i="19"/>
  <c r="D91" i="19"/>
  <c r="C91" i="19"/>
  <c r="Z90" i="19"/>
  <c r="Y90" i="19"/>
  <c r="X90" i="19"/>
  <c r="W90" i="19"/>
  <c r="V90" i="19"/>
  <c r="Q90" i="19"/>
  <c r="N90" i="19"/>
  <c r="K90" i="19"/>
  <c r="F90" i="19"/>
  <c r="E90" i="19"/>
  <c r="D90" i="19"/>
  <c r="C90" i="19"/>
  <c r="G90" i="19" l="1"/>
  <c r="G91" i="19"/>
  <c r="G92" i="13"/>
  <c r="G184" i="5"/>
  <c r="G186" i="5"/>
  <c r="E161" i="4"/>
  <c r="F151" i="4"/>
  <c r="D141" i="4"/>
  <c r="G185" i="5"/>
  <c r="Z183" i="5"/>
  <c r="Y183" i="5"/>
  <c r="X183" i="5"/>
  <c r="W183" i="5"/>
  <c r="V183" i="5"/>
  <c r="Q183" i="5"/>
  <c r="N183" i="5"/>
  <c r="K183" i="5"/>
  <c r="F183" i="5"/>
  <c r="E183" i="5"/>
  <c r="D183" i="5"/>
  <c r="C183" i="5"/>
  <c r="Z182" i="5"/>
  <c r="Y182" i="5"/>
  <c r="X182" i="5"/>
  <c r="W182" i="5"/>
  <c r="V182" i="5"/>
  <c r="Q182" i="5"/>
  <c r="N182" i="5"/>
  <c r="K182" i="5"/>
  <c r="F182" i="5"/>
  <c r="E182" i="5"/>
  <c r="D182" i="5"/>
  <c r="C182" i="5"/>
  <c r="G182" i="5" s="1"/>
  <c r="G183" i="5" l="1"/>
  <c r="F161" i="4"/>
  <c r="G151" i="4"/>
  <c r="E141" i="4"/>
  <c r="Z89" i="19"/>
  <c r="Y89" i="19"/>
  <c r="X89" i="19"/>
  <c r="W89" i="19"/>
  <c r="V89" i="19"/>
  <c r="Q89" i="19"/>
  <c r="N89" i="19"/>
  <c r="K89" i="19"/>
  <c r="F89" i="19"/>
  <c r="E89" i="19"/>
  <c r="D89" i="19"/>
  <c r="C89" i="19"/>
  <c r="Z88" i="19"/>
  <c r="Y88" i="19"/>
  <c r="X88" i="19"/>
  <c r="W88" i="19"/>
  <c r="V88" i="19"/>
  <c r="Q88" i="19"/>
  <c r="N88" i="19"/>
  <c r="K88" i="19"/>
  <c r="F88" i="19"/>
  <c r="E88" i="19"/>
  <c r="D88" i="19"/>
  <c r="C88" i="19"/>
  <c r="Z181" i="5"/>
  <c r="Y181" i="5"/>
  <c r="X181" i="5"/>
  <c r="W181" i="5"/>
  <c r="V181" i="5"/>
  <c r="Q181" i="5"/>
  <c r="N181" i="5"/>
  <c r="K181" i="5"/>
  <c r="F181" i="5"/>
  <c r="E181" i="5"/>
  <c r="D181" i="5"/>
  <c r="C181" i="5"/>
  <c r="G88" i="19" l="1"/>
  <c r="G89" i="19"/>
  <c r="G161" i="4"/>
  <c r="H151" i="4"/>
  <c r="F141" i="4"/>
  <c r="G181" i="5"/>
  <c r="Z88" i="20"/>
  <c r="Y88" i="20"/>
  <c r="X88" i="20"/>
  <c r="W88" i="20"/>
  <c r="V88" i="20"/>
  <c r="Q88" i="20"/>
  <c r="N88" i="20"/>
  <c r="K88" i="20"/>
  <c r="F88" i="20"/>
  <c r="E88" i="20"/>
  <c r="D88" i="20"/>
  <c r="C88" i="20"/>
  <c r="Z180" i="5"/>
  <c r="Y180" i="5"/>
  <c r="X180" i="5"/>
  <c r="W180" i="5"/>
  <c r="V180" i="5"/>
  <c r="Q180" i="5"/>
  <c r="N180" i="5"/>
  <c r="K180" i="5"/>
  <c r="F180" i="5"/>
  <c r="E180" i="5"/>
  <c r="D180" i="5"/>
  <c r="C180" i="5"/>
  <c r="Z9" i="22"/>
  <c r="Y9" i="22"/>
  <c r="X9" i="22"/>
  <c r="W9" i="22"/>
  <c r="V9" i="22"/>
  <c r="Q9" i="22"/>
  <c r="N9" i="22"/>
  <c r="K9" i="22"/>
  <c r="F9" i="22"/>
  <c r="E9" i="22"/>
  <c r="D9" i="22"/>
  <c r="C9" i="22"/>
  <c r="Z8" i="22"/>
  <c r="Y8" i="22"/>
  <c r="X8" i="22"/>
  <c r="W8" i="22"/>
  <c r="V8" i="22"/>
  <c r="Q8" i="22"/>
  <c r="N8" i="22"/>
  <c r="K8" i="22"/>
  <c r="F8" i="22"/>
  <c r="E8" i="22"/>
  <c r="D8" i="22"/>
  <c r="C8" i="22"/>
  <c r="Z179" i="5"/>
  <c r="Y179" i="5"/>
  <c r="X179" i="5"/>
  <c r="W179" i="5"/>
  <c r="V179" i="5"/>
  <c r="Q179" i="5"/>
  <c r="N179" i="5"/>
  <c r="K179" i="5"/>
  <c r="F179" i="5"/>
  <c r="E179" i="5"/>
  <c r="D179" i="5"/>
  <c r="C179" i="5"/>
  <c r="Z178" i="5"/>
  <c r="Y178" i="5"/>
  <c r="X178" i="5"/>
  <c r="W178" i="5"/>
  <c r="V178" i="5"/>
  <c r="Q178" i="5"/>
  <c r="N178" i="5"/>
  <c r="K178" i="5"/>
  <c r="F178" i="5"/>
  <c r="E178" i="5"/>
  <c r="D178" i="5"/>
  <c r="C178" i="5"/>
  <c r="G178" i="5" l="1"/>
  <c r="G179" i="5"/>
  <c r="G8" i="22"/>
  <c r="G9" i="22"/>
  <c r="G180" i="5"/>
  <c r="G88" i="20"/>
  <c r="H161" i="4"/>
  <c r="I151" i="4"/>
  <c r="G141" i="4"/>
  <c r="Z91" i="13"/>
  <c r="Y91" i="13"/>
  <c r="X91" i="13"/>
  <c r="W91" i="13"/>
  <c r="V91" i="13"/>
  <c r="Q91" i="13"/>
  <c r="N91" i="13"/>
  <c r="K91" i="13"/>
  <c r="F91" i="13"/>
  <c r="E91" i="13"/>
  <c r="D91" i="13"/>
  <c r="C91" i="13"/>
  <c r="K87" i="13"/>
  <c r="Z87" i="20"/>
  <c r="Y87" i="20"/>
  <c r="X87" i="20"/>
  <c r="W87" i="20"/>
  <c r="V87" i="20"/>
  <c r="Q87" i="20"/>
  <c r="N87" i="20"/>
  <c r="K87" i="20"/>
  <c r="F87" i="20"/>
  <c r="E87" i="20"/>
  <c r="D87" i="20"/>
  <c r="C87" i="20"/>
  <c r="G87" i="20" l="1"/>
  <c r="I161" i="4"/>
  <c r="J151" i="4"/>
  <c r="H141" i="4"/>
  <c r="G91" i="13"/>
  <c r="C130" i="4"/>
  <c r="D130" i="4" s="1"/>
  <c r="E130" i="4" s="1"/>
  <c r="Z86" i="20"/>
  <c r="Y86" i="20"/>
  <c r="X86" i="20"/>
  <c r="W86" i="20"/>
  <c r="V86" i="20"/>
  <c r="Q86" i="20"/>
  <c r="N86" i="20"/>
  <c r="K86" i="20"/>
  <c r="F86" i="20"/>
  <c r="E86" i="20"/>
  <c r="D86" i="20"/>
  <c r="C86" i="20"/>
  <c r="G86" i="20" l="1"/>
  <c r="J161" i="4"/>
  <c r="K151" i="4"/>
  <c r="I141" i="4"/>
  <c r="F130" i="4"/>
  <c r="Z177" i="5"/>
  <c r="Y177" i="5"/>
  <c r="X177" i="5"/>
  <c r="W177" i="5"/>
  <c r="V177" i="5"/>
  <c r="Q177" i="5"/>
  <c r="N177" i="5"/>
  <c r="K177" i="5"/>
  <c r="F177" i="5"/>
  <c r="E177" i="5"/>
  <c r="D177" i="5"/>
  <c r="C177" i="5"/>
  <c r="Z176" i="5"/>
  <c r="Y176" i="5"/>
  <c r="X176" i="5"/>
  <c r="W176" i="5"/>
  <c r="V176" i="5"/>
  <c r="Q176" i="5"/>
  <c r="N176" i="5"/>
  <c r="K176" i="5"/>
  <c r="F176" i="5"/>
  <c r="E176" i="5"/>
  <c r="D176" i="5"/>
  <c r="C176" i="5"/>
  <c r="Z85" i="20"/>
  <c r="Y85" i="20"/>
  <c r="X85" i="20"/>
  <c r="W85" i="20"/>
  <c r="V85" i="20"/>
  <c r="Q85" i="20"/>
  <c r="N85" i="20"/>
  <c r="K85" i="20"/>
  <c r="F85" i="20"/>
  <c r="E85" i="20"/>
  <c r="D85" i="20"/>
  <c r="C85" i="20"/>
  <c r="K161" i="4" l="1"/>
  <c r="L151" i="4"/>
  <c r="J141" i="4"/>
  <c r="G130" i="4"/>
  <c r="G85" i="20"/>
  <c r="G176" i="5"/>
  <c r="G177" i="5"/>
  <c r="C118" i="4"/>
  <c r="D118" i="4" s="1"/>
  <c r="C107" i="4"/>
  <c r="U255" i="14"/>
  <c r="T255" i="14"/>
  <c r="S255" i="14"/>
  <c r="R255" i="14"/>
  <c r="Q255" i="14"/>
  <c r="P255" i="14"/>
  <c r="O255" i="14"/>
  <c r="N255" i="14"/>
  <c r="M255" i="14"/>
  <c r="L255" i="14"/>
  <c r="K255" i="14"/>
  <c r="J255" i="14"/>
  <c r="F255" i="14"/>
  <c r="E255" i="14"/>
  <c r="D255" i="14"/>
  <c r="C255" i="14"/>
  <c r="Z175" i="5"/>
  <c r="Y175" i="5"/>
  <c r="X175" i="5"/>
  <c r="W175" i="5"/>
  <c r="V175" i="5"/>
  <c r="Q175" i="5"/>
  <c r="N175" i="5"/>
  <c r="K175" i="5"/>
  <c r="F175" i="5"/>
  <c r="E175" i="5"/>
  <c r="D175" i="5"/>
  <c r="C175" i="5"/>
  <c r="L161" i="4" l="1"/>
  <c r="M151" i="4"/>
  <c r="K141" i="4"/>
  <c r="H130" i="4"/>
  <c r="G175" i="5"/>
  <c r="G255" i="14"/>
  <c r="E118" i="4"/>
  <c r="D107" i="4"/>
  <c r="H255" i="14"/>
  <c r="Z7" i="22"/>
  <c r="Y7" i="22"/>
  <c r="X7" i="22"/>
  <c r="W7" i="22"/>
  <c r="V7" i="22"/>
  <c r="Q7" i="22"/>
  <c r="N7" i="22"/>
  <c r="K7" i="22"/>
  <c r="F7" i="22"/>
  <c r="E7" i="22"/>
  <c r="D7" i="22"/>
  <c r="C7" i="22"/>
  <c r="C90" i="13"/>
  <c r="D90" i="13"/>
  <c r="E90" i="13"/>
  <c r="F90" i="13"/>
  <c r="K90" i="13"/>
  <c r="N90" i="13"/>
  <c r="Q90" i="13"/>
  <c r="V90" i="13"/>
  <c r="W90" i="13"/>
  <c r="X90" i="13"/>
  <c r="Y90" i="13"/>
  <c r="Z90" i="13"/>
  <c r="Z74" i="15"/>
  <c r="Y74" i="15"/>
  <c r="X74" i="15"/>
  <c r="W74" i="15"/>
  <c r="V74" i="15"/>
  <c r="Q74" i="15"/>
  <c r="N74" i="15"/>
  <c r="K74" i="15"/>
  <c r="F74" i="15"/>
  <c r="E74" i="15"/>
  <c r="D74" i="15"/>
  <c r="C74" i="15"/>
  <c r="Z73" i="15"/>
  <c r="Y73" i="15"/>
  <c r="X73" i="15"/>
  <c r="W73" i="15"/>
  <c r="V73" i="15"/>
  <c r="Q73" i="15"/>
  <c r="N73" i="15"/>
  <c r="K73" i="15"/>
  <c r="F73" i="15"/>
  <c r="E73" i="15"/>
  <c r="D73" i="15"/>
  <c r="C73" i="15"/>
  <c r="Z174" i="5"/>
  <c r="Y174" i="5"/>
  <c r="X174" i="5"/>
  <c r="W174" i="5"/>
  <c r="V174" i="5"/>
  <c r="Q174" i="5"/>
  <c r="N174" i="5"/>
  <c r="K174" i="5"/>
  <c r="F174" i="5"/>
  <c r="E174" i="5"/>
  <c r="D174" i="5"/>
  <c r="C174" i="5"/>
  <c r="K78" i="19"/>
  <c r="M161" i="4" l="1"/>
  <c r="N151" i="4"/>
  <c r="L141" i="4"/>
  <c r="I130" i="4"/>
  <c r="G90" i="13"/>
  <c r="G73" i="15"/>
  <c r="G74" i="15"/>
  <c r="G7" i="22"/>
  <c r="F118" i="4"/>
  <c r="E107" i="4"/>
  <c r="G174" i="5"/>
  <c r="N161" i="4" l="1"/>
  <c r="O151" i="4"/>
  <c r="M141" i="4"/>
  <c r="J130" i="4"/>
  <c r="G118" i="4"/>
  <c r="F107" i="4"/>
  <c r="Z84" i="20"/>
  <c r="Y84" i="20"/>
  <c r="X84" i="20"/>
  <c r="W84" i="20"/>
  <c r="V84" i="20"/>
  <c r="Q84" i="20"/>
  <c r="N84" i="20"/>
  <c r="K84" i="20"/>
  <c r="F84" i="20"/>
  <c r="E84" i="20"/>
  <c r="D84" i="20"/>
  <c r="C84" i="20"/>
  <c r="Q13" i="15"/>
  <c r="Z83" i="20"/>
  <c r="Y83" i="20"/>
  <c r="X83" i="20"/>
  <c r="W83" i="20"/>
  <c r="V83" i="20"/>
  <c r="Q83" i="20"/>
  <c r="N83" i="20"/>
  <c r="K83" i="20"/>
  <c r="F83" i="20"/>
  <c r="E83" i="20"/>
  <c r="D83" i="20"/>
  <c r="C83" i="20"/>
  <c r="O161" i="4" l="1"/>
  <c r="P151" i="4"/>
  <c r="N141" i="4"/>
  <c r="K130" i="4"/>
  <c r="G83" i="20"/>
  <c r="G84" i="20"/>
  <c r="H118" i="4"/>
  <c r="G107" i="4"/>
  <c r="Z173" i="5"/>
  <c r="Y173" i="5"/>
  <c r="X173" i="5"/>
  <c r="W173" i="5"/>
  <c r="V173" i="5"/>
  <c r="Q173" i="5"/>
  <c r="N173" i="5"/>
  <c r="K173" i="5"/>
  <c r="F173" i="5"/>
  <c r="E173" i="5"/>
  <c r="D173" i="5"/>
  <c r="C173" i="5"/>
  <c r="Z172" i="5"/>
  <c r="Y172" i="5"/>
  <c r="X172" i="5"/>
  <c r="W172" i="5"/>
  <c r="V172" i="5"/>
  <c r="Q172" i="5"/>
  <c r="N172" i="5"/>
  <c r="K172" i="5"/>
  <c r="F172" i="5"/>
  <c r="E172" i="5"/>
  <c r="D172" i="5"/>
  <c r="C172" i="5"/>
  <c r="Z89" i="13"/>
  <c r="Y89" i="13"/>
  <c r="X89" i="13"/>
  <c r="W89" i="13"/>
  <c r="V89" i="13"/>
  <c r="Q89" i="13"/>
  <c r="N89" i="13"/>
  <c r="K89" i="13"/>
  <c r="F89" i="13"/>
  <c r="E89" i="13"/>
  <c r="D89" i="13"/>
  <c r="C89" i="13"/>
  <c r="P161" i="4" l="1"/>
  <c r="Q151" i="4"/>
  <c r="O141" i="4"/>
  <c r="L130" i="4"/>
  <c r="G172" i="5"/>
  <c r="G173" i="5"/>
  <c r="I118" i="4"/>
  <c r="H107" i="4"/>
  <c r="G89" i="13"/>
  <c r="Z88" i="13"/>
  <c r="Y88" i="13"/>
  <c r="X88" i="13"/>
  <c r="W88" i="13"/>
  <c r="V88" i="13"/>
  <c r="Q88" i="13"/>
  <c r="N88" i="13"/>
  <c r="K88" i="13"/>
  <c r="F88" i="13"/>
  <c r="E88" i="13"/>
  <c r="D88" i="13"/>
  <c r="C88" i="13"/>
  <c r="Z87" i="19"/>
  <c r="Y87" i="19"/>
  <c r="X87" i="19"/>
  <c r="W87" i="19"/>
  <c r="V87" i="19"/>
  <c r="Q87" i="19"/>
  <c r="N87" i="19"/>
  <c r="K87" i="19"/>
  <c r="F87" i="19"/>
  <c r="E87" i="19"/>
  <c r="D87" i="19"/>
  <c r="C87" i="19"/>
  <c r="Z72" i="15"/>
  <c r="Y72" i="15"/>
  <c r="X72" i="15"/>
  <c r="W72" i="15"/>
  <c r="V72" i="15"/>
  <c r="Q72" i="15"/>
  <c r="N72" i="15"/>
  <c r="K72" i="15"/>
  <c r="F72" i="15"/>
  <c r="E72" i="15"/>
  <c r="D72" i="15"/>
  <c r="C72" i="15"/>
  <c r="G72" i="15" s="1"/>
  <c r="Z71" i="15"/>
  <c r="Y71" i="15"/>
  <c r="X71" i="15"/>
  <c r="W71" i="15"/>
  <c r="V71" i="15"/>
  <c r="Q71" i="15"/>
  <c r="N71" i="15"/>
  <c r="K71" i="15"/>
  <c r="F71" i="15"/>
  <c r="E71" i="15"/>
  <c r="D71" i="15"/>
  <c r="C71" i="15"/>
  <c r="Z82" i="20"/>
  <c r="Y82" i="20"/>
  <c r="X82" i="20"/>
  <c r="W82" i="20"/>
  <c r="V82" i="20"/>
  <c r="Q82" i="20"/>
  <c r="N82" i="20"/>
  <c r="K82" i="20"/>
  <c r="G71" i="15" l="1"/>
  <c r="Q161" i="4"/>
  <c r="R151" i="4"/>
  <c r="P141" i="4"/>
  <c r="M130" i="4"/>
  <c r="G88" i="13"/>
  <c r="J118" i="4"/>
  <c r="I107" i="4"/>
  <c r="G87" i="19"/>
  <c r="Z171" i="5"/>
  <c r="Y171" i="5"/>
  <c r="X171" i="5"/>
  <c r="W171" i="5"/>
  <c r="V171" i="5"/>
  <c r="Q171" i="5"/>
  <c r="N171" i="5"/>
  <c r="K171" i="5"/>
  <c r="F171" i="5"/>
  <c r="E171" i="5"/>
  <c r="D171" i="5"/>
  <c r="C171" i="5"/>
  <c r="Z86" i="19"/>
  <c r="Y86" i="19"/>
  <c r="X86" i="19"/>
  <c r="W86" i="19"/>
  <c r="V86" i="19"/>
  <c r="Q86" i="19"/>
  <c r="N86" i="19"/>
  <c r="K86" i="19"/>
  <c r="F86" i="19"/>
  <c r="E86" i="19"/>
  <c r="D86" i="19"/>
  <c r="C86" i="19"/>
  <c r="V78" i="19"/>
  <c r="W78" i="19"/>
  <c r="X78" i="19"/>
  <c r="Y78" i="19"/>
  <c r="V77" i="19"/>
  <c r="W77" i="19"/>
  <c r="X77" i="19"/>
  <c r="Y77" i="19"/>
  <c r="R161" i="4" l="1"/>
  <c r="S151" i="4"/>
  <c r="Q141" i="4"/>
  <c r="G86" i="19"/>
  <c r="G171" i="5"/>
  <c r="N130" i="4"/>
  <c r="K118" i="4"/>
  <c r="J107" i="4"/>
  <c r="Z81" i="20"/>
  <c r="Y81" i="20"/>
  <c r="X81" i="20"/>
  <c r="W81" i="20"/>
  <c r="V81" i="20"/>
  <c r="Q81" i="20"/>
  <c r="N81" i="20"/>
  <c r="K81" i="20"/>
  <c r="F81" i="20"/>
  <c r="E81" i="20"/>
  <c r="D81" i="20"/>
  <c r="C81" i="20"/>
  <c r="W63" i="15"/>
  <c r="W64" i="15"/>
  <c r="K63" i="15"/>
  <c r="K64" i="15"/>
  <c r="Z70" i="15"/>
  <c r="Y70" i="15"/>
  <c r="X70" i="15"/>
  <c r="W70" i="15"/>
  <c r="V70" i="15"/>
  <c r="Q70" i="15"/>
  <c r="N70" i="15"/>
  <c r="K70" i="15"/>
  <c r="F70" i="15"/>
  <c r="E70" i="15"/>
  <c r="D70" i="15"/>
  <c r="C70" i="15"/>
  <c r="Z170" i="5"/>
  <c r="Y170" i="5"/>
  <c r="X170" i="5"/>
  <c r="W170" i="5"/>
  <c r="V170" i="5"/>
  <c r="Q170" i="5"/>
  <c r="N170" i="5"/>
  <c r="K170" i="5"/>
  <c r="F170" i="5"/>
  <c r="E170" i="5"/>
  <c r="D170" i="5"/>
  <c r="C170" i="5"/>
  <c r="Z87" i="13"/>
  <c r="Y87" i="13"/>
  <c r="X87" i="13"/>
  <c r="W87" i="13"/>
  <c r="V87" i="13"/>
  <c r="Q87" i="13"/>
  <c r="N87" i="13"/>
  <c r="F87" i="13"/>
  <c r="E87" i="13"/>
  <c r="D87" i="13"/>
  <c r="C87" i="13"/>
  <c r="Z169" i="5"/>
  <c r="Y169" i="5"/>
  <c r="X169" i="5"/>
  <c r="W169" i="5"/>
  <c r="V169" i="5"/>
  <c r="Q169" i="5"/>
  <c r="N169" i="5"/>
  <c r="K169" i="5"/>
  <c r="F169" i="5"/>
  <c r="E169" i="5"/>
  <c r="D169" i="5"/>
  <c r="C169" i="5"/>
  <c r="Z69" i="15"/>
  <c r="Y69" i="15"/>
  <c r="X69" i="15"/>
  <c r="W69" i="15"/>
  <c r="V69" i="15"/>
  <c r="Q69" i="15"/>
  <c r="N69" i="15"/>
  <c r="K69" i="15"/>
  <c r="F69" i="15"/>
  <c r="E69" i="15"/>
  <c r="D69" i="15"/>
  <c r="C69" i="15"/>
  <c r="S161" i="4" l="1"/>
  <c r="T151" i="4"/>
  <c r="R141" i="4"/>
  <c r="O130" i="4"/>
  <c r="G69" i="15"/>
  <c r="G70" i="15"/>
  <c r="G81" i="20"/>
  <c r="L118" i="4"/>
  <c r="K107" i="4"/>
  <c r="G87" i="13"/>
  <c r="G169" i="5"/>
  <c r="G170" i="5"/>
  <c r="T161" i="4" l="1"/>
  <c r="U151" i="4"/>
  <c r="S141" i="4"/>
  <c r="P130" i="4"/>
  <c r="M118" i="4"/>
  <c r="L107" i="4"/>
  <c r="Z168" i="5"/>
  <c r="Y168" i="5"/>
  <c r="X168" i="5"/>
  <c r="W168" i="5"/>
  <c r="V168" i="5"/>
  <c r="Q168" i="5"/>
  <c r="N168" i="5"/>
  <c r="K168" i="5"/>
  <c r="F168" i="5"/>
  <c r="E168" i="5"/>
  <c r="D168" i="5"/>
  <c r="C168" i="5"/>
  <c r="Z85" i="19"/>
  <c r="Y85" i="19"/>
  <c r="X85" i="19"/>
  <c r="W85" i="19"/>
  <c r="V85" i="19"/>
  <c r="Q85" i="19"/>
  <c r="N85" i="19"/>
  <c r="K85" i="19"/>
  <c r="F85" i="19"/>
  <c r="E85" i="19"/>
  <c r="D85" i="19"/>
  <c r="C85" i="19"/>
  <c r="Z86" i="13"/>
  <c r="Y86" i="13"/>
  <c r="X86" i="13"/>
  <c r="W86" i="13"/>
  <c r="V86" i="13"/>
  <c r="Q86" i="13"/>
  <c r="N86" i="13"/>
  <c r="K86" i="13"/>
  <c r="F86" i="13"/>
  <c r="E86" i="13"/>
  <c r="D86" i="13"/>
  <c r="C86" i="13"/>
  <c r="U161" i="4" l="1"/>
  <c r="V151" i="4"/>
  <c r="T141" i="4"/>
  <c r="Q130" i="4"/>
  <c r="G168" i="5"/>
  <c r="N118" i="4"/>
  <c r="M107" i="4"/>
  <c r="G86" i="13"/>
  <c r="G85" i="19"/>
  <c r="V57" i="13"/>
  <c r="V58" i="13"/>
  <c r="V59" i="13"/>
  <c r="V60" i="13"/>
  <c r="V61" i="13"/>
  <c r="V62" i="13"/>
  <c r="V63" i="13"/>
  <c r="Z84" i="19"/>
  <c r="Y84" i="19"/>
  <c r="X84" i="19"/>
  <c r="W84" i="19"/>
  <c r="V84" i="19"/>
  <c r="Q84" i="19"/>
  <c r="N84" i="19"/>
  <c r="K84" i="19"/>
  <c r="F84" i="19"/>
  <c r="E84" i="19"/>
  <c r="D84" i="19"/>
  <c r="C84" i="19"/>
  <c r="Z85" i="13"/>
  <c r="Y85" i="13"/>
  <c r="X85" i="13"/>
  <c r="W85" i="13"/>
  <c r="V85" i="13"/>
  <c r="Q85" i="13"/>
  <c r="N85" i="13"/>
  <c r="K85" i="13"/>
  <c r="F85" i="13"/>
  <c r="E85" i="13"/>
  <c r="D85" i="13"/>
  <c r="C85" i="13"/>
  <c r="Z83" i="19"/>
  <c r="Y83" i="19"/>
  <c r="X83" i="19"/>
  <c r="W83" i="19"/>
  <c r="V83" i="19"/>
  <c r="Q83" i="19"/>
  <c r="N83" i="19"/>
  <c r="K83" i="19"/>
  <c r="F83" i="19"/>
  <c r="E83" i="19"/>
  <c r="D83" i="19"/>
  <c r="C83" i="19"/>
  <c r="G84" i="19" l="1"/>
  <c r="V161" i="4"/>
  <c r="W151" i="4"/>
  <c r="U141" i="4"/>
  <c r="G85" i="13"/>
  <c r="R130" i="4"/>
  <c r="O118" i="4"/>
  <c r="N107" i="4"/>
  <c r="G83" i="19"/>
  <c r="U254" i="14"/>
  <c r="T254" i="14"/>
  <c r="S254" i="14"/>
  <c r="R254" i="14"/>
  <c r="Q254" i="14"/>
  <c r="P254" i="14"/>
  <c r="O254" i="14"/>
  <c r="N254" i="14"/>
  <c r="M254" i="14"/>
  <c r="L254" i="14"/>
  <c r="K254" i="14"/>
  <c r="J254" i="14"/>
  <c r="F254" i="14"/>
  <c r="E254" i="14"/>
  <c r="D254" i="14"/>
  <c r="C254" i="14"/>
  <c r="U253" i="14"/>
  <c r="T253" i="14"/>
  <c r="S253" i="14"/>
  <c r="R253" i="14"/>
  <c r="Q253" i="14"/>
  <c r="P253" i="14"/>
  <c r="O253" i="14"/>
  <c r="N253" i="14"/>
  <c r="M253" i="14"/>
  <c r="L253" i="14"/>
  <c r="K253" i="14"/>
  <c r="J253" i="14"/>
  <c r="F253" i="14"/>
  <c r="E253" i="14"/>
  <c r="D253" i="14"/>
  <c r="C253" i="14"/>
  <c r="U252" i="14"/>
  <c r="T252" i="14"/>
  <c r="S252" i="14"/>
  <c r="R252" i="14"/>
  <c r="Q252" i="14"/>
  <c r="P252" i="14"/>
  <c r="O252" i="14"/>
  <c r="N252" i="14"/>
  <c r="M252" i="14"/>
  <c r="L252" i="14"/>
  <c r="K252" i="14"/>
  <c r="J252" i="14"/>
  <c r="F252" i="14"/>
  <c r="E252" i="14"/>
  <c r="D252" i="14"/>
  <c r="C252" i="14"/>
  <c r="Z82" i="13"/>
  <c r="Y82" i="13"/>
  <c r="X82" i="13"/>
  <c r="W82" i="13"/>
  <c r="V82" i="13"/>
  <c r="Q82" i="13"/>
  <c r="N82" i="13"/>
  <c r="K82" i="13"/>
  <c r="F82" i="13"/>
  <c r="E82" i="13"/>
  <c r="D82" i="13"/>
  <c r="C82" i="13"/>
  <c r="Z82" i="19"/>
  <c r="Y82" i="19"/>
  <c r="X82" i="19"/>
  <c r="W82" i="19"/>
  <c r="V82" i="19"/>
  <c r="Q82" i="19"/>
  <c r="N82" i="19"/>
  <c r="K82" i="19"/>
  <c r="F82" i="19"/>
  <c r="E82" i="19"/>
  <c r="D82" i="19"/>
  <c r="C82" i="19"/>
  <c r="W161" i="4" l="1"/>
  <c r="X151" i="4"/>
  <c r="V141" i="4"/>
  <c r="S130" i="4"/>
  <c r="P118" i="4"/>
  <c r="O107" i="4"/>
  <c r="G82" i="19"/>
  <c r="G82" i="13"/>
  <c r="G253" i="14"/>
  <c r="G254" i="14"/>
  <c r="G252" i="14"/>
  <c r="H253" i="14"/>
  <c r="H254" i="14"/>
  <c r="H252" i="14"/>
  <c r="Z68" i="15"/>
  <c r="Y68" i="15"/>
  <c r="X68" i="15"/>
  <c r="W68" i="15"/>
  <c r="V68" i="15"/>
  <c r="Q68" i="15"/>
  <c r="N68" i="15"/>
  <c r="K68" i="15"/>
  <c r="F68" i="15"/>
  <c r="E68" i="15"/>
  <c r="D68" i="15"/>
  <c r="C68" i="15"/>
  <c r="Z167" i="5"/>
  <c r="Y167" i="5"/>
  <c r="X167" i="5"/>
  <c r="W167" i="5"/>
  <c r="V167" i="5"/>
  <c r="Q167" i="5"/>
  <c r="N167" i="5"/>
  <c r="K167" i="5"/>
  <c r="F167" i="5"/>
  <c r="E167" i="5"/>
  <c r="D167" i="5"/>
  <c r="C167" i="5"/>
  <c r="Z84" i="13"/>
  <c r="Y84" i="13"/>
  <c r="X84" i="13"/>
  <c r="W84" i="13"/>
  <c r="V84" i="13"/>
  <c r="Q84" i="13"/>
  <c r="N84" i="13"/>
  <c r="K84" i="13"/>
  <c r="F84" i="13"/>
  <c r="E84" i="13"/>
  <c r="D84" i="13"/>
  <c r="C84" i="13"/>
  <c r="X161" i="4" l="1"/>
  <c r="Y151" i="4"/>
  <c r="W141" i="4"/>
  <c r="T130" i="4"/>
  <c r="G68" i="15"/>
  <c r="Q118" i="4"/>
  <c r="P107" i="4"/>
  <c r="G84" i="13"/>
  <c r="G167" i="5"/>
  <c r="Z67" i="15"/>
  <c r="Y67" i="15"/>
  <c r="X67" i="15"/>
  <c r="W67" i="15"/>
  <c r="V67" i="15"/>
  <c r="Q67" i="15"/>
  <c r="N67" i="15"/>
  <c r="K67" i="15"/>
  <c r="F67" i="15"/>
  <c r="E67" i="15"/>
  <c r="D67" i="15"/>
  <c r="C67" i="15"/>
  <c r="Z6" i="22"/>
  <c r="Y6" i="22"/>
  <c r="X6" i="22"/>
  <c r="W6" i="22"/>
  <c r="V6" i="22"/>
  <c r="Q6" i="22"/>
  <c r="N6" i="22"/>
  <c r="K6" i="22"/>
  <c r="F6" i="22"/>
  <c r="E6" i="22"/>
  <c r="D6" i="22"/>
  <c r="C6" i="22"/>
  <c r="Z81" i="19"/>
  <c r="Y81" i="19"/>
  <c r="X81" i="19"/>
  <c r="W81" i="19"/>
  <c r="V81" i="19"/>
  <c r="Q81" i="19"/>
  <c r="N81" i="19"/>
  <c r="K81" i="19"/>
  <c r="F81" i="19"/>
  <c r="E81" i="19"/>
  <c r="D81" i="19"/>
  <c r="C81" i="19"/>
  <c r="Z66" i="15"/>
  <c r="Y66" i="15"/>
  <c r="X66" i="15"/>
  <c r="W66" i="15"/>
  <c r="V66" i="15"/>
  <c r="Q66" i="15"/>
  <c r="N66" i="15"/>
  <c r="K66" i="15"/>
  <c r="F66" i="15"/>
  <c r="E66" i="15"/>
  <c r="D66" i="15"/>
  <c r="C66" i="15"/>
  <c r="Z65" i="15"/>
  <c r="Y65" i="15"/>
  <c r="X65" i="15"/>
  <c r="W65" i="15"/>
  <c r="V65" i="15"/>
  <c r="Q65" i="15"/>
  <c r="N65" i="15"/>
  <c r="K65" i="15"/>
  <c r="F65" i="15"/>
  <c r="E65" i="15"/>
  <c r="D65" i="15"/>
  <c r="C65" i="15"/>
  <c r="Y161" i="4" l="1"/>
  <c r="Z151" i="4"/>
  <c r="X141" i="4"/>
  <c r="U130" i="4"/>
  <c r="G6" i="22"/>
  <c r="G67" i="15"/>
  <c r="R118" i="4"/>
  <c r="Q107" i="4"/>
  <c r="G81" i="19"/>
  <c r="G65" i="15"/>
  <c r="G66" i="15"/>
  <c r="K54" i="15"/>
  <c r="K55" i="15"/>
  <c r="Z83" i="13"/>
  <c r="Y83" i="13"/>
  <c r="X83" i="13"/>
  <c r="W83" i="13"/>
  <c r="V83" i="13"/>
  <c r="Q83" i="13"/>
  <c r="N83" i="13"/>
  <c r="K83" i="13"/>
  <c r="F83" i="13"/>
  <c r="E83" i="13"/>
  <c r="D83" i="13"/>
  <c r="C83" i="13"/>
  <c r="Z166" i="5"/>
  <c r="Y166" i="5"/>
  <c r="X166" i="5"/>
  <c r="W166" i="5"/>
  <c r="V166" i="5"/>
  <c r="Q166" i="5"/>
  <c r="N166" i="5"/>
  <c r="K166" i="5"/>
  <c r="F166" i="5"/>
  <c r="E166" i="5"/>
  <c r="D166" i="5"/>
  <c r="C166" i="5"/>
  <c r="Z5" i="22"/>
  <c r="Y5" i="22"/>
  <c r="X5" i="22"/>
  <c r="W5" i="22"/>
  <c r="V5" i="22"/>
  <c r="Q5" i="22"/>
  <c r="N5" i="22"/>
  <c r="K5" i="22"/>
  <c r="F5" i="22"/>
  <c r="E5" i="22"/>
  <c r="D5" i="22"/>
  <c r="C5" i="22"/>
  <c r="Z64" i="15"/>
  <c r="Y64" i="15"/>
  <c r="X64" i="15"/>
  <c r="V64" i="15"/>
  <c r="Q64" i="15"/>
  <c r="N64" i="15"/>
  <c r="F64" i="15"/>
  <c r="E64" i="15"/>
  <c r="D64" i="15"/>
  <c r="C64" i="15"/>
  <c r="Z80" i="19"/>
  <c r="Y80" i="19"/>
  <c r="X80" i="19"/>
  <c r="W80" i="19"/>
  <c r="V80" i="19"/>
  <c r="Q80" i="19"/>
  <c r="N80" i="19"/>
  <c r="K80" i="19"/>
  <c r="F80" i="19"/>
  <c r="E80" i="19"/>
  <c r="D80" i="19"/>
  <c r="C80" i="19"/>
  <c r="Z81" i="13"/>
  <c r="Y81" i="13"/>
  <c r="X81" i="13"/>
  <c r="W81" i="13"/>
  <c r="V81" i="13"/>
  <c r="Q81" i="13"/>
  <c r="N81" i="13"/>
  <c r="K81" i="13"/>
  <c r="F81" i="13"/>
  <c r="E81" i="13"/>
  <c r="D81" i="13"/>
  <c r="C81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V165" i="5"/>
  <c r="V164" i="5"/>
  <c r="Z165" i="5"/>
  <c r="Y165" i="5"/>
  <c r="X165" i="5"/>
  <c r="W165" i="5"/>
  <c r="Q165" i="5"/>
  <c r="N165" i="5"/>
  <c r="K165" i="5"/>
  <c r="F165" i="5"/>
  <c r="E165" i="5"/>
  <c r="D165" i="5"/>
  <c r="C165" i="5"/>
  <c r="Z164" i="5"/>
  <c r="Y164" i="5"/>
  <c r="X164" i="5"/>
  <c r="W164" i="5"/>
  <c r="Q164" i="5"/>
  <c r="N164" i="5"/>
  <c r="K164" i="5"/>
  <c r="F164" i="5"/>
  <c r="E164" i="5"/>
  <c r="D164" i="5"/>
  <c r="C164" i="5"/>
  <c r="Z161" i="4" l="1"/>
  <c r="AA151" i="4"/>
  <c r="Y141" i="4"/>
  <c r="V130" i="4"/>
  <c r="G81" i="13"/>
  <c r="G80" i="19"/>
  <c r="G5" i="22"/>
  <c r="G83" i="13"/>
  <c r="S118" i="4"/>
  <c r="R107" i="4"/>
  <c r="G64" i="15"/>
  <c r="G164" i="5"/>
  <c r="G166" i="5"/>
  <c r="G165" i="5"/>
  <c r="Z80" i="13"/>
  <c r="Y80" i="13"/>
  <c r="X80" i="13"/>
  <c r="W80" i="13"/>
  <c r="V80" i="13"/>
  <c r="Q80" i="13"/>
  <c r="N80" i="13"/>
  <c r="F80" i="13"/>
  <c r="E80" i="13"/>
  <c r="D80" i="13"/>
  <c r="C80" i="13"/>
  <c r="Z79" i="13"/>
  <c r="Y79" i="13"/>
  <c r="X79" i="13"/>
  <c r="W79" i="13"/>
  <c r="V79" i="13"/>
  <c r="Q79" i="13"/>
  <c r="N79" i="13"/>
  <c r="F79" i="13"/>
  <c r="E79" i="13"/>
  <c r="D79" i="13"/>
  <c r="C79" i="13"/>
  <c r="Z78" i="13"/>
  <c r="Y78" i="13"/>
  <c r="X78" i="13"/>
  <c r="W78" i="13"/>
  <c r="V78" i="13"/>
  <c r="Q78" i="13"/>
  <c r="N78" i="13"/>
  <c r="F78" i="13"/>
  <c r="E78" i="13"/>
  <c r="D78" i="13"/>
  <c r="C78" i="13"/>
  <c r="Z163" i="5"/>
  <c r="Y163" i="5"/>
  <c r="X163" i="5"/>
  <c r="W163" i="5"/>
  <c r="V163" i="5"/>
  <c r="Q163" i="5"/>
  <c r="N163" i="5"/>
  <c r="K163" i="5"/>
  <c r="F163" i="5"/>
  <c r="E163" i="5"/>
  <c r="D163" i="5"/>
  <c r="C163" i="5"/>
  <c r="AA161" i="4" l="1"/>
  <c r="AB151" i="4"/>
  <c r="Z141" i="4"/>
  <c r="W130" i="4"/>
  <c r="T118" i="4"/>
  <c r="S107" i="4"/>
  <c r="G163" i="5"/>
  <c r="G78" i="13"/>
  <c r="G79" i="13"/>
  <c r="G80" i="13"/>
  <c r="Z63" i="15"/>
  <c r="Y63" i="15"/>
  <c r="X63" i="15"/>
  <c r="V63" i="15"/>
  <c r="Q63" i="15"/>
  <c r="N63" i="15"/>
  <c r="F63" i="15"/>
  <c r="E63" i="15"/>
  <c r="D63" i="15"/>
  <c r="C63" i="15"/>
  <c r="S25" i="16"/>
  <c r="Z77" i="13"/>
  <c r="Y77" i="13"/>
  <c r="X77" i="13"/>
  <c r="W77" i="13"/>
  <c r="V77" i="13"/>
  <c r="Q77" i="13"/>
  <c r="N77" i="13"/>
  <c r="F77" i="13"/>
  <c r="E77" i="13"/>
  <c r="D77" i="13"/>
  <c r="C77" i="13"/>
  <c r="AB161" i="4" l="1"/>
  <c r="AC151" i="4"/>
  <c r="AA141" i="4"/>
  <c r="X130" i="4"/>
  <c r="U118" i="4"/>
  <c r="T107" i="4"/>
  <c r="G77" i="13"/>
  <c r="G63" i="15"/>
  <c r="Z76" i="13"/>
  <c r="Y76" i="13"/>
  <c r="X76" i="13"/>
  <c r="W76" i="13"/>
  <c r="V76" i="13"/>
  <c r="Q76" i="13"/>
  <c r="N76" i="13"/>
  <c r="F76" i="13"/>
  <c r="E76" i="13"/>
  <c r="D76" i="13"/>
  <c r="C76" i="13"/>
  <c r="AC161" i="4" l="1"/>
  <c r="AD151" i="4"/>
  <c r="AB141" i="4"/>
  <c r="Y130" i="4"/>
  <c r="G76" i="13"/>
  <c r="V118" i="4"/>
  <c r="U107" i="4"/>
  <c r="Y60" i="13"/>
  <c r="Z79" i="19"/>
  <c r="Y79" i="19"/>
  <c r="X79" i="19"/>
  <c r="W79" i="19"/>
  <c r="V79" i="19"/>
  <c r="Q79" i="19"/>
  <c r="N79" i="19"/>
  <c r="K79" i="19"/>
  <c r="F79" i="19"/>
  <c r="E79" i="19"/>
  <c r="D79" i="19"/>
  <c r="C79" i="19"/>
  <c r="AD161" i="4" l="1"/>
  <c r="AE151" i="4"/>
  <c r="AC141" i="4"/>
  <c r="Z130" i="4"/>
  <c r="W118" i="4"/>
  <c r="V107" i="4"/>
  <c r="G79" i="19"/>
  <c r="Y162" i="5"/>
  <c r="Y161" i="5"/>
  <c r="Y160" i="5"/>
  <c r="Y159" i="5"/>
  <c r="Y158" i="5"/>
  <c r="Y157" i="5"/>
  <c r="Y156" i="5"/>
  <c r="Y155" i="5"/>
  <c r="Y154" i="5"/>
  <c r="Y153" i="5"/>
  <c r="Y152" i="5"/>
  <c r="Y151" i="5"/>
  <c r="Y150" i="5"/>
  <c r="Y149" i="5"/>
  <c r="Y148" i="5"/>
  <c r="Y147" i="5"/>
  <c r="Y146" i="5"/>
  <c r="Y145" i="5"/>
  <c r="Y144" i="5"/>
  <c r="Y143" i="5"/>
  <c r="Y142" i="5"/>
  <c r="Y141" i="5"/>
  <c r="Y140" i="5"/>
  <c r="Y139" i="5"/>
  <c r="Y138" i="5"/>
  <c r="Y137" i="5"/>
  <c r="Y136" i="5"/>
  <c r="Y135" i="5"/>
  <c r="Y134" i="5"/>
  <c r="Y133" i="5"/>
  <c r="Y132" i="5"/>
  <c r="Y131" i="5"/>
  <c r="Y130" i="5"/>
  <c r="Y129" i="5"/>
  <c r="Y128" i="5"/>
  <c r="Y127" i="5"/>
  <c r="Y126" i="5"/>
  <c r="Y125" i="5"/>
  <c r="Y124" i="5"/>
  <c r="Y123" i="5"/>
  <c r="Y122" i="5"/>
  <c r="Y121" i="5"/>
  <c r="Y120" i="5"/>
  <c r="Y119" i="5"/>
  <c r="Y118" i="5"/>
  <c r="Y117" i="5"/>
  <c r="Y116" i="5"/>
  <c r="Y115" i="5"/>
  <c r="Y114" i="5"/>
  <c r="Y113" i="5"/>
  <c r="Y112" i="5"/>
  <c r="Y111" i="5"/>
  <c r="Y110" i="5"/>
  <c r="Y109" i="5"/>
  <c r="Y108" i="5"/>
  <c r="Y107" i="5"/>
  <c r="Y106" i="5"/>
  <c r="Y105" i="5"/>
  <c r="Y104" i="5"/>
  <c r="Y103" i="5"/>
  <c r="Y102" i="5"/>
  <c r="Y101" i="5"/>
  <c r="Y100" i="5"/>
  <c r="Y99" i="5"/>
  <c r="Y98" i="5"/>
  <c r="Y97" i="5"/>
  <c r="Y96" i="5"/>
  <c r="Y95" i="5"/>
  <c r="Y94" i="5"/>
  <c r="Y93" i="5"/>
  <c r="Y92" i="5"/>
  <c r="Y91" i="5"/>
  <c r="Y90" i="5"/>
  <c r="Y89" i="5"/>
  <c r="Y88" i="5"/>
  <c r="Y87" i="5"/>
  <c r="Y86" i="5"/>
  <c r="Y85" i="5"/>
  <c r="Y84" i="5"/>
  <c r="Y83" i="5"/>
  <c r="Y82" i="5"/>
  <c r="Y81" i="5"/>
  <c r="Y80" i="5"/>
  <c r="Y79" i="5"/>
  <c r="Y78" i="5"/>
  <c r="Y77" i="5"/>
  <c r="Y76" i="5"/>
  <c r="Y74" i="5"/>
  <c r="Y73" i="5"/>
  <c r="Y72" i="5"/>
  <c r="Y71" i="5"/>
  <c r="Y70" i="5"/>
  <c r="Y69" i="5"/>
  <c r="Y68" i="5"/>
  <c r="Y67" i="5"/>
  <c r="Y66" i="5"/>
  <c r="Y65" i="5"/>
  <c r="Y64" i="5"/>
  <c r="Y63" i="5"/>
  <c r="Y62" i="5"/>
  <c r="Y61" i="5"/>
  <c r="Y60" i="5"/>
  <c r="Y59" i="5"/>
  <c r="Y58" i="5"/>
  <c r="Y57" i="5"/>
  <c r="Y56" i="5"/>
  <c r="Y55" i="5"/>
  <c r="Y54" i="5"/>
  <c r="Y53" i="5"/>
  <c r="Y52" i="5"/>
  <c r="Y51" i="5"/>
  <c r="Y50" i="5"/>
  <c r="Y49" i="5"/>
  <c r="Y48" i="5"/>
  <c r="Y47" i="5"/>
  <c r="Y46" i="5"/>
  <c r="Y45" i="5"/>
  <c r="Y44" i="5"/>
  <c r="Y43" i="5"/>
  <c r="Y42" i="5"/>
  <c r="Y41" i="5"/>
  <c r="Y40" i="5"/>
  <c r="Y39" i="5"/>
  <c r="Y38" i="5"/>
  <c r="Y37" i="5"/>
  <c r="Y36" i="5"/>
  <c r="Y35" i="5"/>
  <c r="Y34" i="5"/>
  <c r="Y33" i="5"/>
  <c r="Y32" i="5"/>
  <c r="Y31" i="5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Y7" i="5"/>
  <c r="Y6" i="5"/>
  <c r="Y5" i="5"/>
  <c r="Y4" i="5"/>
  <c r="Y3" i="5"/>
  <c r="Y74" i="13"/>
  <c r="Y75" i="13"/>
  <c r="Z75" i="13"/>
  <c r="X75" i="13"/>
  <c r="W75" i="13"/>
  <c r="V75" i="13"/>
  <c r="Q75" i="13"/>
  <c r="N75" i="13"/>
  <c r="F75" i="13"/>
  <c r="E75" i="13"/>
  <c r="D75" i="13"/>
  <c r="C75" i="13"/>
  <c r="Z153" i="5"/>
  <c r="X153" i="5"/>
  <c r="W153" i="5"/>
  <c r="V153" i="5"/>
  <c r="Q153" i="5"/>
  <c r="N153" i="5"/>
  <c r="K153" i="5"/>
  <c r="F153" i="5"/>
  <c r="E153" i="5"/>
  <c r="D153" i="5"/>
  <c r="C153" i="5"/>
  <c r="AE161" i="4" l="1"/>
  <c r="AF151" i="4"/>
  <c r="AD141" i="4"/>
  <c r="AA130" i="4"/>
  <c r="X118" i="4"/>
  <c r="W107" i="4"/>
  <c r="G75" i="13"/>
  <c r="G153" i="5"/>
  <c r="AF161" i="4" l="1"/>
  <c r="AE141" i="4"/>
  <c r="AB130" i="4"/>
  <c r="Y118" i="4"/>
  <c r="X107" i="4"/>
  <c r="Z4" i="22"/>
  <c r="Y4" i="22"/>
  <c r="X4" i="22"/>
  <c r="Z3" i="22"/>
  <c r="Y3" i="22"/>
  <c r="X3" i="22"/>
  <c r="Z4" i="15"/>
  <c r="Z5" i="15"/>
  <c r="Z6" i="15"/>
  <c r="Z7" i="15"/>
  <c r="Z8" i="15"/>
  <c r="Z9" i="15"/>
  <c r="Z10" i="15"/>
  <c r="Z11" i="15"/>
  <c r="Z12" i="15"/>
  <c r="Z13" i="15"/>
  <c r="Z14" i="15"/>
  <c r="Z15" i="15"/>
  <c r="Z16" i="15"/>
  <c r="Z17" i="15"/>
  <c r="Z18" i="15"/>
  <c r="Z19" i="15"/>
  <c r="Z20" i="15"/>
  <c r="Z21" i="15"/>
  <c r="Z22" i="15"/>
  <c r="Z23" i="15"/>
  <c r="Z24" i="15"/>
  <c r="Z25" i="15"/>
  <c r="Z26" i="15"/>
  <c r="Z27" i="15"/>
  <c r="Z28" i="15"/>
  <c r="Z29" i="15"/>
  <c r="Z30" i="15"/>
  <c r="Z31" i="15"/>
  <c r="Z32" i="15"/>
  <c r="Z33" i="15"/>
  <c r="Z34" i="15"/>
  <c r="Z35" i="15"/>
  <c r="Z36" i="15"/>
  <c r="Z37" i="15"/>
  <c r="Z38" i="15"/>
  <c r="Z39" i="15"/>
  <c r="Z40" i="15"/>
  <c r="Z41" i="15"/>
  <c r="Z42" i="15"/>
  <c r="Z43" i="15"/>
  <c r="Z44" i="15"/>
  <c r="Z45" i="15"/>
  <c r="Z46" i="15"/>
  <c r="Z47" i="15"/>
  <c r="Z48" i="15"/>
  <c r="Z49" i="15"/>
  <c r="Z50" i="15"/>
  <c r="Z51" i="15"/>
  <c r="Z52" i="15"/>
  <c r="Z53" i="15"/>
  <c r="Z54" i="15"/>
  <c r="Z55" i="15"/>
  <c r="Z56" i="15"/>
  <c r="Z57" i="15"/>
  <c r="Z58" i="15"/>
  <c r="Z59" i="15"/>
  <c r="Z60" i="15"/>
  <c r="Z61" i="15"/>
  <c r="Z62" i="15"/>
  <c r="Y4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Y24" i="15"/>
  <c r="Y25" i="15"/>
  <c r="Y26" i="15"/>
  <c r="Y27" i="15"/>
  <c r="Y28" i="15"/>
  <c r="Y29" i="15"/>
  <c r="Y30" i="15"/>
  <c r="Y31" i="15"/>
  <c r="Y32" i="15"/>
  <c r="Y33" i="15"/>
  <c r="Y34" i="15"/>
  <c r="Y35" i="15"/>
  <c r="Y36" i="15"/>
  <c r="Y37" i="15"/>
  <c r="Y38" i="15"/>
  <c r="Y39" i="15"/>
  <c r="Y40" i="15"/>
  <c r="Y41" i="15"/>
  <c r="Y42" i="15"/>
  <c r="Y43" i="15"/>
  <c r="Y44" i="15"/>
  <c r="Y45" i="15"/>
  <c r="Y46" i="15"/>
  <c r="Y47" i="15"/>
  <c r="Y48" i="15"/>
  <c r="Y49" i="15"/>
  <c r="Y50" i="15"/>
  <c r="Y51" i="15"/>
  <c r="Y52" i="15"/>
  <c r="Y53" i="15"/>
  <c r="Y54" i="15"/>
  <c r="Y55" i="15"/>
  <c r="Y56" i="15"/>
  <c r="Y57" i="15"/>
  <c r="Y58" i="15"/>
  <c r="Y59" i="15"/>
  <c r="Y60" i="15"/>
  <c r="Y61" i="15"/>
  <c r="Y62" i="15"/>
  <c r="X4" i="15"/>
  <c r="X5" i="15"/>
  <c r="X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X24" i="15"/>
  <c r="X25" i="15"/>
  <c r="X26" i="15"/>
  <c r="X27" i="15"/>
  <c r="X28" i="15"/>
  <c r="X29" i="15"/>
  <c r="X30" i="15"/>
  <c r="X31" i="15"/>
  <c r="X32" i="15"/>
  <c r="X33" i="15"/>
  <c r="X34" i="15"/>
  <c r="X35" i="15"/>
  <c r="X36" i="15"/>
  <c r="X37" i="15"/>
  <c r="X38" i="15"/>
  <c r="X39" i="15"/>
  <c r="X40" i="15"/>
  <c r="X41" i="15"/>
  <c r="X42" i="15"/>
  <c r="X43" i="15"/>
  <c r="X44" i="15"/>
  <c r="X45" i="15"/>
  <c r="X46" i="15"/>
  <c r="X47" i="15"/>
  <c r="X48" i="15"/>
  <c r="X49" i="15"/>
  <c r="X50" i="15"/>
  <c r="X51" i="15"/>
  <c r="X52" i="15"/>
  <c r="X53" i="15"/>
  <c r="X54" i="15"/>
  <c r="X55" i="15"/>
  <c r="X56" i="15"/>
  <c r="X57" i="15"/>
  <c r="X58" i="15"/>
  <c r="X59" i="15"/>
  <c r="X60" i="15"/>
  <c r="X61" i="15"/>
  <c r="X62" i="15"/>
  <c r="Z3" i="15"/>
  <c r="Y3" i="15"/>
  <c r="X3" i="15"/>
  <c r="Z13" i="19"/>
  <c r="Z14" i="19"/>
  <c r="Z15" i="19"/>
  <c r="Z16" i="19"/>
  <c r="Z17" i="19"/>
  <c r="Z18" i="19"/>
  <c r="Z19" i="19"/>
  <c r="Z20" i="19"/>
  <c r="Z21" i="19"/>
  <c r="Z22" i="19"/>
  <c r="Z23" i="19"/>
  <c r="Z24" i="19"/>
  <c r="Z25" i="19"/>
  <c r="Z26" i="19"/>
  <c r="Z27" i="19"/>
  <c r="Z28" i="19"/>
  <c r="Z29" i="19"/>
  <c r="Z30" i="19"/>
  <c r="Z31" i="19"/>
  <c r="Z32" i="19"/>
  <c r="Z33" i="19"/>
  <c r="Z34" i="19"/>
  <c r="Z35" i="19"/>
  <c r="Z36" i="19"/>
  <c r="Z37" i="19"/>
  <c r="Z38" i="19"/>
  <c r="Z39" i="19"/>
  <c r="Z40" i="19"/>
  <c r="Z41" i="19"/>
  <c r="Z42" i="19"/>
  <c r="Z43" i="19"/>
  <c r="Z44" i="19"/>
  <c r="Z45" i="19"/>
  <c r="Z46" i="19"/>
  <c r="Z47" i="19"/>
  <c r="Z48" i="19"/>
  <c r="Z49" i="19"/>
  <c r="Z50" i="19"/>
  <c r="Z51" i="19"/>
  <c r="Z52" i="19"/>
  <c r="Z53" i="19"/>
  <c r="Z54" i="19"/>
  <c r="Z55" i="19"/>
  <c r="Z56" i="19"/>
  <c r="Z57" i="19"/>
  <c r="Z58" i="19"/>
  <c r="Z59" i="19"/>
  <c r="Z60" i="19"/>
  <c r="Z61" i="19"/>
  <c r="Z62" i="19"/>
  <c r="Z63" i="19"/>
  <c r="Z64" i="19"/>
  <c r="Z65" i="19"/>
  <c r="Z66" i="19"/>
  <c r="Z67" i="19"/>
  <c r="Z68" i="19"/>
  <c r="Z69" i="19"/>
  <c r="Z70" i="19"/>
  <c r="Z71" i="19"/>
  <c r="Z72" i="19"/>
  <c r="Z73" i="19"/>
  <c r="Z74" i="19"/>
  <c r="Z75" i="19"/>
  <c r="Z76" i="19"/>
  <c r="Z77" i="19"/>
  <c r="Z78" i="19"/>
  <c r="Z12" i="19"/>
  <c r="Z4" i="19"/>
  <c r="Z5" i="19"/>
  <c r="Z6" i="19"/>
  <c r="Z7" i="19"/>
  <c r="Z8" i="19"/>
  <c r="Z9" i="19"/>
  <c r="Z10" i="19"/>
  <c r="Z11" i="19"/>
  <c r="Y4" i="19"/>
  <c r="Y5" i="19"/>
  <c r="Y6" i="19"/>
  <c r="Y7" i="19"/>
  <c r="Y8" i="19"/>
  <c r="Y9" i="19"/>
  <c r="Y10" i="19"/>
  <c r="Y11" i="19"/>
  <c r="Y12" i="19"/>
  <c r="Y13" i="19"/>
  <c r="Y14" i="19"/>
  <c r="Y15" i="19"/>
  <c r="Y16" i="19"/>
  <c r="Y17" i="19"/>
  <c r="Y18" i="19"/>
  <c r="Y19" i="19"/>
  <c r="Y20" i="19"/>
  <c r="Y21" i="19"/>
  <c r="Y22" i="19"/>
  <c r="Y23" i="19"/>
  <c r="Y24" i="19"/>
  <c r="Y25" i="19"/>
  <c r="Y26" i="19"/>
  <c r="Y27" i="19"/>
  <c r="Y28" i="19"/>
  <c r="Y29" i="19"/>
  <c r="Y30" i="19"/>
  <c r="Y31" i="19"/>
  <c r="Y32" i="19"/>
  <c r="Y33" i="19"/>
  <c r="Y34" i="19"/>
  <c r="Y35" i="19"/>
  <c r="Y36" i="19"/>
  <c r="Y37" i="19"/>
  <c r="Y38" i="19"/>
  <c r="Y39" i="19"/>
  <c r="Y40" i="19"/>
  <c r="Y41" i="19"/>
  <c r="Y42" i="19"/>
  <c r="Y43" i="19"/>
  <c r="Y44" i="19"/>
  <c r="Y45" i="19"/>
  <c r="Y46" i="19"/>
  <c r="Y47" i="19"/>
  <c r="Y48" i="19"/>
  <c r="Y49" i="19"/>
  <c r="Y50" i="19"/>
  <c r="Y51" i="19"/>
  <c r="Y52" i="19"/>
  <c r="Y53" i="19"/>
  <c r="Y54" i="19"/>
  <c r="Y55" i="19"/>
  <c r="Y56" i="19"/>
  <c r="Y57" i="19"/>
  <c r="Y58" i="19"/>
  <c r="Y59" i="19"/>
  <c r="Y60" i="19"/>
  <c r="Y61" i="19"/>
  <c r="Y62" i="19"/>
  <c r="Y63" i="19"/>
  <c r="Y64" i="19"/>
  <c r="Y65" i="19"/>
  <c r="Y66" i="19"/>
  <c r="Y67" i="19"/>
  <c r="Y68" i="19"/>
  <c r="Y69" i="19"/>
  <c r="Y70" i="19"/>
  <c r="Y71" i="19"/>
  <c r="Y72" i="19"/>
  <c r="Y73" i="19"/>
  <c r="Y74" i="19"/>
  <c r="Y75" i="19"/>
  <c r="Y76" i="19"/>
  <c r="X4" i="19"/>
  <c r="X5" i="19"/>
  <c r="X6" i="19"/>
  <c r="X7" i="19"/>
  <c r="X8" i="19"/>
  <c r="X9" i="19"/>
  <c r="X10" i="19"/>
  <c r="X11" i="19"/>
  <c r="X12" i="19"/>
  <c r="X13" i="19"/>
  <c r="X14" i="19"/>
  <c r="X15" i="19"/>
  <c r="X16" i="19"/>
  <c r="X17" i="19"/>
  <c r="X18" i="19"/>
  <c r="X19" i="19"/>
  <c r="X20" i="19"/>
  <c r="X21" i="19"/>
  <c r="X22" i="19"/>
  <c r="X23" i="19"/>
  <c r="X24" i="19"/>
  <c r="X25" i="19"/>
  <c r="X26" i="19"/>
  <c r="X27" i="19"/>
  <c r="X28" i="19"/>
  <c r="X29" i="19"/>
  <c r="X30" i="19"/>
  <c r="X31" i="19"/>
  <c r="X32" i="19"/>
  <c r="X33" i="19"/>
  <c r="X34" i="19"/>
  <c r="X35" i="19"/>
  <c r="X36" i="19"/>
  <c r="X37" i="19"/>
  <c r="X38" i="19"/>
  <c r="X39" i="19"/>
  <c r="X40" i="19"/>
  <c r="X41" i="19"/>
  <c r="X42" i="19"/>
  <c r="X43" i="19"/>
  <c r="X44" i="19"/>
  <c r="X45" i="19"/>
  <c r="X46" i="19"/>
  <c r="X47" i="19"/>
  <c r="X48" i="19"/>
  <c r="X49" i="19"/>
  <c r="X50" i="19"/>
  <c r="X51" i="19"/>
  <c r="X52" i="19"/>
  <c r="X53" i="19"/>
  <c r="X54" i="19"/>
  <c r="X55" i="19"/>
  <c r="X56" i="19"/>
  <c r="X57" i="19"/>
  <c r="X58" i="19"/>
  <c r="X59" i="19"/>
  <c r="X60" i="19"/>
  <c r="X61" i="19"/>
  <c r="X62" i="19"/>
  <c r="X63" i="19"/>
  <c r="X64" i="19"/>
  <c r="X65" i="19"/>
  <c r="X66" i="19"/>
  <c r="X67" i="19"/>
  <c r="X68" i="19"/>
  <c r="X69" i="19"/>
  <c r="X70" i="19"/>
  <c r="X71" i="19"/>
  <c r="X72" i="19"/>
  <c r="X73" i="19"/>
  <c r="X74" i="19"/>
  <c r="X75" i="19"/>
  <c r="X76" i="19"/>
  <c r="Z3" i="19"/>
  <c r="Y3" i="19"/>
  <c r="X3" i="19"/>
  <c r="Y4" i="20"/>
  <c r="Y5" i="20"/>
  <c r="Y6" i="20"/>
  <c r="Y7" i="20"/>
  <c r="Y8" i="20"/>
  <c r="Y9" i="20"/>
  <c r="Y10" i="20"/>
  <c r="Y11" i="20"/>
  <c r="Y12" i="20"/>
  <c r="Y13" i="20"/>
  <c r="Y14" i="20"/>
  <c r="Y15" i="20"/>
  <c r="Y16" i="20"/>
  <c r="Y17" i="20"/>
  <c r="Y18" i="20"/>
  <c r="Y19" i="20"/>
  <c r="Y20" i="20"/>
  <c r="Y21" i="20"/>
  <c r="Y22" i="20"/>
  <c r="Y23" i="20"/>
  <c r="Y24" i="20"/>
  <c r="Y25" i="20"/>
  <c r="Y26" i="20"/>
  <c r="Y27" i="20"/>
  <c r="Y28" i="20"/>
  <c r="Y29" i="20"/>
  <c r="Y30" i="20"/>
  <c r="Y31" i="20"/>
  <c r="Y32" i="20"/>
  <c r="Y33" i="20"/>
  <c r="Y34" i="20"/>
  <c r="Y35" i="20"/>
  <c r="Y36" i="20"/>
  <c r="Y37" i="20"/>
  <c r="Y38" i="20"/>
  <c r="Y39" i="20"/>
  <c r="Y40" i="20"/>
  <c r="Y41" i="20"/>
  <c r="Y42" i="20"/>
  <c r="Y43" i="20"/>
  <c r="Y44" i="20"/>
  <c r="Y45" i="20"/>
  <c r="Y46" i="20"/>
  <c r="Y47" i="20"/>
  <c r="Y48" i="20"/>
  <c r="Y49" i="20"/>
  <c r="Y50" i="20"/>
  <c r="Y51" i="20"/>
  <c r="Y52" i="20"/>
  <c r="Y53" i="20"/>
  <c r="Y54" i="20"/>
  <c r="Y55" i="20"/>
  <c r="Y56" i="20"/>
  <c r="Y57" i="20"/>
  <c r="Y58" i="20"/>
  <c r="Y59" i="20"/>
  <c r="Y60" i="20"/>
  <c r="Y61" i="20"/>
  <c r="Y62" i="20"/>
  <c r="Y63" i="20"/>
  <c r="Y64" i="20"/>
  <c r="Y65" i="20"/>
  <c r="Y66" i="20"/>
  <c r="Y67" i="20"/>
  <c r="Y68" i="20"/>
  <c r="Y69" i="20"/>
  <c r="Y70" i="20"/>
  <c r="Y71" i="20"/>
  <c r="Y72" i="20"/>
  <c r="Y73" i="20"/>
  <c r="Y74" i="20"/>
  <c r="Y75" i="20"/>
  <c r="Y76" i="20"/>
  <c r="Y77" i="20"/>
  <c r="Y78" i="20"/>
  <c r="Y79" i="20"/>
  <c r="X4" i="20"/>
  <c r="X5" i="20"/>
  <c r="X6" i="20"/>
  <c r="X7" i="20"/>
  <c r="X8" i="20"/>
  <c r="X9" i="20"/>
  <c r="X10" i="20"/>
  <c r="X11" i="20"/>
  <c r="X12" i="20"/>
  <c r="X13" i="20"/>
  <c r="X14" i="20"/>
  <c r="X15" i="20"/>
  <c r="X16" i="20"/>
  <c r="X17" i="20"/>
  <c r="X18" i="20"/>
  <c r="X19" i="20"/>
  <c r="X20" i="20"/>
  <c r="X21" i="20"/>
  <c r="X22" i="20"/>
  <c r="X23" i="20"/>
  <c r="X24" i="20"/>
  <c r="X25" i="20"/>
  <c r="X26" i="20"/>
  <c r="X27" i="20"/>
  <c r="X28" i="20"/>
  <c r="X29" i="20"/>
  <c r="X30" i="20"/>
  <c r="X31" i="20"/>
  <c r="X32" i="20"/>
  <c r="X33" i="20"/>
  <c r="X34" i="20"/>
  <c r="X35" i="20"/>
  <c r="X36" i="20"/>
  <c r="X37" i="20"/>
  <c r="X38" i="20"/>
  <c r="X39" i="20"/>
  <c r="X40" i="20"/>
  <c r="X41" i="20"/>
  <c r="X42" i="20"/>
  <c r="X43" i="20"/>
  <c r="X44" i="20"/>
  <c r="X45" i="20"/>
  <c r="X46" i="20"/>
  <c r="X47" i="20"/>
  <c r="X48" i="20"/>
  <c r="X49" i="20"/>
  <c r="X50" i="20"/>
  <c r="X51" i="20"/>
  <c r="X52" i="20"/>
  <c r="X53" i="20"/>
  <c r="X54" i="20"/>
  <c r="X55" i="20"/>
  <c r="X56" i="20"/>
  <c r="X57" i="20"/>
  <c r="X58" i="20"/>
  <c r="X59" i="20"/>
  <c r="X60" i="20"/>
  <c r="X61" i="20"/>
  <c r="X62" i="20"/>
  <c r="X63" i="20"/>
  <c r="X64" i="20"/>
  <c r="X65" i="20"/>
  <c r="X66" i="20"/>
  <c r="X67" i="20"/>
  <c r="X68" i="20"/>
  <c r="X69" i="20"/>
  <c r="X70" i="20"/>
  <c r="X71" i="20"/>
  <c r="X72" i="20"/>
  <c r="X73" i="20"/>
  <c r="X74" i="20"/>
  <c r="X75" i="20"/>
  <c r="X76" i="20"/>
  <c r="X77" i="20"/>
  <c r="X78" i="20"/>
  <c r="X79" i="20"/>
  <c r="X80" i="20"/>
  <c r="Y3" i="20"/>
  <c r="X3" i="20"/>
  <c r="Y4" i="13"/>
  <c r="Y5" i="13"/>
  <c r="Y6" i="13"/>
  <c r="Y7" i="13"/>
  <c r="Y8" i="13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Y22" i="13"/>
  <c r="Y23" i="13"/>
  <c r="Y24" i="13"/>
  <c r="Y25" i="13"/>
  <c r="Y26" i="13"/>
  <c r="Y27" i="13"/>
  <c r="Y28" i="13"/>
  <c r="Y29" i="13"/>
  <c r="Y30" i="13"/>
  <c r="Y31" i="13"/>
  <c r="Y32" i="13"/>
  <c r="Y33" i="13"/>
  <c r="Y34" i="13"/>
  <c r="Y35" i="13"/>
  <c r="Y36" i="13"/>
  <c r="Y37" i="13"/>
  <c r="Y38" i="13"/>
  <c r="Y39" i="13"/>
  <c r="Y40" i="13"/>
  <c r="Y41" i="13"/>
  <c r="Y42" i="13"/>
  <c r="Y43" i="13"/>
  <c r="Y44" i="13"/>
  <c r="Y45" i="13"/>
  <c r="Y46" i="13"/>
  <c r="Y47" i="13"/>
  <c r="Y48" i="13"/>
  <c r="Y49" i="13"/>
  <c r="Y50" i="13"/>
  <c r="Y51" i="13"/>
  <c r="Y52" i="13"/>
  <c r="Y53" i="13"/>
  <c r="Y54" i="13"/>
  <c r="Y55" i="13"/>
  <c r="Y56" i="13"/>
  <c r="Y57" i="13"/>
  <c r="Y58" i="13"/>
  <c r="Y59" i="13"/>
  <c r="Y61" i="13"/>
  <c r="Y62" i="13"/>
  <c r="Y63" i="13"/>
  <c r="Y64" i="13"/>
  <c r="Y65" i="13"/>
  <c r="Y66" i="13"/>
  <c r="Y67" i="13"/>
  <c r="Y68" i="13"/>
  <c r="Y69" i="13"/>
  <c r="Y70" i="13"/>
  <c r="Y71" i="13"/>
  <c r="Y72" i="13"/>
  <c r="Y73" i="13"/>
  <c r="X4" i="13"/>
  <c r="X5" i="13"/>
  <c r="X6" i="13"/>
  <c r="X7" i="13"/>
  <c r="X8" i="13"/>
  <c r="X9" i="13"/>
  <c r="X10" i="13"/>
  <c r="X11" i="13"/>
  <c r="X12" i="13"/>
  <c r="X13" i="13"/>
  <c r="X14" i="13"/>
  <c r="X15" i="13"/>
  <c r="X16" i="13"/>
  <c r="X17" i="13"/>
  <c r="X18" i="13"/>
  <c r="X19" i="13"/>
  <c r="X20" i="13"/>
  <c r="X21" i="13"/>
  <c r="X22" i="13"/>
  <c r="X23" i="13"/>
  <c r="X24" i="13"/>
  <c r="X25" i="13"/>
  <c r="X26" i="13"/>
  <c r="X27" i="13"/>
  <c r="X28" i="13"/>
  <c r="X29" i="13"/>
  <c r="X30" i="13"/>
  <c r="X31" i="13"/>
  <c r="X32" i="13"/>
  <c r="X33" i="13"/>
  <c r="X34" i="13"/>
  <c r="X35" i="13"/>
  <c r="X36" i="13"/>
  <c r="X37" i="13"/>
  <c r="X38" i="13"/>
  <c r="X39" i="13"/>
  <c r="X40" i="13"/>
  <c r="X41" i="13"/>
  <c r="X42" i="13"/>
  <c r="X43" i="13"/>
  <c r="X44" i="13"/>
  <c r="X45" i="13"/>
  <c r="X46" i="13"/>
  <c r="X47" i="13"/>
  <c r="X48" i="13"/>
  <c r="X49" i="13"/>
  <c r="X50" i="13"/>
  <c r="X51" i="13"/>
  <c r="X52" i="13"/>
  <c r="X53" i="13"/>
  <c r="X54" i="13"/>
  <c r="X55" i="13"/>
  <c r="X56" i="13"/>
  <c r="X57" i="13"/>
  <c r="X58" i="13"/>
  <c r="X59" i="13"/>
  <c r="X60" i="13"/>
  <c r="X61" i="13"/>
  <c r="X62" i="13"/>
  <c r="X63" i="13"/>
  <c r="X64" i="13"/>
  <c r="X65" i="13"/>
  <c r="X66" i="13"/>
  <c r="X67" i="13"/>
  <c r="X68" i="13"/>
  <c r="X69" i="13"/>
  <c r="X70" i="13"/>
  <c r="X71" i="13"/>
  <c r="X72" i="13"/>
  <c r="X73" i="13"/>
  <c r="X74" i="13"/>
  <c r="Y3" i="13"/>
  <c r="X3" i="13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1" i="5"/>
  <c r="X142" i="5"/>
  <c r="X143" i="5"/>
  <c r="X144" i="5"/>
  <c r="X145" i="5"/>
  <c r="X146" i="5"/>
  <c r="X147" i="5"/>
  <c r="X148" i="5"/>
  <c r="X149" i="5"/>
  <c r="X150" i="5"/>
  <c r="X151" i="5"/>
  <c r="X152" i="5"/>
  <c r="X154" i="5"/>
  <c r="X155" i="5"/>
  <c r="X156" i="5"/>
  <c r="X157" i="5"/>
  <c r="X158" i="5"/>
  <c r="X159" i="5"/>
  <c r="X160" i="5"/>
  <c r="X161" i="5"/>
  <c r="X162" i="5"/>
  <c r="Y75" i="5"/>
  <c r="X3" i="5"/>
  <c r="H6" i="16"/>
  <c r="H5" i="16"/>
  <c r="H7" i="16"/>
  <c r="AF141" i="4" l="1"/>
  <c r="AC130" i="4"/>
  <c r="Z118" i="4"/>
  <c r="Y107" i="4"/>
  <c r="W1" i="13"/>
  <c r="AD130" i="4" l="1"/>
  <c r="AA118" i="4"/>
  <c r="Z107" i="4"/>
  <c r="W62" i="15"/>
  <c r="V62" i="15"/>
  <c r="Q62" i="15"/>
  <c r="N62" i="15"/>
  <c r="K62" i="15"/>
  <c r="F62" i="15"/>
  <c r="E62" i="15"/>
  <c r="D62" i="15"/>
  <c r="C62" i="15"/>
  <c r="W61" i="15"/>
  <c r="V61" i="15"/>
  <c r="Q61" i="15"/>
  <c r="N61" i="15"/>
  <c r="K61" i="15"/>
  <c r="F61" i="15"/>
  <c r="E61" i="15"/>
  <c r="D61" i="15"/>
  <c r="C61" i="15"/>
  <c r="W162" i="5"/>
  <c r="Z162" i="5"/>
  <c r="V162" i="5"/>
  <c r="Q162" i="5"/>
  <c r="N162" i="5"/>
  <c r="K162" i="5"/>
  <c r="F162" i="5"/>
  <c r="E162" i="5"/>
  <c r="D162" i="5"/>
  <c r="C162" i="5"/>
  <c r="Z74" i="13"/>
  <c r="W74" i="13"/>
  <c r="V74" i="13"/>
  <c r="Q74" i="13"/>
  <c r="N74" i="13"/>
  <c r="F74" i="13"/>
  <c r="E74" i="13"/>
  <c r="D74" i="13"/>
  <c r="C74" i="13"/>
  <c r="K56" i="13"/>
  <c r="K57" i="13"/>
  <c r="AE130" i="4" l="1"/>
  <c r="AB118" i="4"/>
  <c r="AA107" i="4"/>
  <c r="G74" i="13"/>
  <c r="G62" i="15"/>
  <c r="G61" i="15"/>
  <c r="G162" i="5"/>
  <c r="AF130" i="4" l="1"/>
  <c r="AC118" i="4"/>
  <c r="AB107" i="4"/>
  <c r="W4" i="22"/>
  <c r="V4" i="22"/>
  <c r="Q4" i="22"/>
  <c r="N4" i="22"/>
  <c r="K4" i="22"/>
  <c r="F4" i="22"/>
  <c r="E4" i="22"/>
  <c r="D4" i="22"/>
  <c r="C4" i="22"/>
  <c r="Z73" i="13"/>
  <c r="W73" i="13"/>
  <c r="V73" i="13"/>
  <c r="Q73" i="13"/>
  <c r="N73" i="13"/>
  <c r="F73" i="13"/>
  <c r="E73" i="13"/>
  <c r="D73" i="13"/>
  <c r="C73" i="13"/>
  <c r="Z161" i="5"/>
  <c r="W161" i="5"/>
  <c r="V161" i="5"/>
  <c r="Q161" i="5"/>
  <c r="N161" i="5"/>
  <c r="K161" i="5"/>
  <c r="F161" i="5"/>
  <c r="E161" i="5"/>
  <c r="D161" i="5"/>
  <c r="C161" i="5"/>
  <c r="Z142" i="5"/>
  <c r="W142" i="5"/>
  <c r="V142" i="5"/>
  <c r="Q142" i="5"/>
  <c r="N142" i="5"/>
  <c r="K142" i="5"/>
  <c r="F142" i="5"/>
  <c r="E142" i="5"/>
  <c r="D142" i="5"/>
  <c r="C142" i="5"/>
  <c r="Z160" i="5"/>
  <c r="W160" i="5"/>
  <c r="V160" i="5"/>
  <c r="Q160" i="5"/>
  <c r="N160" i="5"/>
  <c r="K160" i="5"/>
  <c r="F160" i="5"/>
  <c r="E160" i="5"/>
  <c r="D160" i="5"/>
  <c r="C160" i="5"/>
  <c r="Q78" i="19"/>
  <c r="N78" i="19"/>
  <c r="F78" i="19"/>
  <c r="E78" i="19"/>
  <c r="D78" i="19"/>
  <c r="C78" i="19"/>
  <c r="E2" i="16"/>
  <c r="F5" i="16"/>
  <c r="E7" i="16"/>
  <c r="F4" i="16"/>
  <c r="C2" i="16"/>
  <c r="D4" i="16"/>
  <c r="G4" i="16"/>
  <c r="C6" i="16"/>
  <c r="D3" i="16"/>
  <c r="F3" i="16"/>
  <c r="D7" i="16"/>
  <c r="F2" i="16"/>
  <c r="G3" i="16"/>
  <c r="G6" i="16"/>
  <c r="C7" i="16"/>
  <c r="C5" i="16"/>
  <c r="D5" i="16"/>
  <c r="F6" i="16"/>
  <c r="E5" i="16"/>
  <c r="E4" i="16"/>
  <c r="C4" i="16"/>
  <c r="G7" i="16"/>
  <c r="D6" i="16"/>
  <c r="E3" i="16"/>
  <c r="D2" i="16"/>
  <c r="C3" i="16"/>
  <c r="F7" i="16"/>
  <c r="E6" i="16"/>
  <c r="G5" i="16"/>
  <c r="G2" i="16"/>
  <c r="G4" i="22" l="1"/>
  <c r="AD118" i="4"/>
  <c r="AC107" i="4"/>
  <c r="A3" i="16"/>
  <c r="A7" i="16"/>
  <c r="A5" i="16"/>
  <c r="A6" i="16"/>
  <c r="A4" i="16"/>
  <c r="G142" i="5"/>
  <c r="G160" i="5"/>
  <c r="G161" i="5"/>
  <c r="G78" i="19"/>
  <c r="R7" i="16"/>
  <c r="P7" i="16"/>
  <c r="Q7" i="16"/>
  <c r="G73" i="13"/>
  <c r="Z159" i="5"/>
  <c r="W159" i="5"/>
  <c r="V159" i="5"/>
  <c r="Q159" i="5"/>
  <c r="N159" i="5"/>
  <c r="K159" i="5"/>
  <c r="F159" i="5"/>
  <c r="E159" i="5"/>
  <c r="D159" i="5"/>
  <c r="C159" i="5"/>
  <c r="AE118" i="4" l="1"/>
  <c r="AD107" i="4"/>
  <c r="G159" i="5"/>
  <c r="K49" i="15"/>
  <c r="K50" i="15"/>
  <c r="K51" i="15"/>
  <c r="K52" i="15"/>
  <c r="K53" i="15"/>
  <c r="K56" i="15"/>
  <c r="K57" i="15"/>
  <c r="K58" i="15"/>
  <c r="K59" i="15"/>
  <c r="K60" i="15"/>
  <c r="W3" i="22"/>
  <c r="V3" i="22"/>
  <c r="Q3" i="22"/>
  <c r="N3" i="22"/>
  <c r="K3" i="22"/>
  <c r="F3" i="22"/>
  <c r="E3" i="22"/>
  <c r="D3" i="22"/>
  <c r="C3" i="22"/>
  <c r="Z158" i="5"/>
  <c r="W158" i="5"/>
  <c r="V158" i="5"/>
  <c r="Q158" i="5"/>
  <c r="N158" i="5"/>
  <c r="K158" i="5"/>
  <c r="F158" i="5"/>
  <c r="E158" i="5"/>
  <c r="D158" i="5"/>
  <c r="C158" i="5"/>
  <c r="Z72" i="13"/>
  <c r="W72" i="13"/>
  <c r="V72" i="13"/>
  <c r="Q72" i="13"/>
  <c r="N72" i="13"/>
  <c r="F72" i="13"/>
  <c r="E72" i="13"/>
  <c r="D72" i="13"/>
  <c r="C72" i="13"/>
  <c r="A136" i="4"/>
  <c r="A147" i="4"/>
  <c r="A157" i="4"/>
  <c r="A167" i="4"/>
  <c r="AF118" i="4" l="1"/>
  <c r="AE107" i="4"/>
  <c r="G3" i="22"/>
  <c r="G72" i="13"/>
  <c r="G158" i="5"/>
  <c r="A124" i="4"/>
  <c r="AF107" i="4" l="1"/>
  <c r="K58" i="19"/>
  <c r="K80" i="20" l="1"/>
  <c r="Z80" i="20"/>
  <c r="W80" i="20"/>
  <c r="V80" i="20"/>
  <c r="Q80" i="20"/>
  <c r="N80" i="20"/>
  <c r="F80" i="20"/>
  <c r="E80" i="20"/>
  <c r="D80" i="20"/>
  <c r="C80" i="20"/>
  <c r="A113" i="4"/>
  <c r="G80" i="20" l="1"/>
  <c r="Z157" i="5"/>
  <c r="W157" i="5"/>
  <c r="V157" i="5"/>
  <c r="Q157" i="5"/>
  <c r="N157" i="5"/>
  <c r="K157" i="5"/>
  <c r="F157" i="5"/>
  <c r="E157" i="5"/>
  <c r="D157" i="5"/>
  <c r="C157" i="5"/>
  <c r="Z71" i="13"/>
  <c r="W71" i="13"/>
  <c r="V71" i="13"/>
  <c r="Q71" i="13"/>
  <c r="N71" i="13"/>
  <c r="F71" i="13"/>
  <c r="E71" i="13"/>
  <c r="D71" i="13"/>
  <c r="C71" i="13"/>
  <c r="G71" i="13" l="1"/>
  <c r="G157" i="5"/>
  <c r="Z156" i="5"/>
  <c r="W156" i="5"/>
  <c r="V156" i="5"/>
  <c r="Q156" i="5"/>
  <c r="N156" i="5"/>
  <c r="F156" i="5"/>
  <c r="E156" i="5"/>
  <c r="D156" i="5"/>
  <c r="C156" i="5"/>
  <c r="Q77" i="19"/>
  <c r="N77" i="19"/>
  <c r="K77" i="19"/>
  <c r="F77" i="19"/>
  <c r="E77" i="19"/>
  <c r="D77" i="19"/>
  <c r="C77" i="19"/>
  <c r="Z70" i="13"/>
  <c r="W70" i="13"/>
  <c r="V70" i="13"/>
  <c r="Q70" i="13"/>
  <c r="N70" i="13"/>
  <c r="F70" i="13"/>
  <c r="E70" i="13"/>
  <c r="D70" i="13"/>
  <c r="C70" i="13"/>
  <c r="Z79" i="20"/>
  <c r="W79" i="20"/>
  <c r="V79" i="20"/>
  <c r="Q79" i="20"/>
  <c r="N79" i="20"/>
  <c r="K79" i="20"/>
  <c r="F79" i="20"/>
  <c r="E79" i="20"/>
  <c r="D79" i="20"/>
  <c r="C79" i="20"/>
  <c r="G79" i="20" l="1"/>
  <c r="G70" i="13"/>
  <c r="G156" i="5"/>
  <c r="G77" i="19"/>
  <c r="Z69" i="13" l="1"/>
  <c r="W69" i="13"/>
  <c r="V69" i="13"/>
  <c r="Q69" i="13"/>
  <c r="N69" i="13"/>
  <c r="F69" i="13"/>
  <c r="E69" i="13"/>
  <c r="D69" i="13"/>
  <c r="C69" i="13"/>
  <c r="G69" i="13" l="1"/>
  <c r="S21" i="16"/>
  <c r="Q21" i="16"/>
  <c r="Q22" i="16"/>
  <c r="Q20" i="16"/>
  <c r="O20" i="16" l="1"/>
  <c r="P20" i="16" s="1"/>
  <c r="O21" i="16"/>
  <c r="P21" i="16" s="1"/>
  <c r="O22" i="16"/>
  <c r="P22" i="16" s="1"/>
  <c r="L23" i="16"/>
  <c r="Q23" i="16" s="1"/>
  <c r="N68" i="13"/>
  <c r="Z68" i="13"/>
  <c r="W68" i="13"/>
  <c r="V68" i="13"/>
  <c r="Q68" i="13"/>
  <c r="F68" i="13"/>
  <c r="E68" i="13"/>
  <c r="D68" i="13"/>
  <c r="C68" i="13"/>
  <c r="V67" i="13"/>
  <c r="W67" i="13"/>
  <c r="Z67" i="13"/>
  <c r="Q67" i="13"/>
  <c r="N67" i="13"/>
  <c r="F67" i="13"/>
  <c r="E67" i="13"/>
  <c r="D67" i="13"/>
  <c r="C67" i="13"/>
  <c r="L24" i="16" l="1"/>
  <c r="O23" i="16"/>
  <c r="P23" i="16" s="1"/>
  <c r="G68" i="13"/>
  <c r="G67" i="13"/>
  <c r="Q24" i="16" l="1"/>
  <c r="L25" i="16"/>
  <c r="O24" i="16"/>
  <c r="P24" i="16" s="1"/>
  <c r="Q25" i="16" l="1"/>
  <c r="O25" i="16"/>
  <c r="P25" i="16" s="1"/>
  <c r="L26" i="16"/>
  <c r="L27" i="16" l="1"/>
  <c r="Q26" i="16"/>
  <c r="O26" i="16"/>
  <c r="P26" i="16" s="1"/>
  <c r="L28" i="16" l="1"/>
  <c r="Q27" i="16"/>
  <c r="O27" i="16"/>
  <c r="P27" i="16" s="1"/>
  <c r="Q28" i="16" l="1"/>
  <c r="O28" i="16"/>
  <c r="P28" i="16" s="1"/>
  <c r="W155" i="5"/>
  <c r="Z155" i="5"/>
  <c r="V155" i="5"/>
  <c r="Q155" i="5"/>
  <c r="N155" i="5"/>
  <c r="K155" i="5"/>
  <c r="F155" i="5"/>
  <c r="E155" i="5"/>
  <c r="D155" i="5"/>
  <c r="C155" i="5"/>
  <c r="G155" i="5" l="1"/>
  <c r="Z154" i="5"/>
  <c r="W154" i="5"/>
  <c r="V154" i="5"/>
  <c r="Q154" i="5"/>
  <c r="N154" i="5"/>
  <c r="K154" i="5"/>
  <c r="F154" i="5"/>
  <c r="E154" i="5"/>
  <c r="D154" i="5"/>
  <c r="C154" i="5"/>
  <c r="G154" i="5" l="1"/>
  <c r="W60" i="15"/>
  <c r="V60" i="15"/>
  <c r="Q60" i="15"/>
  <c r="N60" i="15"/>
  <c r="F60" i="15"/>
  <c r="E60" i="15"/>
  <c r="D60" i="15"/>
  <c r="C60" i="15"/>
  <c r="W59" i="15"/>
  <c r="V59" i="15"/>
  <c r="Q59" i="15"/>
  <c r="N59" i="15"/>
  <c r="F59" i="15"/>
  <c r="E59" i="15"/>
  <c r="D59" i="15"/>
  <c r="C59" i="15"/>
  <c r="W76" i="19"/>
  <c r="V76" i="19"/>
  <c r="Q76" i="19"/>
  <c r="N76" i="19"/>
  <c r="K76" i="19"/>
  <c r="F76" i="19"/>
  <c r="E76" i="19"/>
  <c r="D76" i="19"/>
  <c r="C76" i="19"/>
  <c r="Z152" i="5"/>
  <c r="W152" i="5"/>
  <c r="V152" i="5"/>
  <c r="Q152" i="5"/>
  <c r="N152" i="5"/>
  <c r="K152" i="5"/>
  <c r="F152" i="5"/>
  <c r="E152" i="5"/>
  <c r="D152" i="5"/>
  <c r="C152" i="5"/>
  <c r="W75" i="19"/>
  <c r="V75" i="19"/>
  <c r="Q75" i="19"/>
  <c r="N75" i="19"/>
  <c r="K75" i="19"/>
  <c r="F75" i="19"/>
  <c r="E75" i="19"/>
  <c r="D75" i="19"/>
  <c r="C75" i="19"/>
  <c r="Z151" i="5"/>
  <c r="W151" i="5"/>
  <c r="V151" i="5"/>
  <c r="Q151" i="5"/>
  <c r="N151" i="5"/>
  <c r="K151" i="5"/>
  <c r="F151" i="5"/>
  <c r="E151" i="5"/>
  <c r="D151" i="5"/>
  <c r="C151" i="5"/>
  <c r="G60" i="15" l="1"/>
  <c r="G59" i="15"/>
  <c r="G75" i="19"/>
  <c r="G76" i="19"/>
  <c r="G152" i="5"/>
  <c r="G151" i="5"/>
  <c r="Z150" i="5"/>
  <c r="W150" i="5"/>
  <c r="V150" i="5"/>
  <c r="Q150" i="5"/>
  <c r="N150" i="5"/>
  <c r="K150" i="5"/>
  <c r="F150" i="5"/>
  <c r="E150" i="5"/>
  <c r="D150" i="5"/>
  <c r="C150" i="5"/>
  <c r="Z149" i="5"/>
  <c r="W149" i="5"/>
  <c r="V149" i="5"/>
  <c r="Q149" i="5"/>
  <c r="N149" i="5"/>
  <c r="K149" i="5"/>
  <c r="F149" i="5"/>
  <c r="E149" i="5"/>
  <c r="D149" i="5"/>
  <c r="C149" i="5"/>
  <c r="W67" i="19"/>
  <c r="V67" i="19"/>
  <c r="Q67" i="19"/>
  <c r="N67" i="19"/>
  <c r="K67" i="19"/>
  <c r="F67" i="19"/>
  <c r="E67" i="19"/>
  <c r="D67" i="19"/>
  <c r="C67" i="19"/>
  <c r="Z61" i="13"/>
  <c r="W61" i="13"/>
  <c r="Q61" i="13"/>
  <c r="N61" i="13"/>
  <c r="F61" i="13"/>
  <c r="E61" i="13"/>
  <c r="D61" i="13"/>
  <c r="C61" i="13"/>
  <c r="Z22" i="20"/>
  <c r="W22" i="20"/>
  <c r="V22" i="20"/>
  <c r="Q22" i="20"/>
  <c r="N22" i="20"/>
  <c r="K22" i="20"/>
  <c r="F22" i="20"/>
  <c r="E22" i="20"/>
  <c r="D22" i="20"/>
  <c r="C22" i="20"/>
  <c r="C23" i="20"/>
  <c r="D23" i="20"/>
  <c r="E23" i="20"/>
  <c r="F23" i="20"/>
  <c r="K23" i="20"/>
  <c r="N23" i="20"/>
  <c r="Q23" i="20"/>
  <c r="V23" i="20"/>
  <c r="W23" i="20"/>
  <c r="Z23" i="20"/>
  <c r="G22" i="20" l="1"/>
  <c r="G67" i="19"/>
  <c r="G149" i="5"/>
  <c r="G61" i="13"/>
  <c r="G23" i="20"/>
  <c r="G150" i="5"/>
  <c r="W58" i="15" l="1"/>
  <c r="V58" i="15"/>
  <c r="Q58" i="15"/>
  <c r="N58" i="15"/>
  <c r="F58" i="15"/>
  <c r="E58" i="15"/>
  <c r="D58" i="15"/>
  <c r="C58" i="15"/>
  <c r="W57" i="15"/>
  <c r="V57" i="15"/>
  <c r="Q57" i="15"/>
  <c r="N57" i="15"/>
  <c r="F57" i="15"/>
  <c r="E57" i="15"/>
  <c r="D57" i="15"/>
  <c r="C57" i="15"/>
  <c r="G58" i="15" l="1"/>
  <c r="G57" i="15"/>
  <c r="W56" i="15"/>
  <c r="V56" i="15"/>
  <c r="Q56" i="15"/>
  <c r="N56" i="15"/>
  <c r="F56" i="15"/>
  <c r="E56" i="15"/>
  <c r="D56" i="15"/>
  <c r="C56" i="15"/>
  <c r="Z148" i="5"/>
  <c r="W148" i="5"/>
  <c r="V148" i="5"/>
  <c r="N148" i="5"/>
  <c r="K148" i="5"/>
  <c r="F148" i="5"/>
  <c r="E148" i="5"/>
  <c r="D148" i="5"/>
  <c r="C148" i="5"/>
  <c r="W74" i="19"/>
  <c r="V74" i="19"/>
  <c r="Q74" i="19"/>
  <c r="N74" i="19"/>
  <c r="K74" i="19"/>
  <c r="F74" i="19"/>
  <c r="E74" i="19"/>
  <c r="D74" i="19"/>
  <c r="C74" i="19"/>
  <c r="W73" i="19"/>
  <c r="V73" i="19"/>
  <c r="Q73" i="19"/>
  <c r="N73" i="19"/>
  <c r="K73" i="19"/>
  <c r="F73" i="19"/>
  <c r="E73" i="19"/>
  <c r="D73" i="19"/>
  <c r="C73" i="19"/>
  <c r="G56" i="15" l="1"/>
  <c r="G74" i="19"/>
  <c r="G148" i="5"/>
  <c r="G73" i="19"/>
  <c r="V68" i="20"/>
  <c r="Z66" i="13" l="1"/>
  <c r="W66" i="13"/>
  <c r="V66" i="13"/>
  <c r="Q66" i="13"/>
  <c r="N66" i="13"/>
  <c r="F66" i="13"/>
  <c r="E66" i="13"/>
  <c r="D66" i="13"/>
  <c r="C66" i="13"/>
  <c r="Z65" i="13"/>
  <c r="W65" i="13"/>
  <c r="V65" i="13"/>
  <c r="Q65" i="13"/>
  <c r="N65" i="13"/>
  <c r="F65" i="13"/>
  <c r="E65" i="13"/>
  <c r="D65" i="13"/>
  <c r="C65" i="13"/>
  <c r="Z147" i="5"/>
  <c r="W147" i="5"/>
  <c r="V147" i="5"/>
  <c r="Q147" i="5"/>
  <c r="N147" i="5"/>
  <c r="K147" i="5"/>
  <c r="F147" i="5"/>
  <c r="E147" i="5"/>
  <c r="D147" i="5"/>
  <c r="C147" i="5"/>
  <c r="Z146" i="5"/>
  <c r="W146" i="5"/>
  <c r="V146" i="5"/>
  <c r="Q146" i="5"/>
  <c r="N146" i="5"/>
  <c r="K146" i="5"/>
  <c r="F146" i="5"/>
  <c r="E146" i="5"/>
  <c r="D146" i="5"/>
  <c r="C146" i="5"/>
  <c r="G66" i="13" l="1"/>
  <c r="G147" i="5"/>
  <c r="G65" i="13"/>
  <c r="G146" i="5"/>
  <c r="U251" i="14"/>
  <c r="T251" i="14"/>
  <c r="S251" i="14"/>
  <c r="R251" i="14"/>
  <c r="Q251" i="14"/>
  <c r="P251" i="14"/>
  <c r="O251" i="14"/>
  <c r="N251" i="14"/>
  <c r="M251" i="14"/>
  <c r="L251" i="14"/>
  <c r="K251" i="14"/>
  <c r="J251" i="14"/>
  <c r="F251" i="14"/>
  <c r="E251" i="14"/>
  <c r="D251" i="14"/>
  <c r="C251" i="14"/>
  <c r="W72" i="19"/>
  <c r="V72" i="19"/>
  <c r="Q72" i="19"/>
  <c r="N72" i="19"/>
  <c r="K72" i="19"/>
  <c r="F72" i="19"/>
  <c r="E72" i="19"/>
  <c r="D72" i="19"/>
  <c r="C72" i="19"/>
  <c r="G251" i="14" l="1"/>
  <c r="H251" i="14"/>
  <c r="G72" i="19"/>
  <c r="Z64" i="13"/>
  <c r="W64" i="13"/>
  <c r="V64" i="13"/>
  <c r="Q64" i="13"/>
  <c r="N64" i="13"/>
  <c r="F64" i="13"/>
  <c r="E64" i="13"/>
  <c r="D64" i="13"/>
  <c r="C64" i="13"/>
  <c r="Z63" i="13"/>
  <c r="W63" i="13"/>
  <c r="Q63" i="13"/>
  <c r="N63" i="13"/>
  <c r="F63" i="13"/>
  <c r="E63" i="13"/>
  <c r="D63" i="13"/>
  <c r="C63" i="13"/>
  <c r="Z62" i="13"/>
  <c r="W62" i="13"/>
  <c r="Q62" i="13"/>
  <c r="N62" i="13"/>
  <c r="F62" i="13"/>
  <c r="E62" i="13"/>
  <c r="D62" i="13"/>
  <c r="C62" i="13"/>
  <c r="Z145" i="5"/>
  <c r="W145" i="5"/>
  <c r="V145" i="5"/>
  <c r="Q145" i="5"/>
  <c r="N145" i="5"/>
  <c r="F145" i="5"/>
  <c r="E145" i="5"/>
  <c r="D145" i="5"/>
  <c r="C145" i="5"/>
  <c r="W71" i="19"/>
  <c r="V71" i="19"/>
  <c r="Q71" i="19"/>
  <c r="N71" i="19"/>
  <c r="K71" i="19"/>
  <c r="F71" i="19"/>
  <c r="E71" i="19"/>
  <c r="D71" i="19"/>
  <c r="C71" i="19"/>
  <c r="G71" i="19" l="1"/>
  <c r="G62" i="13"/>
  <c r="G64" i="13"/>
  <c r="G63" i="13"/>
  <c r="G145" i="5"/>
  <c r="Z78" i="20"/>
  <c r="W78" i="20"/>
  <c r="V78" i="20"/>
  <c r="Q78" i="20"/>
  <c r="N78" i="20"/>
  <c r="K78" i="20"/>
  <c r="F78" i="20"/>
  <c r="E78" i="20"/>
  <c r="D78" i="20"/>
  <c r="C78" i="20"/>
  <c r="G78" i="20" l="1"/>
  <c r="Z77" i="20"/>
  <c r="W77" i="20"/>
  <c r="V77" i="20"/>
  <c r="Q77" i="20"/>
  <c r="N77" i="20"/>
  <c r="K77" i="20"/>
  <c r="F77" i="20"/>
  <c r="E77" i="20"/>
  <c r="D77" i="20"/>
  <c r="C77" i="20"/>
  <c r="Z54" i="13"/>
  <c r="Z55" i="13"/>
  <c r="Z56" i="13"/>
  <c r="Z57" i="13"/>
  <c r="Z58" i="13"/>
  <c r="Z59" i="13"/>
  <c r="Z60" i="13"/>
  <c r="W60" i="13"/>
  <c r="Q60" i="13"/>
  <c r="N60" i="13"/>
  <c r="K60" i="13"/>
  <c r="F60" i="13"/>
  <c r="E60" i="13"/>
  <c r="D60" i="13"/>
  <c r="C60" i="13"/>
  <c r="W59" i="13"/>
  <c r="Q59" i="13"/>
  <c r="N59" i="13"/>
  <c r="K59" i="13"/>
  <c r="F59" i="13"/>
  <c r="E59" i="13"/>
  <c r="D59" i="13"/>
  <c r="C59" i="13"/>
  <c r="W58" i="13"/>
  <c r="Q58" i="13"/>
  <c r="N58" i="13"/>
  <c r="K58" i="13"/>
  <c r="F58" i="13"/>
  <c r="E58" i="13"/>
  <c r="D58" i="13"/>
  <c r="C58" i="13"/>
  <c r="G2" i="23"/>
  <c r="G1" i="23"/>
  <c r="G77" i="20" l="1"/>
  <c r="G60" i="13"/>
  <c r="G59" i="13"/>
  <c r="G58" i="13"/>
  <c r="U250" i="14"/>
  <c r="T250" i="14"/>
  <c r="S250" i="14"/>
  <c r="R250" i="14"/>
  <c r="Q250" i="14"/>
  <c r="P250" i="14"/>
  <c r="O250" i="14"/>
  <c r="N250" i="14"/>
  <c r="M250" i="14"/>
  <c r="L250" i="14"/>
  <c r="K250" i="14"/>
  <c r="J250" i="14"/>
  <c r="F250" i="14"/>
  <c r="E250" i="14"/>
  <c r="D250" i="14"/>
  <c r="C250" i="14"/>
  <c r="Z144" i="5"/>
  <c r="W144" i="5"/>
  <c r="V144" i="5"/>
  <c r="Q144" i="5"/>
  <c r="N144" i="5"/>
  <c r="K144" i="5"/>
  <c r="F144" i="5"/>
  <c r="E144" i="5"/>
  <c r="D144" i="5"/>
  <c r="C144" i="5"/>
  <c r="Z143" i="5"/>
  <c r="W143" i="5"/>
  <c r="V143" i="5"/>
  <c r="Q143" i="5"/>
  <c r="N143" i="5"/>
  <c r="K143" i="5"/>
  <c r="F143" i="5"/>
  <c r="E143" i="5"/>
  <c r="D143" i="5"/>
  <c r="C143" i="5"/>
  <c r="Z76" i="20"/>
  <c r="W76" i="20"/>
  <c r="V76" i="20"/>
  <c r="Q76" i="20"/>
  <c r="N76" i="20"/>
  <c r="K76" i="20"/>
  <c r="F76" i="20"/>
  <c r="E76" i="20"/>
  <c r="D76" i="20"/>
  <c r="C76" i="20"/>
  <c r="N70" i="19"/>
  <c r="Q70" i="19"/>
  <c r="K70" i="19"/>
  <c r="V70" i="19"/>
  <c r="W70" i="19"/>
  <c r="F70" i="19"/>
  <c r="E70" i="19"/>
  <c r="D70" i="19"/>
  <c r="C70" i="19"/>
  <c r="G76" i="20" l="1"/>
  <c r="G70" i="19"/>
  <c r="G250" i="14"/>
  <c r="H250" i="14"/>
  <c r="G144" i="5"/>
  <c r="G143" i="5"/>
  <c r="W55" i="15"/>
  <c r="V55" i="15"/>
  <c r="Q55" i="15"/>
  <c r="N55" i="15"/>
  <c r="F55" i="15"/>
  <c r="E55" i="15"/>
  <c r="D55" i="15"/>
  <c r="C55" i="15"/>
  <c r="G55" i="15" l="1"/>
  <c r="W69" i="19"/>
  <c r="V69" i="19"/>
  <c r="Q69" i="19"/>
  <c r="N69" i="19"/>
  <c r="K69" i="19"/>
  <c r="F69" i="19"/>
  <c r="E69" i="19"/>
  <c r="D69" i="19"/>
  <c r="C69" i="19"/>
  <c r="W57" i="13"/>
  <c r="Q57" i="13"/>
  <c r="N57" i="13"/>
  <c r="F57" i="13"/>
  <c r="E57" i="13"/>
  <c r="D57" i="13"/>
  <c r="C57" i="13"/>
  <c r="V86" i="5"/>
  <c r="C249" i="14"/>
  <c r="D249" i="14"/>
  <c r="E249" i="14"/>
  <c r="F249" i="14"/>
  <c r="J249" i="14"/>
  <c r="K249" i="14"/>
  <c r="L249" i="14"/>
  <c r="M249" i="14"/>
  <c r="N249" i="14"/>
  <c r="O249" i="14"/>
  <c r="P249" i="14"/>
  <c r="Q249" i="14"/>
  <c r="R249" i="14"/>
  <c r="S249" i="14"/>
  <c r="T249" i="14"/>
  <c r="U249" i="14"/>
  <c r="C68" i="19"/>
  <c r="D68" i="19"/>
  <c r="E68" i="19"/>
  <c r="F68" i="19"/>
  <c r="K68" i="19"/>
  <c r="N68" i="19"/>
  <c r="Q68" i="19"/>
  <c r="V68" i="19"/>
  <c r="W68" i="19"/>
  <c r="W66" i="19"/>
  <c r="V66" i="19"/>
  <c r="Q66" i="19"/>
  <c r="N66" i="19"/>
  <c r="K66" i="19"/>
  <c r="F66" i="19"/>
  <c r="E66" i="19"/>
  <c r="D66" i="19"/>
  <c r="C66" i="19"/>
  <c r="C65" i="19"/>
  <c r="D65" i="19"/>
  <c r="E65" i="19"/>
  <c r="F65" i="19"/>
  <c r="K65" i="19"/>
  <c r="N65" i="19"/>
  <c r="Q65" i="19"/>
  <c r="V65" i="19"/>
  <c r="W65" i="19"/>
  <c r="C39" i="19"/>
  <c r="D39" i="19"/>
  <c r="E39" i="19"/>
  <c r="F39" i="19"/>
  <c r="C40" i="19"/>
  <c r="D40" i="19"/>
  <c r="E40" i="19"/>
  <c r="F40" i="19"/>
  <c r="C41" i="19"/>
  <c r="D41" i="19"/>
  <c r="E41" i="19"/>
  <c r="F41" i="19"/>
  <c r="C42" i="19"/>
  <c r="D42" i="19"/>
  <c r="E42" i="19"/>
  <c r="F42" i="19"/>
  <c r="C43" i="19"/>
  <c r="D43" i="19"/>
  <c r="E43" i="19"/>
  <c r="F43" i="19"/>
  <c r="C44" i="19"/>
  <c r="D44" i="19"/>
  <c r="E44" i="19"/>
  <c r="F44" i="19"/>
  <c r="C45" i="19"/>
  <c r="D45" i="19"/>
  <c r="E45" i="19"/>
  <c r="F45" i="19"/>
  <c r="C46" i="19"/>
  <c r="D46" i="19"/>
  <c r="E46" i="19"/>
  <c r="F46" i="19"/>
  <c r="C47" i="19"/>
  <c r="D47" i="19"/>
  <c r="E47" i="19"/>
  <c r="F47" i="19"/>
  <c r="C48" i="19"/>
  <c r="D48" i="19"/>
  <c r="E48" i="19"/>
  <c r="F48" i="19"/>
  <c r="C49" i="19"/>
  <c r="D49" i="19"/>
  <c r="E49" i="19"/>
  <c r="F49" i="19"/>
  <c r="C50" i="19"/>
  <c r="D50" i="19"/>
  <c r="E50" i="19"/>
  <c r="F50" i="19"/>
  <c r="C51" i="19"/>
  <c r="D51" i="19"/>
  <c r="E51" i="19"/>
  <c r="F51" i="19"/>
  <c r="C52" i="19"/>
  <c r="D52" i="19"/>
  <c r="E52" i="19"/>
  <c r="F52" i="19"/>
  <c r="C53" i="19"/>
  <c r="D53" i="19"/>
  <c r="E53" i="19"/>
  <c r="F53" i="19"/>
  <c r="C54" i="19"/>
  <c r="D54" i="19"/>
  <c r="E54" i="19"/>
  <c r="F54" i="19"/>
  <c r="C55" i="19"/>
  <c r="D55" i="19"/>
  <c r="E55" i="19"/>
  <c r="F55" i="19"/>
  <c r="C56" i="19"/>
  <c r="D56" i="19"/>
  <c r="E56" i="19"/>
  <c r="F56" i="19"/>
  <c r="C57" i="19"/>
  <c r="D57" i="19"/>
  <c r="E57" i="19"/>
  <c r="F57" i="19"/>
  <c r="C58" i="19"/>
  <c r="D58" i="19"/>
  <c r="E58" i="19"/>
  <c r="F58" i="19"/>
  <c r="C59" i="19"/>
  <c r="D59" i="19"/>
  <c r="E59" i="19"/>
  <c r="F59" i="19"/>
  <c r="C60" i="19"/>
  <c r="D60" i="19"/>
  <c r="E60" i="19"/>
  <c r="F60" i="19"/>
  <c r="C61" i="19"/>
  <c r="D61" i="19"/>
  <c r="E61" i="19"/>
  <c r="F61" i="19"/>
  <c r="C62" i="19"/>
  <c r="D62" i="19"/>
  <c r="E62" i="19"/>
  <c r="F62" i="19"/>
  <c r="C63" i="19"/>
  <c r="D63" i="19"/>
  <c r="E63" i="19"/>
  <c r="F63" i="19"/>
  <c r="C64" i="19"/>
  <c r="D64" i="19"/>
  <c r="E64" i="19"/>
  <c r="F64" i="19"/>
  <c r="C37" i="19"/>
  <c r="D37" i="19"/>
  <c r="E37" i="19"/>
  <c r="F37" i="19"/>
  <c r="C38" i="19"/>
  <c r="D38" i="19"/>
  <c r="E38" i="19"/>
  <c r="F38" i="19"/>
  <c r="C75" i="5"/>
  <c r="D75" i="5"/>
  <c r="E75" i="5"/>
  <c r="F75" i="5"/>
  <c r="C76" i="5"/>
  <c r="D76" i="5"/>
  <c r="E76" i="5"/>
  <c r="F76" i="5"/>
  <c r="C77" i="5"/>
  <c r="D77" i="5"/>
  <c r="E77" i="5"/>
  <c r="F77" i="5"/>
  <c r="C78" i="5"/>
  <c r="D78" i="5"/>
  <c r="E78" i="5"/>
  <c r="F78" i="5"/>
  <c r="C79" i="5"/>
  <c r="D79" i="5"/>
  <c r="E79" i="5"/>
  <c r="F79" i="5"/>
  <c r="C80" i="5"/>
  <c r="D80" i="5"/>
  <c r="E80" i="5"/>
  <c r="F80" i="5"/>
  <c r="C81" i="5"/>
  <c r="D81" i="5"/>
  <c r="E81" i="5"/>
  <c r="F81" i="5"/>
  <c r="C82" i="5"/>
  <c r="D82" i="5"/>
  <c r="E82" i="5"/>
  <c r="F82" i="5"/>
  <c r="C83" i="5"/>
  <c r="D83" i="5"/>
  <c r="E83" i="5"/>
  <c r="F83" i="5"/>
  <c r="C84" i="5"/>
  <c r="D84" i="5"/>
  <c r="E84" i="5"/>
  <c r="F84" i="5"/>
  <c r="C85" i="5"/>
  <c r="D85" i="5"/>
  <c r="E85" i="5"/>
  <c r="F85" i="5"/>
  <c r="C86" i="5"/>
  <c r="D86" i="5"/>
  <c r="E86" i="5"/>
  <c r="F86" i="5"/>
  <c r="C87" i="5"/>
  <c r="D87" i="5"/>
  <c r="E87" i="5"/>
  <c r="F87" i="5"/>
  <c r="C88" i="5"/>
  <c r="D88" i="5"/>
  <c r="E88" i="5"/>
  <c r="F88" i="5"/>
  <c r="C89" i="5"/>
  <c r="D89" i="5"/>
  <c r="E89" i="5"/>
  <c r="F89" i="5"/>
  <c r="C90" i="5"/>
  <c r="D90" i="5"/>
  <c r="E90" i="5"/>
  <c r="F90" i="5"/>
  <c r="C91" i="5"/>
  <c r="D91" i="5"/>
  <c r="E91" i="5"/>
  <c r="F91" i="5"/>
  <c r="C92" i="5"/>
  <c r="D92" i="5"/>
  <c r="E92" i="5"/>
  <c r="F92" i="5"/>
  <c r="C93" i="5"/>
  <c r="D93" i="5"/>
  <c r="E93" i="5"/>
  <c r="F93" i="5"/>
  <c r="C94" i="5"/>
  <c r="D94" i="5"/>
  <c r="E94" i="5"/>
  <c r="F94" i="5"/>
  <c r="C95" i="5"/>
  <c r="D95" i="5"/>
  <c r="E95" i="5"/>
  <c r="F95" i="5"/>
  <c r="C96" i="5"/>
  <c r="D96" i="5"/>
  <c r="E96" i="5"/>
  <c r="F96" i="5"/>
  <c r="C97" i="5"/>
  <c r="D97" i="5"/>
  <c r="E97" i="5"/>
  <c r="F97" i="5"/>
  <c r="C98" i="5"/>
  <c r="D98" i="5"/>
  <c r="E98" i="5"/>
  <c r="F98" i="5"/>
  <c r="C99" i="5"/>
  <c r="D99" i="5"/>
  <c r="E99" i="5"/>
  <c r="F99" i="5"/>
  <c r="C100" i="5"/>
  <c r="D100" i="5"/>
  <c r="E100" i="5"/>
  <c r="F100" i="5"/>
  <c r="C101" i="5"/>
  <c r="D101" i="5"/>
  <c r="E101" i="5"/>
  <c r="F101" i="5"/>
  <c r="C102" i="5"/>
  <c r="D102" i="5"/>
  <c r="E102" i="5"/>
  <c r="F102" i="5"/>
  <c r="C103" i="5"/>
  <c r="D103" i="5"/>
  <c r="E103" i="5"/>
  <c r="F103" i="5"/>
  <c r="C104" i="5"/>
  <c r="D104" i="5"/>
  <c r="E104" i="5"/>
  <c r="F104" i="5"/>
  <c r="C105" i="5"/>
  <c r="D105" i="5"/>
  <c r="E105" i="5"/>
  <c r="F105" i="5"/>
  <c r="C106" i="5"/>
  <c r="D106" i="5"/>
  <c r="E106" i="5"/>
  <c r="F106" i="5"/>
  <c r="C107" i="5"/>
  <c r="D107" i="5"/>
  <c r="E107" i="5"/>
  <c r="F107" i="5"/>
  <c r="C108" i="5"/>
  <c r="D108" i="5"/>
  <c r="E108" i="5"/>
  <c r="F108" i="5"/>
  <c r="C109" i="5"/>
  <c r="D109" i="5"/>
  <c r="E109" i="5"/>
  <c r="F109" i="5"/>
  <c r="C110" i="5"/>
  <c r="D110" i="5"/>
  <c r="E110" i="5"/>
  <c r="F110" i="5"/>
  <c r="C111" i="5"/>
  <c r="D111" i="5"/>
  <c r="E111" i="5"/>
  <c r="F111" i="5"/>
  <c r="C112" i="5"/>
  <c r="D112" i="5"/>
  <c r="E112" i="5"/>
  <c r="F112" i="5"/>
  <c r="C113" i="5"/>
  <c r="D113" i="5"/>
  <c r="E113" i="5"/>
  <c r="F113" i="5"/>
  <c r="C114" i="5"/>
  <c r="D114" i="5"/>
  <c r="E114" i="5"/>
  <c r="F114" i="5"/>
  <c r="C115" i="5"/>
  <c r="D115" i="5"/>
  <c r="E115" i="5"/>
  <c r="F115" i="5"/>
  <c r="C116" i="5"/>
  <c r="D116" i="5"/>
  <c r="E116" i="5"/>
  <c r="F116" i="5"/>
  <c r="C117" i="5"/>
  <c r="D117" i="5"/>
  <c r="E117" i="5"/>
  <c r="F117" i="5"/>
  <c r="C118" i="5"/>
  <c r="D118" i="5"/>
  <c r="E118" i="5"/>
  <c r="F118" i="5"/>
  <c r="C119" i="5"/>
  <c r="D119" i="5"/>
  <c r="E119" i="5"/>
  <c r="F119" i="5"/>
  <c r="C120" i="5"/>
  <c r="D120" i="5"/>
  <c r="E120" i="5"/>
  <c r="F120" i="5"/>
  <c r="C121" i="5"/>
  <c r="D121" i="5"/>
  <c r="E121" i="5"/>
  <c r="F121" i="5"/>
  <c r="C122" i="5"/>
  <c r="D122" i="5"/>
  <c r="E122" i="5"/>
  <c r="F122" i="5"/>
  <c r="C123" i="5"/>
  <c r="D123" i="5"/>
  <c r="E123" i="5"/>
  <c r="F123" i="5"/>
  <c r="C124" i="5"/>
  <c r="D124" i="5"/>
  <c r="E124" i="5"/>
  <c r="F124" i="5"/>
  <c r="C125" i="5"/>
  <c r="D125" i="5"/>
  <c r="E125" i="5"/>
  <c r="F125" i="5"/>
  <c r="C126" i="5"/>
  <c r="D126" i="5"/>
  <c r="E126" i="5"/>
  <c r="F126" i="5"/>
  <c r="C127" i="5"/>
  <c r="D127" i="5"/>
  <c r="E127" i="5"/>
  <c r="F127" i="5"/>
  <c r="C128" i="5"/>
  <c r="D128" i="5"/>
  <c r="E128" i="5"/>
  <c r="F128" i="5"/>
  <c r="C129" i="5"/>
  <c r="D129" i="5"/>
  <c r="E129" i="5"/>
  <c r="F129" i="5"/>
  <c r="C130" i="5"/>
  <c r="D130" i="5"/>
  <c r="E130" i="5"/>
  <c r="F130" i="5"/>
  <c r="C131" i="5"/>
  <c r="D131" i="5"/>
  <c r="E131" i="5"/>
  <c r="F131" i="5"/>
  <c r="C132" i="5"/>
  <c r="D132" i="5"/>
  <c r="E132" i="5"/>
  <c r="F132" i="5"/>
  <c r="C133" i="5"/>
  <c r="D133" i="5"/>
  <c r="E133" i="5"/>
  <c r="F133" i="5"/>
  <c r="C134" i="5"/>
  <c r="D134" i="5"/>
  <c r="E134" i="5"/>
  <c r="F134" i="5"/>
  <c r="C135" i="5"/>
  <c r="D135" i="5"/>
  <c r="E135" i="5"/>
  <c r="F135" i="5"/>
  <c r="C136" i="5"/>
  <c r="D136" i="5"/>
  <c r="E136" i="5"/>
  <c r="F136" i="5"/>
  <c r="C137" i="5"/>
  <c r="D137" i="5"/>
  <c r="E137" i="5"/>
  <c r="F137" i="5"/>
  <c r="C138" i="5"/>
  <c r="D138" i="5"/>
  <c r="E138" i="5"/>
  <c r="F138" i="5"/>
  <c r="C139" i="5"/>
  <c r="D139" i="5"/>
  <c r="E139" i="5"/>
  <c r="F139" i="5"/>
  <c r="C140" i="5"/>
  <c r="D140" i="5"/>
  <c r="E140" i="5"/>
  <c r="F140" i="5"/>
  <c r="C141" i="5"/>
  <c r="D141" i="5"/>
  <c r="E141" i="5"/>
  <c r="F141" i="5"/>
  <c r="Z141" i="5"/>
  <c r="W141" i="5"/>
  <c r="V141" i="5"/>
  <c r="Q141" i="5"/>
  <c r="N141" i="5"/>
  <c r="K141" i="5"/>
  <c r="Z49" i="5"/>
  <c r="W49" i="5"/>
  <c r="V49" i="5"/>
  <c r="Q49" i="5"/>
  <c r="N49" i="5"/>
  <c r="K49" i="5"/>
  <c r="F49" i="5"/>
  <c r="E49" i="5"/>
  <c r="D49" i="5"/>
  <c r="C49" i="5"/>
  <c r="Z50" i="5"/>
  <c r="W50" i="5"/>
  <c r="V50" i="5"/>
  <c r="Q50" i="5"/>
  <c r="N50" i="5"/>
  <c r="K50" i="5"/>
  <c r="F50" i="5"/>
  <c r="E50" i="5"/>
  <c r="D50" i="5"/>
  <c r="C50" i="5"/>
  <c r="V47" i="5"/>
  <c r="V48" i="5"/>
  <c r="G122" i="5" l="1"/>
  <c r="G106" i="5"/>
  <c r="G102" i="5"/>
  <c r="G98" i="5"/>
  <c r="G94" i="5"/>
  <c r="G90" i="5"/>
  <c r="G86" i="5"/>
  <c r="G82" i="5"/>
  <c r="G78" i="5"/>
  <c r="G130" i="5"/>
  <c r="G126" i="5"/>
  <c r="G118" i="5"/>
  <c r="G114" i="5"/>
  <c r="G110" i="5"/>
  <c r="G134" i="5"/>
  <c r="G140" i="5"/>
  <c r="G141" i="5"/>
  <c r="G137" i="5"/>
  <c r="G51" i="19"/>
  <c r="G44" i="19"/>
  <c r="G43" i="19"/>
  <c r="G57" i="13"/>
  <c r="G138" i="5"/>
  <c r="G135" i="5"/>
  <c r="G131" i="5"/>
  <c r="G127" i="5"/>
  <c r="G123" i="5"/>
  <c r="G119" i="5"/>
  <c r="G115" i="5"/>
  <c r="G111" i="5"/>
  <c r="G107" i="5"/>
  <c r="G103" i="5"/>
  <c r="G99" i="5"/>
  <c r="G95" i="5"/>
  <c r="G91" i="5"/>
  <c r="G87" i="5"/>
  <c r="G83" i="5"/>
  <c r="G75" i="5"/>
  <c r="G139" i="5"/>
  <c r="G136" i="5"/>
  <c r="G133" i="5"/>
  <c r="G132" i="5"/>
  <c r="G129" i="5"/>
  <c r="G128" i="5"/>
  <c r="G125" i="5"/>
  <c r="G124" i="5"/>
  <c r="G121" i="5"/>
  <c r="G120" i="5"/>
  <c r="G117" i="5"/>
  <c r="G116" i="5"/>
  <c r="G113" i="5"/>
  <c r="G112" i="5"/>
  <c r="G109" i="5"/>
  <c r="G108" i="5"/>
  <c r="G105" i="5"/>
  <c r="G104" i="5"/>
  <c r="G101" i="5"/>
  <c r="G100" i="5"/>
  <c r="G97" i="5"/>
  <c r="G96" i="5"/>
  <c r="G93" i="5"/>
  <c r="G92" i="5"/>
  <c r="G89" i="5"/>
  <c r="G88" i="5"/>
  <c r="G85" i="5"/>
  <c r="G84" i="5"/>
  <c r="G81" i="5"/>
  <c r="G80" i="5"/>
  <c r="G79" i="5"/>
  <c r="G77" i="5"/>
  <c r="G76" i="5"/>
  <c r="G69" i="19"/>
  <c r="G45" i="19"/>
  <c r="G48" i="19"/>
  <c r="G60" i="19"/>
  <c r="G56" i="19"/>
  <c r="G53" i="19"/>
  <c r="G41" i="19"/>
  <c r="G40" i="19"/>
  <c r="G37" i="19"/>
  <c r="G61" i="19"/>
  <c r="G58" i="19"/>
  <c r="G57" i="19"/>
  <c r="G54" i="19"/>
  <c r="G49" i="19"/>
  <c r="G46" i="19"/>
  <c r="G68" i="19"/>
  <c r="G38" i="19"/>
  <c r="G64" i="19"/>
  <c r="G62" i="19"/>
  <c r="G55" i="19"/>
  <c r="G50" i="19"/>
  <c r="G47" i="19"/>
  <c r="G39" i="19"/>
  <c r="G63" i="19"/>
  <c r="G59" i="19"/>
  <c r="G52" i="19"/>
  <c r="G42" i="19"/>
  <c r="G65" i="19"/>
  <c r="G66" i="19"/>
  <c r="G249" i="14"/>
  <c r="H249" i="14"/>
  <c r="G49" i="5"/>
  <c r="G50" i="5"/>
  <c r="C96" i="4"/>
  <c r="C84" i="4"/>
  <c r="W64" i="19"/>
  <c r="V64" i="19"/>
  <c r="Q64" i="19"/>
  <c r="N64" i="19"/>
  <c r="K64" i="19"/>
  <c r="W63" i="19"/>
  <c r="V63" i="19"/>
  <c r="Q63" i="19"/>
  <c r="N63" i="19"/>
  <c r="K63" i="19"/>
  <c r="W62" i="19"/>
  <c r="V62" i="19"/>
  <c r="Q62" i="19"/>
  <c r="N62" i="19"/>
  <c r="K62" i="19"/>
  <c r="W61" i="19"/>
  <c r="V61" i="19"/>
  <c r="Q61" i="19"/>
  <c r="N61" i="19"/>
  <c r="K61" i="19"/>
  <c r="W60" i="19"/>
  <c r="V60" i="19"/>
  <c r="Q60" i="19"/>
  <c r="N60" i="19"/>
  <c r="K60" i="19"/>
  <c r="D84" i="4" l="1"/>
  <c r="D96" i="4"/>
  <c r="K50" i="19"/>
  <c r="K51" i="19"/>
  <c r="K52" i="19"/>
  <c r="K53" i="19"/>
  <c r="K54" i="19"/>
  <c r="K55" i="19"/>
  <c r="K56" i="19"/>
  <c r="E84" i="4" l="1"/>
  <c r="E96" i="4"/>
  <c r="Z73" i="5"/>
  <c r="W73" i="5"/>
  <c r="V73" i="5"/>
  <c r="Q73" i="5"/>
  <c r="N73" i="5"/>
  <c r="K73" i="5"/>
  <c r="F73" i="5"/>
  <c r="E73" i="5"/>
  <c r="D73" i="5"/>
  <c r="C73" i="5"/>
  <c r="U248" i="14"/>
  <c r="T248" i="14"/>
  <c r="S248" i="14"/>
  <c r="R248" i="14"/>
  <c r="Q248" i="14"/>
  <c r="P248" i="14"/>
  <c r="O248" i="14"/>
  <c r="N248" i="14"/>
  <c r="M248" i="14"/>
  <c r="L248" i="14"/>
  <c r="K248" i="14"/>
  <c r="J248" i="14"/>
  <c r="F248" i="14"/>
  <c r="E248" i="14"/>
  <c r="D248" i="14"/>
  <c r="C248" i="14"/>
  <c r="Z140" i="5"/>
  <c r="W140" i="5"/>
  <c r="V140" i="5"/>
  <c r="Q140" i="5"/>
  <c r="N140" i="5"/>
  <c r="K140" i="5"/>
  <c r="W59" i="19"/>
  <c r="V59" i="19"/>
  <c r="Q59" i="19"/>
  <c r="N59" i="19"/>
  <c r="K59" i="19"/>
  <c r="W58" i="19"/>
  <c r="V58" i="19"/>
  <c r="Q58" i="19"/>
  <c r="N58" i="19"/>
  <c r="F84" i="4" l="1"/>
  <c r="G73" i="5"/>
  <c r="F96" i="4"/>
  <c r="G248" i="14"/>
  <c r="H248" i="14"/>
  <c r="G84" i="4" l="1"/>
  <c r="G96" i="4"/>
  <c r="C247" i="14"/>
  <c r="D247" i="14"/>
  <c r="E247" i="14"/>
  <c r="F247" i="14"/>
  <c r="J247" i="14"/>
  <c r="K247" i="14"/>
  <c r="L247" i="14"/>
  <c r="M247" i="14"/>
  <c r="N247" i="14"/>
  <c r="O247" i="14"/>
  <c r="P247" i="14"/>
  <c r="Q247" i="14"/>
  <c r="R247" i="14"/>
  <c r="S247" i="14"/>
  <c r="T247" i="14"/>
  <c r="U247" i="14"/>
  <c r="K53" i="13"/>
  <c r="K54" i="13"/>
  <c r="K55" i="13"/>
  <c r="K57" i="19"/>
  <c r="N57" i="19"/>
  <c r="Q57" i="19"/>
  <c r="V57" i="19"/>
  <c r="W57" i="19"/>
  <c r="Z139" i="5"/>
  <c r="W139" i="5"/>
  <c r="V139" i="5"/>
  <c r="Q139" i="5"/>
  <c r="N139" i="5"/>
  <c r="K139" i="5"/>
  <c r="Z138" i="5"/>
  <c r="W138" i="5"/>
  <c r="V138" i="5"/>
  <c r="Q138" i="5"/>
  <c r="N138" i="5"/>
  <c r="K138" i="5"/>
  <c r="Z137" i="5"/>
  <c r="W137" i="5"/>
  <c r="V137" i="5"/>
  <c r="Q137" i="5"/>
  <c r="N137" i="5"/>
  <c r="K137" i="5"/>
  <c r="W54" i="15"/>
  <c r="V54" i="15"/>
  <c r="Q54" i="15"/>
  <c r="N54" i="15"/>
  <c r="F54" i="15"/>
  <c r="E54" i="15"/>
  <c r="D54" i="15"/>
  <c r="C54" i="15"/>
  <c r="W53" i="15"/>
  <c r="V53" i="15"/>
  <c r="Q53" i="15"/>
  <c r="N53" i="15"/>
  <c r="F53" i="15"/>
  <c r="E53" i="15"/>
  <c r="D53" i="15"/>
  <c r="C53" i="15"/>
  <c r="W52" i="15"/>
  <c r="V52" i="15"/>
  <c r="Q52" i="15"/>
  <c r="N52" i="15"/>
  <c r="F52" i="15"/>
  <c r="E52" i="15"/>
  <c r="D52" i="15"/>
  <c r="C52" i="15"/>
  <c r="H84" i="4" l="1"/>
  <c r="G54" i="15"/>
  <c r="G53" i="15"/>
  <c r="G52" i="15"/>
  <c r="H96" i="4"/>
  <c r="G247" i="14"/>
  <c r="H247" i="14"/>
  <c r="I84" i="4" l="1"/>
  <c r="I96" i="4"/>
  <c r="Z46" i="13"/>
  <c r="Z45" i="13"/>
  <c r="Z44" i="13"/>
  <c r="Z43" i="13"/>
  <c r="Z42" i="13"/>
  <c r="Z41" i="13"/>
  <c r="Z40" i="13"/>
  <c r="Z39" i="13"/>
  <c r="Z38" i="13"/>
  <c r="Z37" i="13"/>
  <c r="Z36" i="13"/>
  <c r="Z35" i="13"/>
  <c r="Z34" i="13"/>
  <c r="Z33" i="13"/>
  <c r="Z32" i="13"/>
  <c r="Z31" i="13"/>
  <c r="Z30" i="13"/>
  <c r="Z29" i="13"/>
  <c r="Z28" i="13"/>
  <c r="Z27" i="13"/>
  <c r="Z26" i="13"/>
  <c r="Z25" i="13"/>
  <c r="Z24" i="13"/>
  <c r="Z23" i="13"/>
  <c r="Z22" i="13"/>
  <c r="Z21" i="13"/>
  <c r="Z20" i="13"/>
  <c r="Z19" i="13"/>
  <c r="Z18" i="13"/>
  <c r="Z17" i="13"/>
  <c r="Z16" i="13"/>
  <c r="Z15" i="13"/>
  <c r="Z14" i="13"/>
  <c r="Z13" i="13"/>
  <c r="Z12" i="13"/>
  <c r="Z11" i="13"/>
  <c r="Z10" i="13"/>
  <c r="Z9" i="13"/>
  <c r="Z8" i="13"/>
  <c r="Z7" i="13"/>
  <c r="Z6" i="13"/>
  <c r="Z5" i="13"/>
  <c r="Z4" i="13"/>
  <c r="Z3" i="13"/>
  <c r="Z52" i="13"/>
  <c r="Z51" i="13"/>
  <c r="Z50" i="13"/>
  <c r="Z49" i="13"/>
  <c r="Z48" i="13"/>
  <c r="Z47" i="13"/>
  <c r="U246" i="14"/>
  <c r="T246" i="14"/>
  <c r="S246" i="14"/>
  <c r="R246" i="14"/>
  <c r="Q246" i="14"/>
  <c r="P246" i="14"/>
  <c r="O246" i="14"/>
  <c r="N246" i="14"/>
  <c r="M246" i="14"/>
  <c r="L246" i="14"/>
  <c r="K246" i="14"/>
  <c r="J246" i="14"/>
  <c r="F246" i="14"/>
  <c r="E246" i="14"/>
  <c r="D246" i="14"/>
  <c r="C246" i="14"/>
  <c r="W56" i="13"/>
  <c r="V56" i="13"/>
  <c r="Q56" i="13"/>
  <c r="N56" i="13"/>
  <c r="F56" i="13"/>
  <c r="E56" i="13"/>
  <c r="D56" i="13"/>
  <c r="C56" i="13"/>
  <c r="W55" i="13"/>
  <c r="V55" i="13"/>
  <c r="Q55" i="13"/>
  <c r="N55" i="13"/>
  <c r="F55" i="13"/>
  <c r="E55" i="13"/>
  <c r="D55" i="13"/>
  <c r="C55" i="13"/>
  <c r="J84" i="4" l="1"/>
  <c r="J96" i="4"/>
  <c r="G246" i="14"/>
  <c r="H246" i="14"/>
  <c r="G56" i="13"/>
  <c r="G55" i="13"/>
  <c r="K84" i="4" l="1"/>
  <c r="K96" i="4"/>
  <c r="W56" i="19"/>
  <c r="V56" i="19"/>
  <c r="Q56" i="19"/>
  <c r="N56" i="19"/>
  <c r="W55" i="19"/>
  <c r="V55" i="19"/>
  <c r="Q55" i="19"/>
  <c r="N55" i="19"/>
  <c r="L84" i="4" l="1"/>
  <c r="L96" i="4"/>
  <c r="V90" i="5"/>
  <c r="W21" i="15"/>
  <c r="V21" i="15"/>
  <c r="Q21" i="15"/>
  <c r="N21" i="15"/>
  <c r="K21" i="15"/>
  <c r="F21" i="15"/>
  <c r="E21" i="15"/>
  <c r="D21" i="15"/>
  <c r="C21" i="15"/>
  <c r="M84" i="4" l="1"/>
  <c r="G21" i="15"/>
  <c r="M96" i="4"/>
  <c r="W54" i="19"/>
  <c r="V54" i="19"/>
  <c r="Q54" i="19"/>
  <c r="N54" i="19"/>
  <c r="Z136" i="5"/>
  <c r="W136" i="5"/>
  <c r="V136" i="5"/>
  <c r="Q136" i="5"/>
  <c r="N136" i="5"/>
  <c r="K136" i="5"/>
  <c r="U245" i="14"/>
  <c r="T245" i="14"/>
  <c r="S245" i="14"/>
  <c r="R245" i="14"/>
  <c r="Q245" i="14"/>
  <c r="P245" i="14"/>
  <c r="O245" i="14"/>
  <c r="N245" i="14"/>
  <c r="M245" i="14"/>
  <c r="L245" i="14"/>
  <c r="K245" i="14"/>
  <c r="J245" i="14"/>
  <c r="F245" i="14"/>
  <c r="E245" i="14"/>
  <c r="D245" i="14"/>
  <c r="C245" i="14"/>
  <c r="V56" i="20"/>
  <c r="N84" i="4" l="1"/>
  <c r="N96" i="4"/>
  <c r="G245" i="14"/>
  <c r="H245" i="14"/>
  <c r="Z135" i="5"/>
  <c r="W135" i="5"/>
  <c r="V135" i="5"/>
  <c r="Q135" i="5"/>
  <c r="N135" i="5"/>
  <c r="K135" i="5"/>
  <c r="V37" i="19"/>
  <c r="W20" i="20"/>
  <c r="Z20" i="20"/>
  <c r="V20" i="20"/>
  <c r="Q20" i="20"/>
  <c r="N20" i="20"/>
  <c r="K20" i="20"/>
  <c r="F20" i="20"/>
  <c r="E20" i="20"/>
  <c r="D20" i="20"/>
  <c r="C20" i="20"/>
  <c r="V31" i="20"/>
  <c r="V30" i="20"/>
  <c r="V32" i="20"/>
  <c r="O84" i="4" l="1"/>
  <c r="O96" i="4"/>
  <c r="G20" i="20"/>
  <c r="W53" i="19"/>
  <c r="V53" i="19"/>
  <c r="Q53" i="19"/>
  <c r="N53" i="19"/>
  <c r="P84" i="4" l="1"/>
  <c r="P96" i="4"/>
  <c r="W51" i="15"/>
  <c r="V51" i="15"/>
  <c r="Q51" i="15"/>
  <c r="N51" i="15"/>
  <c r="F51" i="15"/>
  <c r="E51" i="15"/>
  <c r="D51" i="15"/>
  <c r="C51" i="15"/>
  <c r="Q84" i="4" l="1"/>
  <c r="Q96" i="4"/>
  <c r="G51" i="15"/>
  <c r="W52" i="19"/>
  <c r="V52" i="19"/>
  <c r="Q52" i="19"/>
  <c r="N52" i="19"/>
  <c r="W54" i="13"/>
  <c r="V54" i="13"/>
  <c r="Q54" i="13"/>
  <c r="N54" i="13"/>
  <c r="F54" i="13"/>
  <c r="E54" i="13"/>
  <c r="D54" i="13"/>
  <c r="C54" i="13"/>
  <c r="Z53" i="13"/>
  <c r="W53" i="13"/>
  <c r="V53" i="13"/>
  <c r="Q53" i="13"/>
  <c r="N53" i="13"/>
  <c r="F53" i="13"/>
  <c r="E53" i="13"/>
  <c r="D53" i="13"/>
  <c r="C53" i="13"/>
  <c r="Z75" i="20"/>
  <c r="Z74" i="20"/>
  <c r="W75" i="20"/>
  <c r="V75" i="20"/>
  <c r="Q75" i="20"/>
  <c r="N75" i="20"/>
  <c r="K75" i="20"/>
  <c r="F75" i="20"/>
  <c r="E75" i="20"/>
  <c r="D75" i="20"/>
  <c r="C75" i="20"/>
  <c r="W74" i="20"/>
  <c r="V74" i="20"/>
  <c r="Q74" i="20"/>
  <c r="N74" i="20"/>
  <c r="K74" i="20"/>
  <c r="F74" i="20"/>
  <c r="E74" i="20"/>
  <c r="D74" i="20"/>
  <c r="C74" i="20"/>
  <c r="V21" i="19"/>
  <c r="V22" i="19"/>
  <c r="V18" i="19"/>
  <c r="V19" i="19"/>
  <c r="H4" i="16"/>
  <c r="R84" i="4" l="1"/>
  <c r="G53" i="13"/>
  <c r="G54" i="13"/>
  <c r="R96" i="4"/>
  <c r="G75" i="20"/>
  <c r="G74" i="20"/>
  <c r="S84" i="4" l="1"/>
  <c r="S96" i="4"/>
  <c r="U244" i="14"/>
  <c r="T244" i="14"/>
  <c r="S244" i="14"/>
  <c r="R244" i="14"/>
  <c r="Q244" i="14"/>
  <c r="P244" i="14"/>
  <c r="O244" i="14"/>
  <c r="N244" i="14"/>
  <c r="M244" i="14"/>
  <c r="L244" i="14"/>
  <c r="K244" i="14"/>
  <c r="J244" i="14"/>
  <c r="F244" i="14"/>
  <c r="E244" i="14"/>
  <c r="D244" i="14"/>
  <c r="C244" i="14"/>
  <c r="W51" i="19"/>
  <c r="V51" i="19"/>
  <c r="Q51" i="19"/>
  <c r="N51" i="19"/>
  <c r="W25" i="13"/>
  <c r="V25" i="13"/>
  <c r="Q25" i="13"/>
  <c r="N25" i="13"/>
  <c r="K25" i="13"/>
  <c r="F25" i="13"/>
  <c r="E25" i="13"/>
  <c r="D25" i="13"/>
  <c r="C25" i="13"/>
  <c r="T84" i="4" l="1"/>
  <c r="G25" i="13"/>
  <c r="T96" i="4"/>
  <c r="G244" i="14"/>
  <c r="H244" i="14"/>
  <c r="Z65" i="5"/>
  <c r="W65" i="5"/>
  <c r="V65" i="5"/>
  <c r="Q65" i="5"/>
  <c r="N65" i="5"/>
  <c r="K65" i="5"/>
  <c r="F65" i="5"/>
  <c r="E65" i="5"/>
  <c r="D65" i="5"/>
  <c r="C65" i="5"/>
  <c r="W50" i="19"/>
  <c r="V50" i="19"/>
  <c r="Q50" i="19"/>
  <c r="N50" i="19"/>
  <c r="W23" i="19"/>
  <c r="V23" i="19"/>
  <c r="Q23" i="19"/>
  <c r="N23" i="19"/>
  <c r="K23" i="19"/>
  <c r="F23" i="19"/>
  <c r="E23" i="19"/>
  <c r="D23" i="19"/>
  <c r="C23" i="19"/>
  <c r="U84" i="4" l="1"/>
  <c r="U96" i="4"/>
  <c r="G65" i="5"/>
  <c r="G23" i="19"/>
  <c r="C46" i="15"/>
  <c r="D46" i="15"/>
  <c r="E46" i="15"/>
  <c r="F46" i="15"/>
  <c r="K46" i="15"/>
  <c r="N46" i="15"/>
  <c r="Q46" i="15"/>
  <c r="V46" i="15"/>
  <c r="W46" i="15"/>
  <c r="V84" i="4" l="1"/>
  <c r="G46" i="15"/>
  <c r="V96" i="4"/>
  <c r="D9" i="23"/>
  <c r="F9" i="23"/>
  <c r="D10" i="23"/>
  <c r="F10" i="23"/>
  <c r="D11" i="23"/>
  <c r="F11" i="23"/>
  <c r="F8" i="23"/>
  <c r="D8" i="23"/>
  <c r="A7" i="23"/>
  <c r="D6" i="23"/>
  <c r="F6" i="23"/>
  <c r="D7" i="23"/>
  <c r="F7" i="23"/>
  <c r="F5" i="23"/>
  <c r="F4" i="23"/>
  <c r="D5" i="23"/>
  <c r="D4" i="23"/>
  <c r="A3" i="23"/>
  <c r="W21" i="19"/>
  <c r="Q21" i="19"/>
  <c r="N21" i="19"/>
  <c r="K21" i="19"/>
  <c r="F21" i="19"/>
  <c r="E21" i="19"/>
  <c r="D21" i="19"/>
  <c r="C21" i="19"/>
  <c r="W84" i="4" l="1"/>
  <c r="E5" i="23"/>
  <c r="W96" i="4"/>
  <c r="E8" i="23"/>
  <c r="E10" i="23"/>
  <c r="E4" i="23"/>
  <c r="E9" i="23"/>
  <c r="E11" i="23"/>
  <c r="E7" i="23"/>
  <c r="E6" i="23"/>
  <c r="G21" i="19"/>
  <c r="X84" i="4" l="1"/>
  <c r="X96" i="4"/>
  <c r="W25" i="19"/>
  <c r="V25" i="19"/>
  <c r="Q25" i="19"/>
  <c r="N25" i="19"/>
  <c r="K25" i="19"/>
  <c r="F25" i="19"/>
  <c r="E25" i="19"/>
  <c r="D25" i="19"/>
  <c r="C25" i="19"/>
  <c r="Y84" i="4" l="1"/>
  <c r="Y96" i="4"/>
  <c r="G25" i="19"/>
  <c r="W49" i="19"/>
  <c r="V49" i="19"/>
  <c r="Q49" i="19"/>
  <c r="N49" i="19"/>
  <c r="K49" i="19"/>
  <c r="Z84" i="4" l="1"/>
  <c r="Z96" i="4"/>
  <c r="Z25" i="20"/>
  <c r="W25" i="20"/>
  <c r="V25" i="20"/>
  <c r="Q25" i="20"/>
  <c r="N25" i="20"/>
  <c r="K25" i="20"/>
  <c r="F25" i="20"/>
  <c r="E25" i="20"/>
  <c r="D25" i="20"/>
  <c r="C25" i="20"/>
  <c r="AA84" i="4" l="1"/>
  <c r="AA96" i="4"/>
  <c r="G25" i="20"/>
  <c r="K26" i="20"/>
  <c r="Z16" i="20"/>
  <c r="W16" i="20"/>
  <c r="V16" i="20"/>
  <c r="Q16" i="20"/>
  <c r="N16" i="20"/>
  <c r="K16" i="20"/>
  <c r="F16" i="20"/>
  <c r="E16" i="20"/>
  <c r="D16" i="20"/>
  <c r="C16" i="20"/>
  <c r="AB84" i="4" l="1"/>
  <c r="AB96" i="4"/>
  <c r="G16" i="20"/>
  <c r="AC84" i="4" l="1"/>
  <c r="AC96" i="4"/>
  <c r="W10" i="19"/>
  <c r="V10" i="19"/>
  <c r="Q10" i="19"/>
  <c r="N10" i="19"/>
  <c r="K10" i="19"/>
  <c r="F10" i="19"/>
  <c r="E10" i="19"/>
  <c r="D10" i="19"/>
  <c r="C10" i="19"/>
  <c r="AD84" i="4" l="1"/>
  <c r="AD96" i="4"/>
  <c r="G10" i="19"/>
  <c r="AE84" i="4" l="1"/>
  <c r="AE96" i="4"/>
  <c r="Z71" i="20"/>
  <c r="W71" i="20"/>
  <c r="V71" i="20"/>
  <c r="Q71" i="20"/>
  <c r="N71" i="20"/>
  <c r="K71" i="20"/>
  <c r="W48" i="19"/>
  <c r="V48" i="19"/>
  <c r="Q48" i="19"/>
  <c r="N48" i="19"/>
  <c r="K48" i="19"/>
  <c r="C243" i="14"/>
  <c r="C242" i="14"/>
  <c r="U243" i="14"/>
  <c r="T243" i="14"/>
  <c r="S243" i="14"/>
  <c r="R243" i="14"/>
  <c r="Q243" i="14"/>
  <c r="P243" i="14"/>
  <c r="O243" i="14"/>
  <c r="N243" i="14"/>
  <c r="M243" i="14"/>
  <c r="L243" i="14"/>
  <c r="K243" i="14"/>
  <c r="J243" i="14"/>
  <c r="F243" i="14"/>
  <c r="E243" i="14"/>
  <c r="D243" i="14"/>
  <c r="U242" i="14"/>
  <c r="T242" i="14"/>
  <c r="S242" i="14"/>
  <c r="R242" i="14"/>
  <c r="Q242" i="14"/>
  <c r="P242" i="14"/>
  <c r="O242" i="14"/>
  <c r="N242" i="14"/>
  <c r="M242" i="14"/>
  <c r="L242" i="14"/>
  <c r="K242" i="14"/>
  <c r="J242" i="14"/>
  <c r="F242" i="14"/>
  <c r="E242" i="14"/>
  <c r="D242" i="14"/>
  <c r="U241" i="14"/>
  <c r="T241" i="14"/>
  <c r="S241" i="14"/>
  <c r="R241" i="14"/>
  <c r="Q241" i="14"/>
  <c r="P241" i="14"/>
  <c r="O241" i="14"/>
  <c r="N241" i="14"/>
  <c r="M241" i="14"/>
  <c r="L241" i="14"/>
  <c r="K241" i="14"/>
  <c r="J241" i="14"/>
  <c r="F241" i="14"/>
  <c r="E241" i="14"/>
  <c r="D241" i="14"/>
  <c r="C241" i="14"/>
  <c r="Q22" i="19"/>
  <c r="N22" i="19"/>
  <c r="K22" i="19"/>
  <c r="Z134" i="5"/>
  <c r="W134" i="5"/>
  <c r="V134" i="5"/>
  <c r="Q134" i="5"/>
  <c r="N134" i="5"/>
  <c r="K134" i="5"/>
  <c r="Z133" i="5"/>
  <c r="W133" i="5"/>
  <c r="V133" i="5"/>
  <c r="Q133" i="5"/>
  <c r="N133" i="5"/>
  <c r="K133" i="5"/>
  <c r="AF84" i="4" l="1"/>
  <c r="AF96" i="4"/>
  <c r="G241" i="14"/>
  <c r="H243" i="14"/>
  <c r="H242" i="14"/>
  <c r="H241" i="14"/>
  <c r="G243" i="14"/>
  <c r="G242" i="14"/>
  <c r="Z132" i="5"/>
  <c r="W132" i="5"/>
  <c r="V132" i="5"/>
  <c r="Q132" i="5"/>
  <c r="N132" i="5"/>
  <c r="K132" i="5"/>
  <c r="A90" i="4"/>
  <c r="V35" i="20" l="1"/>
  <c r="A102" i="4"/>
  <c r="Z49" i="20" l="1"/>
  <c r="W49" i="20"/>
  <c r="V49" i="20"/>
  <c r="Q49" i="20"/>
  <c r="N49" i="20"/>
  <c r="K49" i="20"/>
  <c r="F49" i="20"/>
  <c r="E49" i="20"/>
  <c r="D49" i="20"/>
  <c r="C49" i="20"/>
  <c r="G49" i="20" l="1"/>
  <c r="V89" i="5"/>
  <c r="V38" i="5"/>
  <c r="Z70" i="20" l="1"/>
  <c r="W70" i="20"/>
  <c r="V70" i="20"/>
  <c r="Q70" i="20"/>
  <c r="N70" i="20"/>
  <c r="K70" i="20"/>
  <c r="V32" i="19"/>
  <c r="Z131" i="5" l="1"/>
  <c r="W131" i="5"/>
  <c r="V131" i="5"/>
  <c r="Q131" i="5"/>
  <c r="N131" i="5"/>
  <c r="K131" i="5"/>
  <c r="U240" i="14"/>
  <c r="T240" i="14"/>
  <c r="S240" i="14"/>
  <c r="R240" i="14"/>
  <c r="Q240" i="14"/>
  <c r="P240" i="14"/>
  <c r="O240" i="14"/>
  <c r="N240" i="14"/>
  <c r="M240" i="14"/>
  <c r="L240" i="14"/>
  <c r="K240" i="14"/>
  <c r="J240" i="14"/>
  <c r="F240" i="14"/>
  <c r="E240" i="14"/>
  <c r="D240" i="14"/>
  <c r="C240" i="14"/>
  <c r="Z44" i="20"/>
  <c r="W44" i="20"/>
  <c r="V44" i="20"/>
  <c r="Q44" i="20"/>
  <c r="N44" i="20"/>
  <c r="K44" i="20"/>
  <c r="F44" i="20"/>
  <c r="E44" i="20"/>
  <c r="D44" i="20"/>
  <c r="C44" i="20"/>
  <c r="W10" i="15"/>
  <c r="V10" i="15"/>
  <c r="Q10" i="15"/>
  <c r="N10" i="15"/>
  <c r="K10" i="15"/>
  <c r="F10" i="15"/>
  <c r="E10" i="15"/>
  <c r="D10" i="15"/>
  <c r="C10" i="15"/>
  <c r="W12" i="13"/>
  <c r="V12" i="13"/>
  <c r="Q12" i="13"/>
  <c r="N12" i="13"/>
  <c r="K12" i="13"/>
  <c r="F12" i="13"/>
  <c r="E12" i="13"/>
  <c r="D12" i="13"/>
  <c r="C12" i="13"/>
  <c r="G10" i="15" l="1"/>
  <c r="G12" i="13"/>
  <c r="G44" i="20"/>
  <c r="G240" i="14"/>
  <c r="H240" i="14"/>
  <c r="V82" i="5"/>
  <c r="W7" i="19" l="1"/>
  <c r="V7" i="19"/>
  <c r="Q7" i="19"/>
  <c r="N7" i="19"/>
  <c r="K7" i="19"/>
  <c r="F7" i="19"/>
  <c r="E7" i="19"/>
  <c r="D7" i="19"/>
  <c r="C7" i="19"/>
  <c r="G7" i="19" l="1"/>
  <c r="Z59" i="5"/>
  <c r="W59" i="5"/>
  <c r="V59" i="5"/>
  <c r="Q59" i="5"/>
  <c r="N59" i="5"/>
  <c r="K59" i="5"/>
  <c r="F59" i="5"/>
  <c r="E59" i="5"/>
  <c r="D59" i="5"/>
  <c r="C59" i="5"/>
  <c r="Z58" i="5"/>
  <c r="W58" i="5"/>
  <c r="V58" i="5"/>
  <c r="Q58" i="5"/>
  <c r="N58" i="5"/>
  <c r="K58" i="5"/>
  <c r="F58" i="5"/>
  <c r="E58" i="5"/>
  <c r="D58" i="5"/>
  <c r="C58" i="5"/>
  <c r="Z60" i="5"/>
  <c r="W60" i="5"/>
  <c r="V60" i="5"/>
  <c r="Q60" i="5"/>
  <c r="N60" i="5"/>
  <c r="K60" i="5"/>
  <c r="F60" i="5"/>
  <c r="E60" i="5"/>
  <c r="D60" i="5"/>
  <c r="C60" i="5"/>
  <c r="G59" i="5" l="1"/>
  <c r="G58" i="5"/>
  <c r="G60" i="5"/>
  <c r="Z69" i="20"/>
  <c r="W69" i="20"/>
  <c r="V69" i="20"/>
  <c r="Q69" i="20"/>
  <c r="N69" i="20"/>
  <c r="K69" i="20"/>
  <c r="Z30" i="20" l="1"/>
  <c r="W30" i="20"/>
  <c r="Q30" i="20"/>
  <c r="N30" i="20"/>
  <c r="K30" i="20"/>
  <c r="F30" i="20"/>
  <c r="E30" i="20"/>
  <c r="D30" i="20"/>
  <c r="C30" i="20"/>
  <c r="W68" i="20"/>
  <c r="V16" i="19"/>
  <c r="V15" i="19"/>
  <c r="Q16" i="19"/>
  <c r="G30" i="20" l="1"/>
  <c r="K28" i="5"/>
  <c r="V12" i="19"/>
  <c r="V28" i="5"/>
  <c r="V26" i="19" l="1"/>
  <c r="J14" i="14"/>
  <c r="K42" i="20"/>
  <c r="V45" i="19"/>
  <c r="Z4" i="20" l="1"/>
  <c r="Z5" i="20"/>
  <c r="Z6" i="20"/>
  <c r="Z7" i="20"/>
  <c r="Z8" i="20"/>
  <c r="Z9" i="20"/>
  <c r="Z10" i="20"/>
  <c r="Z11" i="20"/>
  <c r="Z12" i="20"/>
  <c r="Z13" i="20"/>
  <c r="Z14" i="20"/>
  <c r="Z15" i="20"/>
  <c r="Z17" i="20"/>
  <c r="Z18" i="20"/>
  <c r="Z19" i="20"/>
  <c r="Z21" i="20"/>
  <c r="Z24" i="20"/>
  <c r="Z26" i="20"/>
  <c r="Z27" i="20"/>
  <c r="Z28" i="20"/>
  <c r="Z29" i="20"/>
  <c r="Z31" i="20"/>
  <c r="Z32" i="20"/>
  <c r="Z33" i="20"/>
  <c r="Z34" i="20"/>
  <c r="Z35" i="20"/>
  <c r="Z36" i="20"/>
  <c r="Z37" i="20"/>
  <c r="Z38" i="20"/>
  <c r="Z39" i="20"/>
  <c r="Z40" i="20"/>
  <c r="Z41" i="20"/>
  <c r="Z42" i="20"/>
  <c r="Z43" i="20"/>
  <c r="Z45" i="20"/>
  <c r="Z46" i="20"/>
  <c r="Z47" i="20"/>
  <c r="Z48" i="20"/>
  <c r="Z50" i="20"/>
  <c r="Z51" i="20"/>
  <c r="Z52" i="20"/>
  <c r="Z53" i="20"/>
  <c r="Z54" i="20"/>
  <c r="Z55" i="20"/>
  <c r="Z56" i="20"/>
  <c r="Z57" i="20"/>
  <c r="Z58" i="20"/>
  <c r="Z59" i="20"/>
  <c r="Z60" i="20"/>
  <c r="Z61" i="20"/>
  <c r="Z62" i="20"/>
  <c r="Z63" i="20"/>
  <c r="Z64" i="20"/>
  <c r="Z65" i="20"/>
  <c r="Z66" i="20"/>
  <c r="Z67" i="20"/>
  <c r="Z68" i="20"/>
  <c r="Z72" i="20"/>
  <c r="Z73" i="20"/>
  <c r="Z3" i="20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51" i="5"/>
  <c r="Z52" i="5"/>
  <c r="Z53" i="5"/>
  <c r="Z54" i="5"/>
  <c r="Z55" i="5"/>
  <c r="Z56" i="5"/>
  <c r="Z57" i="5"/>
  <c r="Z61" i="5"/>
  <c r="Z62" i="5"/>
  <c r="Z63" i="5"/>
  <c r="Z64" i="5"/>
  <c r="Z66" i="5"/>
  <c r="Z67" i="5"/>
  <c r="Z68" i="5"/>
  <c r="Z69" i="5"/>
  <c r="Z70" i="5"/>
  <c r="Z71" i="5"/>
  <c r="Z72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H2" i="16"/>
  <c r="H3" i="16"/>
  <c r="W38" i="19" l="1"/>
  <c r="V38" i="19"/>
  <c r="Q38" i="19"/>
  <c r="N38" i="19"/>
  <c r="K38" i="19"/>
  <c r="W28" i="19"/>
  <c r="V28" i="19"/>
  <c r="Q28" i="19"/>
  <c r="N28" i="19"/>
  <c r="K28" i="19"/>
  <c r="F28" i="19"/>
  <c r="E28" i="19"/>
  <c r="D28" i="19"/>
  <c r="C28" i="19"/>
  <c r="W28" i="13"/>
  <c r="V28" i="13"/>
  <c r="Q28" i="13"/>
  <c r="N28" i="13"/>
  <c r="K28" i="13"/>
  <c r="F28" i="13"/>
  <c r="E28" i="13"/>
  <c r="D28" i="13"/>
  <c r="C28" i="13"/>
  <c r="G28" i="19" l="1"/>
  <c r="G28" i="13"/>
  <c r="W67" i="20" l="1"/>
  <c r="V67" i="20"/>
  <c r="Q67" i="20"/>
  <c r="N67" i="20"/>
  <c r="K67" i="20"/>
  <c r="W73" i="20" l="1"/>
  <c r="V73" i="20"/>
  <c r="Q73" i="20"/>
  <c r="N73" i="20"/>
  <c r="K73" i="20"/>
  <c r="W72" i="20"/>
  <c r="V72" i="20"/>
  <c r="Q72" i="20"/>
  <c r="N72" i="20"/>
  <c r="K72" i="20"/>
  <c r="V47" i="19" l="1"/>
  <c r="K29" i="20" l="1"/>
  <c r="K4" i="19" l="1"/>
  <c r="K9" i="19"/>
  <c r="N48" i="5" l="1"/>
  <c r="Q48" i="5"/>
  <c r="K48" i="5"/>
  <c r="Q86" i="5"/>
  <c r="N86" i="5"/>
  <c r="K86" i="5"/>
  <c r="K9" i="20" l="1"/>
  <c r="V20" i="19" l="1"/>
  <c r="V46" i="19"/>
  <c r="V125" i="5"/>
  <c r="W47" i="5" l="1"/>
  <c r="Q47" i="5"/>
  <c r="N47" i="5"/>
  <c r="K47" i="5"/>
  <c r="F47" i="5"/>
  <c r="E47" i="5"/>
  <c r="D47" i="5"/>
  <c r="C47" i="5"/>
  <c r="K22" i="15"/>
  <c r="G47" i="5" l="1"/>
  <c r="K59" i="20"/>
  <c r="W18" i="19"/>
  <c r="Q18" i="19"/>
  <c r="N18" i="19"/>
  <c r="K18" i="19"/>
  <c r="F18" i="19"/>
  <c r="E18" i="19"/>
  <c r="D18" i="19"/>
  <c r="C18" i="19"/>
  <c r="V87" i="5"/>
  <c r="G18" i="19" l="1"/>
  <c r="C23" i="5"/>
  <c r="D23" i="5"/>
  <c r="E23" i="5"/>
  <c r="F23" i="5"/>
  <c r="C20" i="5"/>
  <c r="D20" i="5"/>
  <c r="E20" i="5"/>
  <c r="F20" i="5"/>
  <c r="G23" i="5" l="1"/>
  <c r="T15" i="14"/>
  <c r="U15" i="14"/>
  <c r="U239" i="14"/>
  <c r="T239" i="14"/>
  <c r="U238" i="14"/>
  <c r="T238" i="14"/>
  <c r="U237" i="14"/>
  <c r="T237" i="14"/>
  <c r="U236" i="14"/>
  <c r="T236" i="14"/>
  <c r="U235" i="14"/>
  <c r="T235" i="14"/>
  <c r="U234" i="14"/>
  <c r="T234" i="14"/>
  <c r="U233" i="14"/>
  <c r="T233" i="14"/>
  <c r="U232" i="14"/>
  <c r="T232" i="14"/>
  <c r="U231" i="14"/>
  <c r="T231" i="14"/>
  <c r="U230" i="14"/>
  <c r="T230" i="14"/>
  <c r="U229" i="14"/>
  <c r="T229" i="14"/>
  <c r="U228" i="14"/>
  <c r="T228" i="14"/>
  <c r="U227" i="14"/>
  <c r="T227" i="14"/>
  <c r="U226" i="14"/>
  <c r="T226" i="14"/>
  <c r="U225" i="14"/>
  <c r="T225" i="14"/>
  <c r="U224" i="14"/>
  <c r="T224" i="14"/>
  <c r="U223" i="14"/>
  <c r="T223" i="14"/>
  <c r="U222" i="14"/>
  <c r="T222" i="14"/>
  <c r="U221" i="14"/>
  <c r="T221" i="14"/>
  <c r="U220" i="14"/>
  <c r="T220" i="14"/>
  <c r="U219" i="14"/>
  <c r="T219" i="14"/>
  <c r="U218" i="14"/>
  <c r="T218" i="14"/>
  <c r="U217" i="14"/>
  <c r="T217" i="14"/>
  <c r="U216" i="14"/>
  <c r="T216" i="14"/>
  <c r="U215" i="14"/>
  <c r="T215" i="14"/>
  <c r="U214" i="14"/>
  <c r="T214" i="14"/>
  <c r="U213" i="14"/>
  <c r="T213" i="14"/>
  <c r="U212" i="14"/>
  <c r="T212" i="14"/>
  <c r="U211" i="14"/>
  <c r="T211" i="14"/>
  <c r="U210" i="14"/>
  <c r="T210" i="14"/>
  <c r="U209" i="14"/>
  <c r="T209" i="14"/>
  <c r="U208" i="14"/>
  <c r="T208" i="14"/>
  <c r="U207" i="14"/>
  <c r="T207" i="14"/>
  <c r="U206" i="14"/>
  <c r="T206" i="14"/>
  <c r="U205" i="14"/>
  <c r="T205" i="14"/>
  <c r="U204" i="14"/>
  <c r="T204" i="14"/>
  <c r="U203" i="14"/>
  <c r="T203" i="14"/>
  <c r="U202" i="14"/>
  <c r="T202" i="14"/>
  <c r="U201" i="14"/>
  <c r="T201" i="14"/>
  <c r="U200" i="14"/>
  <c r="T200" i="14"/>
  <c r="U199" i="14"/>
  <c r="T199" i="14"/>
  <c r="U198" i="14"/>
  <c r="T198" i="14"/>
  <c r="U197" i="14"/>
  <c r="T197" i="14"/>
  <c r="U196" i="14"/>
  <c r="T196" i="14"/>
  <c r="U195" i="14"/>
  <c r="T195" i="14"/>
  <c r="U194" i="14"/>
  <c r="T194" i="14"/>
  <c r="U193" i="14"/>
  <c r="T193" i="14"/>
  <c r="U192" i="14"/>
  <c r="T192" i="14"/>
  <c r="U191" i="14"/>
  <c r="T191" i="14"/>
  <c r="U190" i="14"/>
  <c r="T190" i="14"/>
  <c r="U189" i="14"/>
  <c r="T189" i="14"/>
  <c r="U188" i="14"/>
  <c r="T188" i="14"/>
  <c r="U187" i="14"/>
  <c r="T187" i="14"/>
  <c r="U186" i="14"/>
  <c r="T186" i="14"/>
  <c r="U185" i="14"/>
  <c r="T185" i="14"/>
  <c r="U184" i="14"/>
  <c r="T184" i="14"/>
  <c r="U183" i="14"/>
  <c r="T183" i="14"/>
  <c r="U182" i="14"/>
  <c r="T182" i="14"/>
  <c r="U181" i="14"/>
  <c r="T181" i="14"/>
  <c r="U180" i="14"/>
  <c r="T180" i="14"/>
  <c r="U179" i="14"/>
  <c r="T179" i="14"/>
  <c r="U178" i="14"/>
  <c r="T178" i="14"/>
  <c r="U177" i="14"/>
  <c r="T177" i="14"/>
  <c r="U176" i="14"/>
  <c r="T176" i="14"/>
  <c r="U175" i="14"/>
  <c r="T175" i="14"/>
  <c r="U174" i="14"/>
  <c r="T174" i="14"/>
  <c r="U173" i="14"/>
  <c r="T173" i="14"/>
  <c r="U172" i="14"/>
  <c r="T172" i="14"/>
  <c r="U171" i="14"/>
  <c r="T171" i="14"/>
  <c r="U170" i="14"/>
  <c r="T170" i="14"/>
  <c r="U169" i="14"/>
  <c r="T169" i="14"/>
  <c r="U168" i="14"/>
  <c r="T168" i="14"/>
  <c r="U167" i="14"/>
  <c r="T167" i="14"/>
  <c r="U166" i="14"/>
  <c r="T166" i="14"/>
  <c r="U165" i="14"/>
  <c r="T165" i="14"/>
  <c r="U164" i="14"/>
  <c r="T164" i="14"/>
  <c r="U163" i="14"/>
  <c r="T163" i="14"/>
  <c r="U162" i="14"/>
  <c r="T162" i="14"/>
  <c r="U161" i="14"/>
  <c r="T161" i="14"/>
  <c r="U160" i="14"/>
  <c r="T160" i="14"/>
  <c r="U159" i="14"/>
  <c r="T159" i="14"/>
  <c r="U158" i="14"/>
  <c r="T158" i="14"/>
  <c r="U157" i="14"/>
  <c r="T157" i="14"/>
  <c r="U156" i="14"/>
  <c r="T156" i="14"/>
  <c r="U155" i="14"/>
  <c r="T155" i="14"/>
  <c r="U154" i="14"/>
  <c r="T154" i="14"/>
  <c r="U153" i="14"/>
  <c r="T153" i="14"/>
  <c r="U152" i="14"/>
  <c r="T152" i="14"/>
  <c r="U151" i="14"/>
  <c r="T151" i="14"/>
  <c r="U150" i="14"/>
  <c r="T150" i="14"/>
  <c r="U149" i="14"/>
  <c r="T149" i="14"/>
  <c r="U148" i="14"/>
  <c r="T148" i="14"/>
  <c r="U147" i="14"/>
  <c r="T147" i="14"/>
  <c r="U146" i="14"/>
  <c r="T146" i="14"/>
  <c r="U145" i="14"/>
  <c r="T145" i="14"/>
  <c r="U144" i="14"/>
  <c r="T144" i="14"/>
  <c r="U143" i="14"/>
  <c r="T143" i="14"/>
  <c r="U142" i="14"/>
  <c r="T142" i="14"/>
  <c r="U141" i="14"/>
  <c r="T141" i="14"/>
  <c r="U140" i="14"/>
  <c r="T140" i="14"/>
  <c r="U139" i="14"/>
  <c r="T139" i="14"/>
  <c r="U138" i="14"/>
  <c r="T138" i="14"/>
  <c r="U137" i="14"/>
  <c r="T137" i="14"/>
  <c r="U136" i="14"/>
  <c r="T136" i="14"/>
  <c r="U135" i="14"/>
  <c r="T135" i="14"/>
  <c r="U134" i="14"/>
  <c r="T134" i="14"/>
  <c r="U133" i="14"/>
  <c r="T133" i="14"/>
  <c r="U132" i="14"/>
  <c r="T132" i="14"/>
  <c r="U131" i="14"/>
  <c r="T131" i="14"/>
  <c r="U130" i="14"/>
  <c r="T130" i="14"/>
  <c r="U129" i="14"/>
  <c r="T129" i="14"/>
  <c r="U128" i="14"/>
  <c r="T128" i="14"/>
  <c r="U127" i="14"/>
  <c r="T127" i="14"/>
  <c r="U126" i="14"/>
  <c r="T126" i="14"/>
  <c r="U125" i="14"/>
  <c r="T125" i="14"/>
  <c r="U124" i="14"/>
  <c r="T124" i="14"/>
  <c r="U123" i="14"/>
  <c r="T123" i="14"/>
  <c r="U122" i="14"/>
  <c r="T122" i="14"/>
  <c r="U121" i="14"/>
  <c r="T121" i="14"/>
  <c r="U120" i="14"/>
  <c r="T120" i="14"/>
  <c r="U119" i="14"/>
  <c r="T119" i="14"/>
  <c r="U118" i="14"/>
  <c r="T118" i="14"/>
  <c r="U117" i="14"/>
  <c r="T117" i="14"/>
  <c r="U116" i="14"/>
  <c r="T116" i="14"/>
  <c r="U115" i="14"/>
  <c r="T115" i="14"/>
  <c r="U114" i="14"/>
  <c r="T114" i="14"/>
  <c r="U113" i="14"/>
  <c r="T113" i="14"/>
  <c r="U112" i="14"/>
  <c r="T112" i="14"/>
  <c r="U111" i="14"/>
  <c r="T111" i="14"/>
  <c r="U110" i="14"/>
  <c r="T110" i="14"/>
  <c r="U109" i="14"/>
  <c r="T109" i="14"/>
  <c r="U108" i="14"/>
  <c r="T108" i="14"/>
  <c r="U107" i="14"/>
  <c r="T107" i="14"/>
  <c r="U106" i="14"/>
  <c r="T106" i="14"/>
  <c r="U105" i="14"/>
  <c r="T105" i="14"/>
  <c r="U104" i="14"/>
  <c r="T104" i="14"/>
  <c r="U103" i="14"/>
  <c r="T103" i="14"/>
  <c r="U102" i="14"/>
  <c r="T102" i="14"/>
  <c r="U101" i="14"/>
  <c r="T101" i="14"/>
  <c r="U100" i="14"/>
  <c r="T100" i="14"/>
  <c r="U99" i="14"/>
  <c r="T99" i="14"/>
  <c r="U98" i="14"/>
  <c r="T98" i="14"/>
  <c r="U97" i="14"/>
  <c r="T97" i="14"/>
  <c r="U96" i="14"/>
  <c r="T96" i="14"/>
  <c r="U95" i="14"/>
  <c r="T95" i="14"/>
  <c r="U94" i="14"/>
  <c r="T94" i="14"/>
  <c r="U93" i="14"/>
  <c r="T93" i="14"/>
  <c r="U92" i="14"/>
  <c r="T92" i="14"/>
  <c r="U91" i="14"/>
  <c r="T91" i="14"/>
  <c r="U90" i="14"/>
  <c r="T90" i="14"/>
  <c r="U89" i="14"/>
  <c r="T89" i="14"/>
  <c r="U88" i="14"/>
  <c r="T88" i="14"/>
  <c r="U87" i="14"/>
  <c r="T87" i="14"/>
  <c r="U86" i="14"/>
  <c r="T86" i="14"/>
  <c r="U85" i="14"/>
  <c r="T85" i="14"/>
  <c r="U84" i="14"/>
  <c r="T84" i="14"/>
  <c r="U83" i="14"/>
  <c r="T83" i="14"/>
  <c r="U82" i="14"/>
  <c r="T82" i="14"/>
  <c r="U81" i="14"/>
  <c r="T81" i="14"/>
  <c r="U80" i="14"/>
  <c r="T80" i="14"/>
  <c r="U79" i="14"/>
  <c r="T79" i="14"/>
  <c r="U78" i="14"/>
  <c r="T78" i="14"/>
  <c r="U77" i="14"/>
  <c r="T77" i="14"/>
  <c r="U76" i="14"/>
  <c r="T76" i="14"/>
  <c r="U75" i="14"/>
  <c r="T75" i="14"/>
  <c r="U74" i="14"/>
  <c r="T74" i="14"/>
  <c r="U73" i="14"/>
  <c r="T73" i="14"/>
  <c r="U72" i="14"/>
  <c r="T72" i="14"/>
  <c r="U71" i="14"/>
  <c r="T71" i="14"/>
  <c r="U70" i="14"/>
  <c r="T70" i="14"/>
  <c r="U69" i="14"/>
  <c r="T69" i="14"/>
  <c r="U68" i="14"/>
  <c r="T68" i="14"/>
  <c r="U67" i="14"/>
  <c r="T67" i="14"/>
  <c r="U66" i="14"/>
  <c r="T66" i="14"/>
  <c r="U65" i="14"/>
  <c r="T65" i="14"/>
  <c r="U64" i="14"/>
  <c r="T64" i="14"/>
  <c r="U63" i="14"/>
  <c r="T63" i="14"/>
  <c r="U62" i="14"/>
  <c r="T62" i="14"/>
  <c r="U61" i="14"/>
  <c r="T61" i="14"/>
  <c r="U60" i="14"/>
  <c r="T60" i="14"/>
  <c r="U59" i="14"/>
  <c r="T59" i="14"/>
  <c r="U58" i="14"/>
  <c r="T58" i="14"/>
  <c r="U57" i="14"/>
  <c r="T57" i="14"/>
  <c r="U56" i="14"/>
  <c r="T56" i="14"/>
  <c r="U55" i="14"/>
  <c r="T55" i="14"/>
  <c r="U54" i="14"/>
  <c r="T54" i="14"/>
  <c r="U53" i="14"/>
  <c r="T53" i="14"/>
  <c r="U52" i="14"/>
  <c r="T52" i="14"/>
  <c r="U51" i="14"/>
  <c r="T51" i="14"/>
  <c r="U50" i="14"/>
  <c r="T50" i="14"/>
  <c r="U49" i="14"/>
  <c r="T49" i="14"/>
  <c r="U48" i="14"/>
  <c r="T48" i="14"/>
  <c r="U47" i="14"/>
  <c r="T47" i="14"/>
  <c r="U46" i="14"/>
  <c r="T46" i="14"/>
  <c r="U45" i="14"/>
  <c r="T45" i="14"/>
  <c r="U44" i="14"/>
  <c r="T44" i="14"/>
  <c r="U43" i="14"/>
  <c r="T43" i="14"/>
  <c r="U42" i="14"/>
  <c r="T42" i="14"/>
  <c r="U41" i="14"/>
  <c r="T41" i="14"/>
  <c r="U40" i="14"/>
  <c r="T40" i="14"/>
  <c r="U39" i="14"/>
  <c r="T39" i="14"/>
  <c r="U38" i="14"/>
  <c r="T38" i="14"/>
  <c r="U37" i="14"/>
  <c r="T37" i="14"/>
  <c r="U36" i="14"/>
  <c r="T36" i="14"/>
  <c r="U35" i="14"/>
  <c r="T35" i="14"/>
  <c r="U34" i="14"/>
  <c r="T34" i="14"/>
  <c r="U33" i="14"/>
  <c r="T33" i="14"/>
  <c r="U32" i="14"/>
  <c r="T32" i="14"/>
  <c r="U31" i="14"/>
  <c r="T31" i="14"/>
  <c r="U30" i="14"/>
  <c r="T30" i="14"/>
  <c r="U29" i="14"/>
  <c r="T29" i="14"/>
  <c r="U28" i="14"/>
  <c r="T28" i="14"/>
  <c r="U27" i="14"/>
  <c r="T27" i="14"/>
  <c r="U26" i="14"/>
  <c r="T26" i="14"/>
  <c r="U25" i="14"/>
  <c r="T25" i="14"/>
  <c r="U24" i="14"/>
  <c r="T24" i="14"/>
  <c r="U23" i="14"/>
  <c r="T23" i="14"/>
  <c r="U22" i="14"/>
  <c r="T22" i="14"/>
  <c r="U21" i="14"/>
  <c r="T21" i="14"/>
  <c r="U20" i="14"/>
  <c r="T20" i="14"/>
  <c r="U19" i="14"/>
  <c r="T19" i="14"/>
  <c r="U18" i="14"/>
  <c r="T18" i="14"/>
  <c r="U17" i="14"/>
  <c r="T17" i="14"/>
  <c r="U16" i="14"/>
  <c r="T16" i="14"/>
  <c r="U14" i="14"/>
  <c r="T14" i="14"/>
  <c r="U13" i="14"/>
  <c r="T13" i="14"/>
  <c r="U12" i="14"/>
  <c r="T12" i="14"/>
  <c r="U11" i="14"/>
  <c r="T11" i="14"/>
  <c r="U10" i="14"/>
  <c r="T10" i="14"/>
  <c r="U9" i="14"/>
  <c r="T9" i="14"/>
  <c r="U8" i="14"/>
  <c r="T8" i="14"/>
  <c r="U7" i="14"/>
  <c r="T7" i="14"/>
  <c r="U6" i="14"/>
  <c r="T6" i="14"/>
  <c r="U5" i="14"/>
  <c r="T5" i="14"/>
  <c r="U4" i="14"/>
  <c r="T4" i="14"/>
  <c r="U3" i="14"/>
  <c r="T3" i="14"/>
  <c r="V56" i="5" l="1"/>
  <c r="W1" i="22" l="1"/>
  <c r="V1" i="22"/>
  <c r="Q1" i="22"/>
  <c r="N1" i="22"/>
  <c r="K1" i="22"/>
  <c r="S239" i="14"/>
  <c r="R239" i="14"/>
  <c r="Q239" i="14"/>
  <c r="P239" i="14"/>
  <c r="O239" i="14"/>
  <c r="N239" i="14"/>
  <c r="M239" i="14"/>
  <c r="L239" i="14"/>
  <c r="K239" i="14"/>
  <c r="J239" i="14"/>
  <c r="F239" i="14"/>
  <c r="E239" i="14"/>
  <c r="D239" i="14"/>
  <c r="C239" i="14"/>
  <c r="W105" i="5"/>
  <c r="V105" i="5"/>
  <c r="Q105" i="5"/>
  <c r="N105" i="5"/>
  <c r="K105" i="5"/>
  <c r="AF147" i="4"/>
  <c r="AE167" i="4"/>
  <c r="Z113" i="4"/>
  <c r="AE124" i="4"/>
  <c r="H113" i="4"/>
  <c r="J102" i="4"/>
  <c r="I113" i="4"/>
  <c r="S167" i="4"/>
  <c r="S90" i="4"/>
  <c r="V90" i="4"/>
  <c r="B136" i="4"/>
  <c r="AD113" i="4"/>
  <c r="M102" i="4"/>
  <c r="X147" i="4"/>
  <c r="H147" i="4"/>
  <c r="AD124" i="4"/>
  <c r="Q102" i="4"/>
  <c r="AC113" i="4"/>
  <c r="M113" i="4"/>
  <c r="O136" i="4"/>
  <c r="M157" i="4"/>
  <c r="F167" i="4"/>
  <c r="F157" i="4"/>
  <c r="Y136" i="4"/>
  <c r="M167" i="4"/>
  <c r="R157" i="4"/>
  <c r="P147" i="4"/>
  <c r="I124" i="4"/>
  <c r="X136" i="4"/>
  <c r="Z157" i="4"/>
  <c r="X124" i="4"/>
  <c r="AA136" i="4"/>
  <c r="L157" i="4"/>
  <c r="V136" i="4"/>
  <c r="E157" i="4"/>
  <c r="K147" i="4"/>
  <c r="Y124" i="4"/>
  <c r="L102" i="4"/>
  <c r="S136" i="4"/>
  <c r="AA147" i="4"/>
  <c r="AE102" i="4"/>
  <c r="L167" i="4"/>
  <c r="H157" i="4"/>
  <c r="AD102" i="4"/>
  <c r="T157" i="4"/>
  <c r="H90" i="4"/>
  <c r="Z90" i="4"/>
  <c r="K167" i="4"/>
  <c r="C102" i="4"/>
  <c r="AE113" i="4"/>
  <c r="G136" i="4"/>
  <c r="G113" i="4"/>
  <c r="O157" i="4"/>
  <c r="X113" i="4"/>
  <c r="W113" i="4"/>
  <c r="P90" i="4"/>
  <c r="K136" i="4"/>
  <c r="Z102" i="4"/>
  <c r="G167" i="4"/>
  <c r="H136" i="4"/>
  <c r="O147" i="4"/>
  <c r="AB124" i="4"/>
  <c r="M124" i="4"/>
  <c r="T90" i="4"/>
  <c r="AC136" i="4"/>
  <c r="F147" i="4"/>
  <c r="W124" i="4"/>
  <c r="R167" i="4"/>
  <c r="K124" i="4"/>
  <c r="AA90" i="4"/>
  <c r="C167" i="4"/>
  <c r="H167" i="4"/>
  <c r="B167" i="4"/>
  <c r="P113" i="4"/>
  <c r="M90" i="4"/>
  <c r="Q147" i="4"/>
  <c r="F124" i="4"/>
  <c r="N102" i="4"/>
  <c r="L147" i="4"/>
  <c r="W102" i="4"/>
  <c r="V102" i="4"/>
  <c r="Y113" i="4"/>
  <c r="AF90" i="4"/>
  <c r="N167" i="4"/>
  <c r="H102" i="4"/>
  <c r="K90" i="4"/>
  <c r="T167" i="4"/>
  <c r="J124" i="4"/>
  <c r="Z147" i="4"/>
  <c r="J136" i="4"/>
  <c r="AA102" i="4"/>
  <c r="B157" i="4"/>
  <c r="B124" i="4"/>
  <c r="P124" i="4"/>
  <c r="N136" i="4"/>
  <c r="S102" i="4"/>
  <c r="AD136" i="4"/>
  <c r="AB147" i="4"/>
  <c r="L113" i="4"/>
  <c r="Y102" i="4"/>
  <c r="AE90" i="4"/>
  <c r="E136" i="4"/>
  <c r="F136" i="4"/>
  <c r="J147" i="4"/>
  <c r="C90" i="4"/>
  <c r="AE157" i="4"/>
  <c r="V167" i="4"/>
  <c r="Q136" i="4"/>
  <c r="AB157" i="4"/>
  <c r="AE136" i="4"/>
  <c r="Q113" i="4"/>
  <c r="I136" i="4"/>
  <c r="J90" i="4"/>
  <c r="E167" i="4"/>
  <c r="B102" i="4"/>
  <c r="C157" i="4"/>
  <c r="AA124" i="4"/>
  <c r="V113" i="4"/>
  <c r="AB167" i="4"/>
  <c r="N157" i="4"/>
  <c r="E124" i="4"/>
  <c r="Q157" i="4"/>
  <c r="I102" i="4"/>
  <c r="Q167" i="4"/>
  <c r="C147" i="4"/>
  <c r="AF113" i="4"/>
  <c r="J167" i="4"/>
  <c r="AF167" i="4"/>
  <c r="X90" i="4"/>
  <c r="AF157" i="4"/>
  <c r="U102" i="4"/>
  <c r="R147" i="4"/>
  <c r="V124" i="4"/>
  <c r="D102" i="4"/>
  <c r="U124" i="4"/>
  <c r="AF102" i="4"/>
  <c r="P157" i="4"/>
  <c r="Z124" i="4"/>
  <c r="R90" i="4"/>
  <c r="R113" i="4"/>
  <c r="R136" i="4"/>
  <c r="X167" i="4"/>
  <c r="O167" i="4"/>
  <c r="I157" i="4"/>
  <c r="U113" i="4"/>
  <c r="G90" i="4"/>
  <c r="Y147" i="4"/>
  <c r="R102" i="4"/>
  <c r="AD147" i="4"/>
  <c r="AB90" i="4"/>
  <c r="F90" i="4"/>
  <c r="G147" i="4"/>
  <c r="T147" i="4"/>
  <c r="U136" i="4"/>
  <c r="C124" i="4"/>
  <c r="E90" i="4"/>
  <c r="M147" i="4"/>
  <c r="S157" i="4"/>
  <c r="N90" i="4"/>
  <c r="Y167" i="4"/>
  <c r="C136" i="4"/>
  <c r="U157" i="4"/>
  <c r="U147" i="4"/>
  <c r="P102" i="4"/>
  <c r="B90" i="4"/>
  <c r="O90" i="4"/>
  <c r="E102" i="4"/>
  <c r="S124" i="4"/>
  <c r="W90" i="4"/>
  <c r="P167" i="4"/>
  <c r="L90" i="4"/>
  <c r="I147" i="4"/>
  <c r="G102" i="4"/>
  <c r="AE147" i="4"/>
  <c r="F102" i="4"/>
  <c r="Q90" i="4"/>
  <c r="I7" i="16"/>
  <c r="AA113" i="4"/>
  <c r="D124" i="4"/>
  <c r="AF136" i="4"/>
  <c r="S147" i="4"/>
  <c r="F113" i="4"/>
  <c r="J157" i="4"/>
  <c r="T102" i="4"/>
  <c r="AB136" i="4"/>
  <c r="K102" i="4"/>
  <c r="U90" i="4"/>
  <c r="O113" i="4"/>
  <c r="AC157" i="4"/>
  <c r="J113" i="4"/>
  <c r="N113" i="4"/>
  <c r="AD90" i="4"/>
  <c r="D167" i="4"/>
  <c r="U167" i="4"/>
  <c r="AD167" i="4"/>
  <c r="E147" i="4"/>
  <c r="AC147" i="4"/>
  <c r="X157" i="4"/>
  <c r="W157" i="4"/>
  <c r="N124" i="4"/>
  <c r="M136" i="4"/>
  <c r="B147" i="4"/>
  <c r="K113" i="4"/>
  <c r="W167" i="4"/>
  <c r="W136" i="4"/>
  <c r="S7" i="16"/>
  <c r="D90" i="4"/>
  <c r="S113" i="4"/>
  <c r="AF124" i="4"/>
  <c r="L136" i="4"/>
  <c r="AA157" i="4"/>
  <c r="Q124" i="4"/>
  <c r="V147" i="4"/>
  <c r="O102" i="4"/>
  <c r="E113" i="4"/>
  <c r="AB102" i="4"/>
  <c r="T113" i="4"/>
  <c r="Z136" i="4"/>
  <c r="L124" i="4"/>
  <c r="R124" i="4"/>
  <c r="W147" i="4"/>
  <c r="AA167" i="4"/>
  <c r="D157" i="4"/>
  <c r="T124" i="4"/>
  <c r="AC90" i="4"/>
  <c r="I167" i="4"/>
  <c r="Y90" i="4"/>
  <c r="P136" i="4"/>
  <c r="AC102" i="4"/>
  <c r="X102" i="4"/>
  <c r="Z167" i="4"/>
  <c r="O124" i="4"/>
  <c r="AC124" i="4"/>
  <c r="V157" i="4"/>
  <c r="Y157" i="4"/>
  <c r="H124" i="4"/>
  <c r="AC167" i="4"/>
  <c r="AD157" i="4"/>
  <c r="AB113" i="4"/>
  <c r="K157" i="4"/>
  <c r="D136" i="4"/>
  <c r="T136" i="4"/>
  <c r="G157" i="4"/>
  <c r="G124" i="4"/>
  <c r="D113" i="4"/>
  <c r="I90" i="4"/>
  <c r="B113" i="4"/>
  <c r="N147" i="4"/>
  <c r="D147" i="4"/>
  <c r="C113" i="4"/>
  <c r="R6" i="16" l="1"/>
  <c r="Q5" i="16"/>
  <c r="R5" i="16"/>
  <c r="R3" i="16"/>
  <c r="P3" i="16"/>
  <c r="H239" i="14"/>
  <c r="P5" i="16"/>
  <c r="P6" i="16"/>
  <c r="Q6" i="16"/>
  <c r="Q3" i="16"/>
  <c r="G239" i="14"/>
  <c r="W34" i="19"/>
  <c r="V34" i="19"/>
  <c r="Q34" i="19"/>
  <c r="N34" i="19"/>
  <c r="K34" i="19"/>
  <c r="F34" i="19"/>
  <c r="E34" i="19"/>
  <c r="D34" i="19"/>
  <c r="C34" i="19"/>
  <c r="W47" i="19"/>
  <c r="Q47" i="19"/>
  <c r="N47" i="19"/>
  <c r="K47" i="19"/>
  <c r="W46" i="19"/>
  <c r="Q46" i="19"/>
  <c r="N46" i="19"/>
  <c r="K46" i="19"/>
  <c r="V130" i="5"/>
  <c r="W24" i="19"/>
  <c r="V24" i="19"/>
  <c r="Q24" i="19"/>
  <c r="N24" i="19"/>
  <c r="K24" i="19"/>
  <c r="F24" i="19"/>
  <c r="E24" i="19"/>
  <c r="D24" i="19"/>
  <c r="C24" i="19"/>
  <c r="W50" i="13"/>
  <c r="V50" i="13"/>
  <c r="Q50" i="13"/>
  <c r="N50" i="13"/>
  <c r="K50" i="13"/>
  <c r="W66" i="5"/>
  <c r="V66" i="5"/>
  <c r="Q66" i="5"/>
  <c r="N66" i="5"/>
  <c r="K66" i="5"/>
  <c r="F66" i="5"/>
  <c r="E66" i="5"/>
  <c r="D66" i="5"/>
  <c r="C66" i="5"/>
  <c r="J7" i="16"/>
  <c r="G34" i="19" l="1"/>
  <c r="G24" i="19"/>
  <c r="G66" i="5"/>
  <c r="K29" i="13"/>
  <c r="V37" i="15"/>
  <c r="K7" i="16"/>
  <c r="W24" i="13" l="1"/>
  <c r="V24" i="13"/>
  <c r="Q24" i="13"/>
  <c r="N24" i="13"/>
  <c r="K24" i="13"/>
  <c r="F24" i="13"/>
  <c r="E24" i="13"/>
  <c r="D24" i="13"/>
  <c r="C24" i="13"/>
  <c r="L7" i="16"/>
  <c r="G24" i="13" l="1"/>
  <c r="W31" i="20"/>
  <c r="Q31" i="20"/>
  <c r="N31" i="20"/>
  <c r="K31" i="20"/>
  <c r="F31" i="20"/>
  <c r="E31" i="20"/>
  <c r="D31" i="20"/>
  <c r="C31" i="20"/>
  <c r="M7" i="16"/>
  <c r="G31" i="20" l="1"/>
  <c r="W63" i="20"/>
  <c r="V63" i="20"/>
  <c r="Q63" i="20"/>
  <c r="N63" i="20"/>
  <c r="K63" i="20"/>
  <c r="F63" i="20"/>
  <c r="E63" i="20"/>
  <c r="D63" i="20"/>
  <c r="C63" i="20"/>
  <c r="W52" i="13"/>
  <c r="V52" i="13"/>
  <c r="Q52" i="13"/>
  <c r="N52" i="13"/>
  <c r="K52" i="13"/>
  <c r="N7" i="16"/>
  <c r="O7" i="16" l="1"/>
  <c r="G63" i="20"/>
  <c r="W41" i="20"/>
  <c r="V41" i="20"/>
  <c r="Q41" i="20"/>
  <c r="N41" i="20"/>
  <c r="K41" i="20"/>
  <c r="F41" i="20"/>
  <c r="E41" i="20"/>
  <c r="D41" i="20"/>
  <c r="C41" i="20"/>
  <c r="G41" i="20" l="1"/>
  <c r="W50" i="20"/>
  <c r="V50" i="20"/>
  <c r="Q50" i="20"/>
  <c r="N50" i="20"/>
  <c r="K50" i="20"/>
  <c r="F50" i="20"/>
  <c r="E50" i="20"/>
  <c r="D50" i="20"/>
  <c r="C50" i="20"/>
  <c r="V66" i="20"/>
  <c r="W66" i="20"/>
  <c r="Q66" i="20"/>
  <c r="N66" i="20"/>
  <c r="K66" i="20"/>
  <c r="G50" i="20" l="1"/>
  <c r="W45" i="19"/>
  <c r="Q45" i="19"/>
  <c r="N45" i="19"/>
  <c r="K45" i="19"/>
  <c r="W52" i="20"/>
  <c r="V52" i="20"/>
  <c r="Q52" i="20"/>
  <c r="N52" i="20"/>
  <c r="K52" i="20"/>
  <c r="F52" i="20"/>
  <c r="E52" i="20"/>
  <c r="D52" i="20"/>
  <c r="C52" i="20"/>
  <c r="W90" i="5"/>
  <c r="Q90" i="5"/>
  <c r="N90" i="5"/>
  <c r="K90" i="5"/>
  <c r="W38" i="13"/>
  <c r="V38" i="13"/>
  <c r="Q38" i="13"/>
  <c r="N38" i="13"/>
  <c r="K38" i="13"/>
  <c r="F38" i="13"/>
  <c r="E38" i="13"/>
  <c r="D38" i="13"/>
  <c r="C38" i="13"/>
  <c r="G38" i="13" l="1"/>
  <c r="G52" i="20"/>
  <c r="W58" i="20"/>
  <c r="V58" i="20"/>
  <c r="Q58" i="20"/>
  <c r="N58" i="20"/>
  <c r="K58" i="20"/>
  <c r="F58" i="20"/>
  <c r="E58" i="20"/>
  <c r="D58" i="20"/>
  <c r="C58" i="20"/>
  <c r="K10" i="13"/>
  <c r="V61" i="20"/>
  <c r="G58" i="20" l="1"/>
  <c r="V49" i="13"/>
  <c r="S238" i="14"/>
  <c r="R238" i="14"/>
  <c r="Q238" i="14"/>
  <c r="P238" i="14"/>
  <c r="O238" i="14"/>
  <c r="N238" i="14"/>
  <c r="M238" i="14"/>
  <c r="L238" i="14"/>
  <c r="K238" i="14"/>
  <c r="J238" i="14"/>
  <c r="F238" i="14"/>
  <c r="E238" i="14"/>
  <c r="D238" i="14"/>
  <c r="C238" i="14"/>
  <c r="K39" i="13"/>
  <c r="K11" i="19"/>
  <c r="W53" i="20"/>
  <c r="V53" i="20"/>
  <c r="Q53" i="20"/>
  <c r="N53" i="20"/>
  <c r="K53" i="20"/>
  <c r="F53" i="20"/>
  <c r="E53" i="20"/>
  <c r="D53" i="20"/>
  <c r="C53" i="20"/>
  <c r="W54" i="20"/>
  <c r="V54" i="20"/>
  <c r="Q54" i="20"/>
  <c r="N54" i="20"/>
  <c r="K54" i="20"/>
  <c r="F54" i="20"/>
  <c r="E54" i="20"/>
  <c r="D54" i="20"/>
  <c r="C54" i="20"/>
  <c r="W97" i="5"/>
  <c r="V97" i="5"/>
  <c r="Q97" i="5"/>
  <c r="N97" i="5"/>
  <c r="K97" i="5"/>
  <c r="G53" i="20" l="1"/>
  <c r="G238" i="14"/>
  <c r="H238" i="14"/>
  <c r="G54" i="20"/>
  <c r="W56" i="20"/>
  <c r="Q56" i="20"/>
  <c r="N56" i="20"/>
  <c r="K56" i="20"/>
  <c r="W35" i="20"/>
  <c r="Q35" i="20"/>
  <c r="N35" i="20"/>
  <c r="K35" i="20"/>
  <c r="F35" i="20"/>
  <c r="E35" i="20"/>
  <c r="D35" i="20"/>
  <c r="C35" i="20"/>
  <c r="V36" i="5"/>
  <c r="G35" i="20" l="1"/>
  <c r="K46" i="5"/>
  <c r="W32" i="20" l="1"/>
  <c r="Q32" i="20"/>
  <c r="N32" i="20"/>
  <c r="K32" i="20"/>
  <c r="F32" i="20"/>
  <c r="E32" i="20"/>
  <c r="D32" i="20"/>
  <c r="C32" i="20"/>
  <c r="G32" i="20" l="1"/>
  <c r="V21" i="5"/>
  <c r="W47" i="20"/>
  <c r="V47" i="20"/>
  <c r="Q47" i="20"/>
  <c r="N47" i="20"/>
  <c r="K47" i="20"/>
  <c r="F47" i="20"/>
  <c r="E47" i="20"/>
  <c r="D47" i="20"/>
  <c r="C47" i="20"/>
  <c r="G47" i="20" l="1"/>
  <c r="W65" i="20"/>
  <c r="V65" i="20"/>
  <c r="Q65" i="20"/>
  <c r="N65" i="20"/>
  <c r="K65" i="20"/>
  <c r="F65" i="20"/>
  <c r="E65" i="20"/>
  <c r="D65" i="20"/>
  <c r="C65" i="20"/>
  <c r="K35" i="5"/>
  <c r="V101" i="5"/>
  <c r="G65" i="20" l="1"/>
  <c r="Q20" i="19"/>
  <c r="Q19" i="19"/>
  <c r="N20" i="19"/>
  <c r="N19" i="19"/>
  <c r="K20" i="19"/>
  <c r="K19" i="19"/>
  <c r="W19" i="19"/>
  <c r="F19" i="19"/>
  <c r="E19" i="19"/>
  <c r="D19" i="19"/>
  <c r="C19" i="19"/>
  <c r="G19" i="19" l="1"/>
  <c r="J237" i="14"/>
  <c r="K237" i="14"/>
  <c r="L237" i="14"/>
  <c r="M237" i="14"/>
  <c r="N237" i="14"/>
  <c r="O237" i="14"/>
  <c r="P237" i="14"/>
  <c r="Q237" i="14"/>
  <c r="R237" i="14"/>
  <c r="S237" i="14"/>
  <c r="C237" i="14"/>
  <c r="D237" i="14"/>
  <c r="E237" i="14"/>
  <c r="F237" i="14"/>
  <c r="G237" i="14" l="1"/>
  <c r="H237" i="14"/>
  <c r="W39" i="19"/>
  <c r="V39" i="19"/>
  <c r="Q39" i="19"/>
  <c r="N39" i="19"/>
  <c r="K39" i="19"/>
  <c r="W36" i="20"/>
  <c r="Q36" i="20"/>
  <c r="N36" i="20"/>
  <c r="K36" i="20"/>
  <c r="F36" i="20"/>
  <c r="E36" i="20"/>
  <c r="D36" i="20"/>
  <c r="C36" i="20"/>
  <c r="W34" i="20"/>
  <c r="V34" i="20"/>
  <c r="Q34" i="20"/>
  <c r="N34" i="20"/>
  <c r="K34" i="20"/>
  <c r="F34" i="20"/>
  <c r="E34" i="20"/>
  <c r="D34" i="20"/>
  <c r="C34" i="20"/>
  <c r="G36" i="20" l="1"/>
  <c r="G34" i="20"/>
  <c r="W59" i="20"/>
  <c r="V59" i="20"/>
  <c r="Q59" i="20"/>
  <c r="N59" i="20"/>
  <c r="F59" i="20"/>
  <c r="E59" i="20"/>
  <c r="D59" i="20"/>
  <c r="C59" i="20"/>
  <c r="G59" i="20" l="1"/>
  <c r="E45" i="14"/>
  <c r="V27" i="15"/>
  <c r="W60" i="20" l="1"/>
  <c r="V60" i="20"/>
  <c r="Q60" i="20"/>
  <c r="N60" i="20"/>
  <c r="K60" i="20"/>
  <c r="F60" i="20"/>
  <c r="E60" i="20"/>
  <c r="D60" i="20"/>
  <c r="C60" i="20"/>
  <c r="G60" i="20" l="1"/>
  <c r="Q27" i="15"/>
  <c r="N27" i="15"/>
  <c r="W21" i="13"/>
  <c r="V21" i="13"/>
  <c r="Q21" i="13"/>
  <c r="N21" i="13"/>
  <c r="K21" i="13"/>
  <c r="F21" i="13"/>
  <c r="E21" i="13"/>
  <c r="D21" i="13"/>
  <c r="C21" i="13"/>
  <c r="K26" i="13"/>
  <c r="G21" i="13" l="1"/>
  <c r="V33" i="5"/>
  <c r="Q44" i="13" l="1"/>
  <c r="W44" i="13"/>
  <c r="V44" i="13"/>
  <c r="N44" i="13"/>
  <c r="K44" i="13"/>
  <c r="K35" i="13" l="1"/>
  <c r="V48" i="13"/>
  <c r="V129" i="5"/>
  <c r="W51" i="13" l="1"/>
  <c r="V51" i="13"/>
  <c r="Q51" i="13"/>
  <c r="N51" i="13"/>
  <c r="K51" i="13"/>
  <c r="Q89" i="5"/>
  <c r="N89" i="5"/>
  <c r="K89" i="5"/>
  <c r="W35" i="19"/>
  <c r="V35" i="19"/>
  <c r="Q35" i="19"/>
  <c r="N35" i="19"/>
  <c r="K35" i="19"/>
  <c r="F35" i="19"/>
  <c r="E35" i="19"/>
  <c r="D35" i="19"/>
  <c r="C35" i="19"/>
  <c r="W33" i="19"/>
  <c r="V33" i="19"/>
  <c r="Q33" i="19"/>
  <c r="N33" i="19"/>
  <c r="K33" i="19"/>
  <c r="F33" i="19"/>
  <c r="E33" i="19"/>
  <c r="D33" i="19"/>
  <c r="C33" i="19"/>
  <c r="K34" i="13"/>
  <c r="G35" i="19" l="1"/>
  <c r="G33" i="19"/>
  <c r="V102" i="5"/>
  <c r="K37" i="13" l="1"/>
  <c r="W36" i="19" l="1"/>
  <c r="V36" i="19"/>
  <c r="Q36" i="19"/>
  <c r="N36" i="19"/>
  <c r="K36" i="19"/>
  <c r="F36" i="19"/>
  <c r="E36" i="19"/>
  <c r="D36" i="19"/>
  <c r="C36" i="19"/>
  <c r="G36" i="19" l="1"/>
  <c r="C73" i="4"/>
  <c r="D73" i="4" l="1"/>
  <c r="V26" i="15"/>
  <c r="V104" i="5"/>
  <c r="V45" i="5"/>
  <c r="V44" i="5"/>
  <c r="E73" i="4" l="1"/>
  <c r="W14" i="19"/>
  <c r="V14" i="19"/>
  <c r="Q14" i="19"/>
  <c r="N14" i="19"/>
  <c r="K14" i="19"/>
  <c r="F14" i="19"/>
  <c r="E14" i="19"/>
  <c r="D14" i="19"/>
  <c r="C14" i="19"/>
  <c r="W9" i="19"/>
  <c r="V9" i="19"/>
  <c r="Q9" i="19"/>
  <c r="N9" i="19"/>
  <c r="F9" i="19"/>
  <c r="E9" i="19"/>
  <c r="D9" i="19"/>
  <c r="C9" i="19"/>
  <c r="W15" i="13"/>
  <c r="V15" i="13"/>
  <c r="Q15" i="13"/>
  <c r="N15" i="13"/>
  <c r="K15" i="13"/>
  <c r="F15" i="13"/>
  <c r="E15" i="13"/>
  <c r="D15" i="13"/>
  <c r="C15" i="13"/>
  <c r="W130" i="5"/>
  <c r="Q130" i="5"/>
  <c r="N130" i="5"/>
  <c r="K130" i="5"/>
  <c r="V44" i="19"/>
  <c r="V43" i="19"/>
  <c r="G14" i="19" l="1"/>
  <c r="F73" i="4"/>
  <c r="G15" i="13"/>
  <c r="G9" i="19"/>
  <c r="Q26" i="15"/>
  <c r="N26" i="15"/>
  <c r="W26" i="15"/>
  <c r="K26" i="15"/>
  <c r="F26" i="15"/>
  <c r="E26" i="15"/>
  <c r="D26" i="15"/>
  <c r="C26" i="15"/>
  <c r="S236" i="14"/>
  <c r="R236" i="14"/>
  <c r="Q236" i="14"/>
  <c r="P236" i="14"/>
  <c r="O236" i="14"/>
  <c r="N236" i="14"/>
  <c r="M236" i="14"/>
  <c r="L236" i="14"/>
  <c r="K236" i="14"/>
  <c r="J236" i="14"/>
  <c r="E236" i="14"/>
  <c r="D236" i="14"/>
  <c r="C236" i="14"/>
  <c r="K36" i="13"/>
  <c r="K27" i="15"/>
  <c r="W22" i="13"/>
  <c r="V22" i="13"/>
  <c r="Q22" i="13"/>
  <c r="N22" i="13"/>
  <c r="K22" i="13"/>
  <c r="F22" i="13"/>
  <c r="E22" i="13"/>
  <c r="D22" i="13"/>
  <c r="C22" i="13"/>
  <c r="W16" i="13"/>
  <c r="V16" i="13"/>
  <c r="Q16" i="13"/>
  <c r="N16" i="13"/>
  <c r="K16" i="13"/>
  <c r="F16" i="13"/>
  <c r="E16" i="13"/>
  <c r="D16" i="13"/>
  <c r="C16" i="13"/>
  <c r="Q37" i="15"/>
  <c r="N37" i="15"/>
  <c r="K37" i="15"/>
  <c r="W64" i="20"/>
  <c r="V64" i="20"/>
  <c r="Q64" i="20"/>
  <c r="N64" i="20"/>
  <c r="K64" i="20"/>
  <c r="F64" i="20"/>
  <c r="E64" i="20"/>
  <c r="D64" i="20"/>
  <c r="C64" i="20"/>
  <c r="V99" i="5"/>
  <c r="V41" i="5"/>
  <c r="G73" i="4" l="1"/>
  <c r="G22" i="13"/>
  <c r="G236" i="14"/>
  <c r="G26" i="15"/>
  <c r="G16" i="13"/>
  <c r="H236" i="14"/>
  <c r="G64" i="20"/>
  <c r="W30" i="19"/>
  <c r="V30" i="19"/>
  <c r="Q30" i="19"/>
  <c r="N30" i="19"/>
  <c r="K30" i="19"/>
  <c r="F30" i="19"/>
  <c r="E30" i="19"/>
  <c r="D30" i="19"/>
  <c r="C30" i="19"/>
  <c r="H73" i="4" l="1"/>
  <c r="G30" i="19"/>
  <c r="V123" i="5"/>
  <c r="I73" i="4" l="1"/>
  <c r="W62" i="20"/>
  <c r="V62" i="20"/>
  <c r="Q62" i="20"/>
  <c r="N62" i="20"/>
  <c r="K62" i="20"/>
  <c r="F62" i="20"/>
  <c r="E62" i="20"/>
  <c r="D62" i="20"/>
  <c r="C62" i="20"/>
  <c r="J73" i="4" l="1"/>
  <c r="G62" i="20"/>
  <c r="K43" i="15"/>
  <c r="K73" i="4" l="1"/>
  <c r="V4" i="19"/>
  <c r="V5" i="19"/>
  <c r="V39" i="20"/>
  <c r="V37" i="20"/>
  <c r="V8" i="20"/>
  <c r="V28" i="20"/>
  <c r="V55" i="20"/>
  <c r="V51" i="20"/>
  <c r="V46" i="20"/>
  <c r="V11" i="20"/>
  <c r="V27" i="20"/>
  <c r="V26" i="20"/>
  <c r="V45" i="20"/>
  <c r="V43" i="20"/>
  <c r="V42" i="20"/>
  <c r="V38" i="20"/>
  <c r="V33" i="20"/>
  <c r="V29" i="20"/>
  <c r="V6" i="20"/>
  <c r="V40" i="20"/>
  <c r="V13" i="20"/>
  <c r="V12" i="20"/>
  <c r="V14" i="20"/>
  <c r="V21" i="20"/>
  <c r="V10" i="20"/>
  <c r="V9" i="20"/>
  <c r="V17" i="20"/>
  <c r="V15" i="20"/>
  <c r="V57" i="20"/>
  <c r="V24" i="20"/>
  <c r="V48" i="20"/>
  <c r="V18" i="20"/>
  <c r="V7" i="20"/>
  <c r="V19" i="20"/>
  <c r="V5" i="20"/>
  <c r="V4" i="20"/>
  <c r="Q68" i="20"/>
  <c r="Q39" i="20"/>
  <c r="Q37" i="20"/>
  <c r="Q8" i="20"/>
  <c r="Q28" i="20"/>
  <c r="Q55" i="20"/>
  <c r="Q51" i="20"/>
  <c r="Q46" i="20"/>
  <c r="Q11" i="20"/>
  <c r="Q27" i="20"/>
  <c r="Q26" i="20"/>
  <c r="Q45" i="20"/>
  <c r="Q43" i="20"/>
  <c r="Q42" i="20"/>
  <c r="Q38" i="20"/>
  <c r="Q33" i="20"/>
  <c r="Q29" i="20"/>
  <c r="Q6" i="20"/>
  <c r="Q40" i="20"/>
  <c r="Q13" i="20"/>
  <c r="Q12" i="20"/>
  <c r="Q14" i="20"/>
  <c r="Q21" i="20"/>
  <c r="Q10" i="20"/>
  <c r="Q9" i="20"/>
  <c r="Q17" i="20"/>
  <c r="Q15" i="20"/>
  <c r="Q61" i="20"/>
  <c r="Q57" i="20"/>
  <c r="Q24" i="20"/>
  <c r="Q48" i="20"/>
  <c r="Q18" i="20"/>
  <c r="Q7" i="20"/>
  <c r="Q19" i="20"/>
  <c r="Q5" i="20"/>
  <c r="Q4" i="20"/>
  <c r="N68" i="20"/>
  <c r="N39" i="20"/>
  <c r="N37" i="20"/>
  <c r="N8" i="20"/>
  <c r="N28" i="20"/>
  <c r="N55" i="20"/>
  <c r="N51" i="20"/>
  <c r="N46" i="20"/>
  <c r="N11" i="20"/>
  <c r="N27" i="20"/>
  <c r="N26" i="20"/>
  <c r="N45" i="20"/>
  <c r="N43" i="20"/>
  <c r="N42" i="20"/>
  <c r="N38" i="20"/>
  <c r="N33" i="20"/>
  <c r="N29" i="20"/>
  <c r="N6" i="20"/>
  <c r="N40" i="20"/>
  <c r="N13" i="20"/>
  <c r="N12" i="20"/>
  <c r="N14" i="20"/>
  <c r="N21" i="20"/>
  <c r="N10" i="20"/>
  <c r="N9" i="20"/>
  <c r="N17" i="20"/>
  <c r="N15" i="20"/>
  <c r="N61" i="20"/>
  <c r="N57" i="20"/>
  <c r="N24" i="20"/>
  <c r="N48" i="20"/>
  <c r="N18" i="20"/>
  <c r="N7" i="20"/>
  <c r="N19" i="20"/>
  <c r="N5" i="20"/>
  <c r="N4" i="20"/>
  <c r="K7" i="20"/>
  <c r="K18" i="20"/>
  <c r="K48" i="20"/>
  <c r="K24" i="20"/>
  <c r="K57" i="20"/>
  <c r="K61" i="20"/>
  <c r="K15" i="20"/>
  <c r="K17" i="20"/>
  <c r="K10" i="20"/>
  <c r="K21" i="20"/>
  <c r="K14" i="20"/>
  <c r="K13" i="20"/>
  <c r="K40" i="20"/>
  <c r="K6" i="20"/>
  <c r="K33" i="20"/>
  <c r="K38" i="20"/>
  <c r="K43" i="20"/>
  <c r="K45" i="20"/>
  <c r="K27" i="20"/>
  <c r="K11" i="20"/>
  <c r="K46" i="20"/>
  <c r="K51" i="20"/>
  <c r="K55" i="20"/>
  <c r="K28" i="20"/>
  <c r="K8" i="20"/>
  <c r="K37" i="20"/>
  <c r="K39" i="20"/>
  <c r="K68" i="20"/>
  <c r="W39" i="20"/>
  <c r="W37" i="20"/>
  <c r="W48" i="15"/>
  <c r="W49" i="15"/>
  <c r="W50" i="15"/>
  <c r="W22" i="15"/>
  <c r="W18" i="15"/>
  <c r="W3" i="15"/>
  <c r="W18" i="13"/>
  <c r="L73" i="4" l="1"/>
  <c r="V30" i="5"/>
  <c r="M73" i="4" l="1"/>
  <c r="Q38" i="5"/>
  <c r="N38" i="5"/>
  <c r="K38" i="5"/>
  <c r="W12" i="19"/>
  <c r="Q12" i="19"/>
  <c r="N12" i="19"/>
  <c r="K12" i="19"/>
  <c r="F12" i="19"/>
  <c r="E12" i="19"/>
  <c r="D12" i="19"/>
  <c r="C12" i="19"/>
  <c r="W57" i="20"/>
  <c r="F57" i="20"/>
  <c r="E57" i="20"/>
  <c r="D57" i="20"/>
  <c r="C57" i="20"/>
  <c r="Q28" i="5"/>
  <c r="N28" i="5"/>
  <c r="W32" i="19"/>
  <c r="Q32" i="19"/>
  <c r="N32" i="19"/>
  <c r="K32" i="19"/>
  <c r="F32" i="19"/>
  <c r="E32" i="19"/>
  <c r="D32" i="19"/>
  <c r="C32" i="19"/>
  <c r="G12" i="19" l="1"/>
  <c r="N73" i="4"/>
  <c r="G57" i="20"/>
  <c r="G32" i="19"/>
  <c r="V10" i="5"/>
  <c r="O73" i="4" l="1"/>
  <c r="V128" i="5"/>
  <c r="P73" i="4" l="1"/>
  <c r="W26" i="5"/>
  <c r="V26" i="5"/>
  <c r="Q26" i="5"/>
  <c r="N26" i="5"/>
  <c r="K26" i="5"/>
  <c r="F26" i="5"/>
  <c r="E26" i="5"/>
  <c r="D26" i="5"/>
  <c r="C26" i="5"/>
  <c r="K22" i="5"/>
  <c r="Q73" i="4" l="1"/>
  <c r="G26" i="5"/>
  <c r="V127" i="5"/>
  <c r="R73" i="4" l="1"/>
  <c r="W43" i="20"/>
  <c r="F43" i="20"/>
  <c r="E43" i="20"/>
  <c r="D43" i="20"/>
  <c r="C43" i="20"/>
  <c r="W45" i="20"/>
  <c r="F45" i="20"/>
  <c r="E45" i="20"/>
  <c r="D45" i="20"/>
  <c r="C45" i="20"/>
  <c r="Q82" i="5"/>
  <c r="N82" i="5"/>
  <c r="K82" i="5"/>
  <c r="W40" i="20"/>
  <c r="F40" i="20"/>
  <c r="E40" i="20"/>
  <c r="D40" i="20"/>
  <c r="C40" i="20"/>
  <c r="W15" i="5"/>
  <c r="V15" i="5"/>
  <c r="Q15" i="5"/>
  <c r="N15" i="5"/>
  <c r="K15" i="5"/>
  <c r="F15" i="5"/>
  <c r="E15" i="5"/>
  <c r="D15" i="5"/>
  <c r="C15" i="5"/>
  <c r="C16" i="5"/>
  <c r="D16" i="5"/>
  <c r="E16" i="5"/>
  <c r="F16" i="5"/>
  <c r="K16" i="5"/>
  <c r="N16" i="5"/>
  <c r="Q16" i="5"/>
  <c r="V16" i="5"/>
  <c r="W16" i="5"/>
  <c r="W13" i="13"/>
  <c r="V13" i="13"/>
  <c r="Q13" i="13"/>
  <c r="N13" i="13"/>
  <c r="K13" i="13"/>
  <c r="F13" i="13"/>
  <c r="E13" i="13"/>
  <c r="D13" i="13"/>
  <c r="C13" i="13"/>
  <c r="N16" i="15"/>
  <c r="S73" i="4" l="1"/>
  <c r="G43" i="20"/>
  <c r="G45" i="20"/>
  <c r="G40" i="20"/>
  <c r="G16" i="5"/>
  <c r="G15" i="5"/>
  <c r="G13" i="13"/>
  <c r="W116" i="5"/>
  <c r="V116" i="5"/>
  <c r="Q116" i="5"/>
  <c r="N116" i="5"/>
  <c r="K116" i="5"/>
  <c r="T73" i="4" l="1"/>
  <c r="V41" i="19"/>
  <c r="U73" i="4" l="1"/>
  <c r="S235" i="14"/>
  <c r="R235" i="14"/>
  <c r="Q235" i="14"/>
  <c r="P235" i="14"/>
  <c r="O235" i="14"/>
  <c r="N235" i="14"/>
  <c r="M235" i="14"/>
  <c r="L235" i="14"/>
  <c r="K235" i="14"/>
  <c r="J235" i="14"/>
  <c r="F235" i="14"/>
  <c r="E235" i="14"/>
  <c r="D235" i="14"/>
  <c r="C235" i="14"/>
  <c r="C12" i="16"/>
  <c r="D12" i="16" s="1"/>
  <c r="B14" i="16" l="1"/>
  <c r="C14" i="16" s="1"/>
  <c r="D14" i="16" s="1"/>
  <c r="E14" i="16" s="1"/>
  <c r="F14" i="16" s="1"/>
  <c r="G14" i="16" s="1"/>
  <c r="H14" i="16" s="1"/>
  <c r="I14" i="16" s="1"/>
  <c r="J14" i="16" s="1"/>
  <c r="K14" i="16" s="1"/>
  <c r="L14" i="16" s="1"/>
  <c r="M14" i="16" s="1"/>
  <c r="N14" i="16" s="1"/>
  <c r="O14" i="16" s="1"/>
  <c r="P14" i="16" s="1"/>
  <c r="Q14" i="16" s="1"/>
  <c r="R14" i="16" s="1"/>
  <c r="S14" i="16" s="1"/>
  <c r="T14" i="16" s="1"/>
  <c r="U14" i="16" s="1"/>
  <c r="V14" i="16" s="1"/>
  <c r="W14" i="16" s="1"/>
  <c r="X14" i="16" s="1"/>
  <c r="Y14" i="16" s="1"/>
  <c r="Z14" i="16" s="1"/>
  <c r="AA14" i="16" s="1"/>
  <c r="AB14" i="16" s="1"/>
  <c r="AC14" i="16" s="1"/>
  <c r="AD14" i="16" s="1"/>
  <c r="AE14" i="16" s="1"/>
  <c r="AF14" i="16" s="1"/>
  <c r="AG14" i="16" s="1"/>
  <c r="AH14" i="16" s="1"/>
  <c r="AI14" i="16" s="1"/>
  <c r="AJ14" i="16" s="1"/>
  <c r="AK14" i="16" s="1"/>
  <c r="AL14" i="16" s="1"/>
  <c r="AM14" i="16" s="1"/>
  <c r="AN14" i="16" s="1"/>
  <c r="AO14" i="16" s="1"/>
  <c r="AP14" i="16" s="1"/>
  <c r="AQ14" i="16" s="1"/>
  <c r="AR14" i="16" s="1"/>
  <c r="AS14" i="16" s="1"/>
  <c r="AT14" i="16" s="1"/>
  <c r="AU14" i="16" s="1"/>
  <c r="AV14" i="16" s="1"/>
  <c r="AW14" i="16" s="1"/>
  <c r="AX14" i="16" s="1"/>
  <c r="AY14" i="16" s="1"/>
  <c r="AZ14" i="16" s="1"/>
  <c r="BA14" i="16" s="1"/>
  <c r="BB14" i="16" s="1"/>
  <c r="BC14" i="16" s="1"/>
  <c r="BD14" i="16" s="1"/>
  <c r="BE14" i="16" s="1"/>
  <c r="BF14" i="16" s="1"/>
  <c r="BG14" i="16" s="1"/>
  <c r="BH14" i="16" s="1"/>
  <c r="BI14" i="16" s="1"/>
  <c r="V73" i="4"/>
  <c r="G235" i="14"/>
  <c r="H235" i="14"/>
  <c r="W73" i="4" l="1"/>
  <c r="V9" i="5"/>
  <c r="X73" i="4" l="1"/>
  <c r="W8" i="19"/>
  <c r="V8" i="19"/>
  <c r="Q8" i="19"/>
  <c r="N8" i="19"/>
  <c r="K8" i="19"/>
  <c r="F8" i="19"/>
  <c r="E8" i="19"/>
  <c r="D8" i="19"/>
  <c r="C8" i="19"/>
  <c r="V47" i="15"/>
  <c r="V48" i="15"/>
  <c r="V49" i="15"/>
  <c r="V50" i="15"/>
  <c r="V43" i="15"/>
  <c r="V44" i="15"/>
  <c r="V41" i="15"/>
  <c r="V35" i="15"/>
  <c r="V34" i="15"/>
  <c r="V32" i="15"/>
  <c r="V22" i="15"/>
  <c r="V20" i="15"/>
  <c r="V19" i="15"/>
  <c r="V18" i="15"/>
  <c r="V12" i="15"/>
  <c r="V11" i="15"/>
  <c r="V8" i="15"/>
  <c r="V7" i="15"/>
  <c r="V3" i="15"/>
  <c r="V45" i="15"/>
  <c r="W7" i="15"/>
  <c r="Q7" i="15"/>
  <c r="N7" i="15"/>
  <c r="K7" i="15"/>
  <c r="F7" i="15"/>
  <c r="E7" i="15"/>
  <c r="D7" i="15"/>
  <c r="C7" i="15"/>
  <c r="W28" i="20"/>
  <c r="G28" i="20"/>
  <c r="W19" i="20"/>
  <c r="K19" i="20"/>
  <c r="F19" i="20"/>
  <c r="E19" i="20"/>
  <c r="D19" i="20"/>
  <c r="C19" i="20"/>
  <c r="W24" i="20"/>
  <c r="F24" i="20"/>
  <c r="E24" i="20"/>
  <c r="D24" i="20"/>
  <c r="C24" i="20"/>
  <c r="Q50" i="15"/>
  <c r="N50" i="15"/>
  <c r="F50" i="15"/>
  <c r="E50" i="15"/>
  <c r="D50" i="15"/>
  <c r="C50" i="15"/>
  <c r="Y73" i="4" l="1"/>
  <c r="G7" i="15"/>
  <c r="G8" i="19"/>
  <c r="G50" i="15"/>
  <c r="G19" i="20"/>
  <c r="G24" i="20"/>
  <c r="W16" i="15"/>
  <c r="V16" i="15"/>
  <c r="Q16" i="15"/>
  <c r="K16" i="15"/>
  <c r="F16" i="15"/>
  <c r="E16" i="15"/>
  <c r="D16" i="15"/>
  <c r="C16" i="15"/>
  <c r="V17" i="15"/>
  <c r="W49" i="13"/>
  <c r="Q49" i="13"/>
  <c r="N49" i="13"/>
  <c r="K49" i="13"/>
  <c r="W18" i="20"/>
  <c r="F18" i="20"/>
  <c r="E18" i="20"/>
  <c r="D18" i="20"/>
  <c r="C18" i="20"/>
  <c r="Q21" i="5"/>
  <c r="N21" i="5"/>
  <c r="K21" i="5"/>
  <c r="Z73" i="4" l="1"/>
  <c r="G16" i="15"/>
  <c r="G18" i="20"/>
  <c r="V30" i="15"/>
  <c r="V124" i="5"/>
  <c r="W12" i="20"/>
  <c r="F12" i="20"/>
  <c r="E12" i="20"/>
  <c r="D12" i="20"/>
  <c r="C12" i="20"/>
  <c r="V42" i="15"/>
  <c r="AA73" i="4" l="1"/>
  <c r="G12" i="20"/>
  <c r="W14" i="20"/>
  <c r="F14" i="20"/>
  <c r="E14" i="20"/>
  <c r="D14" i="20"/>
  <c r="C14" i="20"/>
  <c r="Q15" i="19"/>
  <c r="W15" i="19"/>
  <c r="N15" i="19"/>
  <c r="K15" i="19"/>
  <c r="F15" i="19"/>
  <c r="E15" i="19"/>
  <c r="D15" i="19"/>
  <c r="C15" i="19"/>
  <c r="V122" i="5"/>
  <c r="V83" i="5"/>
  <c r="AB73" i="4" l="1"/>
  <c r="G15" i="19"/>
  <c r="G14" i="20"/>
  <c r="W16" i="19"/>
  <c r="N16" i="19"/>
  <c r="K16" i="19"/>
  <c r="F16" i="19"/>
  <c r="E16" i="19"/>
  <c r="D16" i="19"/>
  <c r="C16" i="19"/>
  <c r="W13" i="20"/>
  <c r="F13" i="20"/>
  <c r="E13" i="20"/>
  <c r="D13" i="20"/>
  <c r="C13" i="20"/>
  <c r="W34" i="15"/>
  <c r="Q34" i="15"/>
  <c r="N34" i="15"/>
  <c r="K34" i="15"/>
  <c r="F34" i="15"/>
  <c r="E34" i="15"/>
  <c r="D34" i="15"/>
  <c r="C34" i="15"/>
  <c r="W101" i="5"/>
  <c r="Q101" i="5"/>
  <c r="N101" i="5"/>
  <c r="K101" i="5"/>
  <c r="AC73" i="4" l="1"/>
  <c r="G16" i="19"/>
  <c r="G13" i="20"/>
  <c r="G34" i="15"/>
  <c r="W83" i="5"/>
  <c r="AD73" i="4" l="1"/>
  <c r="W35" i="15"/>
  <c r="Q35" i="15"/>
  <c r="N35" i="15"/>
  <c r="K35" i="15"/>
  <c r="F35" i="15"/>
  <c r="E35" i="15"/>
  <c r="D35" i="15"/>
  <c r="C35" i="15"/>
  <c r="V36" i="15"/>
  <c r="K14" i="13"/>
  <c r="AE73" i="4" l="1"/>
  <c r="G35" i="15"/>
  <c r="V37" i="5"/>
  <c r="AF73" i="4" l="1"/>
  <c r="W48" i="13"/>
  <c r="Q48" i="13"/>
  <c r="N48" i="13"/>
  <c r="K48" i="13"/>
  <c r="W129" i="5"/>
  <c r="Q129" i="5"/>
  <c r="N129" i="5"/>
  <c r="K129" i="5"/>
  <c r="Q56" i="5" l="1"/>
  <c r="N56" i="5"/>
  <c r="K56" i="5"/>
  <c r="B14" i="4" l="1"/>
  <c r="B26" i="4" s="1"/>
  <c r="B36" i="4" s="1"/>
  <c r="B46" i="4" s="1"/>
  <c r="C46" i="4" l="1"/>
  <c r="D46" i="4" s="1"/>
  <c r="E46" i="4" s="1"/>
  <c r="F46" i="4" s="1"/>
  <c r="G46" i="4" s="1"/>
  <c r="H46" i="4" s="1"/>
  <c r="I46" i="4" s="1"/>
  <c r="J46" i="4" s="1"/>
  <c r="K46" i="4" s="1"/>
  <c r="L46" i="4" s="1"/>
  <c r="M46" i="4" s="1"/>
  <c r="N46" i="4" s="1"/>
  <c r="O46" i="4" s="1"/>
  <c r="P46" i="4" s="1"/>
  <c r="Q46" i="4" s="1"/>
  <c r="R46" i="4" s="1"/>
  <c r="S46" i="4" s="1"/>
  <c r="T46" i="4" s="1"/>
  <c r="U46" i="4" s="1"/>
  <c r="B54" i="4"/>
  <c r="C36" i="4"/>
  <c r="C26" i="4"/>
  <c r="B63" i="4" l="1"/>
  <c r="C54" i="4"/>
  <c r="V46" i="4"/>
  <c r="D36" i="4"/>
  <c r="E36" i="4" s="1"/>
  <c r="D26" i="4"/>
  <c r="E26" i="4" s="1"/>
  <c r="C14" i="4"/>
  <c r="D14" i="4" s="1"/>
  <c r="C3" i="4"/>
  <c r="D54" i="4" l="1"/>
  <c r="C63" i="4"/>
  <c r="W46" i="4"/>
  <c r="F36" i="4"/>
  <c r="G36" i="4" s="1"/>
  <c r="F26" i="4"/>
  <c r="D3" i="4"/>
  <c r="E14" i="4"/>
  <c r="D63" i="4" l="1"/>
  <c r="E54" i="4"/>
  <c r="X46" i="4"/>
  <c r="H36" i="4"/>
  <c r="G26" i="4"/>
  <c r="E3" i="4"/>
  <c r="F14" i="4"/>
  <c r="F54" i="4" l="1"/>
  <c r="E63" i="4"/>
  <c r="Y46" i="4"/>
  <c r="I36" i="4"/>
  <c r="H26" i="4"/>
  <c r="F3" i="4"/>
  <c r="G14" i="4"/>
  <c r="F63" i="4" l="1"/>
  <c r="G54" i="4"/>
  <c r="Z46" i="4"/>
  <c r="J36" i="4"/>
  <c r="I26" i="4"/>
  <c r="G3" i="4"/>
  <c r="H14" i="4"/>
  <c r="H54" i="4" l="1"/>
  <c r="G63" i="4"/>
  <c r="AA46" i="4"/>
  <c r="K36" i="4"/>
  <c r="J26" i="4"/>
  <c r="H3" i="4"/>
  <c r="I14" i="4"/>
  <c r="H63" i="4" l="1"/>
  <c r="I54" i="4"/>
  <c r="AB46" i="4"/>
  <c r="L36" i="4"/>
  <c r="K26" i="4"/>
  <c r="I3" i="4"/>
  <c r="J14" i="4"/>
  <c r="J54" i="4" l="1"/>
  <c r="I63" i="4"/>
  <c r="AC46" i="4"/>
  <c r="M36" i="4"/>
  <c r="L26" i="4"/>
  <c r="J3" i="4"/>
  <c r="K14" i="4"/>
  <c r="J63" i="4" l="1"/>
  <c r="K54" i="4"/>
  <c r="AD46" i="4"/>
  <c r="N36" i="4"/>
  <c r="M26" i="4"/>
  <c r="K3" i="4"/>
  <c r="L14" i="4"/>
  <c r="L54" i="4" l="1"/>
  <c r="K63" i="4"/>
  <c r="AE46" i="4"/>
  <c r="O36" i="4"/>
  <c r="N26" i="4"/>
  <c r="L3" i="4"/>
  <c r="M14" i="4"/>
  <c r="L63" i="4" l="1"/>
  <c r="M54" i="4"/>
  <c r="AF46" i="4"/>
  <c r="P36" i="4"/>
  <c r="O26" i="4"/>
  <c r="M3" i="4"/>
  <c r="N14" i="4"/>
  <c r="W44" i="5"/>
  <c r="Q44" i="5"/>
  <c r="N44" i="5"/>
  <c r="K44" i="5"/>
  <c r="F44" i="5"/>
  <c r="E44" i="5"/>
  <c r="D44" i="5"/>
  <c r="C44" i="5"/>
  <c r="N54" i="4" l="1"/>
  <c r="M63" i="4"/>
  <c r="G44" i="5"/>
  <c r="Q36" i="4"/>
  <c r="P26" i="4"/>
  <c r="N3" i="4"/>
  <c r="O14" i="4"/>
  <c r="W34" i="13"/>
  <c r="V34" i="13"/>
  <c r="Q34" i="13"/>
  <c r="N34" i="13"/>
  <c r="F34" i="13"/>
  <c r="E34" i="13"/>
  <c r="D34" i="13"/>
  <c r="C34" i="13"/>
  <c r="V113" i="5"/>
  <c r="N63" i="4" l="1"/>
  <c r="O54" i="4"/>
  <c r="G34" i="13"/>
  <c r="R36" i="4"/>
  <c r="Q26" i="4"/>
  <c r="O3" i="4"/>
  <c r="P14" i="4"/>
  <c r="V13" i="5"/>
  <c r="V47" i="13"/>
  <c r="V46" i="13"/>
  <c r="V45" i="13"/>
  <c r="V43" i="13"/>
  <c r="V42" i="13"/>
  <c r="V41" i="13"/>
  <c r="V40" i="13"/>
  <c r="V39" i="13"/>
  <c r="V37" i="13"/>
  <c r="V36" i="13"/>
  <c r="V35" i="13"/>
  <c r="V33" i="13"/>
  <c r="V32" i="13"/>
  <c r="V31" i="13"/>
  <c r="V30" i="13"/>
  <c r="V29" i="13"/>
  <c r="V27" i="13"/>
  <c r="V26" i="13"/>
  <c r="V23" i="13"/>
  <c r="V20" i="13"/>
  <c r="V19" i="13"/>
  <c r="V18" i="13"/>
  <c r="V17" i="13"/>
  <c r="V14" i="13"/>
  <c r="V11" i="13"/>
  <c r="V10" i="13"/>
  <c r="V9" i="13"/>
  <c r="V8" i="13"/>
  <c r="V7" i="13"/>
  <c r="V6" i="13"/>
  <c r="V5" i="13"/>
  <c r="V4" i="13"/>
  <c r="V3" i="13"/>
  <c r="Q47" i="13"/>
  <c r="Q46" i="13"/>
  <c r="Q45" i="13"/>
  <c r="Q43" i="13"/>
  <c r="Q42" i="13"/>
  <c r="Q41" i="13"/>
  <c r="Q40" i="13"/>
  <c r="Q39" i="13"/>
  <c r="Q37" i="13"/>
  <c r="Q36" i="13"/>
  <c r="Q35" i="13"/>
  <c r="Q33" i="13"/>
  <c r="Q32" i="13"/>
  <c r="Q31" i="13"/>
  <c r="Q30" i="13"/>
  <c r="Q29" i="13"/>
  <c r="Q27" i="13"/>
  <c r="Q26" i="13"/>
  <c r="Q23" i="13"/>
  <c r="Q20" i="13"/>
  <c r="Q19" i="13"/>
  <c r="Q18" i="13"/>
  <c r="Q17" i="13"/>
  <c r="Q14" i="13"/>
  <c r="Q11" i="13"/>
  <c r="Q10" i="13"/>
  <c r="Q9" i="13"/>
  <c r="Q8" i="13"/>
  <c r="Q7" i="13"/>
  <c r="Q6" i="13"/>
  <c r="Q5" i="13"/>
  <c r="Q4" i="13"/>
  <c r="Q3" i="13"/>
  <c r="N47" i="13"/>
  <c r="N46" i="13"/>
  <c r="N45" i="13"/>
  <c r="N43" i="13"/>
  <c r="N42" i="13"/>
  <c r="N41" i="13"/>
  <c r="N40" i="13"/>
  <c r="N39" i="13"/>
  <c r="N37" i="13"/>
  <c r="N36" i="13"/>
  <c r="N35" i="13"/>
  <c r="N33" i="13"/>
  <c r="N32" i="13"/>
  <c r="N31" i="13"/>
  <c r="N30" i="13"/>
  <c r="N29" i="13"/>
  <c r="N27" i="13"/>
  <c r="N26" i="13"/>
  <c r="N23" i="13"/>
  <c r="N20" i="13"/>
  <c r="N19" i="13"/>
  <c r="N18" i="13"/>
  <c r="N17" i="13"/>
  <c r="N14" i="13"/>
  <c r="N11" i="13"/>
  <c r="N10" i="13"/>
  <c r="N9" i="13"/>
  <c r="N8" i="13"/>
  <c r="N7" i="13"/>
  <c r="N6" i="13"/>
  <c r="N5" i="13"/>
  <c r="N4" i="13"/>
  <c r="N3" i="13"/>
  <c r="K3" i="13"/>
  <c r="K4" i="13"/>
  <c r="K5" i="13"/>
  <c r="K6" i="13"/>
  <c r="K7" i="13"/>
  <c r="K8" i="13"/>
  <c r="K9" i="13"/>
  <c r="K11" i="13"/>
  <c r="K17" i="13"/>
  <c r="K18" i="13"/>
  <c r="K19" i="13"/>
  <c r="K20" i="13"/>
  <c r="K23" i="13"/>
  <c r="K27" i="13"/>
  <c r="K30" i="13"/>
  <c r="K31" i="13"/>
  <c r="K32" i="13"/>
  <c r="K33" i="13"/>
  <c r="K40" i="13"/>
  <c r="K41" i="13"/>
  <c r="K42" i="13"/>
  <c r="K43" i="13"/>
  <c r="K45" i="13"/>
  <c r="K46" i="13"/>
  <c r="K47" i="13"/>
  <c r="A120" i="4"/>
  <c r="A109" i="4"/>
  <c r="A163" i="4"/>
  <c r="A132" i="4"/>
  <c r="A98" i="4"/>
  <c r="A143" i="4"/>
  <c r="A153" i="4"/>
  <c r="P54" i="4" l="1"/>
  <c r="O63" i="4"/>
  <c r="S36" i="4"/>
  <c r="R26" i="4"/>
  <c r="P3" i="4"/>
  <c r="Q14" i="4"/>
  <c r="V64" i="5"/>
  <c r="V63" i="5"/>
  <c r="V67" i="5"/>
  <c r="Q45" i="5"/>
  <c r="N45" i="5"/>
  <c r="P63" i="4" l="1"/>
  <c r="Q54" i="4"/>
  <c r="T36" i="4"/>
  <c r="S26" i="4"/>
  <c r="Q3" i="4"/>
  <c r="R14" i="4"/>
  <c r="R54" i="4" l="1"/>
  <c r="Q63" i="4"/>
  <c r="U36" i="4"/>
  <c r="T26" i="4"/>
  <c r="R3" i="4"/>
  <c r="S14" i="4"/>
  <c r="V6" i="5"/>
  <c r="R63" i="4" l="1"/>
  <c r="S54" i="4"/>
  <c r="V36" i="4"/>
  <c r="U26" i="4"/>
  <c r="S3" i="4"/>
  <c r="T14" i="4"/>
  <c r="W119" i="5"/>
  <c r="V119" i="5"/>
  <c r="N119" i="5"/>
  <c r="K119" i="5"/>
  <c r="V112" i="5"/>
  <c r="W47" i="13"/>
  <c r="K45" i="5"/>
  <c r="K19" i="5"/>
  <c r="T54" i="4" l="1"/>
  <c r="S63" i="4"/>
  <c r="W36" i="4"/>
  <c r="V26" i="4"/>
  <c r="T3" i="4"/>
  <c r="U14" i="4"/>
  <c r="V13" i="15"/>
  <c r="V28" i="15"/>
  <c r="W31" i="19"/>
  <c r="V31" i="19"/>
  <c r="Q31" i="19"/>
  <c r="N31" i="19"/>
  <c r="K31" i="19"/>
  <c r="F31" i="19"/>
  <c r="E31" i="19"/>
  <c r="D31" i="19"/>
  <c r="C31" i="19"/>
  <c r="Q49" i="15"/>
  <c r="N49" i="15"/>
  <c r="F49" i="15"/>
  <c r="E49" i="15"/>
  <c r="D49" i="15"/>
  <c r="C49" i="15"/>
  <c r="Q48" i="15"/>
  <c r="N48" i="15"/>
  <c r="K48" i="15"/>
  <c r="F48" i="15"/>
  <c r="E48" i="15"/>
  <c r="D48" i="15"/>
  <c r="C48" i="15"/>
  <c r="T63" i="4" l="1"/>
  <c r="U54" i="4"/>
  <c r="G48" i="15"/>
  <c r="G49" i="15"/>
  <c r="X36" i="4"/>
  <c r="W26" i="4"/>
  <c r="U3" i="4"/>
  <c r="V14" i="4"/>
  <c r="G31" i="19"/>
  <c r="W44" i="19"/>
  <c r="Q44" i="19"/>
  <c r="N44" i="19"/>
  <c r="K44" i="19"/>
  <c r="V54" i="4" l="1"/>
  <c r="U63" i="4"/>
  <c r="Y36" i="4"/>
  <c r="X26" i="4"/>
  <c r="V3" i="4"/>
  <c r="W14" i="4"/>
  <c r="W43" i="19"/>
  <c r="Q43" i="19"/>
  <c r="N43" i="19"/>
  <c r="K43" i="19"/>
  <c r="V63" i="4" l="1"/>
  <c r="W54" i="4"/>
  <c r="Z36" i="4"/>
  <c r="Y26" i="4"/>
  <c r="W3" i="4"/>
  <c r="X14" i="4"/>
  <c r="V33" i="15"/>
  <c r="V111" i="5"/>
  <c r="X54" i="4" l="1"/>
  <c r="W63" i="4"/>
  <c r="AA36" i="4"/>
  <c r="Z26" i="4"/>
  <c r="X3" i="4"/>
  <c r="Y14" i="4"/>
  <c r="W42" i="19"/>
  <c r="Q42" i="19"/>
  <c r="N42" i="19"/>
  <c r="K42" i="19"/>
  <c r="W4" i="19"/>
  <c r="Q4" i="19"/>
  <c r="N4" i="19"/>
  <c r="C4" i="19"/>
  <c r="D4" i="19"/>
  <c r="E4" i="19"/>
  <c r="F4" i="19"/>
  <c r="W4" i="20"/>
  <c r="K4" i="20"/>
  <c r="C4" i="20"/>
  <c r="D4" i="20"/>
  <c r="E4" i="20"/>
  <c r="F4" i="20"/>
  <c r="W43" i="15"/>
  <c r="Q43" i="15"/>
  <c r="N43" i="15"/>
  <c r="W123" i="5"/>
  <c r="Q123" i="5"/>
  <c r="N123" i="5"/>
  <c r="K123" i="5"/>
  <c r="W106" i="5"/>
  <c r="V106" i="5"/>
  <c r="Q106" i="5"/>
  <c r="N106" i="5"/>
  <c r="K106" i="5"/>
  <c r="W103" i="5"/>
  <c r="V103" i="5"/>
  <c r="Q103" i="5"/>
  <c r="N103" i="5"/>
  <c r="K103" i="5"/>
  <c r="W46" i="13"/>
  <c r="V110" i="5"/>
  <c r="V85" i="5"/>
  <c r="C25" i="5"/>
  <c r="D25" i="5"/>
  <c r="E25" i="5"/>
  <c r="F25" i="5"/>
  <c r="C43" i="5"/>
  <c r="D43" i="5"/>
  <c r="E43" i="5"/>
  <c r="F43" i="5"/>
  <c r="C40" i="5"/>
  <c r="D40" i="5"/>
  <c r="E40" i="5"/>
  <c r="F40" i="5"/>
  <c r="F10" i="20"/>
  <c r="E10" i="20"/>
  <c r="D10" i="20"/>
  <c r="C10" i="20"/>
  <c r="W47" i="15"/>
  <c r="Q47" i="15"/>
  <c r="N47" i="15"/>
  <c r="K47" i="15"/>
  <c r="W128" i="5"/>
  <c r="Q128" i="5"/>
  <c r="N128" i="5"/>
  <c r="K128" i="5"/>
  <c r="V121" i="5"/>
  <c r="Q121" i="5"/>
  <c r="N121" i="5"/>
  <c r="W127" i="5"/>
  <c r="Q127" i="5"/>
  <c r="N127" i="5"/>
  <c r="K127" i="5"/>
  <c r="W5" i="20"/>
  <c r="K5" i="20"/>
  <c r="F5" i="20"/>
  <c r="E5" i="20"/>
  <c r="D5" i="20"/>
  <c r="C5" i="20"/>
  <c r="W5" i="19"/>
  <c r="Q5" i="19"/>
  <c r="N5" i="19"/>
  <c r="K5" i="19"/>
  <c r="F5" i="19"/>
  <c r="E5" i="19"/>
  <c r="D5" i="19"/>
  <c r="C5" i="19"/>
  <c r="W8" i="20"/>
  <c r="W41" i="19"/>
  <c r="Q41" i="19"/>
  <c r="N41" i="19"/>
  <c r="K41" i="19"/>
  <c r="W41" i="15"/>
  <c r="Q41" i="15"/>
  <c r="N41" i="15"/>
  <c r="K41" i="15"/>
  <c r="V40" i="15"/>
  <c r="W11" i="15"/>
  <c r="Q11" i="15"/>
  <c r="N11" i="15"/>
  <c r="K11" i="15"/>
  <c r="F11" i="15"/>
  <c r="E11" i="15"/>
  <c r="D11" i="15"/>
  <c r="C11" i="15"/>
  <c r="W126" i="5"/>
  <c r="Q126" i="5"/>
  <c r="N126" i="5"/>
  <c r="K126" i="5"/>
  <c r="Q10" i="5"/>
  <c r="N10" i="5"/>
  <c r="K10" i="5"/>
  <c r="V3" i="19"/>
  <c r="V3" i="20"/>
  <c r="W3" i="20"/>
  <c r="W3" i="19"/>
  <c r="R4" i="14"/>
  <c r="S4" i="14"/>
  <c r="R5" i="14"/>
  <c r="S5" i="14"/>
  <c r="R6" i="14"/>
  <c r="S6" i="14"/>
  <c r="R7" i="14"/>
  <c r="S7" i="14"/>
  <c r="R8" i="14"/>
  <c r="S8" i="14"/>
  <c r="R9" i="14"/>
  <c r="S9" i="14"/>
  <c r="R10" i="14"/>
  <c r="S10" i="14"/>
  <c r="R11" i="14"/>
  <c r="S11" i="14"/>
  <c r="R12" i="14"/>
  <c r="S12" i="14"/>
  <c r="R13" i="14"/>
  <c r="S13" i="14"/>
  <c r="R14" i="14"/>
  <c r="S14" i="14"/>
  <c r="R16" i="14"/>
  <c r="S16" i="14"/>
  <c r="R17" i="14"/>
  <c r="S17" i="14"/>
  <c r="R18" i="14"/>
  <c r="S18" i="14"/>
  <c r="R19" i="14"/>
  <c r="S19" i="14"/>
  <c r="R20" i="14"/>
  <c r="S20" i="14"/>
  <c r="R21" i="14"/>
  <c r="S21" i="14"/>
  <c r="R22" i="14"/>
  <c r="S22" i="14"/>
  <c r="R23" i="14"/>
  <c r="S23" i="14"/>
  <c r="R24" i="14"/>
  <c r="S24" i="14"/>
  <c r="R25" i="14"/>
  <c r="S25" i="14"/>
  <c r="R26" i="14"/>
  <c r="S26" i="14"/>
  <c r="R27" i="14"/>
  <c r="S27" i="14"/>
  <c r="R28" i="14"/>
  <c r="S28" i="14"/>
  <c r="R29" i="14"/>
  <c r="S29" i="14"/>
  <c r="R30" i="14"/>
  <c r="S30" i="14"/>
  <c r="R31" i="14"/>
  <c r="S31" i="14"/>
  <c r="R32" i="14"/>
  <c r="S32" i="14"/>
  <c r="R33" i="14"/>
  <c r="S33" i="14"/>
  <c r="R34" i="14"/>
  <c r="S34" i="14"/>
  <c r="R35" i="14"/>
  <c r="S35" i="14"/>
  <c r="R36" i="14"/>
  <c r="S36" i="14"/>
  <c r="R37" i="14"/>
  <c r="S37" i="14"/>
  <c r="R38" i="14"/>
  <c r="S38" i="14"/>
  <c r="R39" i="14"/>
  <c r="S39" i="14"/>
  <c r="R40" i="14"/>
  <c r="S40" i="14"/>
  <c r="R41" i="14"/>
  <c r="S41" i="14"/>
  <c r="R42" i="14"/>
  <c r="S42" i="14"/>
  <c r="R43" i="14"/>
  <c r="S43" i="14"/>
  <c r="R44" i="14"/>
  <c r="S44" i="14"/>
  <c r="R45" i="14"/>
  <c r="S45" i="14"/>
  <c r="R46" i="14"/>
  <c r="S46" i="14"/>
  <c r="R47" i="14"/>
  <c r="S47" i="14"/>
  <c r="R48" i="14"/>
  <c r="S48" i="14"/>
  <c r="R49" i="14"/>
  <c r="S49" i="14"/>
  <c r="R50" i="14"/>
  <c r="S50" i="14"/>
  <c r="R51" i="14"/>
  <c r="S51" i="14"/>
  <c r="R52" i="14"/>
  <c r="S52" i="14"/>
  <c r="R53" i="14"/>
  <c r="S53" i="14"/>
  <c r="R54" i="14"/>
  <c r="S54" i="14"/>
  <c r="R55" i="14"/>
  <c r="S55" i="14"/>
  <c r="R56" i="14"/>
  <c r="S56" i="14"/>
  <c r="R57" i="14"/>
  <c r="S57" i="14"/>
  <c r="R58" i="14"/>
  <c r="S58" i="14"/>
  <c r="R59" i="14"/>
  <c r="S59" i="14"/>
  <c r="R60" i="14"/>
  <c r="S60" i="14"/>
  <c r="R61" i="14"/>
  <c r="S61" i="14"/>
  <c r="R62" i="14"/>
  <c r="S62" i="14"/>
  <c r="R63" i="14"/>
  <c r="S63" i="14"/>
  <c r="R64" i="14"/>
  <c r="S64" i="14"/>
  <c r="R65" i="14"/>
  <c r="S65" i="14"/>
  <c r="R66" i="14"/>
  <c r="S66" i="14"/>
  <c r="R67" i="14"/>
  <c r="S67" i="14"/>
  <c r="R68" i="14"/>
  <c r="S68" i="14"/>
  <c r="R69" i="14"/>
  <c r="S69" i="14"/>
  <c r="R70" i="14"/>
  <c r="S70" i="14"/>
  <c r="R71" i="14"/>
  <c r="S71" i="14"/>
  <c r="R72" i="14"/>
  <c r="S72" i="14"/>
  <c r="R73" i="14"/>
  <c r="S73" i="14"/>
  <c r="R74" i="14"/>
  <c r="S74" i="14"/>
  <c r="R75" i="14"/>
  <c r="S75" i="14"/>
  <c r="R76" i="14"/>
  <c r="S76" i="14"/>
  <c r="R77" i="14"/>
  <c r="S77" i="14"/>
  <c r="R78" i="14"/>
  <c r="S78" i="14"/>
  <c r="R79" i="14"/>
  <c r="S79" i="14"/>
  <c r="R80" i="14"/>
  <c r="S80" i="14"/>
  <c r="R81" i="14"/>
  <c r="S81" i="14"/>
  <c r="R82" i="14"/>
  <c r="S82" i="14"/>
  <c r="R83" i="14"/>
  <c r="S83" i="14"/>
  <c r="R84" i="14"/>
  <c r="S84" i="14"/>
  <c r="R85" i="14"/>
  <c r="S85" i="14"/>
  <c r="R86" i="14"/>
  <c r="S86" i="14"/>
  <c r="R87" i="14"/>
  <c r="S87" i="14"/>
  <c r="R88" i="14"/>
  <c r="S88" i="14"/>
  <c r="R89" i="14"/>
  <c r="S89" i="14"/>
  <c r="R90" i="14"/>
  <c r="S90" i="14"/>
  <c r="R91" i="14"/>
  <c r="S91" i="14"/>
  <c r="R92" i="14"/>
  <c r="S92" i="14"/>
  <c r="R93" i="14"/>
  <c r="S93" i="14"/>
  <c r="R94" i="14"/>
  <c r="S94" i="14"/>
  <c r="R95" i="14"/>
  <c r="S95" i="14"/>
  <c r="R96" i="14"/>
  <c r="S96" i="14"/>
  <c r="R97" i="14"/>
  <c r="S97" i="14"/>
  <c r="R98" i="14"/>
  <c r="S98" i="14"/>
  <c r="R99" i="14"/>
  <c r="S99" i="14"/>
  <c r="R100" i="14"/>
  <c r="S100" i="14"/>
  <c r="R101" i="14"/>
  <c r="S101" i="14"/>
  <c r="R102" i="14"/>
  <c r="S102" i="14"/>
  <c r="R103" i="14"/>
  <c r="S103" i="14"/>
  <c r="R104" i="14"/>
  <c r="S104" i="14"/>
  <c r="R105" i="14"/>
  <c r="S105" i="14"/>
  <c r="R106" i="14"/>
  <c r="S106" i="14"/>
  <c r="R107" i="14"/>
  <c r="S107" i="14"/>
  <c r="R108" i="14"/>
  <c r="S108" i="14"/>
  <c r="R109" i="14"/>
  <c r="S109" i="14"/>
  <c r="R110" i="14"/>
  <c r="S110" i="14"/>
  <c r="R111" i="14"/>
  <c r="S111" i="14"/>
  <c r="R112" i="14"/>
  <c r="S112" i="14"/>
  <c r="R113" i="14"/>
  <c r="S113" i="14"/>
  <c r="R114" i="14"/>
  <c r="S114" i="14"/>
  <c r="R115" i="14"/>
  <c r="S115" i="14"/>
  <c r="R116" i="14"/>
  <c r="S116" i="14"/>
  <c r="R117" i="14"/>
  <c r="S117" i="14"/>
  <c r="R118" i="14"/>
  <c r="S118" i="14"/>
  <c r="R119" i="14"/>
  <c r="S119" i="14"/>
  <c r="R120" i="14"/>
  <c r="S120" i="14"/>
  <c r="R121" i="14"/>
  <c r="S121" i="14"/>
  <c r="R122" i="14"/>
  <c r="S122" i="14"/>
  <c r="R123" i="14"/>
  <c r="S123" i="14"/>
  <c r="R124" i="14"/>
  <c r="S124" i="14"/>
  <c r="R125" i="14"/>
  <c r="S125" i="14"/>
  <c r="R126" i="14"/>
  <c r="S126" i="14"/>
  <c r="R127" i="14"/>
  <c r="S127" i="14"/>
  <c r="R128" i="14"/>
  <c r="S128" i="14"/>
  <c r="R129" i="14"/>
  <c r="S129" i="14"/>
  <c r="R130" i="14"/>
  <c r="S130" i="14"/>
  <c r="R131" i="14"/>
  <c r="S131" i="14"/>
  <c r="R132" i="14"/>
  <c r="S132" i="14"/>
  <c r="R133" i="14"/>
  <c r="S133" i="14"/>
  <c r="R134" i="14"/>
  <c r="S134" i="14"/>
  <c r="R135" i="14"/>
  <c r="S135" i="14"/>
  <c r="R136" i="14"/>
  <c r="S136" i="14"/>
  <c r="R137" i="14"/>
  <c r="S137" i="14"/>
  <c r="R138" i="14"/>
  <c r="S138" i="14"/>
  <c r="R139" i="14"/>
  <c r="S139" i="14"/>
  <c r="R140" i="14"/>
  <c r="S140" i="14"/>
  <c r="R141" i="14"/>
  <c r="S141" i="14"/>
  <c r="R142" i="14"/>
  <c r="S142" i="14"/>
  <c r="R143" i="14"/>
  <c r="S143" i="14"/>
  <c r="R144" i="14"/>
  <c r="S144" i="14"/>
  <c r="R145" i="14"/>
  <c r="S145" i="14"/>
  <c r="R146" i="14"/>
  <c r="S146" i="14"/>
  <c r="R147" i="14"/>
  <c r="S147" i="14"/>
  <c r="R148" i="14"/>
  <c r="S148" i="14"/>
  <c r="R149" i="14"/>
  <c r="S149" i="14"/>
  <c r="R150" i="14"/>
  <c r="S150" i="14"/>
  <c r="R151" i="14"/>
  <c r="S151" i="14"/>
  <c r="R152" i="14"/>
  <c r="S152" i="14"/>
  <c r="R153" i="14"/>
  <c r="S153" i="14"/>
  <c r="R154" i="14"/>
  <c r="S154" i="14"/>
  <c r="R155" i="14"/>
  <c r="S155" i="14"/>
  <c r="R156" i="14"/>
  <c r="S156" i="14"/>
  <c r="R157" i="14"/>
  <c r="S157" i="14"/>
  <c r="R158" i="14"/>
  <c r="S158" i="14"/>
  <c r="R159" i="14"/>
  <c r="S159" i="14"/>
  <c r="R160" i="14"/>
  <c r="S160" i="14"/>
  <c r="R161" i="14"/>
  <c r="S161" i="14"/>
  <c r="R162" i="14"/>
  <c r="S162" i="14"/>
  <c r="R163" i="14"/>
  <c r="S163" i="14"/>
  <c r="R164" i="14"/>
  <c r="S164" i="14"/>
  <c r="R165" i="14"/>
  <c r="S165" i="14"/>
  <c r="R166" i="14"/>
  <c r="S166" i="14"/>
  <c r="R167" i="14"/>
  <c r="S167" i="14"/>
  <c r="R168" i="14"/>
  <c r="S168" i="14"/>
  <c r="R169" i="14"/>
  <c r="S169" i="14"/>
  <c r="R170" i="14"/>
  <c r="S170" i="14"/>
  <c r="R171" i="14"/>
  <c r="S171" i="14"/>
  <c r="R172" i="14"/>
  <c r="S172" i="14"/>
  <c r="R173" i="14"/>
  <c r="S173" i="14"/>
  <c r="R174" i="14"/>
  <c r="S174" i="14"/>
  <c r="R175" i="14"/>
  <c r="S175" i="14"/>
  <c r="R176" i="14"/>
  <c r="S176" i="14"/>
  <c r="R177" i="14"/>
  <c r="S177" i="14"/>
  <c r="R178" i="14"/>
  <c r="S178" i="14"/>
  <c r="R179" i="14"/>
  <c r="S179" i="14"/>
  <c r="R180" i="14"/>
  <c r="S180" i="14"/>
  <c r="R181" i="14"/>
  <c r="S181" i="14"/>
  <c r="R182" i="14"/>
  <c r="S182" i="14"/>
  <c r="R183" i="14"/>
  <c r="S183" i="14"/>
  <c r="R184" i="14"/>
  <c r="S184" i="14"/>
  <c r="R185" i="14"/>
  <c r="S185" i="14"/>
  <c r="R186" i="14"/>
  <c r="S186" i="14"/>
  <c r="R187" i="14"/>
  <c r="S187" i="14"/>
  <c r="R188" i="14"/>
  <c r="S188" i="14"/>
  <c r="R189" i="14"/>
  <c r="S189" i="14"/>
  <c r="R190" i="14"/>
  <c r="S190" i="14"/>
  <c r="R191" i="14"/>
  <c r="S191" i="14"/>
  <c r="R192" i="14"/>
  <c r="S192" i="14"/>
  <c r="R193" i="14"/>
  <c r="S193" i="14"/>
  <c r="R194" i="14"/>
  <c r="S194" i="14"/>
  <c r="R195" i="14"/>
  <c r="S195" i="14"/>
  <c r="R196" i="14"/>
  <c r="S196" i="14"/>
  <c r="R197" i="14"/>
  <c r="S197" i="14"/>
  <c r="R198" i="14"/>
  <c r="S198" i="14"/>
  <c r="R199" i="14"/>
  <c r="S199" i="14"/>
  <c r="R200" i="14"/>
  <c r="S200" i="14"/>
  <c r="R201" i="14"/>
  <c r="S201" i="14"/>
  <c r="R202" i="14"/>
  <c r="S202" i="14"/>
  <c r="R203" i="14"/>
  <c r="S203" i="14"/>
  <c r="R204" i="14"/>
  <c r="S204" i="14"/>
  <c r="R205" i="14"/>
  <c r="S205" i="14"/>
  <c r="R206" i="14"/>
  <c r="S206" i="14"/>
  <c r="R207" i="14"/>
  <c r="S207" i="14"/>
  <c r="R208" i="14"/>
  <c r="S208" i="14"/>
  <c r="R209" i="14"/>
  <c r="S209" i="14"/>
  <c r="R210" i="14"/>
  <c r="S210" i="14"/>
  <c r="R211" i="14"/>
  <c r="S211" i="14"/>
  <c r="R212" i="14"/>
  <c r="S212" i="14"/>
  <c r="R213" i="14"/>
  <c r="S213" i="14"/>
  <c r="R214" i="14"/>
  <c r="S214" i="14"/>
  <c r="R215" i="14"/>
  <c r="S215" i="14"/>
  <c r="R216" i="14"/>
  <c r="S216" i="14"/>
  <c r="R217" i="14"/>
  <c r="S217" i="14"/>
  <c r="R218" i="14"/>
  <c r="S218" i="14"/>
  <c r="R219" i="14"/>
  <c r="S219" i="14"/>
  <c r="R220" i="14"/>
  <c r="S220" i="14"/>
  <c r="R221" i="14"/>
  <c r="S221" i="14"/>
  <c r="R222" i="14"/>
  <c r="S222" i="14"/>
  <c r="R223" i="14"/>
  <c r="S223" i="14"/>
  <c r="R224" i="14"/>
  <c r="S224" i="14"/>
  <c r="R225" i="14"/>
  <c r="S225" i="14"/>
  <c r="R226" i="14"/>
  <c r="S226" i="14"/>
  <c r="R227" i="14"/>
  <c r="S227" i="14"/>
  <c r="R228" i="14"/>
  <c r="S228" i="14"/>
  <c r="R229" i="14"/>
  <c r="S229" i="14"/>
  <c r="R230" i="14"/>
  <c r="S230" i="14"/>
  <c r="R231" i="14"/>
  <c r="S231" i="14"/>
  <c r="R232" i="14"/>
  <c r="S232" i="14"/>
  <c r="R233" i="14"/>
  <c r="S233" i="14"/>
  <c r="R234" i="14"/>
  <c r="S234" i="14"/>
  <c r="S3" i="14"/>
  <c r="R3" i="14"/>
  <c r="P4" i="14"/>
  <c r="Q4" i="14"/>
  <c r="P5" i="14"/>
  <c r="Q5" i="14"/>
  <c r="P6" i="14"/>
  <c r="Q6" i="14"/>
  <c r="P7" i="14"/>
  <c r="Q7" i="14"/>
  <c r="P8" i="14"/>
  <c r="Q8" i="14"/>
  <c r="P9" i="14"/>
  <c r="Q9" i="14"/>
  <c r="P10" i="14"/>
  <c r="Q10" i="14"/>
  <c r="Q11" i="14"/>
  <c r="P12" i="14"/>
  <c r="Q12" i="14"/>
  <c r="P13" i="14"/>
  <c r="Q13" i="14"/>
  <c r="P14" i="14"/>
  <c r="Q14" i="14"/>
  <c r="P15" i="14"/>
  <c r="Q15" i="14"/>
  <c r="P16" i="14"/>
  <c r="Q16" i="14"/>
  <c r="P17" i="14"/>
  <c r="Q17" i="14"/>
  <c r="P18" i="14"/>
  <c r="Q18" i="14"/>
  <c r="P19" i="14"/>
  <c r="Q19" i="14"/>
  <c r="P20" i="14"/>
  <c r="Q20" i="14"/>
  <c r="P21" i="14"/>
  <c r="Q21" i="14"/>
  <c r="P22" i="14"/>
  <c r="Q22" i="14"/>
  <c r="P23" i="14"/>
  <c r="Q23" i="14"/>
  <c r="P24" i="14"/>
  <c r="Q24" i="14"/>
  <c r="P25" i="14"/>
  <c r="Q25" i="14"/>
  <c r="P26" i="14"/>
  <c r="Q26" i="14"/>
  <c r="P27" i="14"/>
  <c r="Q27" i="14"/>
  <c r="P28" i="14"/>
  <c r="Q28" i="14"/>
  <c r="P29" i="14"/>
  <c r="Q29" i="14"/>
  <c r="P30" i="14"/>
  <c r="Q30" i="14"/>
  <c r="P31" i="14"/>
  <c r="Q31" i="14"/>
  <c r="P32" i="14"/>
  <c r="Q32" i="14"/>
  <c r="P33" i="14"/>
  <c r="Q33" i="14"/>
  <c r="P34" i="14"/>
  <c r="Q34" i="14"/>
  <c r="P35" i="14"/>
  <c r="Q35" i="14"/>
  <c r="P36" i="14"/>
  <c r="Q36" i="14"/>
  <c r="P37" i="14"/>
  <c r="Q37" i="14"/>
  <c r="P38" i="14"/>
  <c r="Q38" i="14"/>
  <c r="P39" i="14"/>
  <c r="Q39" i="14"/>
  <c r="P40" i="14"/>
  <c r="Q40" i="14"/>
  <c r="P41" i="14"/>
  <c r="Q41" i="14"/>
  <c r="P42" i="14"/>
  <c r="Q42" i="14"/>
  <c r="P43" i="14"/>
  <c r="Q43" i="14"/>
  <c r="P44" i="14"/>
  <c r="Q44" i="14"/>
  <c r="P45" i="14"/>
  <c r="Q45" i="14"/>
  <c r="P46" i="14"/>
  <c r="Q46" i="14"/>
  <c r="P47" i="14"/>
  <c r="Q47" i="14"/>
  <c r="P48" i="14"/>
  <c r="Q48" i="14"/>
  <c r="P49" i="14"/>
  <c r="Q49" i="14"/>
  <c r="P50" i="14"/>
  <c r="Q50" i="14"/>
  <c r="P51" i="14"/>
  <c r="Q51" i="14"/>
  <c r="P52" i="14"/>
  <c r="Q52" i="14"/>
  <c r="P53" i="14"/>
  <c r="Q53" i="14"/>
  <c r="P54" i="14"/>
  <c r="Q54" i="14"/>
  <c r="P55" i="14"/>
  <c r="Q55" i="14"/>
  <c r="P56" i="14"/>
  <c r="Q56" i="14"/>
  <c r="P57" i="14"/>
  <c r="Q57" i="14"/>
  <c r="P58" i="14"/>
  <c r="Q58" i="14"/>
  <c r="P59" i="14"/>
  <c r="Q59" i="14"/>
  <c r="P60" i="14"/>
  <c r="Q60" i="14"/>
  <c r="P61" i="14"/>
  <c r="Q61" i="14"/>
  <c r="P62" i="14"/>
  <c r="Q62" i="14"/>
  <c r="P63" i="14"/>
  <c r="Q63" i="14"/>
  <c r="P64" i="14"/>
  <c r="Q64" i="14"/>
  <c r="P65" i="14"/>
  <c r="Q65" i="14"/>
  <c r="P66" i="14"/>
  <c r="Q66" i="14"/>
  <c r="P67" i="14"/>
  <c r="Q67" i="14"/>
  <c r="P68" i="14"/>
  <c r="Q68" i="14"/>
  <c r="P69" i="14"/>
  <c r="Q69" i="14"/>
  <c r="P70" i="14"/>
  <c r="Q70" i="14"/>
  <c r="P71" i="14"/>
  <c r="Q71" i="14"/>
  <c r="P72" i="14"/>
  <c r="Q72" i="14"/>
  <c r="P73" i="14"/>
  <c r="Q73" i="14"/>
  <c r="P74" i="14"/>
  <c r="Q74" i="14"/>
  <c r="P75" i="14"/>
  <c r="Q75" i="14"/>
  <c r="P76" i="14"/>
  <c r="Q76" i="14"/>
  <c r="P77" i="14"/>
  <c r="Q77" i="14"/>
  <c r="P78" i="14"/>
  <c r="Q78" i="14"/>
  <c r="P79" i="14"/>
  <c r="Q79" i="14"/>
  <c r="P80" i="14"/>
  <c r="Q80" i="14"/>
  <c r="P81" i="14"/>
  <c r="Q81" i="14"/>
  <c r="P82" i="14"/>
  <c r="Q82" i="14"/>
  <c r="P83" i="14"/>
  <c r="Q83" i="14"/>
  <c r="P84" i="14"/>
  <c r="Q84" i="14"/>
  <c r="P85" i="14"/>
  <c r="Q85" i="14"/>
  <c r="P86" i="14"/>
  <c r="Q86" i="14"/>
  <c r="P87" i="14"/>
  <c r="Q87" i="14"/>
  <c r="P88" i="14"/>
  <c r="Q88" i="14"/>
  <c r="P89" i="14"/>
  <c r="Q89" i="14"/>
  <c r="P90" i="14"/>
  <c r="Q90" i="14"/>
  <c r="P91" i="14"/>
  <c r="Q91" i="14"/>
  <c r="P92" i="14"/>
  <c r="Q92" i="14"/>
  <c r="P93" i="14"/>
  <c r="Q93" i="14"/>
  <c r="P94" i="14"/>
  <c r="Q94" i="14"/>
  <c r="P95" i="14"/>
  <c r="Q95" i="14"/>
  <c r="P96" i="14"/>
  <c r="Q96" i="14"/>
  <c r="P97" i="14"/>
  <c r="Q97" i="14"/>
  <c r="P98" i="14"/>
  <c r="Q98" i="14"/>
  <c r="P99" i="14"/>
  <c r="Q99" i="14"/>
  <c r="P100" i="14"/>
  <c r="Q100" i="14"/>
  <c r="P101" i="14"/>
  <c r="Q101" i="14"/>
  <c r="P102" i="14"/>
  <c r="Q102" i="14"/>
  <c r="P103" i="14"/>
  <c r="Q103" i="14"/>
  <c r="P104" i="14"/>
  <c r="Q104" i="14"/>
  <c r="P105" i="14"/>
  <c r="Q105" i="14"/>
  <c r="P106" i="14"/>
  <c r="Q106" i="14"/>
  <c r="P107" i="14"/>
  <c r="Q107" i="14"/>
  <c r="P108" i="14"/>
  <c r="Q108" i="14"/>
  <c r="P109" i="14"/>
  <c r="Q109" i="14"/>
  <c r="P110" i="14"/>
  <c r="Q110" i="14"/>
  <c r="P111" i="14"/>
  <c r="Q111" i="14"/>
  <c r="P112" i="14"/>
  <c r="Q112" i="14"/>
  <c r="P113" i="14"/>
  <c r="Q113" i="14"/>
  <c r="P114" i="14"/>
  <c r="Q114" i="14"/>
  <c r="P115" i="14"/>
  <c r="Q115" i="14"/>
  <c r="P116" i="14"/>
  <c r="Q116" i="14"/>
  <c r="P117" i="14"/>
  <c r="Q117" i="14"/>
  <c r="P118" i="14"/>
  <c r="Q118" i="14"/>
  <c r="P119" i="14"/>
  <c r="Q119" i="14"/>
  <c r="P120" i="14"/>
  <c r="Q120" i="14"/>
  <c r="P121" i="14"/>
  <c r="Q121" i="14"/>
  <c r="P122" i="14"/>
  <c r="Q122" i="14"/>
  <c r="P123" i="14"/>
  <c r="Q123" i="14"/>
  <c r="P124" i="14"/>
  <c r="Q124" i="14"/>
  <c r="P125" i="14"/>
  <c r="Q125" i="14"/>
  <c r="P126" i="14"/>
  <c r="Q126" i="14"/>
  <c r="P127" i="14"/>
  <c r="Q127" i="14"/>
  <c r="P128" i="14"/>
  <c r="Q128" i="14"/>
  <c r="P129" i="14"/>
  <c r="Q129" i="14"/>
  <c r="P130" i="14"/>
  <c r="Q130" i="14"/>
  <c r="P131" i="14"/>
  <c r="Q131" i="14"/>
  <c r="P132" i="14"/>
  <c r="Q132" i="14"/>
  <c r="P133" i="14"/>
  <c r="Q133" i="14"/>
  <c r="P134" i="14"/>
  <c r="Q134" i="14"/>
  <c r="P135" i="14"/>
  <c r="Q135" i="14"/>
  <c r="P136" i="14"/>
  <c r="Q136" i="14"/>
  <c r="P137" i="14"/>
  <c r="Q137" i="14"/>
  <c r="P138" i="14"/>
  <c r="Q138" i="14"/>
  <c r="P139" i="14"/>
  <c r="Q139" i="14"/>
  <c r="P140" i="14"/>
  <c r="Q140" i="14"/>
  <c r="P141" i="14"/>
  <c r="Q141" i="14"/>
  <c r="P142" i="14"/>
  <c r="Q142" i="14"/>
  <c r="P143" i="14"/>
  <c r="Q143" i="14"/>
  <c r="P144" i="14"/>
  <c r="Q144" i="14"/>
  <c r="P145" i="14"/>
  <c r="Q145" i="14"/>
  <c r="P146" i="14"/>
  <c r="Q146" i="14"/>
  <c r="P147" i="14"/>
  <c r="Q147" i="14"/>
  <c r="P148" i="14"/>
  <c r="Q148" i="14"/>
  <c r="P149" i="14"/>
  <c r="Q149" i="14"/>
  <c r="P150" i="14"/>
  <c r="Q150" i="14"/>
  <c r="P151" i="14"/>
  <c r="Q151" i="14"/>
  <c r="P152" i="14"/>
  <c r="Q152" i="14"/>
  <c r="P153" i="14"/>
  <c r="Q153" i="14"/>
  <c r="P154" i="14"/>
  <c r="Q154" i="14"/>
  <c r="P155" i="14"/>
  <c r="Q155" i="14"/>
  <c r="P156" i="14"/>
  <c r="Q156" i="14"/>
  <c r="P157" i="14"/>
  <c r="Q157" i="14"/>
  <c r="P158" i="14"/>
  <c r="Q158" i="14"/>
  <c r="P159" i="14"/>
  <c r="Q159" i="14"/>
  <c r="P160" i="14"/>
  <c r="Q160" i="14"/>
  <c r="P161" i="14"/>
  <c r="Q161" i="14"/>
  <c r="P162" i="14"/>
  <c r="Q162" i="14"/>
  <c r="P163" i="14"/>
  <c r="Q163" i="14"/>
  <c r="P164" i="14"/>
  <c r="Q164" i="14"/>
  <c r="P165" i="14"/>
  <c r="Q165" i="14"/>
  <c r="P166" i="14"/>
  <c r="Q166" i="14"/>
  <c r="P167" i="14"/>
  <c r="Q167" i="14"/>
  <c r="P168" i="14"/>
  <c r="Q168" i="14"/>
  <c r="P169" i="14"/>
  <c r="Q169" i="14"/>
  <c r="P170" i="14"/>
  <c r="Q170" i="14"/>
  <c r="P171" i="14"/>
  <c r="Q171" i="14"/>
  <c r="P172" i="14"/>
  <c r="Q172" i="14"/>
  <c r="P173" i="14"/>
  <c r="Q173" i="14"/>
  <c r="P174" i="14"/>
  <c r="Q174" i="14"/>
  <c r="P175" i="14"/>
  <c r="Q175" i="14"/>
  <c r="P176" i="14"/>
  <c r="Q176" i="14"/>
  <c r="P177" i="14"/>
  <c r="Q177" i="14"/>
  <c r="P178" i="14"/>
  <c r="Q178" i="14"/>
  <c r="P179" i="14"/>
  <c r="Q179" i="14"/>
  <c r="P180" i="14"/>
  <c r="Q180" i="14"/>
  <c r="P181" i="14"/>
  <c r="Q181" i="14"/>
  <c r="P182" i="14"/>
  <c r="Q182" i="14"/>
  <c r="P183" i="14"/>
  <c r="Q183" i="14"/>
  <c r="P184" i="14"/>
  <c r="Q184" i="14"/>
  <c r="P185" i="14"/>
  <c r="Q185" i="14"/>
  <c r="P186" i="14"/>
  <c r="Q186" i="14"/>
  <c r="P187" i="14"/>
  <c r="Q187" i="14"/>
  <c r="P188" i="14"/>
  <c r="Q188" i="14"/>
  <c r="P189" i="14"/>
  <c r="Q189" i="14"/>
  <c r="P190" i="14"/>
  <c r="Q190" i="14"/>
  <c r="P191" i="14"/>
  <c r="Q191" i="14"/>
  <c r="P192" i="14"/>
  <c r="Q192" i="14"/>
  <c r="P193" i="14"/>
  <c r="Q193" i="14"/>
  <c r="P194" i="14"/>
  <c r="Q194" i="14"/>
  <c r="P195" i="14"/>
  <c r="Q195" i="14"/>
  <c r="P196" i="14"/>
  <c r="Q196" i="14"/>
  <c r="P197" i="14"/>
  <c r="Q197" i="14"/>
  <c r="P198" i="14"/>
  <c r="Q198" i="14"/>
  <c r="P199" i="14"/>
  <c r="Q199" i="14"/>
  <c r="P200" i="14"/>
  <c r="Q200" i="14"/>
  <c r="P201" i="14"/>
  <c r="Q201" i="14"/>
  <c r="P202" i="14"/>
  <c r="Q202" i="14"/>
  <c r="P203" i="14"/>
  <c r="Q203" i="14"/>
  <c r="P204" i="14"/>
  <c r="Q204" i="14"/>
  <c r="P205" i="14"/>
  <c r="Q205" i="14"/>
  <c r="P206" i="14"/>
  <c r="Q206" i="14"/>
  <c r="P207" i="14"/>
  <c r="Q207" i="14"/>
  <c r="P208" i="14"/>
  <c r="Q208" i="14"/>
  <c r="P209" i="14"/>
  <c r="Q209" i="14"/>
  <c r="P210" i="14"/>
  <c r="Q210" i="14"/>
  <c r="P211" i="14"/>
  <c r="Q211" i="14"/>
  <c r="P212" i="14"/>
  <c r="Q212" i="14"/>
  <c r="P213" i="14"/>
  <c r="Q213" i="14"/>
  <c r="P214" i="14"/>
  <c r="Q214" i="14"/>
  <c r="P215" i="14"/>
  <c r="Q215" i="14"/>
  <c r="P216" i="14"/>
  <c r="Q216" i="14"/>
  <c r="P217" i="14"/>
  <c r="Q217" i="14"/>
  <c r="P218" i="14"/>
  <c r="Q218" i="14"/>
  <c r="P219" i="14"/>
  <c r="Q219" i="14"/>
  <c r="P220" i="14"/>
  <c r="Q220" i="14"/>
  <c r="P221" i="14"/>
  <c r="Q221" i="14"/>
  <c r="P222" i="14"/>
  <c r="Q222" i="14"/>
  <c r="P223" i="14"/>
  <c r="Q223" i="14"/>
  <c r="P224" i="14"/>
  <c r="Q224" i="14"/>
  <c r="P225" i="14"/>
  <c r="Q225" i="14"/>
  <c r="P226" i="14"/>
  <c r="Q226" i="14"/>
  <c r="P227" i="14"/>
  <c r="Q227" i="14"/>
  <c r="P228" i="14"/>
  <c r="Q228" i="14"/>
  <c r="P229" i="14"/>
  <c r="Q229" i="14"/>
  <c r="P230" i="14"/>
  <c r="Q230" i="14"/>
  <c r="P231" i="14"/>
  <c r="Q231" i="14"/>
  <c r="P232" i="14"/>
  <c r="Q232" i="14"/>
  <c r="P233" i="14"/>
  <c r="Q233" i="14"/>
  <c r="P234" i="14"/>
  <c r="Q234" i="14"/>
  <c r="Q3" i="14"/>
  <c r="P3" i="14"/>
  <c r="Q3" i="20"/>
  <c r="N3" i="20"/>
  <c r="K3" i="20"/>
  <c r="F3" i="20"/>
  <c r="E3" i="20"/>
  <c r="D3" i="20"/>
  <c r="C3" i="20"/>
  <c r="Q3" i="19"/>
  <c r="N3" i="19"/>
  <c r="K3" i="19"/>
  <c r="W55" i="20"/>
  <c r="F55" i="20"/>
  <c r="E55" i="20"/>
  <c r="D55" i="20"/>
  <c r="C55" i="20"/>
  <c r="W51" i="20"/>
  <c r="F51" i="20"/>
  <c r="E51" i="20"/>
  <c r="D51" i="20"/>
  <c r="C51" i="20"/>
  <c r="W46" i="20"/>
  <c r="F46" i="20"/>
  <c r="E46" i="20"/>
  <c r="D46" i="20"/>
  <c r="C46" i="20"/>
  <c r="W11" i="20"/>
  <c r="F11" i="20"/>
  <c r="E11" i="20"/>
  <c r="D11" i="20"/>
  <c r="C11" i="20"/>
  <c r="W27" i="20"/>
  <c r="F27" i="20"/>
  <c r="E27" i="20"/>
  <c r="D27" i="20"/>
  <c r="C27" i="20"/>
  <c r="W26" i="20"/>
  <c r="F26" i="20"/>
  <c r="E26" i="20"/>
  <c r="D26" i="20"/>
  <c r="C26" i="20"/>
  <c r="W42" i="20"/>
  <c r="F42" i="20"/>
  <c r="E42" i="20"/>
  <c r="D42" i="20"/>
  <c r="C42" i="20"/>
  <c r="W38" i="20"/>
  <c r="F38" i="20"/>
  <c r="E38" i="20"/>
  <c r="D38" i="20"/>
  <c r="C38" i="20"/>
  <c r="W33" i="20"/>
  <c r="F33" i="20"/>
  <c r="E33" i="20"/>
  <c r="D33" i="20"/>
  <c r="C33" i="20"/>
  <c r="W29" i="20"/>
  <c r="F29" i="20"/>
  <c r="E29" i="20"/>
  <c r="D29" i="20"/>
  <c r="C29" i="20"/>
  <c r="W6" i="20"/>
  <c r="F6" i="20"/>
  <c r="E6" i="20"/>
  <c r="D6" i="20"/>
  <c r="C6" i="20"/>
  <c r="W21" i="20"/>
  <c r="F21" i="20"/>
  <c r="E21" i="20"/>
  <c r="D21" i="20"/>
  <c r="C21" i="20"/>
  <c r="W10" i="20"/>
  <c r="W9" i="20"/>
  <c r="F9" i="20"/>
  <c r="E9" i="20"/>
  <c r="D9" i="20"/>
  <c r="C9" i="20"/>
  <c r="W17" i="20"/>
  <c r="F17" i="20"/>
  <c r="E17" i="20"/>
  <c r="D17" i="20"/>
  <c r="C17" i="20"/>
  <c r="W15" i="20"/>
  <c r="F15" i="20"/>
  <c r="E15" i="20"/>
  <c r="D15" i="20"/>
  <c r="C15" i="20"/>
  <c r="W61" i="20"/>
  <c r="F61" i="20"/>
  <c r="E61" i="20"/>
  <c r="D61" i="20"/>
  <c r="C61" i="20"/>
  <c r="W48" i="20"/>
  <c r="F48" i="20"/>
  <c r="E48" i="20"/>
  <c r="D48" i="20"/>
  <c r="C48" i="20"/>
  <c r="W7" i="20"/>
  <c r="F7" i="20"/>
  <c r="E7" i="20"/>
  <c r="D7" i="20"/>
  <c r="C7" i="20"/>
  <c r="W1" i="20"/>
  <c r="V1" i="20"/>
  <c r="Q1" i="20"/>
  <c r="N1" i="20"/>
  <c r="K1" i="20"/>
  <c r="W40" i="19"/>
  <c r="V40" i="19"/>
  <c r="Q40" i="19"/>
  <c r="N40" i="19"/>
  <c r="K40" i="19"/>
  <c r="W37" i="19"/>
  <c r="Q37" i="19"/>
  <c r="N37" i="19"/>
  <c r="K37" i="19"/>
  <c r="W29" i="19"/>
  <c r="V29" i="19"/>
  <c r="Q29" i="19"/>
  <c r="N29" i="19"/>
  <c r="K29" i="19"/>
  <c r="F29" i="19"/>
  <c r="E29" i="19"/>
  <c r="D29" i="19"/>
  <c r="C29" i="19"/>
  <c r="W27" i="19"/>
  <c r="V27" i="19"/>
  <c r="Q27" i="19"/>
  <c r="N27" i="19"/>
  <c r="K27" i="19"/>
  <c r="F27" i="19"/>
  <c r="E27" i="19"/>
  <c r="D27" i="19"/>
  <c r="C27" i="19"/>
  <c r="W26" i="19"/>
  <c r="Q26" i="19"/>
  <c r="N26" i="19"/>
  <c r="K26" i="19"/>
  <c r="F26" i="19"/>
  <c r="E26" i="19"/>
  <c r="D26" i="19"/>
  <c r="C26" i="19"/>
  <c r="W22" i="19"/>
  <c r="F22" i="19"/>
  <c r="E22" i="19"/>
  <c r="D22" i="19"/>
  <c r="C22" i="19"/>
  <c r="W20" i="19"/>
  <c r="F20" i="19"/>
  <c r="E20" i="19"/>
  <c r="D20" i="19"/>
  <c r="C20" i="19"/>
  <c r="W17" i="19"/>
  <c r="V17" i="19"/>
  <c r="Q17" i="19"/>
  <c r="N17" i="19"/>
  <c r="K17" i="19"/>
  <c r="F17" i="19"/>
  <c r="E17" i="19"/>
  <c r="D17" i="19"/>
  <c r="C17" i="19"/>
  <c r="W13" i="19"/>
  <c r="V13" i="19"/>
  <c r="Q13" i="19"/>
  <c r="N13" i="19"/>
  <c r="K13" i="19"/>
  <c r="F13" i="19"/>
  <c r="E13" i="19"/>
  <c r="D13" i="19"/>
  <c r="C13" i="19"/>
  <c r="W11" i="19"/>
  <c r="V11" i="19"/>
  <c r="Q11" i="19"/>
  <c r="N11" i="19"/>
  <c r="F11" i="19"/>
  <c r="E11" i="19"/>
  <c r="D11" i="19"/>
  <c r="C11" i="19"/>
  <c r="W6" i="19"/>
  <c r="V6" i="19"/>
  <c r="Q6" i="19"/>
  <c r="N6" i="19"/>
  <c r="K6" i="19"/>
  <c r="F6" i="19"/>
  <c r="E6" i="19"/>
  <c r="D6" i="19"/>
  <c r="C6" i="19"/>
  <c r="F3" i="19"/>
  <c r="E3" i="19"/>
  <c r="D3" i="19"/>
  <c r="C3" i="19"/>
  <c r="W1" i="19"/>
  <c r="V1" i="19"/>
  <c r="Q1" i="19"/>
  <c r="N1" i="19"/>
  <c r="K1" i="19"/>
  <c r="Q22" i="15"/>
  <c r="N22" i="15"/>
  <c r="F22" i="15"/>
  <c r="E22" i="15"/>
  <c r="D22" i="15"/>
  <c r="C22" i="15"/>
  <c r="F18" i="13"/>
  <c r="E18" i="13"/>
  <c r="D18" i="13"/>
  <c r="C18" i="13"/>
  <c r="W9" i="5"/>
  <c r="Q9" i="5"/>
  <c r="N9" i="5"/>
  <c r="K9" i="5"/>
  <c r="F9" i="5"/>
  <c r="E9" i="5"/>
  <c r="D9" i="5"/>
  <c r="C9" i="5"/>
  <c r="Q125" i="5"/>
  <c r="N125" i="5"/>
  <c r="K125" i="5"/>
  <c r="W125" i="5"/>
  <c r="V109" i="5"/>
  <c r="W45" i="13"/>
  <c r="Q55" i="5"/>
  <c r="N55" i="5"/>
  <c r="N54" i="5"/>
  <c r="W54" i="5"/>
  <c r="V54" i="5"/>
  <c r="K54" i="5"/>
  <c r="F54" i="5"/>
  <c r="E54" i="5"/>
  <c r="D54" i="5"/>
  <c r="C54" i="5"/>
  <c r="V39" i="15"/>
  <c r="V84" i="5"/>
  <c r="V25" i="5"/>
  <c r="Q17" i="15"/>
  <c r="N17" i="15"/>
  <c r="K17" i="15"/>
  <c r="W45" i="15"/>
  <c r="Q45" i="15"/>
  <c r="N45" i="15"/>
  <c r="K45" i="15"/>
  <c r="V31" i="15"/>
  <c r="V108" i="5"/>
  <c r="V100" i="5"/>
  <c r="V5" i="15"/>
  <c r="V72" i="5"/>
  <c r="C232" i="14"/>
  <c r="D232" i="14"/>
  <c r="E232" i="14"/>
  <c r="F232" i="14"/>
  <c r="J232" i="14"/>
  <c r="K232" i="14"/>
  <c r="L232" i="14"/>
  <c r="M232" i="14"/>
  <c r="N232" i="14"/>
  <c r="O232" i="14"/>
  <c r="C233" i="14"/>
  <c r="D233" i="14"/>
  <c r="E233" i="14"/>
  <c r="F233" i="14"/>
  <c r="J233" i="14"/>
  <c r="K233" i="14"/>
  <c r="L233" i="14"/>
  <c r="M233" i="14"/>
  <c r="N233" i="14"/>
  <c r="O233" i="14"/>
  <c r="C234" i="14"/>
  <c r="D234" i="14"/>
  <c r="E234" i="14"/>
  <c r="F234" i="14"/>
  <c r="J234" i="14"/>
  <c r="K234" i="14"/>
  <c r="L234" i="14"/>
  <c r="M234" i="14"/>
  <c r="N234" i="14"/>
  <c r="O234" i="14"/>
  <c r="W43" i="13"/>
  <c r="W44" i="15"/>
  <c r="Q44" i="15"/>
  <c r="N44" i="15"/>
  <c r="K44" i="15"/>
  <c r="Q124" i="5"/>
  <c r="N124" i="5"/>
  <c r="K124" i="5"/>
  <c r="W124" i="5"/>
  <c r="W42" i="15"/>
  <c r="Q42" i="15"/>
  <c r="N42" i="15"/>
  <c r="K42" i="15"/>
  <c r="V81" i="5"/>
  <c r="V4" i="15"/>
  <c r="W41" i="13"/>
  <c r="Q83" i="5"/>
  <c r="N83" i="5"/>
  <c r="K83" i="5"/>
  <c r="Q122" i="5"/>
  <c r="N122" i="5"/>
  <c r="K122" i="5"/>
  <c r="W122" i="5"/>
  <c r="V91" i="5"/>
  <c r="V32" i="5"/>
  <c r="W121" i="5"/>
  <c r="K121" i="5"/>
  <c r="Q36" i="15"/>
  <c r="N36" i="15"/>
  <c r="K36" i="15"/>
  <c r="W3" i="13"/>
  <c r="F3" i="13"/>
  <c r="E3" i="13"/>
  <c r="D3" i="13"/>
  <c r="C3" i="13"/>
  <c r="W4" i="13"/>
  <c r="F4" i="13"/>
  <c r="E4" i="13"/>
  <c r="D4" i="13"/>
  <c r="C4" i="13"/>
  <c r="V17" i="5"/>
  <c r="W87" i="5"/>
  <c r="W32" i="5"/>
  <c r="N87" i="5"/>
  <c r="K87" i="5"/>
  <c r="V107" i="5"/>
  <c r="W120" i="5"/>
  <c r="V120" i="5"/>
  <c r="Q120" i="5"/>
  <c r="N120" i="5"/>
  <c r="K120" i="5"/>
  <c r="V23" i="15"/>
  <c r="V88" i="5"/>
  <c r="C215" i="14"/>
  <c r="D215" i="14"/>
  <c r="E215" i="14"/>
  <c r="F215" i="14"/>
  <c r="C216" i="14"/>
  <c r="D216" i="14"/>
  <c r="E216" i="14"/>
  <c r="F216" i="14"/>
  <c r="C217" i="14"/>
  <c r="D217" i="14"/>
  <c r="E217" i="14"/>
  <c r="F217" i="14"/>
  <c r="C218" i="14"/>
  <c r="D218" i="14"/>
  <c r="E218" i="14"/>
  <c r="F218" i="14"/>
  <c r="C219" i="14"/>
  <c r="D219" i="14"/>
  <c r="E219" i="14"/>
  <c r="F219" i="14"/>
  <c r="C220" i="14"/>
  <c r="D220" i="14"/>
  <c r="E220" i="14"/>
  <c r="F220" i="14"/>
  <c r="C221" i="14"/>
  <c r="D221" i="14"/>
  <c r="E221" i="14"/>
  <c r="F221" i="14"/>
  <c r="C222" i="14"/>
  <c r="D222" i="14"/>
  <c r="E222" i="14"/>
  <c r="F222" i="14"/>
  <c r="C223" i="14"/>
  <c r="D223" i="14"/>
  <c r="E223" i="14"/>
  <c r="F223" i="14"/>
  <c r="C225" i="14"/>
  <c r="D225" i="14"/>
  <c r="E225" i="14"/>
  <c r="F225" i="14"/>
  <c r="J225" i="14"/>
  <c r="K225" i="14"/>
  <c r="L225" i="14"/>
  <c r="M225" i="14"/>
  <c r="N225" i="14"/>
  <c r="O225" i="14"/>
  <c r="C226" i="14"/>
  <c r="D226" i="14"/>
  <c r="E226" i="14"/>
  <c r="F226" i="14"/>
  <c r="J226" i="14"/>
  <c r="K226" i="14"/>
  <c r="L226" i="14"/>
  <c r="M226" i="14"/>
  <c r="N226" i="14"/>
  <c r="O226" i="14"/>
  <c r="C227" i="14"/>
  <c r="D227" i="14"/>
  <c r="E227" i="14"/>
  <c r="F227" i="14"/>
  <c r="J227" i="14"/>
  <c r="K227" i="14"/>
  <c r="L227" i="14"/>
  <c r="M227" i="14"/>
  <c r="N227" i="14"/>
  <c r="O227" i="14"/>
  <c r="C228" i="14"/>
  <c r="D228" i="14"/>
  <c r="E228" i="14"/>
  <c r="F228" i="14"/>
  <c r="J228" i="14"/>
  <c r="K228" i="14"/>
  <c r="L228" i="14"/>
  <c r="M228" i="14"/>
  <c r="N228" i="14"/>
  <c r="O228" i="14"/>
  <c r="C229" i="14"/>
  <c r="D229" i="14"/>
  <c r="E229" i="14"/>
  <c r="F229" i="14"/>
  <c r="J229" i="14"/>
  <c r="K229" i="14"/>
  <c r="L229" i="14"/>
  <c r="M229" i="14"/>
  <c r="N229" i="14"/>
  <c r="O229" i="14"/>
  <c r="C230" i="14"/>
  <c r="D230" i="14"/>
  <c r="E230" i="14"/>
  <c r="F230" i="14"/>
  <c r="J230" i="14"/>
  <c r="K230" i="14"/>
  <c r="L230" i="14"/>
  <c r="M230" i="14"/>
  <c r="N230" i="14"/>
  <c r="O230" i="14"/>
  <c r="C231" i="14"/>
  <c r="D231" i="14"/>
  <c r="E231" i="14"/>
  <c r="F231" i="14"/>
  <c r="J231" i="14"/>
  <c r="K231" i="14"/>
  <c r="L231" i="14"/>
  <c r="M231" i="14"/>
  <c r="N231" i="14"/>
  <c r="O231" i="14"/>
  <c r="W118" i="5"/>
  <c r="V118" i="5"/>
  <c r="Q118" i="5"/>
  <c r="N118" i="5"/>
  <c r="K118" i="5"/>
  <c r="N18" i="15"/>
  <c r="K18" i="15"/>
  <c r="W40" i="15"/>
  <c r="Q40" i="15"/>
  <c r="N40" i="15"/>
  <c r="K40" i="15"/>
  <c r="W42" i="13"/>
  <c r="F42" i="13"/>
  <c r="E42" i="13"/>
  <c r="D42" i="13"/>
  <c r="C42" i="13"/>
  <c r="Q117" i="5"/>
  <c r="W117" i="5"/>
  <c r="V117" i="5"/>
  <c r="N117" i="5"/>
  <c r="K117" i="5"/>
  <c r="W115" i="5"/>
  <c r="V115" i="5"/>
  <c r="N115" i="5"/>
  <c r="K115" i="5"/>
  <c r="V12" i="5"/>
  <c r="V7" i="5"/>
  <c r="W114" i="5"/>
  <c r="V114" i="5"/>
  <c r="Q114" i="5"/>
  <c r="N114" i="5"/>
  <c r="K114" i="5"/>
  <c r="Q3" i="15"/>
  <c r="N3" i="15"/>
  <c r="K3" i="15"/>
  <c r="F3" i="15"/>
  <c r="E3" i="15"/>
  <c r="D3" i="15"/>
  <c r="C3" i="15"/>
  <c r="N57" i="5"/>
  <c r="K57" i="5"/>
  <c r="V78" i="5"/>
  <c r="Q113" i="5"/>
  <c r="N113" i="5"/>
  <c r="K113" i="5"/>
  <c r="W113" i="5"/>
  <c r="W39" i="15"/>
  <c r="W28" i="15"/>
  <c r="W13" i="15"/>
  <c r="W39" i="13"/>
  <c r="W112" i="5"/>
  <c r="W111" i="5"/>
  <c r="W110" i="5"/>
  <c r="W109" i="5"/>
  <c r="W67" i="5"/>
  <c r="W64" i="5"/>
  <c r="W63" i="5"/>
  <c r="W37" i="5"/>
  <c r="W7" i="5"/>
  <c r="Q7" i="5"/>
  <c r="W23" i="13"/>
  <c r="F23" i="13"/>
  <c r="E23" i="13"/>
  <c r="D23" i="13"/>
  <c r="C23" i="13"/>
  <c r="W7" i="13"/>
  <c r="F7" i="13"/>
  <c r="E7" i="13"/>
  <c r="D7" i="13"/>
  <c r="C7" i="13"/>
  <c r="Q92" i="5"/>
  <c r="F25" i="15"/>
  <c r="E25" i="15"/>
  <c r="D25" i="15"/>
  <c r="C25" i="15"/>
  <c r="F18" i="15"/>
  <c r="E18" i="15"/>
  <c r="D18" i="15"/>
  <c r="C18" i="15"/>
  <c r="V9" i="15"/>
  <c r="Q19" i="15"/>
  <c r="N19" i="15"/>
  <c r="K19" i="15"/>
  <c r="Q39" i="15"/>
  <c r="N39" i="15"/>
  <c r="K39" i="15"/>
  <c r="W40" i="13"/>
  <c r="V38" i="15"/>
  <c r="V96" i="5"/>
  <c r="V98" i="5"/>
  <c r="V8" i="5"/>
  <c r="C71" i="5"/>
  <c r="D71" i="5"/>
  <c r="E71" i="5"/>
  <c r="F71" i="5"/>
  <c r="F55" i="5"/>
  <c r="E55" i="5"/>
  <c r="D55" i="5"/>
  <c r="C55" i="5"/>
  <c r="F53" i="5"/>
  <c r="E53" i="5"/>
  <c r="D53" i="5"/>
  <c r="C53" i="5"/>
  <c r="N7" i="5"/>
  <c r="K7" i="5"/>
  <c r="C7" i="5"/>
  <c r="D7" i="5"/>
  <c r="E7" i="5"/>
  <c r="F7" i="5"/>
  <c r="W31" i="13"/>
  <c r="C31" i="13"/>
  <c r="D31" i="13"/>
  <c r="E31" i="13"/>
  <c r="F31" i="13"/>
  <c r="W30" i="13"/>
  <c r="C30" i="13"/>
  <c r="D30" i="13"/>
  <c r="E30" i="13"/>
  <c r="F30" i="13"/>
  <c r="V46" i="5"/>
  <c r="K20" i="15"/>
  <c r="V29" i="15"/>
  <c r="Q28" i="15"/>
  <c r="N28" i="15"/>
  <c r="K28" i="15"/>
  <c r="C28" i="15"/>
  <c r="D28" i="15"/>
  <c r="E28" i="15"/>
  <c r="F28" i="15"/>
  <c r="Q33" i="15"/>
  <c r="N33" i="15"/>
  <c r="K33" i="15"/>
  <c r="N13" i="15"/>
  <c r="K13" i="15"/>
  <c r="C15" i="15"/>
  <c r="D15" i="15"/>
  <c r="E15" i="15"/>
  <c r="F15" i="15"/>
  <c r="C13" i="15"/>
  <c r="D13" i="15"/>
  <c r="E13" i="15"/>
  <c r="F13" i="15"/>
  <c r="Q112" i="5"/>
  <c r="N112" i="5"/>
  <c r="K112" i="5"/>
  <c r="Q111" i="5"/>
  <c r="N111" i="5"/>
  <c r="K111" i="5"/>
  <c r="V29" i="5"/>
  <c r="C39" i="13"/>
  <c r="D39" i="13"/>
  <c r="E39" i="13"/>
  <c r="F39" i="13"/>
  <c r="Q85" i="5"/>
  <c r="N85" i="5"/>
  <c r="K85" i="5"/>
  <c r="Q110" i="5"/>
  <c r="N110" i="5"/>
  <c r="K110" i="5"/>
  <c r="V11" i="5"/>
  <c r="Q8" i="15"/>
  <c r="N8" i="15"/>
  <c r="K8" i="15"/>
  <c r="V4" i="5"/>
  <c r="Q20" i="15"/>
  <c r="N20" i="15"/>
  <c r="V6" i="15"/>
  <c r="F4" i="5"/>
  <c r="E4" i="5"/>
  <c r="D4" i="5"/>
  <c r="C4" i="5"/>
  <c r="F30" i="5"/>
  <c r="E30" i="5"/>
  <c r="D30" i="5"/>
  <c r="C30" i="5"/>
  <c r="V94" i="5"/>
  <c r="Q37" i="5"/>
  <c r="Q36" i="5"/>
  <c r="N37" i="5"/>
  <c r="N36" i="5"/>
  <c r="K37" i="5"/>
  <c r="K36" i="5"/>
  <c r="F37" i="5"/>
  <c r="E37" i="5"/>
  <c r="D37" i="5"/>
  <c r="C37" i="5"/>
  <c r="V92" i="5"/>
  <c r="V95" i="5"/>
  <c r="V51" i="5"/>
  <c r="V14" i="5"/>
  <c r="Q84" i="5"/>
  <c r="N84" i="5"/>
  <c r="K84" i="5"/>
  <c r="V71" i="5"/>
  <c r="Q109" i="5"/>
  <c r="N109" i="5"/>
  <c r="K109" i="5"/>
  <c r="Q32" i="15"/>
  <c r="N32" i="15"/>
  <c r="K32" i="15"/>
  <c r="V93" i="5"/>
  <c r="Q81" i="5"/>
  <c r="N81" i="5"/>
  <c r="K81" i="5"/>
  <c r="V27" i="5"/>
  <c r="V31" i="5"/>
  <c r="Q5" i="15"/>
  <c r="Q91" i="5"/>
  <c r="N91" i="5"/>
  <c r="K91" i="5"/>
  <c r="Q108" i="5"/>
  <c r="N108" i="5"/>
  <c r="K108" i="5"/>
  <c r="W108" i="5"/>
  <c r="Q4" i="15"/>
  <c r="N4" i="15"/>
  <c r="K4" i="15"/>
  <c r="N5" i="15"/>
  <c r="K5" i="15"/>
  <c r="Q32" i="5"/>
  <c r="N32" i="5"/>
  <c r="K32" i="5"/>
  <c r="C32" i="5"/>
  <c r="D32" i="5"/>
  <c r="E32" i="5"/>
  <c r="F32" i="5"/>
  <c r="V20" i="5"/>
  <c r="V19" i="5"/>
  <c r="W30" i="15"/>
  <c r="Q31" i="15"/>
  <c r="Q30" i="15"/>
  <c r="N30" i="15"/>
  <c r="K30" i="15"/>
  <c r="C30" i="15"/>
  <c r="D30" i="15"/>
  <c r="E30" i="15"/>
  <c r="F30" i="15"/>
  <c r="N31" i="15"/>
  <c r="K31" i="15"/>
  <c r="Q33" i="5"/>
  <c r="N33" i="5"/>
  <c r="K33" i="5"/>
  <c r="Q107" i="5"/>
  <c r="N107" i="5"/>
  <c r="K107" i="5"/>
  <c r="W107" i="5"/>
  <c r="Q104" i="5"/>
  <c r="N104" i="5"/>
  <c r="K104" i="5"/>
  <c r="W104" i="5"/>
  <c r="Q102" i="5"/>
  <c r="N102" i="5"/>
  <c r="K102" i="5"/>
  <c r="W102" i="5"/>
  <c r="Q72" i="5"/>
  <c r="N72" i="5"/>
  <c r="K72" i="5"/>
  <c r="V5" i="5"/>
  <c r="V15" i="15"/>
  <c r="V14" i="15"/>
  <c r="Q23" i="15"/>
  <c r="N23" i="15"/>
  <c r="K23" i="15"/>
  <c r="V62" i="5"/>
  <c r="V25" i="15"/>
  <c r="C17" i="5"/>
  <c r="D17" i="5"/>
  <c r="E17" i="5"/>
  <c r="F17" i="5"/>
  <c r="K17" i="5"/>
  <c r="N17" i="5"/>
  <c r="Q17" i="5"/>
  <c r="W17" i="5"/>
  <c r="Q88" i="5"/>
  <c r="N88" i="5"/>
  <c r="K88" i="5"/>
  <c r="V79" i="5"/>
  <c r="N67" i="5"/>
  <c r="Q67" i="5"/>
  <c r="K67" i="5"/>
  <c r="C67" i="5"/>
  <c r="D67" i="5"/>
  <c r="E67" i="5"/>
  <c r="F67" i="5"/>
  <c r="Q64" i="5"/>
  <c r="N64" i="5"/>
  <c r="K64" i="5"/>
  <c r="C64" i="5"/>
  <c r="D64" i="5"/>
  <c r="E64" i="5"/>
  <c r="F64" i="5"/>
  <c r="Q63" i="5"/>
  <c r="N63" i="5"/>
  <c r="K63" i="5"/>
  <c r="C68" i="5"/>
  <c r="D68" i="5"/>
  <c r="E68" i="5"/>
  <c r="F68" i="5"/>
  <c r="C63" i="5"/>
  <c r="D63" i="5"/>
  <c r="E63" i="5"/>
  <c r="F63" i="5"/>
  <c r="V68" i="5"/>
  <c r="V70" i="5"/>
  <c r="W5" i="13"/>
  <c r="W6" i="13"/>
  <c r="W8" i="13"/>
  <c r="W9" i="13"/>
  <c r="W10" i="13"/>
  <c r="W11" i="13"/>
  <c r="W14" i="13"/>
  <c r="W17" i="13"/>
  <c r="W19" i="13"/>
  <c r="W20" i="13"/>
  <c r="W26" i="13"/>
  <c r="W27" i="13"/>
  <c r="W29" i="13"/>
  <c r="W32" i="13"/>
  <c r="W33" i="13"/>
  <c r="W35" i="13"/>
  <c r="W36" i="13"/>
  <c r="W37" i="13"/>
  <c r="K1" i="13"/>
  <c r="O224" i="14"/>
  <c r="N224" i="14"/>
  <c r="M224" i="14"/>
  <c r="L224" i="14"/>
  <c r="K224" i="14"/>
  <c r="J224" i="14"/>
  <c r="J3" i="14"/>
  <c r="K3" i="14"/>
  <c r="L3" i="14"/>
  <c r="M3" i="14"/>
  <c r="N3" i="14"/>
  <c r="O3" i="14"/>
  <c r="J4" i="14"/>
  <c r="K4" i="14"/>
  <c r="L4" i="14"/>
  <c r="M4" i="14"/>
  <c r="N4" i="14"/>
  <c r="O4" i="14"/>
  <c r="J5" i="14"/>
  <c r="K5" i="14"/>
  <c r="L5" i="14"/>
  <c r="M5" i="14"/>
  <c r="N5" i="14"/>
  <c r="O5" i="14"/>
  <c r="J6" i="14"/>
  <c r="K6" i="14"/>
  <c r="L6" i="14"/>
  <c r="M6" i="14"/>
  <c r="J7" i="14"/>
  <c r="K7" i="14"/>
  <c r="L7" i="14"/>
  <c r="M7" i="14"/>
  <c r="N7" i="14"/>
  <c r="O7" i="14"/>
  <c r="J8" i="14"/>
  <c r="K8" i="14"/>
  <c r="L8" i="14"/>
  <c r="M8" i="14"/>
  <c r="N8" i="14"/>
  <c r="O8" i="14"/>
  <c r="J9" i="14"/>
  <c r="K9" i="14"/>
  <c r="L9" i="14"/>
  <c r="M9" i="14"/>
  <c r="N9" i="14"/>
  <c r="O9" i="14"/>
  <c r="J10" i="14"/>
  <c r="K10" i="14"/>
  <c r="L10" i="14"/>
  <c r="M10" i="14"/>
  <c r="N10" i="14"/>
  <c r="O10" i="14"/>
  <c r="J11" i="14"/>
  <c r="K11" i="14"/>
  <c r="L11" i="14"/>
  <c r="M11" i="14"/>
  <c r="N11" i="14"/>
  <c r="O11" i="14"/>
  <c r="J12" i="14"/>
  <c r="K12" i="14"/>
  <c r="L12" i="14"/>
  <c r="M12" i="14"/>
  <c r="N12" i="14"/>
  <c r="O12" i="14"/>
  <c r="J13" i="14"/>
  <c r="K13" i="14"/>
  <c r="L13" i="14"/>
  <c r="M13" i="14"/>
  <c r="N13" i="14"/>
  <c r="O13" i="14"/>
  <c r="K14" i="14"/>
  <c r="L14" i="14"/>
  <c r="M14" i="14"/>
  <c r="N14" i="14"/>
  <c r="O14" i="14"/>
  <c r="J15" i="14"/>
  <c r="K15" i="14"/>
  <c r="L15" i="14"/>
  <c r="M15" i="14"/>
  <c r="N15" i="14"/>
  <c r="O15" i="14"/>
  <c r="J16" i="14"/>
  <c r="K16" i="14"/>
  <c r="L16" i="14"/>
  <c r="M16" i="14"/>
  <c r="N16" i="14"/>
  <c r="O16" i="14"/>
  <c r="J17" i="14"/>
  <c r="K17" i="14"/>
  <c r="L17" i="14"/>
  <c r="M17" i="14"/>
  <c r="N17" i="14"/>
  <c r="O17" i="14"/>
  <c r="J18" i="14"/>
  <c r="K18" i="14"/>
  <c r="L18" i="14"/>
  <c r="M18" i="14"/>
  <c r="N18" i="14"/>
  <c r="O18" i="14"/>
  <c r="J19" i="14"/>
  <c r="K19" i="14"/>
  <c r="L19" i="14"/>
  <c r="M19" i="14"/>
  <c r="N19" i="14"/>
  <c r="O19" i="14"/>
  <c r="J20" i="14"/>
  <c r="K20" i="14"/>
  <c r="L20" i="14"/>
  <c r="M20" i="14"/>
  <c r="N20" i="14"/>
  <c r="O20" i="14"/>
  <c r="J21" i="14"/>
  <c r="K21" i="14"/>
  <c r="L21" i="14"/>
  <c r="M21" i="14"/>
  <c r="N21" i="14"/>
  <c r="O21" i="14"/>
  <c r="J22" i="14"/>
  <c r="K22" i="14"/>
  <c r="L22" i="14"/>
  <c r="M22" i="14"/>
  <c r="N22" i="14"/>
  <c r="O22" i="14"/>
  <c r="J23" i="14"/>
  <c r="K23" i="14"/>
  <c r="L23" i="14"/>
  <c r="M23" i="14"/>
  <c r="N23" i="14"/>
  <c r="O23" i="14"/>
  <c r="J24" i="14"/>
  <c r="K24" i="14"/>
  <c r="L24" i="14"/>
  <c r="M24" i="14"/>
  <c r="N24" i="14"/>
  <c r="O24" i="14"/>
  <c r="J25" i="14"/>
  <c r="K25" i="14"/>
  <c r="L25" i="14"/>
  <c r="M25" i="14"/>
  <c r="N25" i="14"/>
  <c r="O25" i="14"/>
  <c r="J26" i="14"/>
  <c r="K26" i="14"/>
  <c r="L26" i="14"/>
  <c r="M26" i="14"/>
  <c r="N26" i="14"/>
  <c r="O26" i="14"/>
  <c r="J27" i="14"/>
  <c r="K27" i="14"/>
  <c r="L27" i="14"/>
  <c r="M27" i="14"/>
  <c r="N27" i="14"/>
  <c r="O27" i="14"/>
  <c r="J28" i="14"/>
  <c r="K28" i="14"/>
  <c r="L28" i="14"/>
  <c r="M28" i="14"/>
  <c r="N28" i="14"/>
  <c r="O28" i="14"/>
  <c r="J29" i="14"/>
  <c r="K29" i="14"/>
  <c r="L29" i="14"/>
  <c r="M29" i="14"/>
  <c r="N29" i="14"/>
  <c r="O29" i="14"/>
  <c r="J30" i="14"/>
  <c r="K30" i="14"/>
  <c r="L30" i="14"/>
  <c r="M30" i="14"/>
  <c r="N30" i="14"/>
  <c r="O30" i="14"/>
  <c r="J31" i="14"/>
  <c r="K31" i="14"/>
  <c r="L31" i="14"/>
  <c r="M31" i="14"/>
  <c r="N31" i="14"/>
  <c r="O31" i="14"/>
  <c r="J32" i="14"/>
  <c r="K32" i="14"/>
  <c r="L32" i="14"/>
  <c r="M32" i="14"/>
  <c r="N32" i="14"/>
  <c r="O32" i="14"/>
  <c r="J33" i="14"/>
  <c r="K33" i="14"/>
  <c r="L33" i="14"/>
  <c r="M33" i="14"/>
  <c r="N33" i="14"/>
  <c r="O33" i="14"/>
  <c r="J34" i="14"/>
  <c r="K34" i="14"/>
  <c r="L34" i="14"/>
  <c r="M34" i="14"/>
  <c r="N34" i="14"/>
  <c r="O34" i="14"/>
  <c r="J35" i="14"/>
  <c r="K35" i="14"/>
  <c r="L35" i="14"/>
  <c r="M35" i="14"/>
  <c r="N35" i="14"/>
  <c r="O35" i="14"/>
  <c r="J36" i="14"/>
  <c r="K36" i="14"/>
  <c r="L36" i="14"/>
  <c r="M36" i="14"/>
  <c r="N36" i="14"/>
  <c r="O36" i="14"/>
  <c r="J37" i="14"/>
  <c r="K37" i="14"/>
  <c r="L37" i="14"/>
  <c r="M37" i="14"/>
  <c r="N37" i="14"/>
  <c r="O37" i="14"/>
  <c r="J38" i="14"/>
  <c r="K38" i="14"/>
  <c r="L38" i="14"/>
  <c r="M38" i="14"/>
  <c r="N38" i="14"/>
  <c r="O38" i="14"/>
  <c r="J39" i="14"/>
  <c r="K39" i="14"/>
  <c r="L39" i="14"/>
  <c r="M39" i="14"/>
  <c r="N39" i="14"/>
  <c r="O39" i="14"/>
  <c r="J40" i="14"/>
  <c r="K40" i="14"/>
  <c r="L40" i="14"/>
  <c r="M40" i="14"/>
  <c r="N40" i="14"/>
  <c r="O40" i="14"/>
  <c r="J41" i="14"/>
  <c r="K41" i="14"/>
  <c r="L41" i="14"/>
  <c r="M41" i="14"/>
  <c r="N41" i="14"/>
  <c r="O41" i="14"/>
  <c r="J42" i="14"/>
  <c r="K42" i="14"/>
  <c r="L42" i="14"/>
  <c r="M42" i="14"/>
  <c r="N42" i="14"/>
  <c r="O42" i="14"/>
  <c r="J43" i="14"/>
  <c r="K43" i="14"/>
  <c r="L43" i="14"/>
  <c r="M43" i="14"/>
  <c r="N43" i="14"/>
  <c r="O43" i="14"/>
  <c r="J44" i="14"/>
  <c r="K44" i="14"/>
  <c r="L44" i="14"/>
  <c r="M44" i="14"/>
  <c r="N44" i="14"/>
  <c r="O44" i="14"/>
  <c r="J45" i="14"/>
  <c r="K45" i="14"/>
  <c r="L45" i="14"/>
  <c r="M45" i="14"/>
  <c r="N45" i="14"/>
  <c r="O45" i="14"/>
  <c r="J46" i="14"/>
  <c r="K46" i="14"/>
  <c r="L46" i="14"/>
  <c r="M46" i="14"/>
  <c r="N46" i="14"/>
  <c r="O46" i="14"/>
  <c r="J47" i="14"/>
  <c r="K47" i="14"/>
  <c r="L47" i="14"/>
  <c r="M47" i="14"/>
  <c r="N47" i="14"/>
  <c r="O47" i="14"/>
  <c r="J48" i="14"/>
  <c r="K48" i="14"/>
  <c r="L48" i="14"/>
  <c r="M48" i="14"/>
  <c r="N48" i="14"/>
  <c r="O48" i="14"/>
  <c r="J49" i="14"/>
  <c r="K49" i="14"/>
  <c r="L49" i="14"/>
  <c r="M49" i="14"/>
  <c r="N49" i="14"/>
  <c r="O49" i="14"/>
  <c r="J50" i="14"/>
  <c r="K50" i="14"/>
  <c r="L50" i="14"/>
  <c r="M50" i="14"/>
  <c r="N50" i="14"/>
  <c r="O50" i="14"/>
  <c r="J51" i="14"/>
  <c r="K51" i="14"/>
  <c r="L51" i="14"/>
  <c r="M51" i="14"/>
  <c r="N51" i="14"/>
  <c r="O51" i="14"/>
  <c r="J52" i="14"/>
  <c r="K52" i="14"/>
  <c r="L52" i="14"/>
  <c r="M52" i="14"/>
  <c r="N52" i="14"/>
  <c r="O52" i="14"/>
  <c r="J53" i="14"/>
  <c r="K53" i="14"/>
  <c r="L53" i="14"/>
  <c r="M53" i="14"/>
  <c r="N53" i="14"/>
  <c r="O53" i="14"/>
  <c r="J54" i="14"/>
  <c r="K54" i="14"/>
  <c r="L54" i="14"/>
  <c r="M54" i="14"/>
  <c r="N54" i="14"/>
  <c r="O54" i="14"/>
  <c r="J55" i="14"/>
  <c r="K55" i="14"/>
  <c r="L55" i="14"/>
  <c r="M55" i="14"/>
  <c r="N55" i="14"/>
  <c r="O55" i="14"/>
  <c r="J56" i="14"/>
  <c r="K56" i="14"/>
  <c r="L56" i="14"/>
  <c r="M56" i="14"/>
  <c r="N56" i="14"/>
  <c r="O56" i="14"/>
  <c r="J57" i="14"/>
  <c r="K57" i="14"/>
  <c r="L57" i="14"/>
  <c r="M57" i="14"/>
  <c r="N57" i="14"/>
  <c r="O57" i="14"/>
  <c r="J58" i="14"/>
  <c r="K58" i="14"/>
  <c r="L58" i="14"/>
  <c r="M58" i="14"/>
  <c r="N58" i="14"/>
  <c r="O58" i="14"/>
  <c r="J59" i="14"/>
  <c r="K59" i="14"/>
  <c r="L59" i="14"/>
  <c r="M59" i="14"/>
  <c r="N59" i="14"/>
  <c r="O59" i="14"/>
  <c r="J60" i="14"/>
  <c r="K60" i="14"/>
  <c r="L60" i="14"/>
  <c r="M60" i="14"/>
  <c r="N60" i="14"/>
  <c r="O60" i="14"/>
  <c r="J61" i="14"/>
  <c r="K61" i="14"/>
  <c r="L61" i="14"/>
  <c r="M61" i="14"/>
  <c r="N61" i="14"/>
  <c r="O61" i="14"/>
  <c r="J62" i="14"/>
  <c r="K62" i="14"/>
  <c r="L62" i="14"/>
  <c r="M62" i="14"/>
  <c r="N62" i="14"/>
  <c r="O62" i="14"/>
  <c r="J63" i="14"/>
  <c r="K63" i="14"/>
  <c r="L63" i="14"/>
  <c r="M63" i="14"/>
  <c r="N63" i="14"/>
  <c r="O63" i="14"/>
  <c r="J64" i="14"/>
  <c r="K64" i="14"/>
  <c r="L64" i="14"/>
  <c r="M64" i="14"/>
  <c r="N64" i="14"/>
  <c r="O64" i="14"/>
  <c r="J65" i="14"/>
  <c r="K65" i="14"/>
  <c r="L65" i="14"/>
  <c r="M65" i="14"/>
  <c r="N65" i="14"/>
  <c r="O65" i="14"/>
  <c r="J66" i="14"/>
  <c r="K66" i="14"/>
  <c r="L66" i="14"/>
  <c r="M66" i="14"/>
  <c r="N66" i="14"/>
  <c r="O66" i="14"/>
  <c r="J67" i="14"/>
  <c r="K67" i="14"/>
  <c r="L67" i="14"/>
  <c r="M67" i="14"/>
  <c r="N67" i="14"/>
  <c r="O67" i="14"/>
  <c r="J68" i="14"/>
  <c r="K68" i="14"/>
  <c r="L68" i="14"/>
  <c r="M68" i="14"/>
  <c r="N68" i="14"/>
  <c r="O68" i="14"/>
  <c r="J69" i="14"/>
  <c r="K69" i="14"/>
  <c r="L69" i="14"/>
  <c r="M69" i="14"/>
  <c r="N69" i="14"/>
  <c r="O69" i="14"/>
  <c r="J70" i="14"/>
  <c r="K70" i="14"/>
  <c r="L70" i="14"/>
  <c r="M70" i="14"/>
  <c r="N70" i="14"/>
  <c r="O70" i="14"/>
  <c r="J71" i="14"/>
  <c r="K71" i="14"/>
  <c r="L71" i="14"/>
  <c r="M71" i="14"/>
  <c r="N71" i="14"/>
  <c r="O71" i="14"/>
  <c r="J72" i="14"/>
  <c r="K72" i="14"/>
  <c r="L72" i="14"/>
  <c r="M72" i="14"/>
  <c r="N72" i="14"/>
  <c r="O72" i="14"/>
  <c r="J73" i="14"/>
  <c r="K73" i="14"/>
  <c r="L73" i="14"/>
  <c r="M73" i="14"/>
  <c r="N73" i="14"/>
  <c r="O73" i="14"/>
  <c r="J74" i="14"/>
  <c r="K74" i="14"/>
  <c r="L74" i="14"/>
  <c r="M74" i="14"/>
  <c r="N74" i="14"/>
  <c r="O74" i="14"/>
  <c r="J75" i="14"/>
  <c r="K75" i="14"/>
  <c r="L75" i="14"/>
  <c r="M75" i="14"/>
  <c r="N75" i="14"/>
  <c r="O75" i="14"/>
  <c r="J76" i="14"/>
  <c r="K76" i="14"/>
  <c r="L76" i="14"/>
  <c r="M76" i="14"/>
  <c r="N76" i="14"/>
  <c r="O76" i="14"/>
  <c r="J77" i="14"/>
  <c r="K77" i="14"/>
  <c r="L77" i="14"/>
  <c r="M77" i="14"/>
  <c r="N77" i="14"/>
  <c r="O77" i="14"/>
  <c r="J78" i="14"/>
  <c r="K78" i="14"/>
  <c r="L78" i="14"/>
  <c r="M78" i="14"/>
  <c r="N78" i="14"/>
  <c r="O78" i="14"/>
  <c r="J79" i="14"/>
  <c r="K79" i="14"/>
  <c r="L79" i="14"/>
  <c r="M79" i="14"/>
  <c r="N79" i="14"/>
  <c r="O79" i="14"/>
  <c r="J80" i="14"/>
  <c r="K80" i="14"/>
  <c r="L80" i="14"/>
  <c r="M80" i="14"/>
  <c r="N80" i="14"/>
  <c r="O80" i="14"/>
  <c r="J81" i="14"/>
  <c r="K81" i="14"/>
  <c r="L81" i="14"/>
  <c r="M81" i="14"/>
  <c r="N81" i="14"/>
  <c r="O81" i="14"/>
  <c r="J82" i="14"/>
  <c r="K82" i="14"/>
  <c r="L82" i="14"/>
  <c r="M82" i="14"/>
  <c r="J83" i="14"/>
  <c r="K83" i="14"/>
  <c r="L83" i="14"/>
  <c r="M83" i="14"/>
  <c r="J84" i="14"/>
  <c r="K84" i="14"/>
  <c r="L84" i="14"/>
  <c r="M84" i="14"/>
  <c r="N84" i="14"/>
  <c r="O84" i="14"/>
  <c r="J85" i="14"/>
  <c r="K85" i="14"/>
  <c r="L85" i="14"/>
  <c r="M85" i="14"/>
  <c r="N85" i="14"/>
  <c r="O85" i="14"/>
  <c r="J86" i="14"/>
  <c r="K86" i="14"/>
  <c r="L86" i="14"/>
  <c r="M86" i="14"/>
  <c r="N86" i="14"/>
  <c r="O86" i="14"/>
  <c r="J87" i="14"/>
  <c r="K87" i="14"/>
  <c r="L87" i="14"/>
  <c r="M87" i="14"/>
  <c r="N87" i="14"/>
  <c r="O87" i="14"/>
  <c r="J88" i="14"/>
  <c r="K88" i="14"/>
  <c r="L88" i="14"/>
  <c r="M88" i="14"/>
  <c r="N88" i="14"/>
  <c r="O88" i="14"/>
  <c r="J89" i="14"/>
  <c r="K89" i="14"/>
  <c r="L89" i="14"/>
  <c r="M89" i="14"/>
  <c r="N89" i="14"/>
  <c r="O89" i="14"/>
  <c r="J90" i="14"/>
  <c r="K90" i="14"/>
  <c r="L90" i="14"/>
  <c r="M90" i="14"/>
  <c r="N90" i="14"/>
  <c r="O90" i="14"/>
  <c r="J91" i="14"/>
  <c r="K91" i="14"/>
  <c r="L91" i="14"/>
  <c r="M91" i="14"/>
  <c r="N91" i="14"/>
  <c r="O91" i="14"/>
  <c r="J92" i="14"/>
  <c r="K92" i="14"/>
  <c r="L92" i="14"/>
  <c r="M92" i="14"/>
  <c r="N92" i="14"/>
  <c r="O92" i="14"/>
  <c r="J93" i="14"/>
  <c r="K93" i="14"/>
  <c r="L93" i="14"/>
  <c r="M93" i="14"/>
  <c r="N93" i="14"/>
  <c r="O93" i="14"/>
  <c r="J94" i="14"/>
  <c r="K94" i="14"/>
  <c r="L94" i="14"/>
  <c r="M94" i="14"/>
  <c r="N94" i="14"/>
  <c r="O94" i="14"/>
  <c r="J95" i="14"/>
  <c r="K95" i="14"/>
  <c r="L95" i="14"/>
  <c r="M95" i="14"/>
  <c r="N95" i="14"/>
  <c r="O95" i="14"/>
  <c r="J96" i="14"/>
  <c r="K96" i="14"/>
  <c r="L96" i="14"/>
  <c r="M96" i="14"/>
  <c r="N96" i="14"/>
  <c r="O96" i="14"/>
  <c r="J97" i="14"/>
  <c r="K97" i="14"/>
  <c r="L97" i="14"/>
  <c r="M97" i="14"/>
  <c r="N97" i="14"/>
  <c r="O97" i="14"/>
  <c r="J98" i="14"/>
  <c r="K98" i="14"/>
  <c r="L98" i="14"/>
  <c r="M98" i="14"/>
  <c r="N98" i="14"/>
  <c r="O98" i="14"/>
  <c r="J99" i="14"/>
  <c r="K99" i="14"/>
  <c r="L99" i="14"/>
  <c r="M99" i="14"/>
  <c r="N99" i="14"/>
  <c r="O99" i="14"/>
  <c r="J100" i="14"/>
  <c r="K100" i="14"/>
  <c r="L100" i="14"/>
  <c r="M100" i="14"/>
  <c r="N100" i="14"/>
  <c r="O100" i="14"/>
  <c r="J101" i="14"/>
  <c r="K101" i="14"/>
  <c r="L101" i="14"/>
  <c r="M101" i="14"/>
  <c r="N101" i="14"/>
  <c r="O101" i="14"/>
  <c r="J102" i="14"/>
  <c r="K102" i="14"/>
  <c r="L102" i="14"/>
  <c r="M102" i="14"/>
  <c r="N102" i="14"/>
  <c r="O102" i="14"/>
  <c r="J103" i="14"/>
  <c r="K103" i="14"/>
  <c r="L103" i="14"/>
  <c r="M103" i="14"/>
  <c r="N103" i="14"/>
  <c r="O103" i="14"/>
  <c r="J104" i="14"/>
  <c r="K104" i="14"/>
  <c r="L104" i="14"/>
  <c r="M104" i="14"/>
  <c r="N104" i="14"/>
  <c r="O104" i="14"/>
  <c r="J105" i="14"/>
  <c r="K105" i="14"/>
  <c r="L105" i="14"/>
  <c r="M105" i="14"/>
  <c r="N105" i="14"/>
  <c r="O105" i="14"/>
  <c r="J106" i="14"/>
  <c r="K106" i="14"/>
  <c r="L106" i="14"/>
  <c r="M106" i="14"/>
  <c r="N106" i="14"/>
  <c r="O106" i="14"/>
  <c r="J107" i="14"/>
  <c r="K107" i="14"/>
  <c r="L107" i="14"/>
  <c r="M107" i="14"/>
  <c r="N107" i="14"/>
  <c r="O107" i="14"/>
  <c r="J108" i="14"/>
  <c r="K108" i="14"/>
  <c r="L108" i="14"/>
  <c r="M108" i="14"/>
  <c r="N108" i="14"/>
  <c r="O108" i="14"/>
  <c r="J109" i="14"/>
  <c r="K109" i="14"/>
  <c r="L109" i="14"/>
  <c r="M109" i="14"/>
  <c r="N109" i="14"/>
  <c r="O109" i="14"/>
  <c r="J110" i="14"/>
  <c r="K110" i="14"/>
  <c r="L110" i="14"/>
  <c r="M110" i="14"/>
  <c r="N110" i="14"/>
  <c r="O110" i="14"/>
  <c r="J111" i="14"/>
  <c r="K111" i="14"/>
  <c r="L111" i="14"/>
  <c r="M111" i="14"/>
  <c r="N111" i="14"/>
  <c r="O111" i="14"/>
  <c r="J112" i="14"/>
  <c r="K112" i="14"/>
  <c r="L112" i="14"/>
  <c r="M112" i="14"/>
  <c r="N112" i="14"/>
  <c r="O112" i="14"/>
  <c r="J113" i="14"/>
  <c r="K113" i="14"/>
  <c r="L113" i="14"/>
  <c r="M113" i="14"/>
  <c r="N113" i="14"/>
  <c r="O113" i="14"/>
  <c r="J114" i="14"/>
  <c r="K114" i="14"/>
  <c r="L114" i="14"/>
  <c r="M114" i="14"/>
  <c r="N114" i="14"/>
  <c r="O114" i="14"/>
  <c r="J115" i="14"/>
  <c r="K115" i="14"/>
  <c r="L115" i="14"/>
  <c r="M115" i="14"/>
  <c r="N115" i="14"/>
  <c r="O115" i="14"/>
  <c r="J116" i="14"/>
  <c r="K116" i="14"/>
  <c r="L116" i="14"/>
  <c r="M116" i="14"/>
  <c r="N116" i="14"/>
  <c r="O116" i="14"/>
  <c r="J117" i="14"/>
  <c r="K117" i="14"/>
  <c r="L117" i="14"/>
  <c r="M117" i="14"/>
  <c r="N117" i="14"/>
  <c r="O117" i="14"/>
  <c r="J118" i="14"/>
  <c r="K118" i="14"/>
  <c r="L118" i="14"/>
  <c r="M118" i="14"/>
  <c r="N118" i="14"/>
  <c r="O118" i="14"/>
  <c r="J119" i="14"/>
  <c r="K119" i="14"/>
  <c r="L119" i="14"/>
  <c r="M119" i="14"/>
  <c r="N119" i="14"/>
  <c r="O119" i="14"/>
  <c r="J120" i="14"/>
  <c r="K120" i="14"/>
  <c r="L120" i="14"/>
  <c r="M120" i="14"/>
  <c r="N120" i="14"/>
  <c r="O120" i="14"/>
  <c r="J121" i="14"/>
  <c r="K121" i="14"/>
  <c r="L121" i="14"/>
  <c r="M121" i="14"/>
  <c r="N121" i="14"/>
  <c r="O121" i="14"/>
  <c r="J122" i="14"/>
  <c r="K122" i="14"/>
  <c r="L122" i="14"/>
  <c r="M122" i="14"/>
  <c r="N122" i="14"/>
  <c r="O122" i="14"/>
  <c r="J123" i="14"/>
  <c r="K123" i="14"/>
  <c r="L123" i="14"/>
  <c r="M123" i="14"/>
  <c r="N123" i="14"/>
  <c r="O123" i="14"/>
  <c r="J124" i="14"/>
  <c r="K124" i="14"/>
  <c r="L124" i="14"/>
  <c r="M124" i="14"/>
  <c r="N124" i="14"/>
  <c r="O124" i="14"/>
  <c r="J125" i="14"/>
  <c r="K125" i="14"/>
  <c r="L125" i="14"/>
  <c r="M125" i="14"/>
  <c r="N125" i="14"/>
  <c r="O125" i="14"/>
  <c r="J126" i="14"/>
  <c r="K126" i="14"/>
  <c r="L126" i="14"/>
  <c r="M126" i="14"/>
  <c r="N126" i="14"/>
  <c r="O126" i="14"/>
  <c r="J127" i="14"/>
  <c r="K127" i="14"/>
  <c r="L127" i="14"/>
  <c r="M127" i="14"/>
  <c r="J128" i="14"/>
  <c r="K128" i="14"/>
  <c r="L128" i="14"/>
  <c r="M128" i="14"/>
  <c r="N128" i="14"/>
  <c r="O128" i="14"/>
  <c r="J129" i="14"/>
  <c r="K129" i="14"/>
  <c r="L129" i="14"/>
  <c r="M129" i="14"/>
  <c r="N129" i="14"/>
  <c r="O129" i="14"/>
  <c r="J130" i="14"/>
  <c r="K130" i="14"/>
  <c r="L130" i="14"/>
  <c r="M130" i="14"/>
  <c r="N130" i="14"/>
  <c r="O130" i="14"/>
  <c r="J131" i="14"/>
  <c r="K131" i="14"/>
  <c r="L131" i="14"/>
  <c r="M131" i="14"/>
  <c r="N131" i="14"/>
  <c r="O131" i="14"/>
  <c r="J132" i="14"/>
  <c r="K132" i="14"/>
  <c r="L132" i="14"/>
  <c r="M132" i="14"/>
  <c r="N132" i="14"/>
  <c r="O132" i="14"/>
  <c r="J133" i="14"/>
  <c r="K133" i="14"/>
  <c r="L133" i="14"/>
  <c r="M133" i="14"/>
  <c r="N133" i="14"/>
  <c r="O133" i="14"/>
  <c r="J134" i="14"/>
  <c r="K134" i="14"/>
  <c r="L134" i="14"/>
  <c r="M134" i="14"/>
  <c r="N134" i="14"/>
  <c r="O134" i="14"/>
  <c r="J135" i="14"/>
  <c r="K135" i="14"/>
  <c r="L135" i="14"/>
  <c r="M135" i="14"/>
  <c r="N135" i="14"/>
  <c r="O135" i="14"/>
  <c r="J136" i="14"/>
  <c r="K136" i="14"/>
  <c r="L136" i="14"/>
  <c r="M136" i="14"/>
  <c r="N136" i="14"/>
  <c r="O136" i="14"/>
  <c r="J137" i="14"/>
  <c r="K137" i="14"/>
  <c r="L137" i="14"/>
  <c r="M137" i="14"/>
  <c r="N137" i="14"/>
  <c r="O137" i="14"/>
  <c r="J138" i="14"/>
  <c r="K138" i="14"/>
  <c r="L138" i="14"/>
  <c r="M138" i="14"/>
  <c r="N138" i="14"/>
  <c r="O138" i="14"/>
  <c r="J139" i="14"/>
  <c r="K139" i="14"/>
  <c r="L139" i="14"/>
  <c r="M139" i="14"/>
  <c r="N139" i="14"/>
  <c r="O139" i="14"/>
  <c r="J140" i="14"/>
  <c r="K140" i="14"/>
  <c r="L140" i="14"/>
  <c r="M140" i="14"/>
  <c r="N140" i="14"/>
  <c r="O140" i="14"/>
  <c r="J141" i="14"/>
  <c r="K141" i="14"/>
  <c r="L141" i="14"/>
  <c r="M141" i="14"/>
  <c r="N141" i="14"/>
  <c r="O141" i="14"/>
  <c r="J142" i="14"/>
  <c r="K142" i="14"/>
  <c r="L142" i="14"/>
  <c r="M142" i="14"/>
  <c r="N142" i="14"/>
  <c r="O142" i="14"/>
  <c r="J143" i="14"/>
  <c r="K143" i="14"/>
  <c r="L143" i="14"/>
  <c r="M143" i="14"/>
  <c r="N143" i="14"/>
  <c r="O143" i="14"/>
  <c r="J144" i="14"/>
  <c r="K144" i="14"/>
  <c r="L144" i="14"/>
  <c r="M144" i="14"/>
  <c r="N144" i="14"/>
  <c r="O144" i="14"/>
  <c r="J145" i="14"/>
  <c r="K145" i="14"/>
  <c r="L145" i="14"/>
  <c r="M145" i="14"/>
  <c r="N145" i="14"/>
  <c r="O145" i="14"/>
  <c r="J146" i="14"/>
  <c r="K146" i="14"/>
  <c r="L146" i="14"/>
  <c r="M146" i="14"/>
  <c r="N146" i="14"/>
  <c r="O146" i="14"/>
  <c r="J147" i="14"/>
  <c r="K147" i="14"/>
  <c r="L147" i="14"/>
  <c r="M147" i="14"/>
  <c r="N147" i="14"/>
  <c r="O147" i="14"/>
  <c r="J148" i="14"/>
  <c r="K148" i="14"/>
  <c r="L148" i="14"/>
  <c r="M148" i="14"/>
  <c r="N148" i="14"/>
  <c r="O148" i="14"/>
  <c r="J149" i="14"/>
  <c r="K149" i="14"/>
  <c r="L149" i="14"/>
  <c r="M149" i="14"/>
  <c r="N149" i="14"/>
  <c r="O149" i="14"/>
  <c r="J150" i="14"/>
  <c r="K150" i="14"/>
  <c r="L150" i="14"/>
  <c r="M150" i="14"/>
  <c r="N150" i="14"/>
  <c r="O150" i="14"/>
  <c r="J151" i="14"/>
  <c r="K151" i="14"/>
  <c r="L151" i="14"/>
  <c r="M151" i="14"/>
  <c r="N151" i="14"/>
  <c r="O151" i="14"/>
  <c r="J152" i="14"/>
  <c r="K152" i="14"/>
  <c r="L152" i="14"/>
  <c r="M152" i="14"/>
  <c r="N152" i="14"/>
  <c r="O152" i="14"/>
  <c r="J153" i="14"/>
  <c r="K153" i="14"/>
  <c r="L153" i="14"/>
  <c r="M153" i="14"/>
  <c r="N153" i="14"/>
  <c r="O153" i="14"/>
  <c r="J154" i="14"/>
  <c r="K154" i="14"/>
  <c r="L154" i="14"/>
  <c r="M154" i="14"/>
  <c r="N154" i="14"/>
  <c r="O154" i="14"/>
  <c r="J155" i="14"/>
  <c r="K155" i="14"/>
  <c r="L155" i="14"/>
  <c r="M155" i="14"/>
  <c r="N155" i="14"/>
  <c r="O155" i="14"/>
  <c r="J156" i="14"/>
  <c r="K156" i="14"/>
  <c r="L156" i="14"/>
  <c r="M156" i="14"/>
  <c r="N156" i="14"/>
  <c r="O156" i="14"/>
  <c r="J157" i="14"/>
  <c r="K157" i="14"/>
  <c r="L157" i="14"/>
  <c r="M157" i="14"/>
  <c r="N157" i="14"/>
  <c r="O157" i="14"/>
  <c r="J158" i="14"/>
  <c r="K158" i="14"/>
  <c r="L158" i="14"/>
  <c r="M158" i="14"/>
  <c r="N158" i="14"/>
  <c r="O158" i="14"/>
  <c r="J159" i="14"/>
  <c r="K159" i="14"/>
  <c r="L159" i="14"/>
  <c r="M159" i="14"/>
  <c r="N159" i="14"/>
  <c r="O159" i="14"/>
  <c r="J160" i="14"/>
  <c r="K160" i="14"/>
  <c r="L160" i="14"/>
  <c r="M160" i="14"/>
  <c r="N160" i="14"/>
  <c r="O160" i="14"/>
  <c r="J161" i="14"/>
  <c r="K161" i="14"/>
  <c r="L161" i="14"/>
  <c r="M161" i="14"/>
  <c r="N161" i="14"/>
  <c r="O161" i="14"/>
  <c r="J162" i="14"/>
  <c r="K162" i="14"/>
  <c r="L162" i="14"/>
  <c r="M162" i="14"/>
  <c r="N162" i="14"/>
  <c r="O162" i="14"/>
  <c r="J163" i="14"/>
  <c r="K163" i="14"/>
  <c r="L163" i="14"/>
  <c r="M163" i="14"/>
  <c r="N163" i="14"/>
  <c r="O163" i="14"/>
  <c r="J164" i="14"/>
  <c r="K164" i="14"/>
  <c r="L164" i="14"/>
  <c r="M164" i="14"/>
  <c r="N164" i="14"/>
  <c r="O164" i="14"/>
  <c r="J165" i="14"/>
  <c r="K165" i="14"/>
  <c r="L165" i="14"/>
  <c r="M165" i="14"/>
  <c r="N165" i="14"/>
  <c r="O165" i="14"/>
  <c r="J166" i="14"/>
  <c r="K166" i="14"/>
  <c r="L166" i="14"/>
  <c r="M166" i="14"/>
  <c r="N166" i="14"/>
  <c r="O166" i="14"/>
  <c r="J167" i="14"/>
  <c r="K167" i="14"/>
  <c r="L167" i="14"/>
  <c r="M167" i="14"/>
  <c r="N167" i="14"/>
  <c r="O167" i="14"/>
  <c r="J168" i="14"/>
  <c r="K168" i="14"/>
  <c r="L168" i="14"/>
  <c r="M168" i="14"/>
  <c r="N168" i="14"/>
  <c r="O168" i="14"/>
  <c r="J169" i="14"/>
  <c r="K169" i="14"/>
  <c r="L169" i="14"/>
  <c r="M169" i="14"/>
  <c r="N169" i="14"/>
  <c r="O169" i="14"/>
  <c r="J170" i="14"/>
  <c r="K170" i="14"/>
  <c r="L170" i="14"/>
  <c r="M170" i="14"/>
  <c r="N170" i="14"/>
  <c r="O170" i="14"/>
  <c r="J171" i="14"/>
  <c r="K171" i="14"/>
  <c r="L171" i="14"/>
  <c r="M171" i="14"/>
  <c r="N171" i="14"/>
  <c r="O171" i="14"/>
  <c r="J172" i="14"/>
  <c r="K172" i="14"/>
  <c r="L172" i="14"/>
  <c r="M172" i="14"/>
  <c r="N172" i="14"/>
  <c r="O172" i="14"/>
  <c r="J173" i="14"/>
  <c r="K173" i="14"/>
  <c r="L173" i="14"/>
  <c r="M173" i="14"/>
  <c r="N173" i="14"/>
  <c r="O173" i="14"/>
  <c r="J174" i="14"/>
  <c r="K174" i="14"/>
  <c r="L174" i="14"/>
  <c r="M174" i="14"/>
  <c r="N174" i="14"/>
  <c r="O174" i="14"/>
  <c r="J175" i="14"/>
  <c r="K175" i="14"/>
  <c r="L175" i="14"/>
  <c r="M175" i="14"/>
  <c r="N175" i="14"/>
  <c r="O175" i="14"/>
  <c r="J176" i="14"/>
  <c r="K176" i="14"/>
  <c r="L176" i="14"/>
  <c r="M176" i="14"/>
  <c r="N176" i="14"/>
  <c r="O176" i="14"/>
  <c r="J177" i="14"/>
  <c r="K177" i="14"/>
  <c r="L177" i="14"/>
  <c r="M177" i="14"/>
  <c r="N177" i="14"/>
  <c r="O177" i="14"/>
  <c r="J178" i="14"/>
  <c r="K178" i="14"/>
  <c r="L178" i="14"/>
  <c r="M178" i="14"/>
  <c r="N178" i="14"/>
  <c r="O178" i="14"/>
  <c r="J179" i="14"/>
  <c r="K179" i="14"/>
  <c r="L179" i="14"/>
  <c r="M179" i="14"/>
  <c r="N179" i="14"/>
  <c r="O179" i="14"/>
  <c r="J180" i="14"/>
  <c r="K180" i="14"/>
  <c r="L180" i="14"/>
  <c r="M180" i="14"/>
  <c r="N180" i="14"/>
  <c r="O180" i="14"/>
  <c r="J181" i="14"/>
  <c r="K181" i="14"/>
  <c r="L181" i="14"/>
  <c r="M181" i="14"/>
  <c r="N181" i="14"/>
  <c r="O181" i="14"/>
  <c r="J182" i="14"/>
  <c r="K182" i="14"/>
  <c r="L182" i="14"/>
  <c r="M182" i="14"/>
  <c r="N182" i="14"/>
  <c r="O182" i="14"/>
  <c r="J183" i="14"/>
  <c r="K183" i="14"/>
  <c r="L183" i="14"/>
  <c r="M183" i="14"/>
  <c r="N183" i="14"/>
  <c r="O183" i="14"/>
  <c r="J184" i="14"/>
  <c r="K184" i="14"/>
  <c r="L184" i="14"/>
  <c r="M184" i="14"/>
  <c r="N184" i="14"/>
  <c r="O184" i="14"/>
  <c r="J185" i="14"/>
  <c r="K185" i="14"/>
  <c r="L185" i="14"/>
  <c r="M185" i="14"/>
  <c r="N185" i="14"/>
  <c r="O185" i="14"/>
  <c r="J186" i="14"/>
  <c r="K186" i="14"/>
  <c r="L186" i="14"/>
  <c r="M186" i="14"/>
  <c r="N186" i="14"/>
  <c r="O186" i="14"/>
  <c r="J187" i="14"/>
  <c r="K187" i="14"/>
  <c r="L187" i="14"/>
  <c r="M187" i="14"/>
  <c r="N187" i="14"/>
  <c r="O187" i="14"/>
  <c r="J188" i="14"/>
  <c r="K188" i="14"/>
  <c r="L188" i="14"/>
  <c r="M188" i="14"/>
  <c r="N188" i="14"/>
  <c r="O188" i="14"/>
  <c r="J189" i="14"/>
  <c r="K189" i="14"/>
  <c r="L189" i="14"/>
  <c r="M189" i="14"/>
  <c r="N189" i="14"/>
  <c r="O189" i="14"/>
  <c r="J190" i="14"/>
  <c r="K190" i="14"/>
  <c r="L190" i="14"/>
  <c r="M190" i="14"/>
  <c r="N190" i="14"/>
  <c r="O190" i="14"/>
  <c r="J191" i="14"/>
  <c r="K191" i="14"/>
  <c r="L191" i="14"/>
  <c r="M191" i="14"/>
  <c r="N191" i="14"/>
  <c r="O191" i="14"/>
  <c r="J192" i="14"/>
  <c r="K192" i="14"/>
  <c r="L192" i="14"/>
  <c r="M192" i="14"/>
  <c r="N192" i="14"/>
  <c r="O192" i="14"/>
  <c r="J193" i="14"/>
  <c r="K193" i="14"/>
  <c r="L193" i="14"/>
  <c r="M193" i="14"/>
  <c r="N193" i="14"/>
  <c r="O193" i="14"/>
  <c r="J194" i="14"/>
  <c r="K194" i="14"/>
  <c r="L194" i="14"/>
  <c r="M194" i="14"/>
  <c r="N194" i="14"/>
  <c r="O194" i="14"/>
  <c r="J195" i="14"/>
  <c r="K195" i="14"/>
  <c r="L195" i="14"/>
  <c r="M195" i="14"/>
  <c r="N195" i="14"/>
  <c r="O195" i="14"/>
  <c r="J196" i="14"/>
  <c r="K196" i="14"/>
  <c r="L196" i="14"/>
  <c r="M196" i="14"/>
  <c r="N196" i="14"/>
  <c r="O196" i="14"/>
  <c r="J197" i="14"/>
  <c r="K197" i="14"/>
  <c r="L197" i="14"/>
  <c r="M197" i="14"/>
  <c r="N197" i="14"/>
  <c r="O197" i="14"/>
  <c r="J198" i="14"/>
  <c r="K198" i="14"/>
  <c r="L198" i="14"/>
  <c r="M198" i="14"/>
  <c r="N198" i="14"/>
  <c r="O198" i="14"/>
  <c r="J199" i="14"/>
  <c r="K199" i="14"/>
  <c r="L199" i="14"/>
  <c r="M199" i="14"/>
  <c r="N199" i="14"/>
  <c r="O199" i="14"/>
  <c r="J200" i="14"/>
  <c r="K200" i="14"/>
  <c r="L200" i="14"/>
  <c r="M200" i="14"/>
  <c r="N200" i="14"/>
  <c r="O200" i="14"/>
  <c r="J201" i="14"/>
  <c r="K201" i="14"/>
  <c r="L201" i="14"/>
  <c r="M201" i="14"/>
  <c r="N201" i="14"/>
  <c r="O201" i="14"/>
  <c r="J202" i="14"/>
  <c r="K202" i="14"/>
  <c r="L202" i="14"/>
  <c r="M202" i="14"/>
  <c r="N202" i="14"/>
  <c r="O202" i="14"/>
  <c r="J203" i="14"/>
  <c r="K203" i="14"/>
  <c r="L203" i="14"/>
  <c r="M203" i="14"/>
  <c r="N203" i="14"/>
  <c r="O203" i="14"/>
  <c r="J204" i="14"/>
  <c r="K204" i="14"/>
  <c r="L204" i="14"/>
  <c r="M204" i="14"/>
  <c r="N204" i="14"/>
  <c r="O204" i="14"/>
  <c r="J205" i="14"/>
  <c r="K205" i="14"/>
  <c r="L205" i="14"/>
  <c r="M205" i="14"/>
  <c r="N205" i="14"/>
  <c r="O205" i="14"/>
  <c r="J206" i="14"/>
  <c r="K206" i="14"/>
  <c r="L206" i="14"/>
  <c r="M206" i="14"/>
  <c r="N206" i="14"/>
  <c r="O206" i="14"/>
  <c r="J207" i="14"/>
  <c r="K207" i="14"/>
  <c r="L207" i="14"/>
  <c r="M207" i="14"/>
  <c r="N207" i="14"/>
  <c r="O207" i="14"/>
  <c r="J208" i="14"/>
  <c r="K208" i="14"/>
  <c r="L208" i="14"/>
  <c r="M208" i="14"/>
  <c r="N208" i="14"/>
  <c r="O208" i="14"/>
  <c r="J209" i="14"/>
  <c r="K209" i="14"/>
  <c r="L209" i="14"/>
  <c r="M209" i="14"/>
  <c r="N209" i="14"/>
  <c r="O209" i="14"/>
  <c r="J210" i="14"/>
  <c r="K210" i="14"/>
  <c r="L210" i="14"/>
  <c r="M210" i="14"/>
  <c r="N210" i="14"/>
  <c r="O210" i="14"/>
  <c r="J211" i="14"/>
  <c r="K211" i="14"/>
  <c r="L211" i="14"/>
  <c r="M211" i="14"/>
  <c r="N211" i="14"/>
  <c r="O211" i="14"/>
  <c r="J212" i="14"/>
  <c r="K212" i="14"/>
  <c r="L212" i="14"/>
  <c r="M212" i="14"/>
  <c r="N212" i="14"/>
  <c r="O212" i="14"/>
  <c r="J213" i="14"/>
  <c r="K213" i="14"/>
  <c r="L213" i="14"/>
  <c r="M213" i="14"/>
  <c r="N213" i="14"/>
  <c r="O213" i="14"/>
  <c r="J214" i="14"/>
  <c r="K214" i="14"/>
  <c r="L214" i="14"/>
  <c r="M214" i="14"/>
  <c r="N214" i="14"/>
  <c r="O214" i="14"/>
  <c r="J215" i="14"/>
  <c r="K215" i="14"/>
  <c r="L215" i="14"/>
  <c r="M215" i="14"/>
  <c r="N215" i="14"/>
  <c r="O215" i="14"/>
  <c r="J216" i="14"/>
  <c r="K216" i="14"/>
  <c r="L216" i="14"/>
  <c r="M216" i="14"/>
  <c r="N216" i="14"/>
  <c r="O216" i="14"/>
  <c r="J217" i="14"/>
  <c r="K217" i="14"/>
  <c r="L217" i="14"/>
  <c r="M217" i="14"/>
  <c r="N217" i="14"/>
  <c r="O217" i="14"/>
  <c r="J218" i="14"/>
  <c r="K218" i="14"/>
  <c r="L218" i="14"/>
  <c r="M218" i="14"/>
  <c r="N218" i="14"/>
  <c r="O218" i="14"/>
  <c r="J219" i="14"/>
  <c r="K219" i="14"/>
  <c r="L219" i="14"/>
  <c r="M219" i="14"/>
  <c r="N219" i="14"/>
  <c r="O219" i="14"/>
  <c r="J220" i="14"/>
  <c r="K220" i="14"/>
  <c r="L220" i="14"/>
  <c r="M220" i="14"/>
  <c r="N220" i="14"/>
  <c r="O220" i="14"/>
  <c r="J221" i="14"/>
  <c r="K221" i="14"/>
  <c r="L221" i="14"/>
  <c r="M221" i="14"/>
  <c r="N221" i="14"/>
  <c r="O221" i="14"/>
  <c r="J222" i="14"/>
  <c r="K222" i="14"/>
  <c r="L222" i="14"/>
  <c r="M222" i="14"/>
  <c r="N222" i="14"/>
  <c r="O222" i="14"/>
  <c r="J223" i="14"/>
  <c r="K223" i="14"/>
  <c r="L223" i="14"/>
  <c r="M223" i="14"/>
  <c r="N223" i="14"/>
  <c r="O223" i="14"/>
  <c r="C224" i="14"/>
  <c r="D224" i="14"/>
  <c r="E224" i="14"/>
  <c r="F224" i="14"/>
  <c r="Q100" i="5"/>
  <c r="N100" i="5"/>
  <c r="K100" i="5"/>
  <c r="W100" i="5"/>
  <c r="V1" i="13"/>
  <c r="V43" i="5"/>
  <c r="V42" i="5"/>
  <c r="V40" i="5"/>
  <c r="V39" i="5"/>
  <c r="V18" i="5"/>
  <c r="Q1" i="13"/>
  <c r="Q38" i="15"/>
  <c r="N38" i="15"/>
  <c r="K38" i="15"/>
  <c r="Q29" i="15"/>
  <c r="N29" i="15"/>
  <c r="K29" i="15"/>
  <c r="N12" i="5"/>
  <c r="W4" i="15"/>
  <c r="W5" i="15"/>
  <c r="W6" i="15"/>
  <c r="W8" i="15"/>
  <c r="W9" i="15"/>
  <c r="W12" i="15"/>
  <c r="W14" i="15"/>
  <c r="W15" i="15"/>
  <c r="W17" i="15"/>
  <c r="W19" i="15"/>
  <c r="W20" i="15"/>
  <c r="W23" i="15"/>
  <c r="W24" i="15"/>
  <c r="W25" i="15"/>
  <c r="W27" i="15"/>
  <c r="W29" i="15"/>
  <c r="W31" i="15"/>
  <c r="W32" i="15"/>
  <c r="W33" i="15"/>
  <c r="W36" i="15"/>
  <c r="W37" i="15"/>
  <c r="W38" i="15"/>
  <c r="W1" i="15"/>
  <c r="W4" i="5"/>
  <c r="W5" i="5"/>
  <c r="W6" i="5"/>
  <c r="W8" i="5"/>
  <c r="W10" i="5"/>
  <c r="W11" i="5"/>
  <c r="W12" i="5"/>
  <c r="W13" i="5"/>
  <c r="W14" i="5"/>
  <c r="W18" i="5"/>
  <c r="W19" i="5"/>
  <c r="W20" i="5"/>
  <c r="W21" i="5"/>
  <c r="W22" i="5"/>
  <c r="W23" i="5"/>
  <c r="W24" i="5"/>
  <c r="W25" i="5"/>
  <c r="W27" i="5"/>
  <c r="W28" i="5"/>
  <c r="W29" i="5"/>
  <c r="W30" i="5"/>
  <c r="W31" i="5"/>
  <c r="W33" i="5"/>
  <c r="W34" i="5"/>
  <c r="W35" i="5"/>
  <c r="W36" i="5"/>
  <c r="W38" i="5"/>
  <c r="W39" i="5"/>
  <c r="W40" i="5"/>
  <c r="W41" i="5"/>
  <c r="W42" i="5"/>
  <c r="W43" i="5"/>
  <c r="W45" i="5"/>
  <c r="W46" i="5"/>
  <c r="W48" i="5"/>
  <c r="W51" i="5"/>
  <c r="W52" i="5"/>
  <c r="W53" i="5"/>
  <c r="W55" i="5"/>
  <c r="W56" i="5"/>
  <c r="W57" i="5"/>
  <c r="W61" i="5"/>
  <c r="W62" i="5"/>
  <c r="W68" i="5"/>
  <c r="W69" i="5"/>
  <c r="W70" i="5"/>
  <c r="W71" i="5"/>
  <c r="W72" i="5"/>
  <c r="W74" i="5"/>
  <c r="W75" i="5"/>
  <c r="W76" i="5"/>
  <c r="W77" i="5"/>
  <c r="W78" i="5"/>
  <c r="W79" i="5"/>
  <c r="W80" i="5"/>
  <c r="W81" i="5"/>
  <c r="W82" i="5"/>
  <c r="W84" i="5"/>
  <c r="W85" i="5"/>
  <c r="W86" i="5"/>
  <c r="W88" i="5"/>
  <c r="W89" i="5"/>
  <c r="W91" i="5"/>
  <c r="W92" i="5"/>
  <c r="W93" i="5"/>
  <c r="W94" i="5"/>
  <c r="W95" i="5"/>
  <c r="W96" i="5"/>
  <c r="W98" i="5"/>
  <c r="W99" i="5"/>
  <c r="W1" i="5"/>
  <c r="W3" i="5"/>
  <c r="Q99" i="5"/>
  <c r="N99" i="5"/>
  <c r="K99" i="5"/>
  <c r="Q9" i="15"/>
  <c r="N9" i="15"/>
  <c r="K9" i="15"/>
  <c r="Q12" i="15"/>
  <c r="N12" i="15"/>
  <c r="K12" i="15"/>
  <c r="Q41" i="5"/>
  <c r="Q11" i="5"/>
  <c r="Q8" i="5"/>
  <c r="V69" i="5"/>
  <c r="N98" i="5"/>
  <c r="Q98" i="5"/>
  <c r="N41" i="5"/>
  <c r="K41" i="5"/>
  <c r="N8" i="5"/>
  <c r="K8" i="5"/>
  <c r="K98" i="5"/>
  <c r="N11" i="5"/>
  <c r="K11" i="5"/>
  <c r="Q61" i="5"/>
  <c r="V61" i="5"/>
  <c r="Q30" i="5"/>
  <c r="Q29" i="5"/>
  <c r="N30" i="5"/>
  <c r="N29" i="5"/>
  <c r="K30" i="5"/>
  <c r="K29" i="5"/>
  <c r="V35" i="5"/>
  <c r="Q96" i="5"/>
  <c r="N96" i="5"/>
  <c r="K96" i="5"/>
  <c r="Q12" i="5"/>
  <c r="K12" i="5"/>
  <c r="V23" i="5"/>
  <c r="Q46" i="5"/>
  <c r="N46" i="5"/>
  <c r="V75" i="5"/>
  <c r="V34" i="5"/>
  <c r="Q4" i="5"/>
  <c r="V3" i="5"/>
  <c r="Q3" i="5"/>
  <c r="V22" i="5"/>
  <c r="V76" i="5"/>
  <c r="V74" i="5"/>
  <c r="Q6" i="15"/>
  <c r="Q35" i="5"/>
  <c r="N6" i="15"/>
  <c r="K6" i="15"/>
  <c r="Q94" i="5"/>
  <c r="Q95" i="5"/>
  <c r="N95" i="5"/>
  <c r="K95" i="5"/>
  <c r="N94" i="5"/>
  <c r="K94" i="5"/>
  <c r="Q51" i="5"/>
  <c r="N51" i="5"/>
  <c r="K51" i="5"/>
  <c r="V55" i="5"/>
  <c r="V53" i="5"/>
  <c r="V52" i="5"/>
  <c r="N92" i="5"/>
  <c r="K92" i="5"/>
  <c r="Q14" i="5"/>
  <c r="N14" i="5"/>
  <c r="K14" i="5"/>
  <c r="Q31" i="5"/>
  <c r="N31" i="5"/>
  <c r="K31" i="5"/>
  <c r="Q27" i="5"/>
  <c r="N27" i="5"/>
  <c r="K27" i="5"/>
  <c r="C214" i="14"/>
  <c r="D214" i="14"/>
  <c r="E214" i="14"/>
  <c r="F214" i="14"/>
  <c r="Q93" i="5"/>
  <c r="N93" i="5"/>
  <c r="K93" i="5"/>
  <c r="Q23" i="5"/>
  <c r="N23" i="5"/>
  <c r="K23" i="5"/>
  <c r="Q22" i="5"/>
  <c r="N22" i="5"/>
  <c r="V77" i="5"/>
  <c r="V80" i="5"/>
  <c r="V1" i="15"/>
  <c r="V24" i="15"/>
  <c r="Q68" i="5"/>
  <c r="N68" i="5"/>
  <c r="K68" i="5"/>
  <c r="Q62" i="5"/>
  <c r="N62" i="5"/>
  <c r="K62" i="5"/>
  <c r="Q20" i="5"/>
  <c r="Q19" i="5"/>
  <c r="Q15" i="15"/>
  <c r="Q14" i="15"/>
  <c r="Q71" i="5"/>
  <c r="N71" i="5"/>
  <c r="K71" i="5"/>
  <c r="N15" i="15"/>
  <c r="K15" i="15"/>
  <c r="N14" i="15"/>
  <c r="K14" i="15"/>
  <c r="F14" i="15"/>
  <c r="E14" i="15"/>
  <c r="D14" i="15"/>
  <c r="C14" i="15"/>
  <c r="Q5" i="5"/>
  <c r="N5" i="5"/>
  <c r="K4" i="5"/>
  <c r="K5" i="5"/>
  <c r="Q25" i="15"/>
  <c r="N25" i="15"/>
  <c r="K25" i="15"/>
  <c r="V1" i="5"/>
  <c r="Q24" i="15"/>
  <c r="N24" i="15"/>
  <c r="K24" i="15"/>
  <c r="G38" i="15"/>
  <c r="Q1" i="15"/>
  <c r="N1" i="15"/>
  <c r="K1" i="15"/>
  <c r="F37" i="15"/>
  <c r="E37" i="15"/>
  <c r="D37" i="15"/>
  <c r="C37" i="15"/>
  <c r="F36" i="15"/>
  <c r="E36" i="15"/>
  <c r="D36" i="15"/>
  <c r="C36" i="15"/>
  <c r="F33" i="15"/>
  <c r="E33" i="15"/>
  <c r="D33" i="15"/>
  <c r="C33" i="15"/>
  <c r="F32" i="15"/>
  <c r="E32" i="15"/>
  <c r="D32" i="15"/>
  <c r="C32" i="15"/>
  <c r="F31" i="15"/>
  <c r="E31" i="15"/>
  <c r="D31" i="15"/>
  <c r="C31" i="15"/>
  <c r="F29" i="15"/>
  <c r="E29" i="15"/>
  <c r="D29" i="15"/>
  <c r="C29" i="15"/>
  <c r="F27" i="15"/>
  <c r="E27" i="15"/>
  <c r="D27" i="15"/>
  <c r="C27" i="15"/>
  <c r="F24" i="15"/>
  <c r="E24" i="15"/>
  <c r="D24" i="15"/>
  <c r="C24" i="15"/>
  <c r="F23" i="15"/>
  <c r="E23" i="15"/>
  <c r="D23" i="15"/>
  <c r="C23" i="15"/>
  <c r="F20" i="15"/>
  <c r="E20" i="15"/>
  <c r="D20" i="15"/>
  <c r="C20" i="15"/>
  <c r="F19" i="15"/>
  <c r="E19" i="15"/>
  <c r="D19" i="15"/>
  <c r="C19" i="15"/>
  <c r="F17" i="15"/>
  <c r="E17" i="15"/>
  <c r="D17" i="15"/>
  <c r="C17" i="15"/>
  <c r="F12" i="15"/>
  <c r="E12" i="15"/>
  <c r="D12" i="15"/>
  <c r="C12" i="15"/>
  <c r="F9" i="15"/>
  <c r="E9" i="15"/>
  <c r="D9" i="15"/>
  <c r="C9" i="15"/>
  <c r="F8" i="15"/>
  <c r="E8" i="15"/>
  <c r="D8" i="15"/>
  <c r="C8" i="15"/>
  <c r="F6" i="15"/>
  <c r="E6" i="15"/>
  <c r="D6" i="15"/>
  <c r="C6" i="15"/>
  <c r="F5" i="15"/>
  <c r="E5" i="15"/>
  <c r="D5" i="15"/>
  <c r="C5" i="15"/>
  <c r="F4" i="15"/>
  <c r="E4" i="15"/>
  <c r="D4" i="15"/>
  <c r="C4" i="15"/>
  <c r="G20" i="5"/>
  <c r="V24" i="5"/>
  <c r="F213" i="14"/>
  <c r="E213" i="14"/>
  <c r="D213" i="14"/>
  <c r="C213" i="14"/>
  <c r="F212" i="14"/>
  <c r="E212" i="14"/>
  <c r="D212" i="14"/>
  <c r="C212" i="14"/>
  <c r="F211" i="14"/>
  <c r="E211" i="14"/>
  <c r="D211" i="14"/>
  <c r="C211" i="14"/>
  <c r="F210" i="14"/>
  <c r="E210" i="14"/>
  <c r="D210" i="14"/>
  <c r="C210" i="14"/>
  <c r="F209" i="14"/>
  <c r="E209" i="14"/>
  <c r="D209" i="14"/>
  <c r="C209" i="14"/>
  <c r="F208" i="14"/>
  <c r="E208" i="14"/>
  <c r="D208" i="14"/>
  <c r="C208" i="14"/>
  <c r="F207" i="14"/>
  <c r="E207" i="14"/>
  <c r="D207" i="14"/>
  <c r="C207" i="14"/>
  <c r="F206" i="14"/>
  <c r="E206" i="14"/>
  <c r="D206" i="14"/>
  <c r="C206" i="14"/>
  <c r="F205" i="14"/>
  <c r="E205" i="14"/>
  <c r="D205" i="14"/>
  <c r="C205" i="14"/>
  <c r="F204" i="14"/>
  <c r="E204" i="14"/>
  <c r="D204" i="14"/>
  <c r="C204" i="14"/>
  <c r="F203" i="14"/>
  <c r="E203" i="14"/>
  <c r="D203" i="14"/>
  <c r="C203" i="14"/>
  <c r="F202" i="14"/>
  <c r="E202" i="14"/>
  <c r="D202" i="14"/>
  <c r="C202" i="14"/>
  <c r="F201" i="14"/>
  <c r="E201" i="14"/>
  <c r="D201" i="14"/>
  <c r="C201" i="14"/>
  <c r="F200" i="14"/>
  <c r="E200" i="14"/>
  <c r="D200" i="14"/>
  <c r="C200" i="14"/>
  <c r="F199" i="14"/>
  <c r="E199" i="14"/>
  <c r="D199" i="14"/>
  <c r="C199" i="14"/>
  <c r="F198" i="14"/>
  <c r="E198" i="14"/>
  <c r="D198" i="14"/>
  <c r="C198" i="14"/>
  <c r="F197" i="14"/>
  <c r="E197" i="14"/>
  <c r="D197" i="14"/>
  <c r="C197" i="14"/>
  <c r="F196" i="14"/>
  <c r="E196" i="14"/>
  <c r="D196" i="14"/>
  <c r="C196" i="14"/>
  <c r="F195" i="14"/>
  <c r="E195" i="14"/>
  <c r="D195" i="14"/>
  <c r="C195" i="14"/>
  <c r="F194" i="14"/>
  <c r="E194" i="14"/>
  <c r="D194" i="14"/>
  <c r="C194" i="14"/>
  <c r="F193" i="14"/>
  <c r="E193" i="14"/>
  <c r="D193" i="14"/>
  <c r="C193" i="14"/>
  <c r="F192" i="14"/>
  <c r="E192" i="14"/>
  <c r="D192" i="14"/>
  <c r="C192" i="14"/>
  <c r="F191" i="14"/>
  <c r="E191" i="14"/>
  <c r="D191" i="14"/>
  <c r="C191" i="14"/>
  <c r="F190" i="14"/>
  <c r="E190" i="14"/>
  <c r="D190" i="14"/>
  <c r="C190" i="14"/>
  <c r="F189" i="14"/>
  <c r="E189" i="14"/>
  <c r="D189" i="14"/>
  <c r="C189" i="14"/>
  <c r="F188" i="14"/>
  <c r="E188" i="14"/>
  <c r="D188" i="14"/>
  <c r="C188" i="14"/>
  <c r="F187" i="14"/>
  <c r="E187" i="14"/>
  <c r="D187" i="14"/>
  <c r="C187" i="14"/>
  <c r="F186" i="14"/>
  <c r="E186" i="14"/>
  <c r="D186" i="14"/>
  <c r="C186" i="14"/>
  <c r="F185" i="14"/>
  <c r="E185" i="14"/>
  <c r="D185" i="14"/>
  <c r="C185" i="14"/>
  <c r="F184" i="14"/>
  <c r="E184" i="14"/>
  <c r="D184" i="14"/>
  <c r="C184" i="14"/>
  <c r="F183" i="14"/>
  <c r="E183" i="14"/>
  <c r="D183" i="14"/>
  <c r="C183" i="14"/>
  <c r="F182" i="14"/>
  <c r="E182" i="14"/>
  <c r="D182" i="14"/>
  <c r="C182" i="14"/>
  <c r="F181" i="14"/>
  <c r="E181" i="14"/>
  <c r="D181" i="14"/>
  <c r="C181" i="14"/>
  <c r="F180" i="14"/>
  <c r="E180" i="14"/>
  <c r="D180" i="14"/>
  <c r="C180" i="14"/>
  <c r="F179" i="14"/>
  <c r="E179" i="14"/>
  <c r="D179" i="14"/>
  <c r="C179" i="14"/>
  <c r="F178" i="14"/>
  <c r="E178" i="14"/>
  <c r="D178" i="14"/>
  <c r="C178" i="14"/>
  <c r="F177" i="14"/>
  <c r="E177" i="14"/>
  <c r="D177" i="14"/>
  <c r="C177" i="14"/>
  <c r="F176" i="14"/>
  <c r="E176" i="14"/>
  <c r="D176" i="14"/>
  <c r="C176" i="14"/>
  <c r="F175" i="14"/>
  <c r="E175" i="14"/>
  <c r="D175" i="14"/>
  <c r="C175" i="14"/>
  <c r="F174" i="14"/>
  <c r="E174" i="14"/>
  <c r="D174" i="14"/>
  <c r="C174" i="14"/>
  <c r="F173" i="14"/>
  <c r="E173" i="14"/>
  <c r="D173" i="14"/>
  <c r="C173" i="14"/>
  <c r="F172" i="14"/>
  <c r="E172" i="14"/>
  <c r="D172" i="14"/>
  <c r="C172" i="14"/>
  <c r="F171" i="14"/>
  <c r="E171" i="14"/>
  <c r="D171" i="14"/>
  <c r="C171" i="14"/>
  <c r="F170" i="14"/>
  <c r="E170" i="14"/>
  <c r="D170" i="14"/>
  <c r="C170" i="14"/>
  <c r="F169" i="14"/>
  <c r="E169" i="14"/>
  <c r="D169" i="14"/>
  <c r="C169" i="14"/>
  <c r="F168" i="14"/>
  <c r="E168" i="14"/>
  <c r="D168" i="14"/>
  <c r="C168" i="14"/>
  <c r="F167" i="14"/>
  <c r="E167" i="14"/>
  <c r="D167" i="14"/>
  <c r="C167" i="14"/>
  <c r="F166" i="14"/>
  <c r="E166" i="14"/>
  <c r="D166" i="14"/>
  <c r="C166" i="14"/>
  <c r="F165" i="14"/>
  <c r="E165" i="14"/>
  <c r="D165" i="14"/>
  <c r="C165" i="14"/>
  <c r="F164" i="14"/>
  <c r="E164" i="14"/>
  <c r="D164" i="14"/>
  <c r="C164" i="14"/>
  <c r="F163" i="14"/>
  <c r="E163" i="14"/>
  <c r="D163" i="14"/>
  <c r="C163" i="14"/>
  <c r="F162" i="14"/>
  <c r="E162" i="14"/>
  <c r="D162" i="14"/>
  <c r="C162" i="14"/>
  <c r="F161" i="14"/>
  <c r="E161" i="14"/>
  <c r="D161" i="14"/>
  <c r="C161" i="14"/>
  <c r="F160" i="14"/>
  <c r="E160" i="14"/>
  <c r="D160" i="14"/>
  <c r="C160" i="14"/>
  <c r="F159" i="14"/>
  <c r="E159" i="14"/>
  <c r="D159" i="14"/>
  <c r="C159" i="14"/>
  <c r="F158" i="14"/>
  <c r="E158" i="14"/>
  <c r="D158" i="14"/>
  <c r="C158" i="14"/>
  <c r="F157" i="14"/>
  <c r="E157" i="14"/>
  <c r="D157" i="14"/>
  <c r="C157" i="14"/>
  <c r="F156" i="14"/>
  <c r="E156" i="14"/>
  <c r="D156" i="14"/>
  <c r="C156" i="14"/>
  <c r="F155" i="14"/>
  <c r="E155" i="14"/>
  <c r="D155" i="14"/>
  <c r="C155" i="14"/>
  <c r="F154" i="14"/>
  <c r="E154" i="14"/>
  <c r="D154" i="14"/>
  <c r="C154" i="14"/>
  <c r="F153" i="14"/>
  <c r="E153" i="14"/>
  <c r="D153" i="14"/>
  <c r="C153" i="14"/>
  <c r="F152" i="14"/>
  <c r="E152" i="14"/>
  <c r="D152" i="14"/>
  <c r="C152" i="14"/>
  <c r="F151" i="14"/>
  <c r="E151" i="14"/>
  <c r="D151" i="14"/>
  <c r="C151" i="14"/>
  <c r="F150" i="14"/>
  <c r="E150" i="14"/>
  <c r="D150" i="14"/>
  <c r="C150" i="14"/>
  <c r="F149" i="14"/>
  <c r="E149" i="14"/>
  <c r="D149" i="14"/>
  <c r="C149" i="14"/>
  <c r="F148" i="14"/>
  <c r="E148" i="14"/>
  <c r="D148" i="14"/>
  <c r="C148" i="14"/>
  <c r="F147" i="14"/>
  <c r="E147" i="14"/>
  <c r="D147" i="14"/>
  <c r="C147" i="14"/>
  <c r="F146" i="14"/>
  <c r="E146" i="14"/>
  <c r="D146" i="14"/>
  <c r="C146" i="14"/>
  <c r="F145" i="14"/>
  <c r="E145" i="14"/>
  <c r="D145" i="14"/>
  <c r="C145" i="14"/>
  <c r="F144" i="14"/>
  <c r="E144" i="14"/>
  <c r="D144" i="14"/>
  <c r="C144" i="14"/>
  <c r="F143" i="14"/>
  <c r="E143" i="14"/>
  <c r="D143" i="14"/>
  <c r="C143" i="14"/>
  <c r="F142" i="14"/>
  <c r="E142" i="14"/>
  <c r="D142" i="14"/>
  <c r="C142" i="14"/>
  <c r="F141" i="14"/>
  <c r="E141" i="14"/>
  <c r="D141" i="14"/>
  <c r="C141" i="14"/>
  <c r="F140" i="14"/>
  <c r="E140" i="14"/>
  <c r="D140" i="14"/>
  <c r="C140" i="14"/>
  <c r="F139" i="14"/>
  <c r="E139" i="14"/>
  <c r="D139" i="14"/>
  <c r="C139" i="14"/>
  <c r="F138" i="14"/>
  <c r="E138" i="14"/>
  <c r="D138" i="14"/>
  <c r="C138" i="14"/>
  <c r="F137" i="14"/>
  <c r="E137" i="14"/>
  <c r="D137" i="14"/>
  <c r="C137" i="14"/>
  <c r="F136" i="14"/>
  <c r="E136" i="14"/>
  <c r="D136" i="14"/>
  <c r="C136" i="14"/>
  <c r="F135" i="14"/>
  <c r="E135" i="14"/>
  <c r="D135" i="14"/>
  <c r="C135" i="14"/>
  <c r="F134" i="14"/>
  <c r="E134" i="14"/>
  <c r="D134" i="14"/>
  <c r="C134" i="14"/>
  <c r="F133" i="14"/>
  <c r="E133" i="14"/>
  <c r="D133" i="14"/>
  <c r="C133" i="14"/>
  <c r="F132" i="14"/>
  <c r="E132" i="14"/>
  <c r="D132" i="14"/>
  <c r="C132" i="14"/>
  <c r="F131" i="14"/>
  <c r="E131" i="14"/>
  <c r="D131" i="14"/>
  <c r="C131" i="14"/>
  <c r="F130" i="14"/>
  <c r="E130" i="14"/>
  <c r="D130" i="14"/>
  <c r="C130" i="14"/>
  <c r="F129" i="14"/>
  <c r="E129" i="14"/>
  <c r="D129" i="14"/>
  <c r="C129" i="14"/>
  <c r="F128" i="14"/>
  <c r="E128" i="14"/>
  <c r="D128" i="14"/>
  <c r="C128" i="14"/>
  <c r="F127" i="14"/>
  <c r="E127" i="14"/>
  <c r="D127" i="14"/>
  <c r="C127" i="14"/>
  <c r="F126" i="14"/>
  <c r="E126" i="14"/>
  <c r="D126" i="14"/>
  <c r="C126" i="14"/>
  <c r="F125" i="14"/>
  <c r="E125" i="14"/>
  <c r="D125" i="14"/>
  <c r="C125" i="14"/>
  <c r="F124" i="14"/>
  <c r="E124" i="14"/>
  <c r="D124" i="14"/>
  <c r="C124" i="14"/>
  <c r="F123" i="14"/>
  <c r="E123" i="14"/>
  <c r="D123" i="14"/>
  <c r="C123" i="14"/>
  <c r="F122" i="14"/>
  <c r="E122" i="14"/>
  <c r="D122" i="14"/>
  <c r="C122" i="14"/>
  <c r="F121" i="14"/>
  <c r="E121" i="14"/>
  <c r="D121" i="14"/>
  <c r="C121" i="14"/>
  <c r="F120" i="14"/>
  <c r="E120" i="14"/>
  <c r="D120" i="14"/>
  <c r="C120" i="14"/>
  <c r="F119" i="14"/>
  <c r="E119" i="14"/>
  <c r="D119" i="14"/>
  <c r="C119" i="14"/>
  <c r="F118" i="14"/>
  <c r="E118" i="14"/>
  <c r="D118" i="14"/>
  <c r="C118" i="14"/>
  <c r="F117" i="14"/>
  <c r="E117" i="14"/>
  <c r="D117" i="14"/>
  <c r="C117" i="14"/>
  <c r="F116" i="14"/>
  <c r="E116" i="14"/>
  <c r="D116" i="14"/>
  <c r="C116" i="14"/>
  <c r="F115" i="14"/>
  <c r="E115" i="14"/>
  <c r="D115" i="14"/>
  <c r="C115" i="14"/>
  <c r="F114" i="14"/>
  <c r="E114" i="14"/>
  <c r="D114" i="14"/>
  <c r="C114" i="14"/>
  <c r="F113" i="14"/>
  <c r="E113" i="14"/>
  <c r="D113" i="14"/>
  <c r="C113" i="14"/>
  <c r="F112" i="14"/>
  <c r="E112" i="14"/>
  <c r="D112" i="14"/>
  <c r="C112" i="14"/>
  <c r="F111" i="14"/>
  <c r="E111" i="14"/>
  <c r="D111" i="14"/>
  <c r="C111" i="14"/>
  <c r="F110" i="14"/>
  <c r="E110" i="14"/>
  <c r="D110" i="14"/>
  <c r="C110" i="14"/>
  <c r="F109" i="14"/>
  <c r="E109" i="14"/>
  <c r="D109" i="14"/>
  <c r="C109" i="14"/>
  <c r="F108" i="14"/>
  <c r="E108" i="14"/>
  <c r="D108" i="14"/>
  <c r="C108" i="14"/>
  <c r="F107" i="14"/>
  <c r="E107" i="14"/>
  <c r="D107" i="14"/>
  <c r="C107" i="14"/>
  <c r="F106" i="14"/>
  <c r="E106" i="14"/>
  <c r="D106" i="14"/>
  <c r="C106" i="14"/>
  <c r="F105" i="14"/>
  <c r="E105" i="14"/>
  <c r="D105" i="14"/>
  <c r="C105" i="14"/>
  <c r="F104" i="14"/>
  <c r="E104" i="14"/>
  <c r="D104" i="14"/>
  <c r="C104" i="14"/>
  <c r="F103" i="14"/>
  <c r="E103" i="14"/>
  <c r="D103" i="14"/>
  <c r="C103" i="14"/>
  <c r="F102" i="14"/>
  <c r="E102" i="14"/>
  <c r="D102" i="14"/>
  <c r="C102" i="14"/>
  <c r="F101" i="14"/>
  <c r="E101" i="14"/>
  <c r="D101" i="14"/>
  <c r="C101" i="14"/>
  <c r="F100" i="14"/>
  <c r="E100" i="14"/>
  <c r="D100" i="14"/>
  <c r="C100" i="14"/>
  <c r="F99" i="14"/>
  <c r="E99" i="14"/>
  <c r="D99" i="14"/>
  <c r="C99" i="14"/>
  <c r="F98" i="14"/>
  <c r="E98" i="14"/>
  <c r="D98" i="14"/>
  <c r="C98" i="14"/>
  <c r="F97" i="14"/>
  <c r="E97" i="14"/>
  <c r="D97" i="14"/>
  <c r="C97" i="14"/>
  <c r="F96" i="14"/>
  <c r="E96" i="14"/>
  <c r="D96" i="14"/>
  <c r="C96" i="14"/>
  <c r="F95" i="14"/>
  <c r="E95" i="14"/>
  <c r="D95" i="14"/>
  <c r="C95" i="14"/>
  <c r="F94" i="14"/>
  <c r="E94" i="14"/>
  <c r="D94" i="14"/>
  <c r="C94" i="14"/>
  <c r="F93" i="14"/>
  <c r="E93" i="14"/>
  <c r="D93" i="14"/>
  <c r="C93" i="14"/>
  <c r="F92" i="14"/>
  <c r="E92" i="14"/>
  <c r="D92" i="14"/>
  <c r="C92" i="14"/>
  <c r="F91" i="14"/>
  <c r="E91" i="14"/>
  <c r="D91" i="14"/>
  <c r="C91" i="14"/>
  <c r="F90" i="14"/>
  <c r="E90" i="14"/>
  <c r="D90" i="14"/>
  <c r="C90" i="14"/>
  <c r="F89" i="14"/>
  <c r="E89" i="14"/>
  <c r="D89" i="14"/>
  <c r="C89" i="14"/>
  <c r="F88" i="14"/>
  <c r="E88" i="14"/>
  <c r="D88" i="14"/>
  <c r="C88" i="14"/>
  <c r="F87" i="14"/>
  <c r="E87" i="14"/>
  <c r="D87" i="14"/>
  <c r="C87" i="14"/>
  <c r="F86" i="14"/>
  <c r="E86" i="14"/>
  <c r="D86" i="14"/>
  <c r="C86" i="14"/>
  <c r="F85" i="14"/>
  <c r="E85" i="14"/>
  <c r="D85" i="14"/>
  <c r="C85" i="14"/>
  <c r="F84" i="14"/>
  <c r="E84" i="14"/>
  <c r="D84" i="14"/>
  <c r="C84" i="14"/>
  <c r="F83" i="14"/>
  <c r="E83" i="14"/>
  <c r="D83" i="14"/>
  <c r="C83" i="14"/>
  <c r="F82" i="14"/>
  <c r="E82" i="14"/>
  <c r="D82" i="14"/>
  <c r="C82" i="14"/>
  <c r="F81" i="14"/>
  <c r="E81" i="14"/>
  <c r="D81" i="14"/>
  <c r="C81" i="14"/>
  <c r="F80" i="14"/>
  <c r="E80" i="14"/>
  <c r="D80" i="14"/>
  <c r="C80" i="14"/>
  <c r="F79" i="14"/>
  <c r="E79" i="14"/>
  <c r="D79" i="14"/>
  <c r="C79" i="14"/>
  <c r="F78" i="14"/>
  <c r="E78" i="14"/>
  <c r="D78" i="14"/>
  <c r="C78" i="14"/>
  <c r="F77" i="14"/>
  <c r="E77" i="14"/>
  <c r="D77" i="14"/>
  <c r="C77" i="14"/>
  <c r="F76" i="14"/>
  <c r="E76" i="14"/>
  <c r="D76" i="14"/>
  <c r="C76" i="14"/>
  <c r="F75" i="14"/>
  <c r="E75" i="14"/>
  <c r="D75" i="14"/>
  <c r="C75" i="14"/>
  <c r="F74" i="14"/>
  <c r="E74" i="14"/>
  <c r="D74" i="14"/>
  <c r="C74" i="14"/>
  <c r="F73" i="14"/>
  <c r="E73" i="14"/>
  <c r="D73" i="14"/>
  <c r="C73" i="14"/>
  <c r="F72" i="14"/>
  <c r="E72" i="14"/>
  <c r="D72" i="14"/>
  <c r="C72" i="14"/>
  <c r="F71" i="14"/>
  <c r="E71" i="14"/>
  <c r="D71" i="14"/>
  <c r="C71" i="14"/>
  <c r="F70" i="14"/>
  <c r="E70" i="14"/>
  <c r="D70" i="14"/>
  <c r="C70" i="14"/>
  <c r="F69" i="14"/>
  <c r="E69" i="14"/>
  <c r="D69" i="14"/>
  <c r="C69" i="14"/>
  <c r="F68" i="14"/>
  <c r="E68" i="14"/>
  <c r="D68" i="14"/>
  <c r="C68" i="14"/>
  <c r="F67" i="14"/>
  <c r="E67" i="14"/>
  <c r="D67" i="14"/>
  <c r="C67" i="14"/>
  <c r="F66" i="14"/>
  <c r="E66" i="14"/>
  <c r="D66" i="14"/>
  <c r="C66" i="14"/>
  <c r="F65" i="14"/>
  <c r="E65" i="14"/>
  <c r="D65" i="14"/>
  <c r="C65" i="14"/>
  <c r="F64" i="14"/>
  <c r="E64" i="14"/>
  <c r="D64" i="14"/>
  <c r="C64" i="14"/>
  <c r="F63" i="14"/>
  <c r="E63" i="14"/>
  <c r="D63" i="14"/>
  <c r="C63" i="14"/>
  <c r="F62" i="14"/>
  <c r="E62" i="14"/>
  <c r="D62" i="14"/>
  <c r="C62" i="14"/>
  <c r="F61" i="14"/>
  <c r="E61" i="14"/>
  <c r="D61" i="14"/>
  <c r="C61" i="14"/>
  <c r="F60" i="14"/>
  <c r="E60" i="14"/>
  <c r="D60" i="14"/>
  <c r="C60" i="14"/>
  <c r="F59" i="14"/>
  <c r="E59" i="14"/>
  <c r="D59" i="14"/>
  <c r="C59" i="14"/>
  <c r="F58" i="14"/>
  <c r="E58" i="14"/>
  <c r="D58" i="14"/>
  <c r="C58" i="14"/>
  <c r="F57" i="14"/>
  <c r="E57" i="14"/>
  <c r="D57" i="14"/>
  <c r="C57" i="14"/>
  <c r="F56" i="14"/>
  <c r="E56" i="14"/>
  <c r="D56" i="14"/>
  <c r="C56" i="14"/>
  <c r="F55" i="14"/>
  <c r="E55" i="14"/>
  <c r="D55" i="14"/>
  <c r="C55" i="14"/>
  <c r="F54" i="14"/>
  <c r="E54" i="14"/>
  <c r="D54" i="14"/>
  <c r="C54" i="14"/>
  <c r="F53" i="14"/>
  <c r="E53" i="14"/>
  <c r="D53" i="14"/>
  <c r="C53" i="14"/>
  <c r="F52" i="14"/>
  <c r="E52" i="14"/>
  <c r="D52" i="14"/>
  <c r="C52" i="14"/>
  <c r="F51" i="14"/>
  <c r="E51" i="14"/>
  <c r="D51" i="14"/>
  <c r="C51" i="14"/>
  <c r="F50" i="14"/>
  <c r="E50" i="14"/>
  <c r="D50" i="14"/>
  <c r="C50" i="14"/>
  <c r="F49" i="14"/>
  <c r="E49" i="14"/>
  <c r="D49" i="14"/>
  <c r="C49" i="14"/>
  <c r="F48" i="14"/>
  <c r="E48" i="14"/>
  <c r="D48" i="14"/>
  <c r="C48" i="14"/>
  <c r="F47" i="14"/>
  <c r="E47" i="14"/>
  <c r="D47" i="14"/>
  <c r="C47" i="14"/>
  <c r="F46" i="14"/>
  <c r="E46" i="14"/>
  <c r="D46" i="14"/>
  <c r="C46" i="14"/>
  <c r="F45" i="14"/>
  <c r="D45" i="14"/>
  <c r="C45" i="14"/>
  <c r="F44" i="14"/>
  <c r="E44" i="14"/>
  <c r="D44" i="14"/>
  <c r="C44" i="14"/>
  <c r="F43" i="14"/>
  <c r="E43" i="14"/>
  <c r="D43" i="14"/>
  <c r="C43" i="14"/>
  <c r="F42" i="14"/>
  <c r="E42" i="14"/>
  <c r="D42" i="14"/>
  <c r="C42" i="14"/>
  <c r="F41" i="14"/>
  <c r="E41" i="14"/>
  <c r="D41" i="14"/>
  <c r="C41" i="14"/>
  <c r="F40" i="14"/>
  <c r="E40" i="14"/>
  <c r="D40" i="14"/>
  <c r="C40" i="14"/>
  <c r="F39" i="14"/>
  <c r="E39" i="14"/>
  <c r="D39" i="14"/>
  <c r="C39" i="14"/>
  <c r="F38" i="14"/>
  <c r="E38" i="14"/>
  <c r="D38" i="14"/>
  <c r="C38" i="14"/>
  <c r="F37" i="14"/>
  <c r="E37" i="14"/>
  <c r="D37" i="14"/>
  <c r="C37" i="14"/>
  <c r="F36" i="14"/>
  <c r="E36" i="14"/>
  <c r="D36" i="14"/>
  <c r="C36" i="14"/>
  <c r="F35" i="14"/>
  <c r="E35" i="14"/>
  <c r="D35" i="14"/>
  <c r="C35" i="14"/>
  <c r="F34" i="14"/>
  <c r="E34" i="14"/>
  <c r="D34" i="14"/>
  <c r="C34" i="14"/>
  <c r="F33" i="14"/>
  <c r="E33" i="14"/>
  <c r="D33" i="14"/>
  <c r="C33" i="14"/>
  <c r="F32" i="14"/>
  <c r="E32" i="14"/>
  <c r="D32" i="14"/>
  <c r="C32" i="14"/>
  <c r="F31" i="14"/>
  <c r="E31" i="14"/>
  <c r="D31" i="14"/>
  <c r="C31" i="14"/>
  <c r="F30" i="14"/>
  <c r="E30" i="14"/>
  <c r="D30" i="14"/>
  <c r="C30" i="14"/>
  <c r="F29" i="14"/>
  <c r="E29" i="14"/>
  <c r="D29" i="14"/>
  <c r="C29" i="14"/>
  <c r="F28" i="14"/>
  <c r="E28" i="14"/>
  <c r="D28" i="14"/>
  <c r="C28" i="14"/>
  <c r="F27" i="14"/>
  <c r="E27" i="14"/>
  <c r="D27" i="14"/>
  <c r="C27" i="14"/>
  <c r="F26" i="14"/>
  <c r="E26" i="14"/>
  <c r="D26" i="14"/>
  <c r="C26" i="14"/>
  <c r="F25" i="14"/>
  <c r="E25" i="14"/>
  <c r="D25" i="14"/>
  <c r="C25" i="14"/>
  <c r="F24" i="14"/>
  <c r="E24" i="14"/>
  <c r="D24" i="14"/>
  <c r="C24" i="14"/>
  <c r="F23" i="14"/>
  <c r="E23" i="14"/>
  <c r="D23" i="14"/>
  <c r="C23" i="14"/>
  <c r="F22" i="14"/>
  <c r="E22" i="14"/>
  <c r="D22" i="14"/>
  <c r="C22" i="14"/>
  <c r="F21" i="14"/>
  <c r="E21" i="14"/>
  <c r="D21" i="14"/>
  <c r="C21" i="14"/>
  <c r="F20" i="14"/>
  <c r="E20" i="14"/>
  <c r="D20" i="14"/>
  <c r="C20" i="14"/>
  <c r="F19" i="14"/>
  <c r="E19" i="14"/>
  <c r="D19" i="14"/>
  <c r="C19" i="14"/>
  <c r="F18" i="14"/>
  <c r="E18" i="14"/>
  <c r="D18" i="14"/>
  <c r="C18" i="14"/>
  <c r="F17" i="14"/>
  <c r="E17" i="14"/>
  <c r="D17" i="14"/>
  <c r="C17" i="14"/>
  <c r="F16" i="14"/>
  <c r="E16" i="14"/>
  <c r="D16" i="14"/>
  <c r="C16" i="14"/>
  <c r="F15" i="14"/>
  <c r="E15" i="14"/>
  <c r="D15" i="14"/>
  <c r="C15" i="14"/>
  <c r="F14" i="14"/>
  <c r="E14" i="14"/>
  <c r="D14" i="14"/>
  <c r="C14" i="14"/>
  <c r="F13" i="14"/>
  <c r="E13" i="14"/>
  <c r="D13" i="14"/>
  <c r="C13" i="14"/>
  <c r="F12" i="14"/>
  <c r="E12" i="14"/>
  <c r="D12" i="14"/>
  <c r="C12" i="14"/>
  <c r="F11" i="14"/>
  <c r="E11" i="14"/>
  <c r="D11" i="14"/>
  <c r="C11" i="14"/>
  <c r="F10" i="14"/>
  <c r="E10" i="14"/>
  <c r="D10" i="14"/>
  <c r="C10" i="14"/>
  <c r="F9" i="14"/>
  <c r="E9" i="14"/>
  <c r="D9" i="14"/>
  <c r="C9" i="14"/>
  <c r="F8" i="14"/>
  <c r="E8" i="14"/>
  <c r="D8" i="14"/>
  <c r="C8" i="14"/>
  <c r="F7" i="14"/>
  <c r="E7" i="14"/>
  <c r="D7" i="14"/>
  <c r="C7" i="14"/>
  <c r="F6" i="14"/>
  <c r="E6" i="14"/>
  <c r="D6" i="14"/>
  <c r="C6" i="14"/>
  <c r="F5" i="14"/>
  <c r="E5" i="14"/>
  <c r="D5" i="14"/>
  <c r="C5" i="14"/>
  <c r="F4" i="14"/>
  <c r="E4" i="14"/>
  <c r="D4" i="14"/>
  <c r="C4" i="14"/>
  <c r="F3" i="14"/>
  <c r="E3" i="14"/>
  <c r="D3" i="14"/>
  <c r="C3" i="14"/>
  <c r="Q70" i="5"/>
  <c r="N70" i="5"/>
  <c r="K70" i="5"/>
  <c r="Q6" i="5"/>
  <c r="N6" i="5"/>
  <c r="K6" i="5"/>
  <c r="Q13" i="5"/>
  <c r="N13" i="5"/>
  <c r="K13" i="5"/>
  <c r="N78" i="5"/>
  <c r="Q78" i="5"/>
  <c r="K78" i="5"/>
  <c r="Q43" i="5"/>
  <c r="Q42" i="5"/>
  <c r="N43" i="5"/>
  <c r="N42" i="5"/>
  <c r="K43" i="5"/>
  <c r="K42" i="5"/>
  <c r="Q40" i="5"/>
  <c r="Q39" i="5"/>
  <c r="N40" i="5"/>
  <c r="N39" i="5"/>
  <c r="K40" i="5"/>
  <c r="K39" i="5"/>
  <c r="Q18" i="5"/>
  <c r="N18" i="5"/>
  <c r="K18" i="5"/>
  <c r="Q80" i="5"/>
  <c r="Q79" i="5"/>
  <c r="N80" i="5"/>
  <c r="N79" i="5"/>
  <c r="K80" i="5"/>
  <c r="K79" i="5"/>
  <c r="K61" i="5"/>
  <c r="N20" i="5"/>
  <c r="K20" i="5"/>
  <c r="Q25" i="5"/>
  <c r="N25" i="5"/>
  <c r="K25" i="5"/>
  <c r="Q24" i="5"/>
  <c r="K24" i="5"/>
  <c r="Q77" i="5"/>
  <c r="Q76" i="5"/>
  <c r="Q75" i="5"/>
  <c r="Q74" i="5"/>
  <c r="K77" i="5"/>
  <c r="K76" i="5"/>
  <c r="K75" i="5"/>
  <c r="K74" i="5"/>
  <c r="Q53" i="5"/>
  <c r="N53" i="5"/>
  <c r="K55" i="5"/>
  <c r="K53" i="5"/>
  <c r="Q52" i="5"/>
  <c r="K52" i="5"/>
  <c r="Q34" i="5"/>
  <c r="Q1" i="5"/>
  <c r="K34" i="5"/>
  <c r="F37" i="13"/>
  <c r="E37" i="13"/>
  <c r="D37" i="13"/>
  <c r="C37" i="13"/>
  <c r="F36" i="13"/>
  <c r="E36" i="13"/>
  <c r="D36" i="13"/>
  <c r="C36" i="13"/>
  <c r="F35" i="13"/>
  <c r="E35" i="13"/>
  <c r="D35" i="13"/>
  <c r="C35" i="13"/>
  <c r="F33" i="13"/>
  <c r="E33" i="13"/>
  <c r="D33" i="13"/>
  <c r="C33" i="13"/>
  <c r="F32" i="13"/>
  <c r="E32" i="13"/>
  <c r="D32" i="13"/>
  <c r="C32" i="13"/>
  <c r="F29" i="13"/>
  <c r="E29" i="13"/>
  <c r="D29" i="13"/>
  <c r="C29" i="13"/>
  <c r="F27" i="13"/>
  <c r="E27" i="13"/>
  <c r="C27" i="13"/>
  <c r="D27" i="13"/>
  <c r="F26" i="13"/>
  <c r="E26" i="13"/>
  <c r="D26" i="13"/>
  <c r="C26" i="13"/>
  <c r="F20" i="13"/>
  <c r="E20" i="13"/>
  <c r="D20" i="13"/>
  <c r="C20" i="13"/>
  <c r="F19" i="13"/>
  <c r="E19" i="13"/>
  <c r="D19" i="13"/>
  <c r="C19" i="13"/>
  <c r="F17" i="13"/>
  <c r="E17" i="13"/>
  <c r="D17" i="13"/>
  <c r="C17" i="13"/>
  <c r="F14" i="13"/>
  <c r="E14" i="13"/>
  <c r="D14" i="13"/>
  <c r="C14" i="13"/>
  <c r="F11" i="13"/>
  <c r="E11" i="13"/>
  <c r="D11" i="13"/>
  <c r="C11" i="13"/>
  <c r="F10" i="13"/>
  <c r="E10" i="13"/>
  <c r="D10" i="13"/>
  <c r="C10" i="13"/>
  <c r="F9" i="13"/>
  <c r="E9" i="13"/>
  <c r="D9" i="13"/>
  <c r="C9" i="13"/>
  <c r="F8" i="13"/>
  <c r="E8" i="13"/>
  <c r="D8" i="13"/>
  <c r="C8" i="13"/>
  <c r="F6" i="13"/>
  <c r="E6" i="13"/>
  <c r="D6" i="13"/>
  <c r="C6" i="13"/>
  <c r="F5" i="13"/>
  <c r="E5" i="13"/>
  <c r="D5" i="13"/>
  <c r="C5" i="13"/>
  <c r="N1" i="13"/>
  <c r="Q69" i="5"/>
  <c r="K69" i="5"/>
  <c r="K1" i="5"/>
  <c r="K3" i="5"/>
  <c r="N35" i="5"/>
  <c r="N61" i="5"/>
  <c r="N19" i="5"/>
  <c r="N24" i="5"/>
  <c r="N77" i="5"/>
  <c r="N76" i="5"/>
  <c r="N75" i="5"/>
  <c r="N74" i="5"/>
  <c r="N52" i="5"/>
  <c r="N34" i="5"/>
  <c r="N1" i="5"/>
  <c r="N69" i="5"/>
  <c r="N4" i="5"/>
  <c r="N3" i="5"/>
  <c r="F51" i="5"/>
  <c r="F52" i="5"/>
  <c r="F56" i="5"/>
  <c r="F57" i="5"/>
  <c r="F61" i="5"/>
  <c r="F62" i="5"/>
  <c r="F69" i="5"/>
  <c r="F70" i="5"/>
  <c r="F72" i="5"/>
  <c r="F74" i="5"/>
  <c r="F48" i="5"/>
  <c r="F42" i="5"/>
  <c r="F45" i="5"/>
  <c r="F46" i="5"/>
  <c r="F3" i="5"/>
  <c r="F5" i="5"/>
  <c r="F6" i="5"/>
  <c r="F8" i="5"/>
  <c r="F10" i="5"/>
  <c r="F11" i="5"/>
  <c r="F12" i="5"/>
  <c r="F13" i="5"/>
  <c r="F14" i="5"/>
  <c r="F18" i="5"/>
  <c r="F19" i="5"/>
  <c r="F21" i="5"/>
  <c r="F22" i="5"/>
  <c r="F24" i="5"/>
  <c r="F27" i="5"/>
  <c r="F28" i="5"/>
  <c r="F29" i="5"/>
  <c r="F31" i="5"/>
  <c r="F33" i="5"/>
  <c r="F34" i="5"/>
  <c r="F35" i="5"/>
  <c r="F36" i="5"/>
  <c r="F38" i="5"/>
  <c r="F39" i="5"/>
  <c r="F41" i="5"/>
  <c r="E3" i="5"/>
  <c r="E5" i="5"/>
  <c r="E6" i="5"/>
  <c r="E8" i="5"/>
  <c r="E10" i="5"/>
  <c r="E11" i="5"/>
  <c r="E12" i="5"/>
  <c r="E13" i="5"/>
  <c r="E14" i="5"/>
  <c r="E18" i="5"/>
  <c r="E19" i="5"/>
  <c r="E21" i="5"/>
  <c r="E22" i="5"/>
  <c r="E24" i="5"/>
  <c r="E27" i="5"/>
  <c r="E28" i="5"/>
  <c r="E29" i="5"/>
  <c r="E31" i="5"/>
  <c r="E33" i="5"/>
  <c r="E34" i="5"/>
  <c r="E35" i="5"/>
  <c r="E36" i="5"/>
  <c r="E38" i="5"/>
  <c r="E39" i="5"/>
  <c r="E41" i="5"/>
  <c r="E42" i="5"/>
  <c r="E45" i="5"/>
  <c r="E46" i="5"/>
  <c r="E48" i="5"/>
  <c r="E51" i="5"/>
  <c r="E52" i="5"/>
  <c r="E56" i="5"/>
  <c r="E57" i="5"/>
  <c r="E61" i="5"/>
  <c r="E62" i="5"/>
  <c r="E69" i="5"/>
  <c r="E70" i="5"/>
  <c r="E72" i="5"/>
  <c r="E74" i="5"/>
  <c r="D3" i="5"/>
  <c r="D5" i="5"/>
  <c r="D6" i="5"/>
  <c r="D8" i="5"/>
  <c r="D10" i="5"/>
  <c r="D11" i="5"/>
  <c r="D12" i="5"/>
  <c r="D13" i="5"/>
  <c r="D14" i="5"/>
  <c r="D18" i="5"/>
  <c r="D19" i="5"/>
  <c r="D21" i="5"/>
  <c r="D22" i="5"/>
  <c r="D24" i="5"/>
  <c r="D27" i="5"/>
  <c r="D28" i="5"/>
  <c r="D29" i="5"/>
  <c r="D31" i="5"/>
  <c r="D33" i="5"/>
  <c r="D34" i="5"/>
  <c r="D35" i="5"/>
  <c r="D36" i="5"/>
  <c r="D38" i="5"/>
  <c r="D39" i="5"/>
  <c r="D41" i="5"/>
  <c r="D42" i="5"/>
  <c r="D45" i="5"/>
  <c r="D46" i="5"/>
  <c r="D48" i="5"/>
  <c r="D51" i="5"/>
  <c r="D52" i="5"/>
  <c r="D56" i="5"/>
  <c r="D57" i="5"/>
  <c r="D61" i="5"/>
  <c r="D62" i="5"/>
  <c r="D69" i="5"/>
  <c r="D70" i="5"/>
  <c r="D72" i="5"/>
  <c r="D74" i="5"/>
  <c r="C3" i="5"/>
  <c r="C5" i="5"/>
  <c r="C6" i="5"/>
  <c r="C8" i="5"/>
  <c r="C10" i="5"/>
  <c r="C11" i="5"/>
  <c r="C12" i="5"/>
  <c r="C13" i="5"/>
  <c r="C14" i="5"/>
  <c r="C18" i="5"/>
  <c r="C19" i="5"/>
  <c r="C21" i="5"/>
  <c r="C22" i="5"/>
  <c r="C24" i="5"/>
  <c r="C27" i="5"/>
  <c r="C28" i="5"/>
  <c r="C29" i="5"/>
  <c r="C31" i="5"/>
  <c r="C33" i="5"/>
  <c r="C34" i="5"/>
  <c r="C35" i="5"/>
  <c r="C36" i="5"/>
  <c r="C38" i="5"/>
  <c r="C39" i="5"/>
  <c r="C41" i="5"/>
  <c r="C42" i="5"/>
  <c r="C45" i="5"/>
  <c r="C46" i="5"/>
  <c r="C48" i="5"/>
  <c r="C51" i="5"/>
  <c r="C52" i="5"/>
  <c r="C56" i="5"/>
  <c r="C57" i="5"/>
  <c r="C61" i="5"/>
  <c r="C62" i="5"/>
  <c r="C69" i="5"/>
  <c r="C70" i="5"/>
  <c r="C72" i="5"/>
  <c r="C74" i="5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3" i="7"/>
  <c r="H4" i="7"/>
  <c r="J4" i="7" s="1"/>
  <c r="H5" i="7"/>
  <c r="J5" i="7" s="1"/>
  <c r="H6" i="7"/>
  <c r="J6" i="7" s="1"/>
  <c r="H7" i="7"/>
  <c r="J7" i="7" s="1"/>
  <c r="H8" i="7"/>
  <c r="H9" i="7"/>
  <c r="J9" i="7" s="1"/>
  <c r="H10" i="7"/>
  <c r="H11" i="7"/>
  <c r="J11" i="7" s="1"/>
  <c r="H12" i="7"/>
  <c r="H13" i="7"/>
  <c r="J13" i="7" s="1"/>
  <c r="H14" i="7"/>
  <c r="H15" i="7"/>
  <c r="H16" i="7"/>
  <c r="H17" i="7"/>
  <c r="J17" i="7" s="1"/>
  <c r="H18" i="7"/>
  <c r="H19" i="7"/>
  <c r="J19" i="7" s="1"/>
  <c r="H20" i="7"/>
  <c r="J20" i="7" s="1"/>
  <c r="H21" i="7"/>
  <c r="J21" i="7" s="1"/>
  <c r="H22" i="7"/>
  <c r="J22" i="7" s="1"/>
  <c r="H23" i="7"/>
  <c r="H24" i="7"/>
  <c r="J24" i="7" s="1"/>
  <c r="H25" i="7"/>
  <c r="J25" i="7" s="1"/>
  <c r="H26" i="7"/>
  <c r="H27" i="7"/>
  <c r="H28" i="7"/>
  <c r="H29" i="7"/>
  <c r="J29" i="7" s="1"/>
  <c r="H30" i="7"/>
  <c r="H31" i="7"/>
  <c r="H32" i="7"/>
  <c r="H33" i="7"/>
  <c r="J33" i="7" s="1"/>
  <c r="H34" i="7"/>
  <c r="H35" i="7"/>
  <c r="H36" i="7"/>
  <c r="J36" i="7" s="1"/>
  <c r="H37" i="7"/>
  <c r="J37" i="7" s="1"/>
  <c r="H38" i="7"/>
  <c r="J38" i="7" s="1"/>
  <c r="H39" i="7"/>
  <c r="H40" i="7"/>
  <c r="J40" i="7" s="1"/>
  <c r="H41" i="7"/>
  <c r="J41" i="7" s="1"/>
  <c r="H42" i="7"/>
  <c r="H43" i="7"/>
  <c r="H44" i="7"/>
  <c r="J44" i="7" s="1"/>
  <c r="H45" i="7"/>
  <c r="H46" i="7"/>
  <c r="H47" i="7"/>
  <c r="H48" i="7"/>
  <c r="H49" i="7"/>
  <c r="H50" i="7"/>
  <c r="H51" i="7"/>
  <c r="H52" i="7"/>
  <c r="H53" i="7"/>
  <c r="J53" i="7" s="1"/>
  <c r="H54" i="7"/>
  <c r="H55" i="7"/>
  <c r="H56" i="7"/>
  <c r="J56" i="7" s="1"/>
  <c r="H57" i="7"/>
  <c r="H58" i="7"/>
  <c r="H59" i="7"/>
  <c r="H60" i="7"/>
  <c r="J60" i="7" s="1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J81" i="7" s="1"/>
  <c r="H82" i="7"/>
  <c r="H83" i="7"/>
  <c r="H84" i="7"/>
  <c r="J84" i="7" s="1"/>
  <c r="H85" i="7"/>
  <c r="J85" i="7" s="1"/>
  <c r="H86" i="7"/>
  <c r="H87" i="7"/>
  <c r="H88" i="7"/>
  <c r="H89" i="7"/>
  <c r="J89" i="7" s="1"/>
  <c r="H90" i="7"/>
  <c r="H91" i="7"/>
  <c r="H92" i="7"/>
  <c r="J92" i="7" s="1"/>
  <c r="H93" i="7"/>
  <c r="J93" i="7" s="1"/>
  <c r="H94" i="7"/>
  <c r="H95" i="7"/>
  <c r="H96" i="7"/>
  <c r="J96" i="7" s="1"/>
  <c r="H97" i="7"/>
  <c r="J97" i="7" s="1"/>
  <c r="H98" i="7"/>
  <c r="H99" i="7"/>
  <c r="H100" i="7"/>
  <c r="H101" i="7"/>
  <c r="H102" i="7"/>
  <c r="H3" i="7"/>
  <c r="G67" i="5"/>
  <c r="G28" i="15"/>
  <c r="G30" i="5"/>
  <c r="G55" i="5"/>
  <c r="G13" i="15"/>
  <c r="G30" i="15" l="1"/>
  <c r="G15" i="15"/>
  <c r="G31" i="13"/>
  <c r="J95" i="7"/>
  <c r="J75" i="7"/>
  <c r="G32" i="5"/>
  <c r="G53" i="5"/>
  <c r="G71" i="5"/>
  <c r="U64" i="4"/>
  <c r="V74" i="4"/>
  <c r="W64" i="4"/>
  <c r="W74" i="4"/>
  <c r="V64" i="4"/>
  <c r="N74" i="4"/>
  <c r="N64" i="4"/>
  <c r="W55" i="4"/>
  <c r="N55" i="4"/>
  <c r="V55" i="4"/>
  <c r="J16" i="4"/>
  <c r="N5" i="4"/>
  <c r="J74" i="7"/>
  <c r="J70" i="7"/>
  <c r="J66" i="7"/>
  <c r="J62" i="7"/>
  <c r="J54" i="7"/>
  <c r="J50" i="7"/>
  <c r="J42" i="7"/>
  <c r="G68" i="5"/>
  <c r="J63" i="7"/>
  <c r="J59" i="7"/>
  <c r="J55" i="7"/>
  <c r="J51" i="7"/>
  <c r="J47" i="7"/>
  <c r="J43" i="7"/>
  <c r="J39" i="7"/>
  <c r="J35" i="7"/>
  <c r="J77" i="7"/>
  <c r="J73" i="7"/>
  <c r="J69" i="7"/>
  <c r="J65" i="7"/>
  <c r="J61" i="7"/>
  <c r="J57" i="7"/>
  <c r="J49" i="7"/>
  <c r="J45" i="7"/>
  <c r="J94" i="7"/>
  <c r="J86" i="7"/>
  <c r="J82" i="7"/>
  <c r="J34" i="7"/>
  <c r="J30" i="7"/>
  <c r="G39" i="13"/>
  <c r="G30" i="13"/>
  <c r="G37" i="5"/>
  <c r="G4" i="5"/>
  <c r="G7" i="5"/>
  <c r="F16" i="4"/>
  <c r="B16" i="4"/>
  <c r="R5" i="4"/>
  <c r="J3" i="7"/>
  <c r="J18" i="7"/>
  <c r="H5" i="4"/>
  <c r="J79" i="7"/>
  <c r="J27" i="7"/>
  <c r="J99" i="7"/>
  <c r="J14" i="7"/>
  <c r="J83" i="7"/>
  <c r="J23" i="7"/>
  <c r="J101" i="7"/>
  <c r="J71" i="7"/>
  <c r="J67" i="7"/>
  <c r="J26" i="7"/>
  <c r="J64" i="7"/>
  <c r="J8" i="7"/>
  <c r="A2" i="16"/>
  <c r="J98" i="7"/>
  <c r="J91" i="7"/>
  <c r="J87" i="7"/>
  <c r="J80" i="7"/>
  <c r="J46" i="7"/>
  <c r="J31" i="7"/>
  <c r="J15" i="7"/>
  <c r="J58" i="7"/>
  <c r="J100" i="7"/>
  <c r="J88" i="7"/>
  <c r="J72" i="7"/>
  <c r="J68" i="7"/>
  <c r="J48" i="7"/>
  <c r="J32" i="7"/>
  <c r="J28" i="7"/>
  <c r="C75" i="4"/>
  <c r="F75" i="4"/>
  <c r="J75" i="4"/>
  <c r="N75" i="4"/>
  <c r="R75" i="4"/>
  <c r="V75" i="4"/>
  <c r="Z75" i="4"/>
  <c r="AD75" i="4"/>
  <c r="B75" i="4"/>
  <c r="G75" i="4"/>
  <c r="K75" i="4"/>
  <c r="O75" i="4"/>
  <c r="S75" i="4"/>
  <c r="W75" i="4"/>
  <c r="AA75" i="4"/>
  <c r="AE75" i="4"/>
  <c r="D75" i="4"/>
  <c r="H75" i="4"/>
  <c r="L75" i="4"/>
  <c r="P75" i="4"/>
  <c r="T75" i="4"/>
  <c r="X75" i="4"/>
  <c r="AB75" i="4"/>
  <c r="AF75" i="4"/>
  <c r="E75" i="4"/>
  <c r="I75" i="4"/>
  <c r="M75" i="4"/>
  <c r="Q75" i="4"/>
  <c r="U75" i="4"/>
  <c r="Y75" i="4"/>
  <c r="AC75" i="4"/>
  <c r="J10" i="7"/>
  <c r="Y48" i="4"/>
  <c r="E76" i="4"/>
  <c r="B76" i="4"/>
  <c r="C76" i="4"/>
  <c r="D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76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G63" i="5"/>
  <c r="G64" i="5"/>
  <c r="G17" i="5"/>
  <c r="C74" i="4"/>
  <c r="B74" i="4"/>
  <c r="D74" i="4"/>
  <c r="E74" i="4"/>
  <c r="F74" i="4"/>
  <c r="G74" i="4"/>
  <c r="H74" i="4"/>
  <c r="I74" i="4"/>
  <c r="J74" i="4"/>
  <c r="K74" i="4"/>
  <c r="L74" i="4"/>
  <c r="M74" i="4"/>
  <c r="O74" i="4"/>
  <c r="P74" i="4"/>
  <c r="Q74" i="4"/>
  <c r="R74" i="4"/>
  <c r="S74" i="4"/>
  <c r="T74" i="4"/>
  <c r="U74" i="4"/>
  <c r="X74" i="4"/>
  <c r="Y74" i="4"/>
  <c r="Z74" i="4"/>
  <c r="AA74" i="4"/>
  <c r="AB74" i="4"/>
  <c r="AC74" i="4"/>
  <c r="AD74" i="4"/>
  <c r="AE74" i="4"/>
  <c r="AF74" i="4"/>
  <c r="A74" i="4"/>
  <c r="C1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77" i="4"/>
  <c r="A75" i="4"/>
  <c r="W58" i="4"/>
  <c r="J102" i="7"/>
  <c r="J76" i="7"/>
  <c r="J16" i="7"/>
  <c r="J12" i="7"/>
  <c r="J52" i="7"/>
  <c r="J90" i="7"/>
  <c r="J78" i="7"/>
  <c r="B65" i="4"/>
  <c r="D65" i="4"/>
  <c r="F56" i="4"/>
  <c r="H56" i="4"/>
  <c r="J65" i="4"/>
  <c r="L56" i="4"/>
  <c r="N65" i="4"/>
  <c r="P56" i="4"/>
  <c r="D48" i="4"/>
  <c r="H48" i="4"/>
  <c r="L48" i="4"/>
  <c r="P48" i="4"/>
  <c r="T48" i="4"/>
  <c r="X48" i="4"/>
  <c r="AC48" i="4"/>
  <c r="B28" i="4"/>
  <c r="F38" i="4"/>
  <c r="E28" i="4"/>
  <c r="F28" i="4"/>
  <c r="I38" i="4"/>
  <c r="G5" i="4"/>
  <c r="K38" i="4"/>
  <c r="L38" i="4"/>
  <c r="J5" i="4"/>
  <c r="M28" i="4"/>
  <c r="O28" i="4"/>
  <c r="O16" i="4"/>
  <c r="R38" i="4"/>
  <c r="O5" i="4"/>
  <c r="B56" i="4"/>
  <c r="D56" i="4"/>
  <c r="F65" i="4"/>
  <c r="H65" i="4"/>
  <c r="J56" i="4"/>
  <c r="L65" i="4"/>
  <c r="N56" i="4"/>
  <c r="E48" i="4"/>
  <c r="I48" i="4"/>
  <c r="M48" i="4"/>
  <c r="Q48" i="4"/>
  <c r="U48" i="4"/>
  <c r="Z48" i="4"/>
  <c r="AD48" i="4"/>
  <c r="C38" i="4"/>
  <c r="D16" i="4"/>
  <c r="C5" i="4"/>
  <c r="E5" i="4"/>
  <c r="F5" i="4"/>
  <c r="J38" i="4"/>
  <c r="I16" i="4"/>
  <c r="K28" i="4"/>
  <c r="K5" i="4"/>
  <c r="O38" i="4"/>
  <c r="N16" i="4"/>
  <c r="Q38" i="4"/>
  <c r="Q28" i="4"/>
  <c r="C65" i="4"/>
  <c r="E65" i="4"/>
  <c r="G65" i="4"/>
  <c r="I65" i="4"/>
  <c r="K65" i="4"/>
  <c r="M65" i="4"/>
  <c r="O65" i="4"/>
  <c r="B48" i="4"/>
  <c r="F48" i="4"/>
  <c r="J48" i="4"/>
  <c r="N48" i="4"/>
  <c r="R48" i="4"/>
  <c r="V48" i="4"/>
  <c r="AA48" i="4"/>
  <c r="AE48" i="4"/>
  <c r="C28" i="4"/>
  <c r="D38" i="4"/>
  <c r="G38" i="4"/>
  <c r="H38" i="4"/>
  <c r="G16" i="4"/>
  <c r="I28" i="4"/>
  <c r="J28" i="4"/>
  <c r="M38" i="4"/>
  <c r="N38" i="4"/>
  <c r="M16" i="4"/>
  <c r="M5" i="4"/>
  <c r="P28" i="4"/>
  <c r="P16" i="4"/>
  <c r="C56" i="4"/>
  <c r="E56" i="4"/>
  <c r="G56" i="4"/>
  <c r="I56" i="4"/>
  <c r="K56" i="4"/>
  <c r="M56" i="4"/>
  <c r="O56" i="4"/>
  <c r="C48" i="4"/>
  <c r="G48" i="4"/>
  <c r="K48" i="4"/>
  <c r="O48" i="4"/>
  <c r="S48" i="4"/>
  <c r="W48" i="4"/>
  <c r="AB48" i="4"/>
  <c r="B38" i="4"/>
  <c r="D28" i="4"/>
  <c r="E38" i="4"/>
  <c r="E16" i="4"/>
  <c r="G28" i="4"/>
  <c r="H28" i="4"/>
  <c r="H16" i="4"/>
  <c r="I5" i="4"/>
  <c r="K16" i="4"/>
  <c r="L16" i="4"/>
  <c r="N28" i="4"/>
  <c r="P38" i="4"/>
  <c r="S38" i="4"/>
  <c r="P5" i="4"/>
  <c r="Q16" i="4"/>
  <c r="R28" i="4"/>
  <c r="R16" i="4"/>
  <c r="S28" i="4"/>
  <c r="P65" i="4"/>
  <c r="Q56" i="4"/>
  <c r="T38" i="4"/>
  <c r="R56" i="4"/>
  <c r="T28" i="4"/>
  <c r="Q65" i="4"/>
  <c r="U38" i="4"/>
  <c r="S16" i="4"/>
  <c r="R65" i="4"/>
  <c r="U28" i="4"/>
  <c r="T16" i="4"/>
  <c r="S56" i="4"/>
  <c r="S5" i="4"/>
  <c r="V38" i="4"/>
  <c r="T5" i="4"/>
  <c r="T56" i="4"/>
  <c r="W38" i="4"/>
  <c r="S65" i="4"/>
  <c r="U16" i="4"/>
  <c r="V28" i="4"/>
  <c r="W28" i="4"/>
  <c r="T65" i="4"/>
  <c r="V16" i="4"/>
  <c r="U56" i="4"/>
  <c r="X38" i="4"/>
  <c r="U5" i="4"/>
  <c r="W16" i="4"/>
  <c r="V56" i="4"/>
  <c r="X28" i="4"/>
  <c r="U65" i="4"/>
  <c r="Y38" i="4"/>
  <c r="V5" i="4"/>
  <c r="L28" i="4"/>
  <c r="A50" i="4"/>
  <c r="W5" i="4"/>
  <c r="Z38" i="4"/>
  <c r="X63" i="4"/>
  <c r="X66" i="4" s="1"/>
  <c r="W67" i="4"/>
  <c r="W65" i="4"/>
  <c r="D5" i="4"/>
  <c r="W56" i="4"/>
  <c r="L5" i="4"/>
  <c r="B5" i="4"/>
  <c r="X16" i="4"/>
  <c r="Y28" i="4"/>
  <c r="V65" i="4"/>
  <c r="AF48" i="4"/>
  <c r="Q5" i="4"/>
  <c r="B58" i="4"/>
  <c r="C58" i="4"/>
  <c r="B67" i="4"/>
  <c r="C67" i="4"/>
  <c r="D58" i="4"/>
  <c r="E58" i="4"/>
  <c r="D67" i="4"/>
  <c r="E67" i="4"/>
  <c r="F58" i="4"/>
  <c r="G58" i="4"/>
  <c r="F67" i="4"/>
  <c r="G67" i="4"/>
  <c r="H58" i="4"/>
  <c r="I58" i="4"/>
  <c r="H67" i="4"/>
  <c r="I67" i="4"/>
  <c r="J58" i="4"/>
  <c r="K58" i="4"/>
  <c r="J67" i="4"/>
  <c r="K67" i="4"/>
  <c r="L58" i="4"/>
  <c r="M58" i="4"/>
  <c r="L67" i="4"/>
  <c r="M67" i="4"/>
  <c r="N58" i="4"/>
  <c r="O58" i="4"/>
  <c r="N67" i="4"/>
  <c r="O67" i="4"/>
  <c r="P58" i="4"/>
  <c r="Q58" i="4"/>
  <c r="P67" i="4"/>
  <c r="R58" i="4"/>
  <c r="Q67" i="4"/>
  <c r="S58" i="4"/>
  <c r="R67" i="4"/>
  <c r="T58" i="4"/>
  <c r="S67" i="4"/>
  <c r="U58" i="4"/>
  <c r="T67" i="4"/>
  <c r="V58" i="4"/>
  <c r="U67" i="4"/>
  <c r="V67" i="4"/>
  <c r="X58" i="4"/>
  <c r="Y54" i="4"/>
  <c r="Y57" i="4" s="1"/>
  <c r="X56" i="4"/>
  <c r="B57" i="4"/>
  <c r="B66" i="4"/>
  <c r="C66" i="4"/>
  <c r="C57" i="4"/>
  <c r="D66" i="4"/>
  <c r="D57" i="4"/>
  <c r="E57" i="4"/>
  <c r="E66" i="4"/>
  <c r="F57" i="4"/>
  <c r="F66" i="4"/>
  <c r="G57" i="4"/>
  <c r="G66" i="4"/>
  <c r="H57" i="4"/>
  <c r="H66" i="4"/>
  <c r="I57" i="4"/>
  <c r="I66" i="4"/>
  <c r="J57" i="4"/>
  <c r="J66" i="4"/>
  <c r="K66" i="4"/>
  <c r="K57" i="4"/>
  <c r="L57" i="4"/>
  <c r="L66" i="4"/>
  <c r="M57" i="4"/>
  <c r="M66" i="4"/>
  <c r="N57" i="4"/>
  <c r="N66" i="4"/>
  <c r="O57" i="4"/>
  <c r="O66" i="4"/>
  <c r="P57" i="4"/>
  <c r="P66" i="4"/>
  <c r="Q66" i="4"/>
  <c r="Q57" i="4"/>
  <c r="R57" i="4"/>
  <c r="R66" i="4"/>
  <c r="S57" i="4"/>
  <c r="S66" i="4"/>
  <c r="T57" i="4"/>
  <c r="T66" i="4"/>
  <c r="U57" i="4"/>
  <c r="U66" i="4"/>
  <c r="V57" i="4"/>
  <c r="V66" i="4"/>
  <c r="W57" i="4"/>
  <c r="W66" i="4"/>
  <c r="X57" i="4"/>
  <c r="A49" i="4"/>
  <c r="A51" i="4"/>
  <c r="B68" i="4"/>
  <c r="B59" i="4"/>
  <c r="C68" i="4"/>
  <c r="C59" i="4"/>
  <c r="D59" i="4"/>
  <c r="D68" i="4"/>
  <c r="E68" i="4"/>
  <c r="E59" i="4"/>
  <c r="F68" i="4"/>
  <c r="F59" i="4"/>
  <c r="G68" i="4"/>
  <c r="G59" i="4"/>
  <c r="H68" i="4"/>
  <c r="H59" i="4"/>
  <c r="I59" i="4"/>
  <c r="I68" i="4"/>
  <c r="J68" i="4"/>
  <c r="J59" i="4"/>
  <c r="K59" i="4"/>
  <c r="K68" i="4"/>
  <c r="L68" i="4"/>
  <c r="L59" i="4"/>
  <c r="M68" i="4"/>
  <c r="M59" i="4"/>
  <c r="N59" i="4"/>
  <c r="N68" i="4"/>
  <c r="O68" i="4"/>
  <c r="O59" i="4"/>
  <c r="P68" i="4"/>
  <c r="P59" i="4"/>
  <c r="Q59" i="4"/>
  <c r="Q68" i="4"/>
  <c r="R68" i="4"/>
  <c r="R59" i="4"/>
  <c r="S68" i="4"/>
  <c r="S59" i="4"/>
  <c r="T68" i="4"/>
  <c r="T59" i="4"/>
  <c r="U59" i="4"/>
  <c r="U68" i="4"/>
  <c r="V68" i="4"/>
  <c r="V59" i="4"/>
  <c r="W68" i="4"/>
  <c r="W59" i="4"/>
  <c r="X59" i="4"/>
  <c r="A48" i="4"/>
  <c r="A47" i="4"/>
  <c r="B55" i="4"/>
  <c r="B64" i="4"/>
  <c r="C55" i="4"/>
  <c r="C64" i="4"/>
  <c r="D64" i="4"/>
  <c r="D55" i="4"/>
  <c r="E55" i="4"/>
  <c r="E64" i="4"/>
  <c r="F64" i="4"/>
  <c r="F55" i="4"/>
  <c r="G64" i="4"/>
  <c r="G55" i="4"/>
  <c r="H64" i="4"/>
  <c r="H55" i="4"/>
  <c r="I64" i="4"/>
  <c r="I55" i="4"/>
  <c r="J64" i="4"/>
  <c r="J55" i="4"/>
  <c r="K55" i="4"/>
  <c r="K64" i="4"/>
  <c r="L64" i="4"/>
  <c r="L55" i="4"/>
  <c r="M55" i="4"/>
  <c r="M64" i="4"/>
  <c r="O55" i="4"/>
  <c r="O64" i="4"/>
  <c r="P64" i="4"/>
  <c r="P55" i="4"/>
  <c r="Q55" i="4"/>
  <c r="Q64" i="4"/>
  <c r="R55" i="4"/>
  <c r="R64" i="4"/>
  <c r="S64" i="4"/>
  <c r="S55" i="4"/>
  <c r="T64" i="4"/>
  <c r="T55" i="4"/>
  <c r="U55" i="4"/>
  <c r="X55" i="4"/>
  <c r="Y55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C50" i="4"/>
  <c r="B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G14" i="15"/>
  <c r="G4" i="19"/>
  <c r="A30" i="4"/>
  <c r="A18" i="4"/>
  <c r="A7" i="4"/>
  <c r="A16" i="4"/>
  <c r="A5" i="4"/>
  <c r="A28" i="4"/>
  <c r="A15" i="4"/>
  <c r="A27" i="4"/>
  <c r="A4" i="4"/>
  <c r="G11" i="20"/>
  <c r="A19" i="4"/>
  <c r="A8" i="4"/>
  <c r="A31" i="4"/>
  <c r="A17" i="4"/>
  <c r="A6" i="4"/>
  <c r="A29" i="4"/>
  <c r="G32" i="13"/>
  <c r="G35" i="13"/>
  <c r="G36" i="13"/>
  <c r="G37" i="13"/>
  <c r="G206" i="14"/>
  <c r="G4" i="20"/>
  <c r="G10" i="20"/>
  <c r="G15" i="20"/>
  <c r="G27" i="20"/>
  <c r="G51" i="20"/>
  <c r="G55" i="20"/>
  <c r="Y30" i="4"/>
  <c r="G27" i="13"/>
  <c r="P4" i="16"/>
  <c r="G6" i="20"/>
  <c r="G33" i="20"/>
  <c r="G38" i="20"/>
  <c r="G42" i="20"/>
  <c r="G25" i="5"/>
  <c r="G17" i="13"/>
  <c r="G20" i="13"/>
  <c r="G26" i="13"/>
  <c r="G29" i="13"/>
  <c r="G33" i="13"/>
  <c r="G7" i="13"/>
  <c r="G5" i="20"/>
  <c r="G33" i="15"/>
  <c r="G37" i="15"/>
  <c r="G17" i="20"/>
  <c r="G3" i="20"/>
  <c r="G9" i="20"/>
  <c r="G21" i="20"/>
  <c r="G29" i="20"/>
  <c r="G26" i="20"/>
  <c r="G46" i="20"/>
  <c r="G48" i="20"/>
  <c r="G61" i="20"/>
  <c r="G7" i="20"/>
  <c r="G27" i="19"/>
  <c r="G29" i="19"/>
  <c r="G24" i="15"/>
  <c r="G141" i="14"/>
  <c r="G204" i="14"/>
  <c r="W7" i="4"/>
  <c r="B40" i="4"/>
  <c r="B30" i="4"/>
  <c r="C30" i="4"/>
  <c r="D40" i="4"/>
  <c r="B18" i="4"/>
  <c r="C40" i="4"/>
  <c r="B7" i="4"/>
  <c r="D30" i="4"/>
  <c r="E30" i="4"/>
  <c r="C18" i="4"/>
  <c r="C7" i="4"/>
  <c r="E40" i="4"/>
  <c r="D18" i="4"/>
  <c r="F40" i="4"/>
  <c r="D7" i="4"/>
  <c r="G40" i="4"/>
  <c r="F30" i="4"/>
  <c r="E18" i="4"/>
  <c r="G30" i="4"/>
  <c r="F18" i="4"/>
  <c r="H40" i="4"/>
  <c r="E7" i="4"/>
  <c r="I40" i="4"/>
  <c r="G18" i="4"/>
  <c r="F7" i="4"/>
  <c r="H30" i="4"/>
  <c r="J40" i="4"/>
  <c r="G7" i="4"/>
  <c r="H18" i="4"/>
  <c r="I30" i="4"/>
  <c r="J30" i="4"/>
  <c r="H7" i="4"/>
  <c r="K40" i="4"/>
  <c r="I18" i="4"/>
  <c r="K30" i="4"/>
  <c r="L40" i="4"/>
  <c r="I7" i="4"/>
  <c r="J18" i="4"/>
  <c r="M40" i="4"/>
  <c r="J7" i="4"/>
  <c r="K18" i="4"/>
  <c r="L30" i="4"/>
  <c r="K7" i="4"/>
  <c r="N40" i="4"/>
  <c r="M30" i="4"/>
  <c r="L18" i="4"/>
  <c r="O40" i="4"/>
  <c r="N30" i="4"/>
  <c r="L7" i="4"/>
  <c r="M18" i="4"/>
  <c r="N18" i="4"/>
  <c r="P40" i="4"/>
  <c r="O30" i="4"/>
  <c r="M7" i="4"/>
  <c r="Q40" i="4"/>
  <c r="N7" i="4"/>
  <c r="O18" i="4"/>
  <c r="P30" i="4"/>
  <c r="R40" i="4"/>
  <c r="P18" i="4"/>
  <c r="Q30" i="4"/>
  <c r="O7" i="4"/>
  <c r="S40" i="4"/>
  <c r="Q18" i="4"/>
  <c r="P7" i="4"/>
  <c r="R30" i="4"/>
  <c r="S30" i="4"/>
  <c r="T40" i="4"/>
  <c r="R18" i="4"/>
  <c r="Q7" i="4"/>
  <c r="U40" i="4"/>
  <c r="R7" i="4"/>
  <c r="S18" i="4"/>
  <c r="T30" i="4"/>
  <c r="S7" i="4"/>
  <c r="V40" i="4"/>
  <c r="U30" i="4"/>
  <c r="T18" i="4"/>
  <c r="T7" i="4"/>
  <c r="W40" i="4"/>
  <c r="V30" i="4"/>
  <c r="U18" i="4"/>
  <c r="W30" i="4"/>
  <c r="U7" i="4"/>
  <c r="X40" i="4"/>
  <c r="V18" i="4"/>
  <c r="Y40" i="4"/>
  <c r="V7" i="4"/>
  <c r="W18" i="4"/>
  <c r="X30" i="4"/>
  <c r="G5" i="19"/>
  <c r="X18" i="4"/>
  <c r="G3" i="19"/>
  <c r="Z40" i="4"/>
  <c r="B41" i="4"/>
  <c r="C41" i="4"/>
  <c r="D41" i="4"/>
  <c r="F41" i="4"/>
  <c r="E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X19" i="4"/>
  <c r="Y31" i="4"/>
  <c r="Z41" i="4"/>
  <c r="G173" i="14"/>
  <c r="G182" i="14"/>
  <c r="G186" i="14"/>
  <c r="G199" i="14"/>
  <c r="G5" i="15"/>
  <c r="G4" i="15"/>
  <c r="G6" i="15"/>
  <c r="G8" i="15"/>
  <c r="G9" i="15"/>
  <c r="G12" i="15"/>
  <c r="G17" i="15"/>
  <c r="Y29" i="4"/>
  <c r="X17" i="4"/>
  <c r="G19" i="15"/>
  <c r="G20" i="15"/>
  <c r="G23" i="15"/>
  <c r="G27" i="15"/>
  <c r="G29" i="15"/>
  <c r="G31" i="15"/>
  <c r="G32" i="15"/>
  <c r="G36" i="15"/>
  <c r="G3" i="15"/>
  <c r="G88" i="14"/>
  <c r="G22" i="15"/>
  <c r="G18" i="15"/>
  <c r="G25" i="15"/>
  <c r="G11" i="15"/>
  <c r="B29" i="4"/>
  <c r="B39" i="4"/>
  <c r="C29" i="4"/>
  <c r="B6" i="4"/>
  <c r="D29" i="4"/>
  <c r="C39" i="4"/>
  <c r="B17" i="4"/>
  <c r="E29" i="4"/>
  <c r="C6" i="4"/>
  <c r="E39" i="4"/>
  <c r="D17" i="4"/>
  <c r="D39" i="4"/>
  <c r="F39" i="4"/>
  <c r="C17" i="4"/>
  <c r="D6" i="4"/>
  <c r="E17" i="4"/>
  <c r="G39" i="4"/>
  <c r="F29" i="4"/>
  <c r="H39" i="4"/>
  <c r="G29" i="4"/>
  <c r="E6" i="4"/>
  <c r="F17" i="4"/>
  <c r="G17" i="4"/>
  <c r="H29" i="4"/>
  <c r="F6" i="4"/>
  <c r="I39" i="4"/>
  <c r="J39" i="4"/>
  <c r="H17" i="4"/>
  <c r="I29" i="4"/>
  <c r="G6" i="4"/>
  <c r="K39" i="4"/>
  <c r="J29" i="4"/>
  <c r="H6" i="4"/>
  <c r="I17" i="4"/>
  <c r="L39" i="4"/>
  <c r="K29" i="4"/>
  <c r="J17" i="4"/>
  <c r="I6" i="4"/>
  <c r="K17" i="4"/>
  <c r="L29" i="4"/>
  <c r="M39" i="4"/>
  <c r="J6" i="4"/>
  <c r="N39" i="4"/>
  <c r="L17" i="4"/>
  <c r="M29" i="4"/>
  <c r="K6" i="4"/>
  <c r="O39" i="4"/>
  <c r="N29" i="4"/>
  <c r="L6" i="4"/>
  <c r="M17" i="4"/>
  <c r="P39" i="4"/>
  <c r="M6" i="4"/>
  <c r="O29" i="4"/>
  <c r="N17" i="4"/>
  <c r="O17" i="4"/>
  <c r="P29" i="4"/>
  <c r="N6" i="4"/>
  <c r="Q39" i="4"/>
  <c r="R39" i="4"/>
  <c r="P17" i="4"/>
  <c r="O6" i="4"/>
  <c r="Q29" i="4"/>
  <c r="R29" i="4"/>
  <c r="S39" i="4"/>
  <c r="Q17" i="4"/>
  <c r="P6" i="4"/>
  <c r="T39" i="4"/>
  <c r="R17" i="4"/>
  <c r="S29" i="4"/>
  <c r="Q6" i="4"/>
  <c r="U39" i="4"/>
  <c r="S17" i="4"/>
  <c r="T29" i="4"/>
  <c r="R6" i="4"/>
  <c r="V39" i="4"/>
  <c r="T17" i="4"/>
  <c r="S6" i="4"/>
  <c r="U29" i="4"/>
  <c r="T6" i="4"/>
  <c r="U17" i="4"/>
  <c r="W39" i="4"/>
  <c r="V29" i="4"/>
  <c r="X39" i="4"/>
  <c r="W29" i="4"/>
  <c r="U6" i="4"/>
  <c r="V17" i="4"/>
  <c r="W17" i="4"/>
  <c r="Y39" i="4"/>
  <c r="V6" i="4"/>
  <c r="X29" i="4"/>
  <c r="W6" i="4"/>
  <c r="Z39" i="4"/>
  <c r="B37" i="4"/>
  <c r="B27" i="4"/>
  <c r="C37" i="4"/>
  <c r="E37" i="4"/>
  <c r="B15" i="4"/>
  <c r="C27" i="4"/>
  <c r="B4" i="4"/>
  <c r="E27" i="4"/>
  <c r="D15" i="4"/>
  <c r="C15" i="4"/>
  <c r="D27" i="4"/>
  <c r="F37" i="4"/>
  <c r="D37" i="4"/>
  <c r="C4" i="4"/>
  <c r="G37" i="4"/>
  <c r="F27" i="4"/>
  <c r="D4" i="4"/>
  <c r="E15" i="4"/>
  <c r="E4" i="4"/>
  <c r="H37" i="4"/>
  <c r="F15" i="4"/>
  <c r="G27" i="4"/>
  <c r="H27" i="4"/>
  <c r="I37" i="4"/>
  <c r="G15" i="4"/>
  <c r="F4" i="4"/>
  <c r="G4" i="4"/>
  <c r="H15" i="4"/>
  <c r="I27" i="4"/>
  <c r="J37" i="4"/>
  <c r="H4" i="4"/>
  <c r="I15" i="4"/>
  <c r="K37" i="4"/>
  <c r="J27" i="4"/>
  <c r="I4" i="4"/>
  <c r="L37" i="4"/>
  <c r="J15" i="4"/>
  <c r="K27" i="4"/>
  <c r="J4" i="4"/>
  <c r="M37" i="4"/>
  <c r="L27" i="4"/>
  <c r="K15" i="4"/>
  <c r="K4" i="4"/>
  <c r="N37" i="4"/>
  <c r="M27" i="4"/>
  <c r="L15" i="4"/>
  <c r="M15" i="4"/>
  <c r="O37" i="4"/>
  <c r="N27" i="4"/>
  <c r="L4" i="4"/>
  <c r="M4" i="4"/>
  <c r="P37" i="4"/>
  <c r="N15" i="4"/>
  <c r="O27" i="4"/>
  <c r="Q37" i="4"/>
  <c r="P27" i="4"/>
  <c r="N4" i="4"/>
  <c r="O15" i="4"/>
  <c r="O4" i="4"/>
  <c r="Q27" i="4"/>
  <c r="P15" i="4"/>
  <c r="R37" i="4"/>
  <c r="P4" i="4"/>
  <c r="S37" i="4"/>
  <c r="Q15" i="4"/>
  <c r="R27" i="4"/>
  <c r="R15" i="4"/>
  <c r="Q4" i="4"/>
  <c r="T37" i="4"/>
  <c r="S27" i="4"/>
  <c r="U37" i="4"/>
  <c r="T27" i="4"/>
  <c r="S15" i="4"/>
  <c r="R4" i="4"/>
  <c r="U27" i="4"/>
  <c r="V37" i="4"/>
  <c r="T15" i="4"/>
  <c r="S4" i="4"/>
  <c r="U15" i="4"/>
  <c r="V27" i="4"/>
  <c r="T4" i="4"/>
  <c r="W37" i="4"/>
  <c r="V15" i="4"/>
  <c r="X37" i="4"/>
  <c r="U4" i="4"/>
  <c r="W27" i="4"/>
  <c r="Y37" i="4"/>
  <c r="W15" i="4"/>
  <c r="V4" i="4"/>
  <c r="X27" i="4"/>
  <c r="X15" i="4"/>
  <c r="W4" i="4"/>
  <c r="Y27" i="4"/>
  <c r="Z37" i="4"/>
  <c r="AA41" i="4"/>
  <c r="AA39" i="4"/>
  <c r="AA37" i="4"/>
  <c r="AA40" i="4"/>
  <c r="AA38" i="4"/>
  <c r="AB36" i="4"/>
  <c r="B31" i="4"/>
  <c r="D31" i="4"/>
  <c r="B19" i="4"/>
  <c r="B8" i="4"/>
  <c r="C31" i="4"/>
  <c r="C19" i="4"/>
  <c r="D8" i="4"/>
  <c r="C8" i="4"/>
  <c r="E31" i="4"/>
  <c r="D19" i="4"/>
  <c r="E19" i="4"/>
  <c r="F31" i="4"/>
  <c r="E8" i="4"/>
  <c r="F19" i="4"/>
  <c r="G31" i="4"/>
  <c r="F8" i="4"/>
  <c r="H31" i="4"/>
  <c r="G19" i="4"/>
  <c r="G8" i="4"/>
  <c r="H19" i="4"/>
  <c r="I31" i="4"/>
  <c r="J31" i="4"/>
  <c r="H8" i="4"/>
  <c r="I19" i="4"/>
  <c r="I8" i="4"/>
  <c r="J19" i="4"/>
  <c r="K31" i="4"/>
  <c r="J8" i="4"/>
  <c r="K19" i="4"/>
  <c r="L31" i="4"/>
  <c r="K8" i="4"/>
  <c r="L19" i="4"/>
  <c r="M31" i="4"/>
  <c r="N31" i="4"/>
  <c r="L8" i="4"/>
  <c r="M19" i="4"/>
  <c r="O31" i="4"/>
  <c r="M8" i="4"/>
  <c r="N19" i="4"/>
  <c r="N8" i="4"/>
  <c r="P31" i="4"/>
  <c r="O19" i="4"/>
  <c r="P19" i="4"/>
  <c r="Q31" i="4"/>
  <c r="O8" i="4"/>
  <c r="R31" i="4"/>
  <c r="P8" i="4"/>
  <c r="Q19" i="4"/>
  <c r="S31" i="4"/>
  <c r="Q8" i="4"/>
  <c r="R19" i="4"/>
  <c r="R8" i="4"/>
  <c r="S19" i="4"/>
  <c r="T31" i="4"/>
  <c r="T19" i="4"/>
  <c r="S8" i="4"/>
  <c r="U31" i="4"/>
  <c r="V31" i="4"/>
  <c r="U19" i="4"/>
  <c r="T8" i="4"/>
  <c r="V19" i="4"/>
  <c r="U8" i="4"/>
  <c r="W31" i="4"/>
  <c r="X31" i="4"/>
  <c r="V8" i="4"/>
  <c r="W19" i="4"/>
  <c r="W8" i="4"/>
  <c r="Z31" i="4"/>
  <c r="Z29" i="4"/>
  <c r="AA26" i="4"/>
  <c r="Z30" i="4"/>
  <c r="Z28" i="4"/>
  <c r="Z27" i="4"/>
  <c r="X4" i="4"/>
  <c r="Y3" i="4"/>
  <c r="X8" i="4"/>
  <c r="X7" i="4"/>
  <c r="X6" i="4"/>
  <c r="X5" i="4"/>
  <c r="Y18" i="4"/>
  <c r="Y16" i="4"/>
  <c r="Y19" i="4"/>
  <c r="Y17" i="4"/>
  <c r="Y15" i="4"/>
  <c r="Z14" i="4"/>
  <c r="G218" i="14"/>
  <c r="G73" i="14"/>
  <c r="G154" i="14"/>
  <c r="G158" i="14"/>
  <c r="G167" i="14"/>
  <c r="G188" i="14"/>
  <c r="G194" i="14"/>
  <c r="G211" i="14"/>
  <c r="G224" i="14"/>
  <c r="G104" i="14"/>
  <c r="G105" i="14"/>
  <c r="G109" i="14"/>
  <c r="G120" i="14"/>
  <c r="G127" i="14"/>
  <c r="G133" i="14"/>
  <c r="G148" i="14"/>
  <c r="G151" i="14"/>
  <c r="G152" i="14"/>
  <c r="G155" i="14"/>
  <c r="G160" i="14"/>
  <c r="G162" i="14"/>
  <c r="G165" i="14"/>
  <c r="G166" i="14"/>
  <c r="G168" i="14"/>
  <c r="G170" i="14"/>
  <c r="G171" i="14"/>
  <c r="G172" i="14"/>
  <c r="G174" i="14"/>
  <c r="G176" i="14"/>
  <c r="G177" i="14"/>
  <c r="G178" i="14"/>
  <c r="G179" i="14"/>
  <c r="G183" i="14"/>
  <c r="G184" i="14"/>
  <c r="G187" i="14"/>
  <c r="G189" i="14"/>
  <c r="G191" i="14"/>
  <c r="G192" i="14"/>
  <c r="G193" i="14"/>
  <c r="G195" i="14"/>
  <c r="G196" i="14"/>
  <c r="G197" i="14"/>
  <c r="G198" i="14"/>
  <c r="G200" i="14"/>
  <c r="G201" i="14"/>
  <c r="G202" i="14"/>
  <c r="G203" i="14"/>
  <c r="G205" i="14"/>
  <c r="G207" i="14"/>
  <c r="G208" i="14"/>
  <c r="G209" i="14"/>
  <c r="G210" i="14"/>
  <c r="G212" i="14"/>
  <c r="G213" i="14"/>
  <c r="G214" i="14"/>
  <c r="G3" i="14"/>
  <c r="G11" i="14"/>
  <c r="G16" i="14"/>
  <c r="G22" i="14"/>
  <c r="G24" i="14"/>
  <c r="G27" i="14"/>
  <c r="G39" i="14"/>
  <c r="G40" i="14"/>
  <c r="G43" i="14"/>
  <c r="G46" i="14"/>
  <c r="G49" i="14"/>
  <c r="G57" i="14"/>
  <c r="G60" i="14"/>
  <c r="G63" i="14"/>
  <c r="G76" i="14"/>
  <c r="G77" i="14"/>
  <c r="G82" i="14"/>
  <c r="G83" i="14"/>
  <c r="G84" i="14"/>
  <c r="G90" i="14"/>
  <c r="G92" i="14"/>
  <c r="G220" i="14"/>
  <c r="G8" i="13"/>
  <c r="G9" i="13"/>
  <c r="G23" i="13"/>
  <c r="G8" i="14"/>
  <c r="G65" i="14"/>
  <c r="G81" i="14"/>
  <c r="G91" i="14"/>
  <c r="G23" i="14"/>
  <c r="G94" i="14"/>
  <c r="G96" i="14"/>
  <c r="G98" i="14"/>
  <c r="G99" i="14"/>
  <c r="G106" i="14"/>
  <c r="G107" i="14"/>
  <c r="G112" i="14"/>
  <c r="G114" i="14"/>
  <c r="G115" i="14"/>
  <c r="G117" i="14"/>
  <c r="G121" i="14"/>
  <c r="G122" i="14"/>
  <c r="G125" i="14"/>
  <c r="G128" i="14"/>
  <c r="G130" i="14"/>
  <c r="G132" i="14"/>
  <c r="G135" i="14"/>
  <c r="G136" i="14"/>
  <c r="G137" i="14"/>
  <c r="G139" i="14"/>
  <c r="G140" i="14"/>
  <c r="G142" i="14"/>
  <c r="G143" i="14"/>
  <c r="G145" i="14"/>
  <c r="G146" i="14"/>
  <c r="G147" i="14"/>
  <c r="G149" i="14"/>
  <c r="G150" i="14"/>
  <c r="G157" i="14"/>
  <c r="G161" i="14"/>
  <c r="G164" i="14"/>
  <c r="G169" i="14"/>
  <c r="G175" i="14"/>
  <c r="G180" i="14"/>
  <c r="G181" i="14"/>
  <c r="G185" i="14"/>
  <c r="G190" i="14"/>
  <c r="G229" i="14"/>
  <c r="G225" i="14"/>
  <c r="G223" i="14"/>
  <c r="G217" i="14"/>
  <c r="G230" i="14"/>
  <c r="G5" i="13"/>
  <c r="G6" i="13"/>
  <c r="G11" i="13"/>
  <c r="G14" i="13"/>
  <c r="G19" i="13"/>
  <c r="G10" i="13"/>
  <c r="G18" i="13"/>
  <c r="G42" i="13"/>
  <c r="G4" i="13"/>
  <c r="G3" i="13"/>
  <c r="R2" i="16"/>
  <c r="Q2" i="16"/>
  <c r="G38" i="5"/>
  <c r="G41" i="5"/>
  <c r="G6" i="5"/>
  <c r="G9" i="5"/>
  <c r="G43" i="5"/>
  <c r="H8" i="14"/>
  <c r="P2" i="16"/>
  <c r="G6" i="19"/>
  <c r="G11" i="19"/>
  <c r="G13" i="19"/>
  <c r="G17" i="19"/>
  <c r="G20" i="19"/>
  <c r="G22" i="19"/>
  <c r="G26" i="19"/>
  <c r="Q4" i="16"/>
  <c r="G40" i="5"/>
  <c r="G48" i="5"/>
  <c r="G46" i="5"/>
  <c r="G27" i="5"/>
  <c r="G21" i="5"/>
  <c r="G18" i="5"/>
  <c r="G231" i="14"/>
  <c r="G227" i="14"/>
  <c r="G222" i="14"/>
  <c r="G221" i="14"/>
  <c r="G219" i="14"/>
  <c r="G216" i="14"/>
  <c r="G215" i="14"/>
  <c r="G228" i="14"/>
  <c r="G226" i="14"/>
  <c r="G233" i="14"/>
  <c r="G232" i="14"/>
  <c r="G10" i="14"/>
  <c r="G13" i="14"/>
  <c r="G15" i="14"/>
  <c r="G21" i="14"/>
  <c r="G25" i="14"/>
  <c r="G26" i="14"/>
  <c r="G36" i="14"/>
  <c r="G37" i="14"/>
  <c r="G38" i="14"/>
  <c r="G48" i="14"/>
  <c r="G52" i="14"/>
  <c r="G54" i="14"/>
  <c r="G59" i="14"/>
  <c r="G62" i="14"/>
  <c r="G70" i="14"/>
  <c r="G72" i="14"/>
  <c r="G75" i="14"/>
  <c r="G126" i="14"/>
  <c r="G153" i="14"/>
  <c r="G156" i="14"/>
  <c r="G159" i="14"/>
  <c r="G163" i="14"/>
  <c r="G234" i="14"/>
  <c r="G4" i="14"/>
  <c r="G5" i="14"/>
  <c r="G6" i="14"/>
  <c r="G7" i="14"/>
  <c r="G9" i="14"/>
  <c r="G12" i="14"/>
  <c r="G14" i="14"/>
  <c r="G17" i="14"/>
  <c r="G18" i="14"/>
  <c r="G19" i="14"/>
  <c r="G20" i="14"/>
  <c r="G28" i="14"/>
  <c r="G29" i="14"/>
  <c r="G30" i="14"/>
  <c r="G31" i="14"/>
  <c r="G32" i="14"/>
  <c r="G33" i="14"/>
  <c r="G34" i="14"/>
  <c r="G35" i="14"/>
  <c r="G41" i="14"/>
  <c r="G42" i="14"/>
  <c r="G44" i="14"/>
  <c r="G45" i="14"/>
  <c r="G47" i="14"/>
  <c r="G50" i="14"/>
  <c r="G51" i="14"/>
  <c r="G53" i="14"/>
  <c r="G55" i="14"/>
  <c r="G56" i="14"/>
  <c r="G58" i="14"/>
  <c r="G61" i="14"/>
  <c r="G64" i="14"/>
  <c r="G66" i="14"/>
  <c r="G67" i="14"/>
  <c r="G68" i="14"/>
  <c r="G69" i="14"/>
  <c r="G71" i="14"/>
  <c r="G74" i="14"/>
  <c r="G78" i="14"/>
  <c r="G79" i="14"/>
  <c r="G80" i="14"/>
  <c r="G85" i="14"/>
  <c r="G86" i="14"/>
  <c r="G87" i="14"/>
  <c r="G89" i="14"/>
  <c r="G93" i="14"/>
  <c r="G95" i="14"/>
  <c r="G97" i="14"/>
  <c r="G100" i="14"/>
  <c r="G101" i="14"/>
  <c r="G102" i="14"/>
  <c r="G103" i="14"/>
  <c r="G108" i="14"/>
  <c r="G110" i="14"/>
  <c r="G111" i="14"/>
  <c r="G113" i="14"/>
  <c r="G116" i="14"/>
  <c r="G118" i="14"/>
  <c r="G119" i="14"/>
  <c r="G123" i="14"/>
  <c r="G124" i="14"/>
  <c r="G129" i="14"/>
  <c r="G131" i="14"/>
  <c r="G134" i="14"/>
  <c r="G138" i="14"/>
  <c r="G144" i="14"/>
  <c r="H5" i="14"/>
  <c r="G19" i="5"/>
  <c r="G35" i="5"/>
  <c r="R4" i="16"/>
  <c r="H14" i="14"/>
  <c r="H65" i="14"/>
  <c r="H78" i="14"/>
  <c r="H43" i="14"/>
  <c r="H85" i="14"/>
  <c r="G74" i="5"/>
  <c r="G69" i="5"/>
  <c r="G56" i="5"/>
  <c r="G51" i="5"/>
  <c r="G45" i="5"/>
  <c r="G34" i="5"/>
  <c r="G28" i="5"/>
  <c r="G22" i="5"/>
  <c r="G14" i="5"/>
  <c r="G13" i="5"/>
  <c r="G29" i="5"/>
  <c r="G11" i="5"/>
  <c r="H219" i="14"/>
  <c r="H161" i="14"/>
  <c r="H142" i="14"/>
  <c r="H98" i="14"/>
  <c r="H56" i="14"/>
  <c r="G54" i="5"/>
  <c r="G62" i="5"/>
  <c r="G12" i="5"/>
  <c r="G72" i="5"/>
  <c r="G39" i="5"/>
  <c r="G36" i="5"/>
  <c r="G10" i="5"/>
  <c r="G5" i="5"/>
  <c r="H129" i="14"/>
  <c r="H224" i="14"/>
  <c r="H212" i="14"/>
  <c r="H192" i="14"/>
  <c r="H170" i="14"/>
  <c r="H107" i="14"/>
  <c r="H21" i="14"/>
  <c r="H183" i="14"/>
  <c r="H120" i="14"/>
  <c r="H34" i="14"/>
  <c r="G70" i="5"/>
  <c r="G57" i="5"/>
  <c r="G52" i="5"/>
  <c r="G42" i="5"/>
  <c r="G33" i="5"/>
  <c r="G31" i="5"/>
  <c r="G24" i="5"/>
  <c r="G8" i="5"/>
  <c r="G3" i="5"/>
  <c r="G61" i="5"/>
  <c r="H232" i="14"/>
  <c r="H233" i="14"/>
  <c r="H199" i="14"/>
  <c r="H197" i="14"/>
  <c r="H173" i="14"/>
  <c r="H151" i="14"/>
  <c r="H130" i="14"/>
  <c r="H110" i="14"/>
  <c r="H88" i="14"/>
  <c r="H66" i="14"/>
  <c r="H46" i="14"/>
  <c r="H24" i="14"/>
  <c r="H202" i="14"/>
  <c r="H180" i="14"/>
  <c r="H160" i="14"/>
  <c r="H139" i="14"/>
  <c r="H117" i="14"/>
  <c r="H97" i="14"/>
  <c r="H75" i="14"/>
  <c r="H53" i="14"/>
  <c r="H33" i="14"/>
  <c r="H11" i="14"/>
  <c r="H222" i="14"/>
  <c r="H218" i="14"/>
  <c r="H214" i="14"/>
  <c r="H208" i="14"/>
  <c r="H204" i="14"/>
  <c r="H198" i="14"/>
  <c r="H194" i="14"/>
  <c r="H188" i="14"/>
  <c r="H184" i="14"/>
  <c r="H178" i="14"/>
  <c r="H174" i="14"/>
  <c r="H166" i="14"/>
  <c r="H162" i="14"/>
  <c r="H158" i="14"/>
  <c r="H154" i="14"/>
  <c r="H150" i="14"/>
  <c r="H147" i="14"/>
  <c r="H143" i="14"/>
  <c r="H137" i="14"/>
  <c r="H133" i="14"/>
  <c r="H127" i="14"/>
  <c r="H123" i="14"/>
  <c r="H119" i="14"/>
  <c r="H115" i="14"/>
  <c r="H113" i="14"/>
  <c r="H109" i="14"/>
  <c r="H105" i="14"/>
  <c r="H101" i="14"/>
  <c r="H93" i="14"/>
  <c r="H91" i="14"/>
  <c r="H87" i="14"/>
  <c r="H83" i="14"/>
  <c r="H79" i="14"/>
  <c r="H71" i="14"/>
  <c r="H67" i="14"/>
  <c r="H61" i="14"/>
  <c r="H57" i="14"/>
  <c r="H55" i="14"/>
  <c r="H51" i="14"/>
  <c r="H47" i="14"/>
  <c r="H41" i="14"/>
  <c r="H39" i="14"/>
  <c r="H37" i="14"/>
  <c r="H35" i="14"/>
  <c r="H31" i="14"/>
  <c r="H29" i="14"/>
  <c r="H27" i="14"/>
  <c r="H25" i="14"/>
  <c r="H23" i="14"/>
  <c r="H19" i="14"/>
  <c r="H17" i="14"/>
  <c r="H15" i="14"/>
  <c r="H13" i="14"/>
  <c r="H9" i="14"/>
  <c r="H231" i="14"/>
  <c r="H229" i="14"/>
  <c r="H227" i="14"/>
  <c r="H225" i="14"/>
  <c r="H221" i="14"/>
  <c r="H217" i="14"/>
  <c r="H213" i="14"/>
  <c r="H209" i="14"/>
  <c r="H205" i="14"/>
  <c r="H201" i="14"/>
  <c r="H193" i="14"/>
  <c r="H189" i="14"/>
  <c r="H185" i="14"/>
  <c r="H181" i="14"/>
  <c r="H177" i="14"/>
  <c r="H169" i="14"/>
  <c r="H167" i="14"/>
  <c r="H163" i="14"/>
  <c r="H159" i="14"/>
  <c r="H155" i="14"/>
  <c r="H153" i="14"/>
  <c r="H149" i="14"/>
  <c r="H146" i="14"/>
  <c r="H144" i="14"/>
  <c r="H138" i="14"/>
  <c r="H134" i="14"/>
  <c r="H126" i="14"/>
  <c r="H116" i="14"/>
  <c r="H114" i="14"/>
  <c r="H106" i="14"/>
  <c r="H102" i="14"/>
  <c r="H100" i="14"/>
  <c r="H96" i="14"/>
  <c r="H92" i="14"/>
  <c r="H90" i="14"/>
  <c r="H86" i="14"/>
  <c r="H84" i="14"/>
  <c r="H82" i="14"/>
  <c r="H80" i="14"/>
  <c r="H76" i="14"/>
  <c r="H74" i="14"/>
  <c r="H72" i="14"/>
  <c r="H68" i="14"/>
  <c r="H64" i="14"/>
  <c r="H60" i="14"/>
  <c r="H52" i="14"/>
  <c r="H48" i="14"/>
  <c r="H44" i="14"/>
  <c r="H40" i="14"/>
  <c r="H36" i="14"/>
  <c r="H30" i="14"/>
  <c r="H26" i="14"/>
  <c r="H22" i="14"/>
  <c r="H18" i="14"/>
  <c r="H16" i="14"/>
  <c r="H12" i="14"/>
  <c r="H10" i="14"/>
  <c r="H6" i="14"/>
  <c r="H4" i="14"/>
  <c r="H223" i="14"/>
  <c r="H215" i="14"/>
  <c r="H211" i="14"/>
  <c r="H207" i="14"/>
  <c r="H203" i="14"/>
  <c r="H195" i="14"/>
  <c r="H191" i="14"/>
  <c r="H187" i="14"/>
  <c r="H179" i="14"/>
  <c r="H175" i="14"/>
  <c r="H171" i="14"/>
  <c r="H165" i="14"/>
  <c r="H157" i="14"/>
  <c r="H148" i="14"/>
  <c r="H140" i="14"/>
  <c r="H136" i="14"/>
  <c r="H132" i="14"/>
  <c r="H128" i="14"/>
  <c r="H124" i="14"/>
  <c r="H122" i="14"/>
  <c r="H118" i="14"/>
  <c r="H112" i="14"/>
  <c r="H108" i="14"/>
  <c r="H104" i="14"/>
  <c r="H94" i="14"/>
  <c r="H70" i="14"/>
  <c r="H62" i="14"/>
  <c r="H58" i="14"/>
  <c r="H54" i="14"/>
  <c r="H50" i="14"/>
  <c r="H42" i="14"/>
  <c r="H38" i="14"/>
  <c r="H32" i="14"/>
  <c r="H28" i="14"/>
  <c r="H20" i="14"/>
  <c r="H230" i="14"/>
  <c r="H228" i="14"/>
  <c r="H226" i="14"/>
  <c r="H220" i="14"/>
  <c r="H216" i="14"/>
  <c r="H210" i="14"/>
  <c r="H206" i="14"/>
  <c r="H200" i="14"/>
  <c r="H196" i="14"/>
  <c r="H190" i="14"/>
  <c r="H186" i="14"/>
  <c r="H182" i="14"/>
  <c r="H176" i="14"/>
  <c r="H172" i="14"/>
  <c r="H168" i="14"/>
  <c r="H164" i="14"/>
  <c r="H156" i="14"/>
  <c r="H152" i="14"/>
  <c r="H145" i="14"/>
  <c r="H141" i="14"/>
  <c r="H135" i="14"/>
  <c r="H131" i="14"/>
  <c r="H125" i="14"/>
  <c r="H121" i="14"/>
  <c r="H111" i="14"/>
  <c r="H103" i="14"/>
  <c r="H99" i="14"/>
  <c r="H95" i="14"/>
  <c r="H89" i="14"/>
  <c r="H81" i="14"/>
  <c r="H77" i="14"/>
  <c r="H73" i="14"/>
  <c r="H69" i="14"/>
  <c r="H63" i="14"/>
  <c r="H59" i="14"/>
  <c r="H49" i="14"/>
  <c r="H45" i="14"/>
  <c r="H7" i="14"/>
  <c r="H3" i="14"/>
  <c r="H234" i="14"/>
  <c r="I262" i="14" l="1"/>
  <c r="I260" i="14"/>
  <c r="I261" i="14"/>
  <c r="I259" i="14"/>
  <c r="I257" i="14"/>
  <c r="I258" i="14"/>
  <c r="I256" i="14"/>
  <c r="I255" i="14"/>
  <c r="I254" i="14"/>
  <c r="I253" i="14"/>
  <c r="I252" i="14"/>
  <c r="I251" i="14"/>
  <c r="X64" i="4"/>
  <c r="X68" i="4"/>
  <c r="I250" i="14"/>
  <c r="I249" i="14"/>
  <c r="I248" i="14"/>
  <c r="I247" i="14"/>
  <c r="I246" i="14"/>
  <c r="I245" i="14"/>
  <c r="I244" i="14"/>
  <c r="A73" i="4"/>
  <c r="I243" i="14"/>
  <c r="I242" i="14"/>
  <c r="I241" i="14"/>
  <c r="I240" i="14"/>
  <c r="Y59" i="4"/>
  <c r="I239" i="14"/>
  <c r="I238" i="14"/>
  <c r="I72" i="4"/>
  <c r="E72" i="4"/>
  <c r="I237" i="14"/>
  <c r="O72" i="4"/>
  <c r="K72" i="4"/>
  <c r="G72" i="4"/>
  <c r="B72" i="4"/>
  <c r="X72" i="4"/>
  <c r="T72" i="4"/>
  <c r="P72" i="4"/>
  <c r="L72" i="4"/>
  <c r="H72" i="4"/>
  <c r="D72" i="4"/>
  <c r="AB72" i="4"/>
  <c r="AF72" i="4"/>
  <c r="AE72" i="4"/>
  <c r="W72" i="4"/>
  <c r="S72" i="4"/>
  <c r="C72" i="4"/>
  <c r="AD72" i="4"/>
  <c r="Z72" i="4"/>
  <c r="V72" i="4"/>
  <c r="R72" i="4"/>
  <c r="N72" i="4"/>
  <c r="J72" i="4"/>
  <c r="F72" i="4"/>
  <c r="AA72" i="4"/>
  <c r="AC72" i="4"/>
  <c r="Y72" i="4"/>
  <c r="U72" i="4"/>
  <c r="Q72" i="4"/>
  <c r="M72" i="4"/>
  <c r="C62" i="4"/>
  <c r="I53" i="4"/>
  <c r="I236" i="14"/>
  <c r="D62" i="4"/>
  <c r="B53" i="4"/>
  <c r="K62" i="4"/>
  <c r="G53" i="4"/>
  <c r="O53" i="4"/>
  <c r="F53" i="4"/>
  <c r="M53" i="4"/>
  <c r="E53" i="4"/>
  <c r="X53" i="4"/>
  <c r="V62" i="4"/>
  <c r="R62" i="4"/>
  <c r="D53" i="4"/>
  <c r="B62" i="4"/>
  <c r="T62" i="4"/>
  <c r="P62" i="4"/>
  <c r="N53" i="4"/>
  <c r="L62" i="4"/>
  <c r="J62" i="4"/>
  <c r="H62" i="4"/>
  <c r="F62" i="4"/>
  <c r="X67" i="4"/>
  <c r="Y63" i="4"/>
  <c r="X65" i="4"/>
  <c r="Y58" i="4"/>
  <c r="Z54" i="4"/>
  <c r="Y56" i="4"/>
  <c r="S53" i="4"/>
  <c r="Q62" i="4"/>
  <c r="W53" i="4"/>
  <c r="W62" i="4"/>
  <c r="U62" i="4"/>
  <c r="O62" i="4"/>
  <c r="M62" i="4"/>
  <c r="E62" i="4"/>
  <c r="I62" i="4"/>
  <c r="C53" i="4"/>
  <c r="U53" i="4"/>
  <c r="S62" i="4"/>
  <c r="Q53" i="4"/>
  <c r="K53" i="4"/>
  <c r="G62" i="4"/>
  <c r="V53" i="4"/>
  <c r="R53" i="4"/>
  <c r="T53" i="4"/>
  <c r="P53" i="4"/>
  <c r="N62" i="4"/>
  <c r="L53" i="4"/>
  <c r="J53" i="4"/>
  <c r="H53" i="4"/>
  <c r="A46" i="4"/>
  <c r="P45" i="4"/>
  <c r="L45" i="4"/>
  <c r="H45" i="4"/>
  <c r="D45" i="4"/>
  <c r="C45" i="4"/>
  <c r="T45" i="4"/>
  <c r="V45" i="4"/>
  <c r="R45" i="4"/>
  <c r="N45" i="4"/>
  <c r="J45" i="4"/>
  <c r="F45" i="4"/>
  <c r="B45" i="4"/>
  <c r="AB45" i="4"/>
  <c r="X45" i="4"/>
  <c r="AF45" i="4"/>
  <c r="AE45" i="4"/>
  <c r="AA45" i="4"/>
  <c r="W45" i="4"/>
  <c r="S45" i="4"/>
  <c r="O45" i="4"/>
  <c r="K45" i="4"/>
  <c r="G45" i="4"/>
  <c r="AC45" i="4"/>
  <c r="Y45" i="4"/>
  <c r="U45" i="4"/>
  <c r="Q45" i="4"/>
  <c r="M45" i="4"/>
  <c r="I45" i="4"/>
  <c r="E45" i="4"/>
  <c r="AD45" i="4"/>
  <c r="Z45" i="4"/>
  <c r="A3" i="4"/>
  <c r="A14" i="4"/>
  <c r="A26" i="4"/>
  <c r="I235" i="14"/>
  <c r="V25" i="4"/>
  <c r="C13" i="4"/>
  <c r="M25" i="4"/>
  <c r="Q2" i="4"/>
  <c r="T25" i="4"/>
  <c r="S13" i="4"/>
  <c r="E25" i="4"/>
  <c r="D35" i="4"/>
  <c r="W35" i="4"/>
  <c r="I25" i="4"/>
  <c r="X13" i="4"/>
  <c r="U35" i="4"/>
  <c r="S35" i="4"/>
  <c r="Y25" i="4"/>
  <c r="J13" i="4"/>
  <c r="F13" i="4"/>
  <c r="L13" i="4"/>
  <c r="C2" i="4"/>
  <c r="O25" i="4"/>
  <c r="B25" i="4"/>
  <c r="W25" i="4"/>
  <c r="T13" i="4"/>
  <c r="P13" i="4"/>
  <c r="K25" i="4"/>
  <c r="E13" i="4"/>
  <c r="D2" i="4"/>
  <c r="B13" i="4"/>
  <c r="S2" i="4"/>
  <c r="Q13" i="4"/>
  <c r="F2" i="4"/>
  <c r="M35" i="4"/>
  <c r="F35" i="4"/>
  <c r="V2" i="4"/>
  <c r="G35" i="4"/>
  <c r="B35" i="4"/>
  <c r="X25" i="4"/>
  <c r="R2" i="4"/>
  <c r="I13" i="4"/>
  <c r="I35" i="4"/>
  <c r="E35" i="4"/>
  <c r="G2" i="4"/>
  <c r="Q35" i="4"/>
  <c r="C35" i="4"/>
  <c r="Y35" i="4"/>
  <c r="Z35" i="4"/>
  <c r="W13" i="4"/>
  <c r="O13" i="4"/>
  <c r="M2" i="4"/>
  <c r="D13" i="4"/>
  <c r="D25" i="4"/>
  <c r="R35" i="4"/>
  <c r="J35" i="4"/>
  <c r="O2" i="4"/>
  <c r="K13" i="4"/>
  <c r="H25" i="4"/>
  <c r="E2" i="4"/>
  <c r="C25" i="4"/>
  <c r="T35" i="4"/>
  <c r="K35" i="4"/>
  <c r="M13" i="4"/>
  <c r="J2" i="4"/>
  <c r="B2" i="4"/>
  <c r="W2" i="4"/>
  <c r="X35" i="4"/>
  <c r="V35" i="4"/>
  <c r="P35" i="4"/>
  <c r="O35" i="4"/>
  <c r="N35" i="4"/>
  <c r="L35" i="4"/>
  <c r="H35" i="4"/>
  <c r="T2" i="4"/>
  <c r="U2" i="4"/>
  <c r="H2" i="4"/>
  <c r="J25" i="4"/>
  <c r="G13" i="4"/>
  <c r="G25" i="4"/>
  <c r="F25" i="4"/>
  <c r="I2" i="4"/>
  <c r="H13" i="4"/>
  <c r="P25" i="4"/>
  <c r="U13" i="4"/>
  <c r="R13" i="4"/>
  <c r="P2" i="4"/>
  <c r="L2" i="4"/>
  <c r="N13" i="4"/>
  <c r="Q25" i="4"/>
  <c r="L25" i="4"/>
  <c r="N2" i="4"/>
  <c r="R25" i="4"/>
  <c r="N25" i="4"/>
  <c r="K2" i="4"/>
  <c r="V13" i="4"/>
  <c r="U25" i="4"/>
  <c r="S25" i="4"/>
  <c r="AA35" i="4"/>
  <c r="AC36" i="4"/>
  <c r="AB40" i="4"/>
  <c r="AB38" i="4"/>
  <c r="AB41" i="4"/>
  <c r="AB39" i="4"/>
  <c r="AB37" i="4"/>
  <c r="AA31" i="4"/>
  <c r="AA29" i="4"/>
  <c r="AB26" i="4"/>
  <c r="AA30" i="4"/>
  <c r="AA28" i="4"/>
  <c r="AA27" i="4"/>
  <c r="Z25" i="4"/>
  <c r="Y8" i="4"/>
  <c r="Y7" i="4"/>
  <c r="Y6" i="4"/>
  <c r="Y5" i="4"/>
  <c r="Y4" i="4"/>
  <c r="Z3" i="4"/>
  <c r="X2" i="4"/>
  <c r="Y13" i="4"/>
  <c r="Z17" i="4"/>
  <c r="Z15" i="4"/>
  <c r="Z19" i="4"/>
  <c r="AA14" i="4"/>
  <c r="Z16" i="4"/>
  <c r="Z18" i="4"/>
  <c r="I3" i="14"/>
  <c r="I52" i="14"/>
  <c r="I96" i="14"/>
  <c r="I168" i="14"/>
  <c r="I76" i="14"/>
  <c r="I26" i="14"/>
  <c r="I58" i="14"/>
  <c r="I99" i="14"/>
  <c r="I125" i="14"/>
  <c r="I145" i="14"/>
  <c r="I186" i="14"/>
  <c r="I226" i="14"/>
  <c r="I70" i="14"/>
  <c r="I195" i="14"/>
  <c r="I74" i="14"/>
  <c r="I83" i="14"/>
  <c r="I97" i="14"/>
  <c r="I66" i="14"/>
  <c r="I21" i="14"/>
  <c r="I19" i="14"/>
  <c r="I131" i="14"/>
  <c r="I135" i="14"/>
  <c r="I27" i="14"/>
  <c r="I123" i="14"/>
  <c r="I59" i="14"/>
  <c r="I112" i="14"/>
  <c r="I175" i="14"/>
  <c r="I10" i="14"/>
  <c r="I60" i="14"/>
  <c r="I84" i="14"/>
  <c r="I153" i="14"/>
  <c r="I185" i="14"/>
  <c r="I221" i="14"/>
  <c r="I15" i="14"/>
  <c r="I35" i="14"/>
  <c r="I61" i="14"/>
  <c r="I101" i="14"/>
  <c r="I133" i="14"/>
  <c r="I150" i="14"/>
  <c r="I188" i="14"/>
  <c r="I208" i="14"/>
  <c r="I180" i="14"/>
  <c r="I192" i="14"/>
  <c r="I132" i="14"/>
  <c r="I9" i="14"/>
  <c r="I158" i="14"/>
  <c r="I105" i="14"/>
  <c r="I121" i="14"/>
  <c r="I49" i="14"/>
  <c r="I139" i="14"/>
  <c r="I63" i="14"/>
  <c r="I148" i="14"/>
  <c r="I22" i="14"/>
  <c r="I229" i="14"/>
  <c r="I25" i="14"/>
  <c r="I47" i="14"/>
  <c r="I115" i="14"/>
  <c r="I166" i="14"/>
  <c r="I11" i="14"/>
  <c r="I151" i="14"/>
  <c r="I7" i="14"/>
  <c r="I173" i="14"/>
  <c r="I230" i="14"/>
  <c r="I156" i="14"/>
  <c r="I102" i="14"/>
  <c r="I111" i="14"/>
  <c r="I73" i="14"/>
  <c r="I164" i="14"/>
  <c r="I206" i="14"/>
  <c r="I77" i="14"/>
  <c r="I28" i="14"/>
  <c r="I87" i="14"/>
  <c r="I56" i="14"/>
  <c r="I214" i="14"/>
  <c r="I143" i="14"/>
  <c r="I93" i="14"/>
  <c r="I95" i="14"/>
  <c r="I39" i="14"/>
  <c r="I103" i="14"/>
  <c r="I129" i="14"/>
  <c r="I24" i="14"/>
  <c r="I160" i="14"/>
  <c r="I14" i="14"/>
  <c r="I106" i="14"/>
  <c r="I120" i="14"/>
  <c r="I219" i="14"/>
  <c r="I213" i="14"/>
  <c r="I231" i="14"/>
  <c r="I165" i="14"/>
  <c r="I55" i="14"/>
  <c r="I45" i="14"/>
  <c r="I48" i="14"/>
  <c r="I57" i="14"/>
  <c r="I79" i="14"/>
  <c r="I6" i="14"/>
  <c r="I178" i="14"/>
  <c r="I233" i="14"/>
  <c r="I41" i="14"/>
  <c r="I163" i="14"/>
  <c r="I161" i="14"/>
  <c r="I29" i="14"/>
  <c r="I81" i="14"/>
  <c r="I172" i="14"/>
  <c r="I196" i="14"/>
  <c r="I16" i="14"/>
  <c r="I177" i="14"/>
  <c r="I215" i="14"/>
  <c r="I109" i="14"/>
  <c r="I174" i="14"/>
  <c r="I224" i="14"/>
  <c r="I228" i="14"/>
  <c r="I20" i="14"/>
  <c r="I92" i="14"/>
  <c r="I33" i="14"/>
  <c r="I4" i="14"/>
  <c r="I78" i="14"/>
  <c r="I71" i="14"/>
  <c r="I88" i="14"/>
  <c r="I210" i="14"/>
  <c r="I159" i="14"/>
  <c r="I86" i="14"/>
  <c r="I108" i="14"/>
  <c r="I42" i="14"/>
  <c r="I225" i="14"/>
  <c r="I181" i="14"/>
  <c r="I17" i="14"/>
  <c r="I187" i="14"/>
  <c r="I23" i="14"/>
  <c r="I199" i="14"/>
  <c r="I13" i="14"/>
  <c r="I162" i="14"/>
  <c r="I38" i="14"/>
  <c r="I98" i="14"/>
  <c r="I31" i="14"/>
  <c r="I89" i="14"/>
  <c r="I113" i="14"/>
  <c r="I137" i="14"/>
  <c r="I152" i="14"/>
  <c r="I176" i="14"/>
  <c r="I200" i="14"/>
  <c r="I216" i="14"/>
  <c r="I18" i="14"/>
  <c r="I209" i="14"/>
  <c r="I232" i="14"/>
  <c r="I127" i="14"/>
  <c r="I110" i="14"/>
  <c r="I44" i="14"/>
  <c r="I116" i="14"/>
  <c r="I171" i="14"/>
  <c r="I142" i="14"/>
  <c r="I203" i="14"/>
  <c r="I5" i="14"/>
  <c r="I198" i="14"/>
  <c r="I65" i="14"/>
  <c r="I46" i="14"/>
  <c r="I194" i="14"/>
  <c r="I147" i="14"/>
  <c r="I207" i="14"/>
  <c r="I189" i="14"/>
  <c r="I201" i="14"/>
  <c r="I227" i="14"/>
  <c r="I184" i="14"/>
  <c r="I149" i="14"/>
  <c r="I190" i="14"/>
  <c r="I140" i="14"/>
  <c r="I130" i="14"/>
  <c r="I67" i="14"/>
  <c r="I51" i="14"/>
  <c r="I32" i="14"/>
  <c r="I222" i="14"/>
  <c r="I212" i="14"/>
  <c r="I37" i="14"/>
  <c r="I69" i="14"/>
  <c r="I91" i="14"/>
  <c r="I119" i="14"/>
  <c r="I141" i="14"/>
  <c r="I154" i="14"/>
  <c r="I182" i="14"/>
  <c r="I204" i="14"/>
  <c r="I197" i="14"/>
  <c r="I12" i="14"/>
  <c r="I36" i="14"/>
  <c r="I114" i="14"/>
  <c r="I30" i="14"/>
  <c r="I90" i="14"/>
  <c r="I126" i="14"/>
  <c r="I144" i="14"/>
  <c r="I40" i="14"/>
  <c r="I62" i="14"/>
  <c r="I72" i="14"/>
  <c r="I94" i="14"/>
  <c r="I118" i="14"/>
  <c r="I128" i="14"/>
  <c r="I155" i="14"/>
  <c r="I179" i="14"/>
  <c r="I223" i="14"/>
  <c r="I50" i="14"/>
  <c r="I64" i="14"/>
  <c r="I80" i="14"/>
  <c r="I100" i="14"/>
  <c r="I122" i="14"/>
  <c r="I136" i="14"/>
  <c r="I157" i="14"/>
  <c r="I191" i="14"/>
  <c r="I54" i="14"/>
  <c r="I68" i="14"/>
  <c r="I82" i="14"/>
  <c r="I104" i="14"/>
  <c r="I124" i="14"/>
  <c r="I138" i="14"/>
  <c r="I167" i="14"/>
  <c r="I205" i="14"/>
  <c r="I202" i="14"/>
  <c r="I211" i="14"/>
  <c r="I234" i="14"/>
  <c r="I134" i="14"/>
  <c r="I146" i="14"/>
  <c r="I169" i="14"/>
  <c r="I193" i="14"/>
  <c r="I183" i="14"/>
  <c r="I8" i="14"/>
  <c r="I53" i="14"/>
  <c r="I217" i="14"/>
  <c r="I107" i="14"/>
  <c r="I170" i="14"/>
  <c r="I218" i="14"/>
  <c r="I75" i="14"/>
  <c r="I34" i="14"/>
  <c r="I85" i="14"/>
  <c r="I117" i="14"/>
  <c r="I220" i="14"/>
  <c r="I43" i="14"/>
  <c r="X162" i="4"/>
  <c r="S166" i="4"/>
  <c r="L163" i="4"/>
  <c r="Q152" i="4"/>
  <c r="AC155" i="4"/>
  <c r="E145" i="4"/>
  <c r="I164" i="4"/>
  <c r="B164" i="4"/>
  <c r="M164" i="4"/>
  <c r="J162" i="4"/>
  <c r="E152" i="4"/>
  <c r="X152" i="4"/>
  <c r="AD153" i="4"/>
  <c r="M155" i="4"/>
  <c r="AD156" i="4"/>
  <c r="L143" i="4"/>
  <c r="N152" i="4"/>
  <c r="Y155" i="4"/>
  <c r="AC162" i="4"/>
  <c r="Q166" i="4"/>
  <c r="P145" i="4"/>
  <c r="U164" i="4"/>
  <c r="N164" i="4"/>
  <c r="AF156" i="4"/>
  <c r="AF166" i="4"/>
  <c r="AB144" i="4"/>
  <c r="J142" i="4"/>
  <c r="V163" i="4"/>
  <c r="A166" i="4"/>
  <c r="AD145" i="4"/>
  <c r="T146" i="4"/>
  <c r="I166" i="4"/>
  <c r="P162" i="4"/>
  <c r="AB164" i="4"/>
  <c r="F145" i="4"/>
  <c r="AA143" i="4"/>
  <c r="T162" i="4"/>
  <c r="K165" i="4"/>
  <c r="AD155" i="4"/>
  <c r="H166" i="4"/>
  <c r="Q144" i="4"/>
  <c r="AF144" i="4"/>
  <c r="E163" i="4"/>
  <c r="R163" i="4"/>
  <c r="I146" i="4"/>
  <c r="G144" i="4"/>
  <c r="AE146" i="4"/>
  <c r="AB152" i="4"/>
  <c r="K152" i="4"/>
  <c r="Q165" i="4"/>
  <c r="AB143" i="4"/>
  <c r="I163" i="4"/>
  <c r="M163" i="4"/>
  <c r="R145" i="4"/>
  <c r="A133" i="4"/>
  <c r="U156" i="4"/>
  <c r="X154" i="4"/>
  <c r="W144" i="4"/>
  <c r="S143" i="4"/>
  <c r="H153" i="4"/>
  <c r="J146" i="4"/>
  <c r="Z165" i="4"/>
  <c r="B162" i="4"/>
  <c r="P154" i="4"/>
  <c r="Z143" i="4"/>
  <c r="AE145" i="4"/>
  <c r="R166" i="4"/>
  <c r="N154" i="4"/>
  <c r="P163" i="4"/>
  <c r="A144" i="4"/>
  <c r="V165" i="4"/>
  <c r="U144" i="4"/>
  <c r="L154" i="4"/>
  <c r="H143" i="4"/>
  <c r="AA142" i="4"/>
  <c r="X166" i="4"/>
  <c r="AA166" i="4"/>
  <c r="C142" i="4"/>
  <c r="AA144" i="4"/>
  <c r="G165" i="4"/>
  <c r="D143" i="4"/>
  <c r="O146" i="4"/>
  <c r="AD143" i="4"/>
  <c r="U142" i="4"/>
  <c r="U165" i="4"/>
  <c r="J145" i="4"/>
  <c r="K154" i="4"/>
  <c r="W146" i="4"/>
  <c r="AD142" i="4"/>
  <c r="AB146" i="4"/>
  <c r="P153" i="4"/>
  <c r="W162" i="4"/>
  <c r="A142" i="4"/>
  <c r="N165" i="4"/>
  <c r="W164" i="4"/>
  <c r="AB145" i="4"/>
  <c r="X156" i="4"/>
  <c r="B142" i="4"/>
  <c r="N156" i="4"/>
  <c r="AC152" i="4"/>
  <c r="AC144" i="4"/>
  <c r="Q145" i="4"/>
  <c r="T153" i="4"/>
  <c r="F144" i="4"/>
  <c r="AE163" i="4"/>
  <c r="Z163" i="4"/>
  <c r="B163" i="4"/>
  <c r="M166" i="4"/>
  <c r="W165" i="4"/>
  <c r="H152" i="4"/>
  <c r="M154" i="4"/>
  <c r="K163" i="4"/>
  <c r="U153" i="4"/>
  <c r="AE165" i="4"/>
  <c r="Q162" i="4"/>
  <c r="U154" i="4"/>
  <c r="G145" i="4"/>
  <c r="H145" i="4"/>
  <c r="X165" i="4"/>
  <c r="C163" i="4"/>
  <c r="V154" i="4"/>
  <c r="O166" i="4"/>
  <c r="F162" i="4"/>
  <c r="AE164" i="4"/>
  <c r="AF164" i="4"/>
  <c r="S145" i="4"/>
  <c r="O154" i="4"/>
  <c r="AA156" i="4"/>
  <c r="A165" i="4"/>
  <c r="Z145" i="4"/>
  <c r="N163" i="4"/>
  <c r="E142" i="4"/>
  <c r="B166" i="4"/>
  <c r="C165" i="4"/>
  <c r="O143" i="4"/>
  <c r="P165" i="4"/>
  <c r="AB166" i="4"/>
  <c r="E164" i="4"/>
  <c r="E162" i="4"/>
  <c r="AA154" i="4"/>
  <c r="AF153" i="4"/>
  <c r="Z164" i="4"/>
  <c r="U145" i="4"/>
  <c r="T144" i="4"/>
  <c r="M144" i="4"/>
  <c r="M143" i="4"/>
  <c r="C145" i="4"/>
  <c r="AF145" i="4"/>
  <c r="F143" i="4"/>
  <c r="AA146" i="4"/>
  <c r="AC142" i="4"/>
  <c r="Z146" i="4"/>
  <c r="T155" i="4"/>
  <c r="F152" i="4"/>
  <c r="I154" i="4"/>
  <c r="AC163" i="4"/>
  <c r="Y142" i="4"/>
  <c r="C164" i="4"/>
  <c r="J164" i="4"/>
  <c r="B144" i="4"/>
  <c r="D152" i="4"/>
  <c r="AC164" i="4"/>
  <c r="P164" i="4"/>
  <c r="Y156" i="4"/>
  <c r="J154" i="4"/>
  <c r="B153" i="4"/>
  <c r="I152" i="4"/>
  <c r="AC145" i="4"/>
  <c r="R142" i="4"/>
  <c r="S164" i="4"/>
  <c r="H165" i="4"/>
  <c r="AC153" i="4"/>
  <c r="G155" i="4"/>
  <c r="D164" i="4"/>
  <c r="AB163" i="4"/>
  <c r="M153" i="4"/>
  <c r="Q156" i="4"/>
  <c r="Y165" i="4"/>
  <c r="AF162" i="4"/>
  <c r="AD146" i="4"/>
  <c r="G142" i="4"/>
  <c r="AE155" i="4"/>
  <c r="AF155" i="4"/>
  <c r="F156" i="4"/>
  <c r="T164" i="4"/>
  <c r="D162" i="4"/>
  <c r="AD152" i="4"/>
  <c r="W143" i="4"/>
  <c r="F154" i="4"/>
  <c r="W163" i="4"/>
  <c r="Y152" i="4"/>
  <c r="O156" i="4"/>
  <c r="O155" i="4"/>
  <c r="AD162" i="4"/>
  <c r="S153" i="4"/>
  <c r="T152" i="4"/>
  <c r="D166" i="4"/>
  <c r="K155" i="4"/>
  <c r="AC154" i="4"/>
  <c r="F166" i="4"/>
  <c r="E153" i="4"/>
  <c r="E143" i="4"/>
  <c r="Q154" i="4"/>
  <c r="AE166" i="4"/>
  <c r="V143" i="4"/>
  <c r="M162" i="4"/>
  <c r="Z155" i="4"/>
  <c r="E155" i="4"/>
  <c r="R162" i="4"/>
  <c r="D142" i="4"/>
  <c r="Y145" i="4"/>
  <c r="C146" i="4"/>
  <c r="N144" i="4"/>
  <c r="S162" i="4"/>
  <c r="Q143" i="4"/>
  <c r="I165" i="4"/>
  <c r="W152" i="4"/>
  <c r="AE144" i="4"/>
  <c r="K162" i="4"/>
  <c r="J165" i="4"/>
  <c r="B145" i="4"/>
  <c r="M146" i="4"/>
  <c r="K166" i="4"/>
  <c r="V152" i="4"/>
  <c r="L155" i="4"/>
  <c r="T156" i="4"/>
  <c r="O165" i="4"/>
  <c r="Y144" i="4"/>
  <c r="AF152" i="4"/>
  <c r="T163" i="4"/>
  <c r="T165" i="4"/>
  <c r="L153" i="4"/>
  <c r="P146" i="4"/>
  <c r="A145" i="4"/>
  <c r="A146" i="4"/>
  <c r="A135" i="4"/>
  <c r="G146" i="4"/>
  <c r="AF146" i="4"/>
  <c r="Y146" i="4"/>
  <c r="P143" i="4"/>
  <c r="T154" i="4"/>
  <c r="K142" i="4"/>
  <c r="L142" i="4"/>
  <c r="L165" i="4"/>
  <c r="A156" i="4"/>
  <c r="AC166" i="4"/>
  <c r="H163" i="4"/>
  <c r="W156" i="4"/>
  <c r="B156" i="4"/>
  <c r="Q153" i="4"/>
  <c r="L162" i="4"/>
  <c r="W145" i="4"/>
  <c r="B165" i="4"/>
  <c r="D155" i="4"/>
  <c r="T166" i="4"/>
  <c r="G152" i="4"/>
  <c r="U162" i="4"/>
  <c r="AD163" i="4"/>
  <c r="K145" i="4"/>
  <c r="M165" i="4"/>
  <c r="G156" i="4"/>
  <c r="AF143" i="4"/>
  <c r="C154" i="4"/>
  <c r="M156" i="4"/>
  <c r="V142" i="4"/>
  <c r="A134" i="4"/>
  <c r="L145" i="4"/>
  <c r="Y163" i="4"/>
  <c r="R164" i="4"/>
  <c r="V162" i="4"/>
  <c r="A154" i="4"/>
  <c r="AF154" i="4"/>
  <c r="W154" i="4"/>
  <c r="R153" i="4"/>
  <c r="J163" i="4"/>
  <c r="K146" i="4"/>
  <c r="AF165" i="4"/>
  <c r="U146" i="4"/>
  <c r="A162" i="4"/>
  <c r="M152" i="4"/>
  <c r="H164" i="4"/>
  <c r="D165" i="4"/>
  <c r="G162" i="4"/>
  <c r="J156" i="4"/>
  <c r="P152" i="4"/>
  <c r="W166" i="4"/>
  <c r="L152" i="4"/>
  <c r="A155" i="4"/>
  <c r="AF163" i="4"/>
  <c r="G143" i="4"/>
  <c r="D146" i="4"/>
  <c r="B154" i="4"/>
  <c r="Z156" i="4"/>
  <c r="R143" i="4"/>
  <c r="AD154" i="4"/>
  <c r="S156" i="4"/>
  <c r="S152" i="4"/>
  <c r="AB154" i="4"/>
  <c r="X146" i="4"/>
  <c r="L166" i="4"/>
  <c r="V145" i="4"/>
  <c r="K164" i="4"/>
  <c r="L164" i="4"/>
  <c r="AA152" i="4"/>
  <c r="AE162" i="4"/>
  <c r="AB155" i="4"/>
  <c r="F153" i="4"/>
  <c r="AE153" i="4"/>
  <c r="G153" i="4"/>
  <c r="AE156" i="4"/>
  <c r="AA165" i="4"/>
  <c r="F142" i="4"/>
  <c r="O144" i="4"/>
  <c r="Q146" i="4"/>
  <c r="I155" i="4"/>
  <c r="X155" i="4"/>
  <c r="S144" i="4"/>
  <c r="K144" i="4"/>
  <c r="W153" i="4"/>
  <c r="B143" i="4"/>
  <c r="H146" i="4"/>
  <c r="C155" i="4"/>
  <c r="K153" i="4"/>
  <c r="AA162" i="4"/>
  <c r="B146" i="4"/>
  <c r="R165" i="4"/>
  <c r="AA164" i="4"/>
  <c r="H154" i="4"/>
  <c r="U163" i="4"/>
  <c r="I143" i="4"/>
  <c r="Q142" i="4"/>
  <c r="AF142" i="4"/>
  <c r="H155" i="4"/>
  <c r="W155" i="4"/>
  <c r="L156" i="4"/>
  <c r="J144" i="4"/>
  <c r="N143" i="4"/>
  <c r="E154" i="4"/>
  <c r="P156" i="4"/>
  <c r="W142" i="4"/>
  <c r="H142" i="4"/>
  <c r="P155" i="4"/>
  <c r="X145" i="4"/>
  <c r="A152" i="4"/>
  <c r="O142" i="4"/>
  <c r="AE152" i="4"/>
  <c r="C153" i="4"/>
  <c r="S155" i="4"/>
  <c r="A164" i="4"/>
  <c r="G164" i="4"/>
  <c r="V164" i="4"/>
  <c r="S146" i="4"/>
  <c r="I156" i="4"/>
  <c r="AD166" i="4"/>
  <c r="M142" i="4"/>
  <c r="X142" i="4"/>
  <c r="D156" i="4"/>
  <c r="N155" i="4"/>
  <c r="Q155" i="4"/>
  <c r="V166" i="4"/>
  <c r="V153" i="4"/>
  <c r="AB153" i="4"/>
  <c r="S163" i="4"/>
  <c r="AC156" i="4"/>
  <c r="Z162" i="4"/>
  <c r="I142" i="4"/>
  <c r="O153" i="4"/>
  <c r="B155" i="4"/>
  <c r="Z142" i="4"/>
  <c r="H162" i="4"/>
  <c r="O145" i="4"/>
  <c r="AA153" i="4"/>
  <c r="D144" i="4"/>
  <c r="C152" i="4"/>
  <c r="Y166" i="4"/>
  <c r="L144" i="4"/>
  <c r="J143" i="4"/>
  <c r="S165" i="4"/>
  <c r="F165" i="4"/>
  <c r="E144" i="4"/>
  <c r="O162" i="4"/>
  <c r="R146" i="4"/>
  <c r="E166" i="4"/>
  <c r="N142" i="4"/>
  <c r="T143" i="4"/>
  <c r="F155" i="4"/>
  <c r="N166" i="4"/>
  <c r="E146" i="4"/>
  <c r="AD164" i="4"/>
  <c r="AE142" i="4"/>
  <c r="X143" i="4"/>
  <c r="O163" i="4"/>
  <c r="L146" i="4"/>
  <c r="AA155" i="4"/>
  <c r="J152" i="4"/>
  <c r="O164" i="4"/>
  <c r="J166" i="4"/>
  <c r="V146" i="4"/>
  <c r="C162" i="4"/>
  <c r="J153" i="4"/>
  <c r="AA163" i="4"/>
  <c r="AD165" i="4"/>
  <c r="C166" i="4"/>
  <c r="R144" i="4"/>
  <c r="AD144" i="4"/>
  <c r="E165" i="4"/>
  <c r="I153" i="4"/>
  <c r="Z166" i="4"/>
  <c r="N146" i="4"/>
  <c r="N162" i="4"/>
  <c r="X164" i="4"/>
  <c r="C143" i="4"/>
  <c r="X153" i="4"/>
  <c r="Z144" i="4"/>
  <c r="AB142" i="4"/>
  <c r="F146" i="4"/>
  <c r="U155" i="4"/>
  <c r="T145" i="4"/>
  <c r="H144" i="4"/>
  <c r="C144" i="4"/>
  <c r="D153" i="4"/>
  <c r="K143" i="4"/>
  <c r="Y154" i="4"/>
  <c r="A131" i="4"/>
  <c r="O152" i="4"/>
  <c r="V144" i="4"/>
  <c r="Z153" i="4"/>
  <c r="K156" i="4"/>
  <c r="F163" i="4"/>
  <c r="U152" i="4"/>
  <c r="T142" i="4"/>
  <c r="G166" i="4"/>
  <c r="J155" i="4"/>
  <c r="AE154" i="4"/>
  <c r="AB156" i="4"/>
  <c r="U143" i="4"/>
  <c r="Z152" i="4"/>
  <c r="C156" i="4"/>
  <c r="D154" i="4"/>
  <c r="Y164" i="4"/>
  <c r="B152" i="4"/>
  <c r="V155" i="4"/>
  <c r="I144" i="4"/>
  <c r="AC146" i="4"/>
  <c r="X163" i="4"/>
  <c r="I162" i="4"/>
  <c r="AC165" i="4"/>
  <c r="AC143" i="4"/>
  <c r="S154" i="4"/>
  <c r="Y153" i="4"/>
  <c r="Z154" i="4"/>
  <c r="AE143" i="4"/>
  <c r="X144" i="4"/>
  <c r="E156" i="4"/>
  <c r="N153" i="4"/>
  <c r="U166" i="4"/>
  <c r="Q164" i="4"/>
  <c r="H156" i="4"/>
  <c r="D163" i="4"/>
  <c r="P142" i="4"/>
  <c r="AB165" i="4"/>
  <c r="R155" i="4"/>
  <c r="P144" i="4"/>
  <c r="F164" i="4"/>
  <c r="Y162" i="4"/>
  <c r="G163" i="4"/>
  <c r="I145" i="4"/>
  <c r="M145" i="4"/>
  <c r="V156" i="4"/>
  <c r="Y143" i="4"/>
  <c r="S142" i="4"/>
  <c r="N145" i="4"/>
  <c r="G154" i="4"/>
  <c r="AB162" i="4"/>
  <c r="R152" i="4"/>
  <c r="AA145" i="4"/>
  <c r="D145" i="4"/>
  <c r="R154" i="4"/>
  <c r="P166" i="4"/>
  <c r="R156" i="4"/>
  <c r="Q163" i="4"/>
  <c r="P150" i="4" l="1"/>
  <c r="B140" i="4"/>
  <c r="V160" i="4"/>
  <c r="O140" i="4"/>
  <c r="D140" i="4"/>
  <c r="AA140" i="4"/>
  <c r="AD150" i="4"/>
  <c r="Y140" i="4"/>
  <c r="W150" i="4"/>
  <c r="AE140" i="4"/>
  <c r="Y160" i="4"/>
  <c r="T160" i="4"/>
  <c r="A151" i="4"/>
  <c r="R160" i="4"/>
  <c r="AD160" i="4"/>
  <c r="AF160" i="4"/>
  <c r="V150" i="4"/>
  <c r="AD140" i="4"/>
  <c r="D160" i="4"/>
  <c r="C150" i="4"/>
  <c r="G160" i="4"/>
  <c r="B150" i="4"/>
  <c r="I140" i="4"/>
  <c r="O160" i="4"/>
  <c r="S140" i="4"/>
  <c r="AE160" i="4"/>
  <c r="F140" i="4"/>
  <c r="S150" i="4"/>
  <c r="H150" i="4"/>
  <c r="O150" i="4"/>
  <c r="J150" i="4"/>
  <c r="N160" i="4"/>
  <c r="Z160" i="4"/>
  <c r="E140" i="4"/>
  <c r="AA150" i="4"/>
  <c r="J140" i="4"/>
  <c r="X150" i="4"/>
  <c r="F150" i="4"/>
  <c r="R140" i="4"/>
  <c r="E160" i="4"/>
  <c r="S160" i="4"/>
  <c r="AF150" i="4"/>
  <c r="K150" i="4"/>
  <c r="Q150" i="4"/>
  <c r="AC160" i="4"/>
  <c r="L160" i="4"/>
  <c r="A130" i="4"/>
  <c r="X140" i="4"/>
  <c r="H140" i="4"/>
  <c r="M160" i="4"/>
  <c r="Y150" i="4"/>
  <c r="D150" i="4"/>
  <c r="L140" i="4"/>
  <c r="E150" i="4"/>
  <c r="I160" i="4"/>
  <c r="T140" i="4"/>
  <c r="F160" i="4"/>
  <c r="B160" i="4"/>
  <c r="C140" i="4"/>
  <c r="P160" i="4"/>
  <c r="AB150" i="4"/>
  <c r="M150" i="4"/>
  <c r="A141" i="4"/>
  <c r="V140" i="4"/>
  <c r="M140" i="4"/>
  <c r="W140" i="4"/>
  <c r="L150" i="4"/>
  <c r="K140" i="4"/>
  <c r="U160" i="4"/>
  <c r="AF140" i="4"/>
  <c r="J160" i="4"/>
  <c r="Q160" i="4"/>
  <c r="AC150" i="4"/>
  <c r="I150" i="4"/>
  <c r="U150" i="4"/>
  <c r="AB140" i="4"/>
  <c r="H160" i="4"/>
  <c r="R150" i="4"/>
  <c r="P140" i="4"/>
  <c r="AA160" i="4"/>
  <c r="N150" i="4"/>
  <c r="A161" i="4"/>
  <c r="W160" i="4"/>
  <c r="Z150" i="4"/>
  <c r="K160" i="4"/>
  <c r="U140" i="4"/>
  <c r="G150" i="4"/>
  <c r="Q140" i="4"/>
  <c r="AE150" i="4"/>
  <c r="G140" i="4"/>
  <c r="T150" i="4"/>
  <c r="AC140" i="4"/>
  <c r="C160" i="4"/>
  <c r="N140" i="4"/>
  <c r="Z140" i="4"/>
  <c r="AB160" i="4"/>
  <c r="X160" i="4"/>
  <c r="X62" i="4"/>
  <c r="Y53" i="4"/>
  <c r="Z63" i="4"/>
  <c r="Y67" i="4"/>
  <c r="Y65" i="4"/>
  <c r="Y64" i="4"/>
  <c r="Y66" i="4"/>
  <c r="Y68" i="4"/>
  <c r="AA54" i="4"/>
  <c r="Z58" i="4"/>
  <c r="Z56" i="4"/>
  <c r="Z57" i="4"/>
  <c r="Z59" i="4"/>
  <c r="Z55" i="4"/>
  <c r="AB35" i="4"/>
  <c r="AC40" i="4"/>
  <c r="AC38" i="4"/>
  <c r="AC41" i="4"/>
  <c r="AC39" i="4"/>
  <c r="AC37" i="4"/>
  <c r="AD36" i="4"/>
  <c r="AA25" i="4"/>
  <c r="AB30" i="4"/>
  <c r="AB31" i="4"/>
  <c r="AB29" i="4"/>
  <c r="AB27" i="4"/>
  <c r="AC26" i="4"/>
  <c r="AB28" i="4"/>
  <c r="Z8" i="4"/>
  <c r="AA3" i="4"/>
  <c r="Z6" i="4"/>
  <c r="Z7" i="4"/>
  <c r="Z4" i="4"/>
  <c r="Z5" i="4"/>
  <c r="Y2" i="4"/>
  <c r="AA19" i="4"/>
  <c r="AA17" i="4"/>
  <c r="AA15" i="4"/>
  <c r="AA18" i="4"/>
  <c r="AA16" i="4"/>
  <c r="AB14" i="4"/>
  <c r="Z13" i="4"/>
  <c r="Z53" i="4" l="1"/>
  <c r="Y62" i="4"/>
  <c r="AB54" i="4"/>
  <c r="AA58" i="4"/>
  <c r="AA56" i="4"/>
  <c r="AA59" i="4"/>
  <c r="AA55" i="4"/>
  <c r="AA57" i="4"/>
  <c r="Z67" i="4"/>
  <c r="AA63" i="4"/>
  <c r="Z65" i="4"/>
  <c r="Z66" i="4"/>
  <c r="Z68" i="4"/>
  <c r="Z64" i="4"/>
  <c r="AC35" i="4"/>
  <c r="AD39" i="4"/>
  <c r="AD37" i="4"/>
  <c r="AD41" i="4"/>
  <c r="AE36" i="4"/>
  <c r="AF36" i="4" s="1"/>
  <c r="AD40" i="4"/>
  <c r="AD38" i="4"/>
  <c r="AC30" i="4"/>
  <c r="AC31" i="4"/>
  <c r="AC29" i="4"/>
  <c r="AC27" i="4"/>
  <c r="AD26" i="4"/>
  <c r="AC28" i="4"/>
  <c r="AB25" i="4"/>
  <c r="AA6" i="4"/>
  <c r="AA5" i="4"/>
  <c r="AA4" i="4"/>
  <c r="AB3" i="4"/>
  <c r="AA8" i="4"/>
  <c r="AA7" i="4"/>
  <c r="Z2" i="4"/>
  <c r="AA13" i="4"/>
  <c r="AC14" i="4"/>
  <c r="AB18" i="4"/>
  <c r="AB16" i="4"/>
  <c r="AB17" i="4"/>
  <c r="AB15" i="4"/>
  <c r="AB19" i="4"/>
  <c r="AA53" i="4" l="1"/>
  <c r="AC54" i="4"/>
  <c r="AB58" i="4"/>
  <c r="AB56" i="4"/>
  <c r="AB57" i="4"/>
  <c r="AB59" i="4"/>
  <c r="AB55" i="4"/>
  <c r="Z62" i="4"/>
  <c r="AA67" i="4"/>
  <c r="AB63" i="4"/>
  <c r="AA65" i="4"/>
  <c r="AA64" i="4"/>
  <c r="AA66" i="4"/>
  <c r="AA68" i="4"/>
  <c r="A40" i="4"/>
  <c r="A39" i="4"/>
  <c r="A38" i="4"/>
  <c r="A41" i="4"/>
  <c r="A37" i="4"/>
  <c r="AE41" i="4"/>
  <c r="AE39" i="4"/>
  <c r="AE37" i="4"/>
  <c r="AE40" i="4"/>
  <c r="AE38" i="4"/>
  <c r="AD35" i="4"/>
  <c r="AC25" i="4"/>
  <c r="AD31" i="4"/>
  <c r="AD29" i="4"/>
  <c r="AE26" i="4"/>
  <c r="AF26" i="4" s="1"/>
  <c r="AD30" i="4"/>
  <c r="AD28" i="4"/>
  <c r="AD27" i="4"/>
  <c r="AB5" i="4"/>
  <c r="AB4" i="4"/>
  <c r="AC3" i="4"/>
  <c r="AB8" i="4"/>
  <c r="AB7" i="4"/>
  <c r="AB6" i="4"/>
  <c r="AA2" i="4"/>
  <c r="AB13" i="4"/>
  <c r="AC18" i="4"/>
  <c r="AC16" i="4"/>
  <c r="AC19" i="4"/>
  <c r="AC17" i="4"/>
  <c r="AC15" i="4"/>
  <c r="AD14" i="4"/>
  <c r="AB53" i="4" l="1"/>
  <c r="AA62" i="4"/>
  <c r="AB67" i="4"/>
  <c r="AC63" i="4"/>
  <c r="AB65" i="4"/>
  <c r="AB66" i="4"/>
  <c r="AB68" i="4"/>
  <c r="AB64" i="4"/>
  <c r="AD54" i="4"/>
  <c r="AC58" i="4"/>
  <c r="AC56" i="4"/>
  <c r="AC59" i="4"/>
  <c r="AC55" i="4"/>
  <c r="AC57" i="4"/>
  <c r="A36" i="4"/>
  <c r="AF35" i="4"/>
  <c r="AF27" i="4"/>
  <c r="AF28" i="4"/>
  <c r="AF29" i="4"/>
  <c r="AF30" i="4"/>
  <c r="AF31" i="4"/>
  <c r="AE35" i="4"/>
  <c r="AE31" i="4"/>
  <c r="AE29" i="4"/>
  <c r="AE30" i="4"/>
  <c r="AE28" i="4"/>
  <c r="AE27" i="4"/>
  <c r="AD25" i="4"/>
  <c r="AD3" i="4"/>
  <c r="AC8" i="4"/>
  <c r="AC7" i="4"/>
  <c r="AC6" i="4"/>
  <c r="AC5" i="4"/>
  <c r="AC4" i="4"/>
  <c r="AB2" i="4"/>
  <c r="AD17" i="4"/>
  <c r="AD15" i="4"/>
  <c r="AD19" i="4"/>
  <c r="AE14" i="4"/>
  <c r="AF14" i="4" s="1"/>
  <c r="AD16" i="4"/>
  <c r="AD18" i="4"/>
  <c r="AC13" i="4"/>
  <c r="AC53" i="4" l="1"/>
  <c r="AD58" i="4"/>
  <c r="AE54" i="4"/>
  <c r="AD56" i="4"/>
  <c r="AD57" i="4"/>
  <c r="AD59" i="4"/>
  <c r="AD55" i="4"/>
  <c r="AB62" i="4"/>
  <c r="AD63" i="4"/>
  <c r="AC67" i="4"/>
  <c r="AC65" i="4"/>
  <c r="AC64" i="4"/>
  <c r="AC66" i="4"/>
  <c r="AC68" i="4"/>
  <c r="AF25" i="4"/>
  <c r="AF15" i="4"/>
  <c r="AF18" i="4"/>
  <c r="AF16" i="4"/>
  <c r="AF17" i="4"/>
  <c r="AF19" i="4"/>
  <c r="AE25" i="4"/>
  <c r="AC2" i="4"/>
  <c r="AD8" i="4"/>
  <c r="AD4" i="4"/>
  <c r="AD5" i="4"/>
  <c r="AE3" i="4"/>
  <c r="AD6" i="4"/>
  <c r="AD7" i="4"/>
  <c r="AE19" i="4"/>
  <c r="AE17" i="4"/>
  <c r="AE15" i="4"/>
  <c r="AE18" i="4"/>
  <c r="AE16" i="4"/>
  <c r="AD13" i="4"/>
  <c r="AC62" i="4" l="1"/>
  <c r="AD53" i="4"/>
  <c r="AE58" i="4"/>
  <c r="AE56" i="4"/>
  <c r="AE59" i="4"/>
  <c r="AE55" i="4"/>
  <c r="AE57" i="4"/>
  <c r="AE63" i="4"/>
  <c r="AD67" i="4"/>
  <c r="AD65" i="4"/>
  <c r="AD66" i="4"/>
  <c r="AD68" i="4"/>
  <c r="AD64" i="4"/>
  <c r="AF13" i="4"/>
  <c r="AD2" i="4"/>
  <c r="AE4" i="4"/>
  <c r="AE6" i="4"/>
  <c r="AE7" i="4"/>
  <c r="AE8" i="4"/>
  <c r="AE5" i="4"/>
  <c r="AE13" i="4"/>
  <c r="AE53" i="4" l="1"/>
  <c r="AD62" i="4"/>
  <c r="A58" i="4"/>
  <c r="AF58" i="4"/>
  <c r="AF56" i="4"/>
  <c r="A56" i="4"/>
  <c r="A55" i="4"/>
  <c r="AF57" i="4"/>
  <c r="AF59" i="4"/>
  <c r="A57" i="4"/>
  <c r="A59" i="4"/>
  <c r="AF55" i="4"/>
  <c r="AF63" i="4"/>
  <c r="AE67" i="4"/>
  <c r="AE65" i="4"/>
  <c r="AE64" i="4"/>
  <c r="AE66" i="4"/>
  <c r="AE68" i="4"/>
  <c r="AE2" i="4"/>
  <c r="AF53" i="4" l="1"/>
  <c r="A54" i="4"/>
  <c r="AF67" i="4"/>
  <c r="A67" i="4"/>
  <c r="AF65" i="4"/>
  <c r="AF66" i="4"/>
  <c r="A66" i="4"/>
  <c r="A68" i="4"/>
  <c r="AF68" i="4"/>
  <c r="A64" i="4"/>
  <c r="A65" i="4"/>
  <c r="AF64" i="4"/>
  <c r="AE62" i="4"/>
  <c r="A63" i="4" l="1"/>
  <c r="AF62" i="4"/>
  <c r="B85" i="4"/>
  <c r="K86" i="4"/>
  <c r="AA101" i="4"/>
  <c r="G89" i="4"/>
  <c r="Q133" i="4"/>
  <c r="L101" i="4"/>
  <c r="N133" i="4"/>
  <c r="AC88" i="4"/>
  <c r="Q119" i="4"/>
  <c r="E86" i="4"/>
  <c r="AA85" i="4"/>
  <c r="W123" i="4"/>
  <c r="U109" i="4"/>
  <c r="H131" i="4"/>
  <c r="AC132" i="4"/>
  <c r="T99" i="4"/>
  <c r="U100" i="4"/>
  <c r="L120" i="4"/>
  <c r="N109" i="4"/>
  <c r="AD119" i="4"/>
  <c r="U135" i="4"/>
  <c r="L108" i="4"/>
  <c r="AA133" i="4"/>
  <c r="J85" i="4"/>
  <c r="M111" i="4"/>
  <c r="V110" i="4"/>
  <c r="AE111" i="4"/>
  <c r="G134" i="4"/>
  <c r="Z132" i="4"/>
  <c r="V97" i="4"/>
  <c r="AC122" i="4"/>
  <c r="S135" i="4"/>
  <c r="AB85" i="4"/>
  <c r="N135" i="4"/>
  <c r="P132" i="4"/>
  <c r="AB112" i="4"/>
  <c r="N112" i="4"/>
  <c r="E109" i="4"/>
  <c r="H112" i="4"/>
  <c r="AA109" i="4"/>
  <c r="AF119" i="4"/>
  <c r="K87" i="4"/>
  <c r="Q86" i="4"/>
  <c r="AF112" i="4"/>
  <c r="J99" i="4"/>
  <c r="N97" i="4"/>
  <c r="I87" i="4"/>
  <c r="C111" i="4"/>
  <c r="AC111" i="4"/>
  <c r="G110" i="4"/>
  <c r="W89" i="4"/>
  <c r="Z110" i="4"/>
  <c r="V99" i="4"/>
  <c r="B99" i="4"/>
  <c r="F98" i="4"/>
  <c r="AC97" i="4"/>
  <c r="I98" i="4"/>
  <c r="U98" i="4"/>
  <c r="H88" i="4"/>
  <c r="X123" i="4"/>
  <c r="D100" i="4"/>
  <c r="T100" i="4"/>
  <c r="V88" i="4"/>
  <c r="V119" i="4"/>
  <c r="S111" i="4"/>
  <c r="L135" i="4"/>
  <c r="S98" i="4"/>
  <c r="AB99" i="4"/>
  <c r="T86" i="4"/>
  <c r="G111" i="4"/>
  <c r="G85" i="4"/>
  <c r="O101" i="4"/>
  <c r="AE121" i="4"/>
  <c r="D119" i="4"/>
  <c r="K109" i="4"/>
  <c r="J87" i="4"/>
  <c r="V134" i="4"/>
  <c r="AE120" i="4"/>
  <c r="Q132" i="4"/>
  <c r="V111" i="4"/>
  <c r="S134" i="4"/>
  <c r="N89" i="4"/>
  <c r="AF108" i="4"/>
  <c r="U85" i="4"/>
  <c r="L98" i="4"/>
  <c r="L87" i="4"/>
  <c r="T109" i="4"/>
  <c r="W131" i="4"/>
  <c r="R98" i="4"/>
  <c r="X108" i="4"/>
  <c r="D120" i="4"/>
  <c r="AC110" i="4"/>
  <c r="S119" i="4"/>
  <c r="B89" i="4"/>
  <c r="J97" i="4"/>
  <c r="AB122" i="4"/>
  <c r="D111" i="4"/>
  <c r="H98" i="4"/>
  <c r="F119" i="4"/>
  <c r="E100" i="4"/>
  <c r="AF100" i="4"/>
  <c r="H85" i="4"/>
  <c r="G133" i="4"/>
  <c r="T132" i="4"/>
  <c r="W108" i="4"/>
  <c r="W99" i="4"/>
  <c r="Z111" i="4"/>
  <c r="U121" i="4"/>
  <c r="AA87" i="4"/>
  <c r="K120" i="4"/>
  <c r="R100" i="4"/>
  <c r="E101" i="4"/>
  <c r="E123" i="4"/>
  <c r="AD99" i="4"/>
  <c r="G100" i="4"/>
  <c r="T134" i="4"/>
  <c r="Z109" i="4"/>
  <c r="F122" i="4"/>
  <c r="S122" i="4"/>
  <c r="N121" i="4"/>
  <c r="A99" i="4"/>
  <c r="S121" i="4"/>
  <c r="AA119" i="4"/>
  <c r="R123" i="4"/>
  <c r="M97" i="4"/>
  <c r="AC85" i="4"/>
  <c r="AB131" i="4"/>
  <c r="F112" i="4"/>
  <c r="E134" i="4"/>
  <c r="S123" i="4"/>
  <c r="AE108" i="4"/>
  <c r="K108" i="4"/>
  <c r="M133" i="4"/>
  <c r="M131" i="4"/>
  <c r="K89" i="4"/>
  <c r="R97" i="4"/>
  <c r="P134" i="4"/>
  <c r="AA120" i="4"/>
  <c r="W110" i="4"/>
  <c r="H99" i="4"/>
  <c r="K98" i="4"/>
  <c r="Z122" i="4"/>
  <c r="N87" i="4"/>
  <c r="K110" i="4"/>
  <c r="AA132" i="4"/>
  <c r="W101" i="4"/>
  <c r="D101" i="4"/>
  <c r="I134" i="4"/>
  <c r="U119" i="4"/>
  <c r="AE132" i="4"/>
  <c r="A123" i="4"/>
  <c r="B131" i="4"/>
  <c r="AE109" i="4"/>
  <c r="AF109" i="4"/>
  <c r="S132" i="4"/>
  <c r="D123" i="4"/>
  <c r="AF87" i="4"/>
  <c r="AA100" i="4"/>
  <c r="Z120" i="4"/>
  <c r="AE97" i="4"/>
  <c r="D86" i="4"/>
  <c r="AE133" i="4"/>
  <c r="L111" i="4"/>
  <c r="AA88" i="4"/>
  <c r="N110" i="4"/>
  <c r="AB88" i="4"/>
  <c r="L109" i="4"/>
  <c r="P122" i="4"/>
  <c r="Q120" i="4"/>
  <c r="AF88" i="4"/>
  <c r="A119" i="4"/>
  <c r="AB121" i="4"/>
  <c r="P109" i="4"/>
  <c r="W111" i="4"/>
  <c r="AF110" i="4"/>
  <c r="AB98" i="4"/>
  <c r="P120" i="4"/>
  <c r="W112" i="4"/>
  <c r="S4" i="16"/>
  <c r="P111" i="4"/>
  <c r="T98" i="4"/>
  <c r="AA111" i="4"/>
  <c r="AB134" i="4"/>
  <c r="Q99" i="4"/>
  <c r="X135" i="4"/>
  <c r="V100" i="4"/>
  <c r="V98" i="4"/>
  <c r="N88" i="4"/>
  <c r="K135" i="4"/>
  <c r="P135" i="4"/>
  <c r="G132" i="4"/>
  <c r="AA121" i="4"/>
  <c r="G131" i="4"/>
  <c r="C101" i="4"/>
  <c r="O99" i="4"/>
  <c r="S131" i="4"/>
  <c r="G112" i="4"/>
  <c r="T88" i="4"/>
  <c r="R99" i="4"/>
  <c r="C100" i="4"/>
  <c r="E110" i="4"/>
  <c r="AC131" i="4"/>
  <c r="J111" i="4"/>
  <c r="U112" i="4"/>
  <c r="F135" i="4"/>
  <c r="H134" i="4"/>
  <c r="B87" i="4"/>
  <c r="Z135" i="4"/>
  <c r="T133" i="4"/>
  <c r="U88" i="4"/>
  <c r="AD132" i="4"/>
  <c r="AB133" i="4"/>
  <c r="Q110" i="4"/>
  <c r="AD97" i="4"/>
  <c r="P123" i="4"/>
  <c r="R134" i="4"/>
  <c r="AC123" i="4"/>
  <c r="Y108" i="4"/>
  <c r="M108" i="4"/>
  <c r="AA112" i="4"/>
  <c r="C108" i="4"/>
  <c r="K99" i="4"/>
  <c r="X101" i="4"/>
  <c r="E133" i="4"/>
  <c r="E89" i="4"/>
  <c r="O112" i="4"/>
  <c r="X111" i="4"/>
  <c r="S101" i="4"/>
  <c r="W122" i="4"/>
  <c r="M101" i="4"/>
  <c r="AC134" i="4"/>
  <c r="Y131" i="4"/>
  <c r="B133" i="4"/>
  <c r="T110" i="4"/>
  <c r="U89" i="4"/>
  <c r="E98" i="4"/>
  <c r="W86" i="4"/>
  <c r="AB97" i="4"/>
  <c r="D85" i="4"/>
  <c r="P101" i="4"/>
  <c r="AD133" i="4"/>
  <c r="V132" i="4"/>
  <c r="AB100" i="4"/>
  <c r="L122" i="4"/>
  <c r="S6" i="16"/>
  <c r="F131" i="4"/>
  <c r="R133" i="4"/>
  <c r="Q134" i="4"/>
  <c r="R86" i="4"/>
  <c r="X122" i="4"/>
  <c r="U131" i="4"/>
  <c r="J131" i="4"/>
  <c r="Q85" i="4"/>
  <c r="AE110" i="4"/>
  <c r="C121" i="4"/>
  <c r="M98" i="4"/>
  <c r="I122" i="4"/>
  <c r="R109" i="4"/>
  <c r="H86" i="4"/>
  <c r="B132" i="4"/>
  <c r="W87" i="4"/>
  <c r="I108" i="4"/>
  <c r="U120" i="4"/>
  <c r="J134" i="4"/>
  <c r="F101" i="4"/>
  <c r="S120" i="4"/>
  <c r="B110" i="4"/>
  <c r="T87" i="4"/>
  <c r="G86" i="4"/>
  <c r="P133" i="4"/>
  <c r="S86" i="4"/>
  <c r="O110" i="4"/>
  <c r="AE85" i="4"/>
  <c r="AB132" i="4"/>
  <c r="C109" i="4"/>
  <c r="I133" i="4"/>
  <c r="Q97" i="4"/>
  <c r="Z86" i="4"/>
  <c r="AA89" i="4"/>
  <c r="AD89" i="4"/>
  <c r="P86" i="4"/>
  <c r="Q131" i="4"/>
  <c r="I86" i="4"/>
  <c r="E121" i="4"/>
  <c r="D87" i="4"/>
  <c r="AF134" i="4"/>
  <c r="J109" i="4"/>
  <c r="H100" i="4"/>
  <c r="M100" i="4"/>
  <c r="AD135" i="4"/>
  <c r="Q112" i="4"/>
  <c r="O132" i="4"/>
  <c r="Q123" i="4"/>
  <c r="S87" i="4"/>
  <c r="AD108" i="4"/>
  <c r="V123" i="4"/>
  <c r="T101" i="4"/>
  <c r="O100" i="4"/>
  <c r="AD88" i="4"/>
  <c r="A121" i="4"/>
  <c r="C131" i="4"/>
  <c r="N119" i="4"/>
  <c r="P108" i="4"/>
  <c r="A108" i="4"/>
  <c r="J119" i="4"/>
  <c r="R121" i="4"/>
  <c r="Y134" i="4"/>
  <c r="D97" i="4"/>
  <c r="K101" i="4"/>
  <c r="AC109" i="4"/>
  <c r="K133" i="4"/>
  <c r="D131" i="4"/>
  <c r="G98" i="4"/>
  <c r="AD110" i="4"/>
  <c r="W135" i="4"/>
  <c r="T131" i="4"/>
  <c r="S85" i="4"/>
  <c r="F132" i="4"/>
  <c r="N134" i="4"/>
  <c r="L112" i="4"/>
  <c r="B119" i="4"/>
  <c r="AA131" i="4"/>
  <c r="Y119" i="4"/>
  <c r="AA135" i="4"/>
  <c r="V109" i="4"/>
  <c r="P88" i="4"/>
  <c r="C132" i="4"/>
  <c r="I112" i="4"/>
  <c r="C97" i="4"/>
  <c r="O109" i="4"/>
  <c r="T108" i="4"/>
  <c r="I119" i="4"/>
  <c r="M86" i="4"/>
  <c r="AC120" i="4"/>
  <c r="Q122" i="4"/>
  <c r="F134" i="4"/>
  <c r="Z131" i="4"/>
  <c r="Q108" i="4"/>
  <c r="K112" i="4"/>
  <c r="H97" i="4"/>
  <c r="O111" i="4"/>
  <c r="I131" i="4"/>
  <c r="AE88" i="4"/>
  <c r="Y85" i="4"/>
  <c r="W98" i="4"/>
  <c r="M109" i="4"/>
  <c r="AB119" i="4"/>
  <c r="D110" i="4"/>
  <c r="C88" i="4"/>
  <c r="J112" i="4"/>
  <c r="AF121" i="4"/>
  <c r="F85" i="4"/>
  <c r="L133" i="4"/>
  <c r="F89" i="4"/>
  <c r="P112" i="4"/>
  <c r="N99" i="4"/>
  <c r="AA134" i="4"/>
  <c r="S100" i="4"/>
  <c r="F97" i="4"/>
  <c r="I109" i="4"/>
  <c r="F108" i="4"/>
  <c r="R119" i="4"/>
  <c r="Y123" i="4"/>
  <c r="R88" i="4"/>
  <c r="AC98" i="4"/>
  <c r="Z97" i="4"/>
  <c r="AA110" i="4"/>
  <c r="M120" i="4"/>
  <c r="G135" i="4"/>
  <c r="L100" i="4"/>
  <c r="AD123" i="4"/>
  <c r="AD109" i="4"/>
  <c r="D121" i="4"/>
  <c r="I5" i="16"/>
  <c r="AD87" i="4"/>
  <c r="D112" i="4"/>
  <c r="AA108" i="4"/>
  <c r="J88" i="4"/>
  <c r="W121" i="4"/>
  <c r="AA123" i="4"/>
  <c r="AE112" i="4"/>
  <c r="AC121" i="4"/>
  <c r="C87" i="4"/>
  <c r="O108" i="4"/>
  <c r="AF133" i="4"/>
  <c r="F123" i="4"/>
  <c r="Z119" i="4"/>
  <c r="A88" i="4"/>
  <c r="W100" i="4"/>
  <c r="L110" i="4"/>
  <c r="M110" i="4"/>
  <c r="P85" i="4"/>
  <c r="M121" i="4"/>
  <c r="O88" i="4"/>
  <c r="I135" i="4"/>
  <c r="R122" i="4"/>
  <c r="W109" i="4"/>
  <c r="Z89" i="4"/>
  <c r="G99" i="4"/>
  <c r="S109" i="4"/>
  <c r="B112" i="4"/>
  <c r="C135" i="4"/>
  <c r="AA86" i="4"/>
  <c r="K119" i="4"/>
  <c r="Q135" i="4"/>
  <c r="Y87" i="4"/>
  <c r="B98" i="4"/>
  <c r="L86" i="4"/>
  <c r="U111" i="4"/>
  <c r="S88" i="4"/>
  <c r="Z134" i="4"/>
  <c r="D108" i="4"/>
  <c r="AE89" i="4"/>
  <c r="X112" i="4"/>
  <c r="T135" i="4"/>
  <c r="F88" i="4"/>
  <c r="M132" i="4"/>
  <c r="H101" i="4"/>
  <c r="AF135" i="4"/>
  <c r="T122" i="4"/>
  <c r="AF122" i="4"/>
  <c r="A112" i="4"/>
  <c r="T112" i="4"/>
  <c r="P98" i="4"/>
  <c r="Z133" i="4"/>
  <c r="AB111" i="4"/>
  <c r="U101" i="4"/>
  <c r="C122" i="4"/>
  <c r="AE98" i="4"/>
  <c r="S2" i="16"/>
  <c r="I85" i="4"/>
  <c r="Y89" i="4"/>
  <c r="D134" i="4"/>
  <c r="J110" i="4"/>
  <c r="N131" i="4"/>
  <c r="B100" i="4"/>
  <c r="G122" i="4"/>
  <c r="R108" i="4"/>
  <c r="H87" i="4"/>
  <c r="Y122" i="4"/>
  <c r="O135" i="4"/>
  <c r="N101" i="4"/>
  <c r="J132" i="4"/>
  <c r="D99" i="4"/>
  <c r="H135" i="4"/>
  <c r="Z123" i="4"/>
  <c r="T119" i="4"/>
  <c r="E88" i="4"/>
  <c r="X87" i="4"/>
  <c r="AA122" i="4"/>
  <c r="AB101" i="4"/>
  <c r="V135" i="4"/>
  <c r="B108" i="4"/>
  <c r="X100" i="4"/>
  <c r="R101" i="4"/>
  <c r="Q109" i="4"/>
  <c r="AF120" i="4"/>
  <c r="W85" i="4"/>
  <c r="AA98" i="4"/>
  <c r="I88" i="4"/>
  <c r="H109" i="4"/>
  <c r="G119" i="4"/>
  <c r="J100" i="4"/>
  <c r="D132" i="4"/>
  <c r="G108" i="4"/>
  <c r="K85" i="4"/>
  <c r="W133" i="4"/>
  <c r="I123" i="4"/>
  <c r="C123" i="4"/>
  <c r="Q101" i="4"/>
  <c r="W88" i="4"/>
  <c r="C112" i="4"/>
  <c r="AB109" i="4"/>
  <c r="O131" i="4"/>
  <c r="M99" i="4"/>
  <c r="T123" i="4"/>
  <c r="S89" i="4"/>
  <c r="AB120" i="4"/>
  <c r="B101" i="4"/>
  <c r="H120" i="4"/>
  <c r="P87" i="4"/>
  <c r="AD122" i="4"/>
  <c r="R135" i="4"/>
  <c r="X132" i="4"/>
  <c r="L134" i="4"/>
  <c r="S97" i="4"/>
  <c r="D88" i="4"/>
  <c r="AE119" i="4"/>
  <c r="AB108" i="4"/>
  <c r="R131" i="4"/>
  <c r="H110" i="4"/>
  <c r="R85" i="4"/>
  <c r="AF111" i="4"/>
  <c r="H111" i="4"/>
  <c r="K111" i="4"/>
  <c r="U132" i="4"/>
  <c r="B121" i="4"/>
  <c r="P100" i="4"/>
  <c r="F133" i="4"/>
  <c r="L89" i="4"/>
  <c r="J98" i="4"/>
  <c r="X134" i="4"/>
  <c r="V85" i="4"/>
  <c r="J101" i="4"/>
  <c r="AB87" i="4"/>
  <c r="A85" i="4"/>
  <c r="H132" i="4"/>
  <c r="AD100" i="4"/>
  <c r="AE87" i="4"/>
  <c r="I111" i="4"/>
  <c r="T120" i="4"/>
  <c r="K121" i="4"/>
  <c r="AF86" i="4"/>
  <c r="L121" i="4"/>
  <c r="J122" i="4"/>
  <c r="Y121" i="4"/>
  <c r="E108" i="4"/>
  <c r="F110" i="4"/>
  <c r="J89" i="4"/>
  <c r="E85" i="4"/>
  <c r="I101" i="4"/>
  <c r="N108" i="4"/>
  <c r="J120" i="4"/>
  <c r="T111" i="4"/>
  <c r="E99" i="4"/>
  <c r="K97" i="4"/>
  <c r="X89" i="4"/>
  <c r="AE86" i="4"/>
  <c r="L131" i="4"/>
  <c r="K88" i="4"/>
  <c r="K132" i="4"/>
  <c r="R132" i="4"/>
  <c r="AB135" i="4"/>
  <c r="Q88" i="4"/>
  <c r="AF131" i="4"/>
  <c r="I110" i="4"/>
  <c r="AE135" i="4"/>
  <c r="F109" i="4"/>
  <c r="A86" i="4"/>
  <c r="B109" i="4"/>
  <c r="P121" i="4"/>
  <c r="J121" i="4"/>
  <c r="H122" i="4"/>
  <c r="G120" i="4"/>
  <c r="AC112" i="4"/>
  <c r="Y101" i="4"/>
  <c r="E135" i="4"/>
  <c r="E120" i="4"/>
  <c r="U86" i="4"/>
  <c r="A97" i="4"/>
  <c r="AF99" i="4"/>
  <c r="Q89" i="4"/>
  <c r="AF132" i="4"/>
  <c r="M85" i="4"/>
  <c r="F87" i="4"/>
  <c r="Y86" i="4"/>
  <c r="I4" i="16"/>
  <c r="J108" i="4"/>
  <c r="X86" i="4"/>
  <c r="T97" i="4"/>
  <c r="F111" i="4"/>
  <c r="X110" i="4"/>
  <c r="Y132" i="4"/>
  <c r="X85" i="4"/>
  <c r="K131" i="4"/>
  <c r="O119" i="4"/>
  <c r="U133" i="4"/>
  <c r="U110" i="4"/>
  <c r="AE123" i="4"/>
  <c r="O89" i="4"/>
  <c r="T121" i="4"/>
  <c r="AC100" i="4"/>
  <c r="F121" i="4"/>
  <c r="Z121" i="4"/>
  <c r="AF123" i="4"/>
  <c r="X109" i="4"/>
  <c r="S112" i="4"/>
  <c r="W120" i="4"/>
  <c r="X98" i="4"/>
  <c r="C89" i="4"/>
  <c r="AB123" i="4"/>
  <c r="B111" i="4"/>
  <c r="Z98" i="4"/>
  <c r="C133" i="4"/>
  <c r="Z100" i="4"/>
  <c r="M89" i="4"/>
  <c r="J86" i="4"/>
  <c r="A89" i="4"/>
  <c r="AC89" i="4"/>
  <c r="O87" i="4"/>
  <c r="R110" i="4"/>
  <c r="Q98" i="4"/>
  <c r="U122" i="4"/>
  <c r="V112" i="4"/>
  <c r="Y133" i="4"/>
  <c r="H123" i="4"/>
  <c r="B123" i="4"/>
  <c r="AC119" i="4"/>
  <c r="L99" i="4"/>
  <c r="AA97" i="4"/>
  <c r="O133" i="4"/>
  <c r="B97" i="4"/>
  <c r="C85" i="4"/>
  <c r="A100" i="4"/>
  <c r="N100" i="4"/>
  <c r="R89" i="4"/>
  <c r="AD120" i="4"/>
  <c r="E131" i="4"/>
  <c r="A122" i="4"/>
  <c r="X97" i="4"/>
  <c r="R112" i="4"/>
  <c r="D133" i="4"/>
  <c r="Y99" i="4"/>
  <c r="AF89" i="4"/>
  <c r="M87" i="4"/>
  <c r="O97" i="4"/>
  <c r="M112" i="4"/>
  <c r="I121" i="4"/>
  <c r="Q121" i="4"/>
  <c r="C134" i="4"/>
  <c r="Q87" i="4"/>
  <c r="Y100" i="4"/>
  <c r="C98" i="4"/>
  <c r="Y109" i="4"/>
  <c r="R111" i="4"/>
  <c r="N111" i="4"/>
  <c r="AB89" i="4"/>
  <c r="AE99" i="4"/>
  <c r="I132" i="4"/>
  <c r="AE101" i="4"/>
  <c r="G97" i="4"/>
  <c r="V108" i="4"/>
  <c r="M122" i="4"/>
  <c r="D122" i="4"/>
  <c r="X88" i="4"/>
  <c r="E112" i="4"/>
  <c r="P97" i="4"/>
  <c r="P99" i="4"/>
  <c r="X119" i="4"/>
  <c r="AB86" i="4"/>
  <c r="G121" i="4"/>
  <c r="E87" i="4"/>
  <c r="AE131" i="4"/>
  <c r="AC99" i="4"/>
  <c r="B88" i="4"/>
  <c r="B134" i="4"/>
  <c r="Q111" i="4"/>
  <c r="J123" i="4"/>
  <c r="V89" i="4"/>
  <c r="Y120" i="4"/>
  <c r="U108" i="4"/>
  <c r="N98" i="4"/>
  <c r="N85" i="4"/>
  <c r="N86" i="4"/>
  <c r="G88" i="4"/>
  <c r="L97" i="4"/>
  <c r="Y110" i="4"/>
  <c r="L119" i="4"/>
  <c r="A110" i="4"/>
  <c r="U134" i="4"/>
  <c r="V120" i="4"/>
  <c r="AD131" i="4"/>
  <c r="AB110" i="4"/>
  <c r="N120" i="4"/>
  <c r="H121" i="4"/>
  <c r="D135" i="4"/>
  <c r="Z99" i="4"/>
  <c r="T85" i="4"/>
  <c r="AF98" i="4"/>
  <c r="L132" i="4"/>
  <c r="H108" i="4"/>
  <c r="K122" i="4"/>
  <c r="W97" i="4"/>
  <c r="K123" i="4"/>
  <c r="S108" i="4"/>
  <c r="AC108" i="4"/>
  <c r="O86" i="4"/>
  <c r="S3" i="16"/>
  <c r="D98" i="4"/>
  <c r="AD86" i="4"/>
  <c r="R120" i="4"/>
  <c r="I2" i="16"/>
  <c r="P131" i="4"/>
  <c r="P110" i="4"/>
  <c r="B120" i="4"/>
  <c r="S5" i="16"/>
  <c r="U99" i="4"/>
  <c r="I89" i="4"/>
  <c r="AD111" i="4"/>
  <c r="X120" i="4"/>
  <c r="O134" i="4"/>
  <c r="M88" i="4"/>
  <c r="I6" i="16"/>
  <c r="Y98" i="4"/>
  <c r="AC86" i="4"/>
  <c r="AC133" i="4"/>
  <c r="H119" i="4"/>
  <c r="E111" i="4"/>
  <c r="F100" i="4"/>
  <c r="E119" i="4"/>
  <c r="O122" i="4"/>
  <c r="D89" i="4"/>
  <c r="P119" i="4"/>
  <c r="I97" i="4"/>
  <c r="B135" i="4"/>
  <c r="AC101" i="4"/>
  <c r="F99" i="4"/>
  <c r="H133" i="4"/>
  <c r="Z112" i="4"/>
  <c r="F86" i="4"/>
  <c r="AC87" i="4"/>
  <c r="I120" i="4"/>
  <c r="AF85" i="4"/>
  <c r="C120" i="4"/>
  <c r="A101" i="4"/>
  <c r="W132" i="4"/>
  <c r="G87" i="4"/>
  <c r="L88" i="4"/>
  <c r="S110" i="4"/>
  <c r="M134" i="4"/>
  <c r="O85" i="4"/>
  <c r="L123" i="4"/>
  <c r="N122" i="4"/>
  <c r="M123" i="4"/>
  <c r="A87" i="4"/>
  <c r="W119" i="4"/>
  <c r="O123" i="4"/>
  <c r="G101" i="4"/>
  <c r="AD121" i="4"/>
  <c r="AF97" i="4"/>
  <c r="Y88" i="4"/>
  <c r="AE134" i="4"/>
  <c r="L85" i="4"/>
  <c r="C119" i="4"/>
  <c r="O98" i="4"/>
  <c r="I99" i="4"/>
  <c r="T89" i="4"/>
  <c r="V133" i="4"/>
  <c r="U123" i="4"/>
  <c r="N123" i="4"/>
  <c r="V87" i="4"/>
  <c r="S99" i="4"/>
  <c r="G123" i="4"/>
  <c r="J135" i="4"/>
  <c r="A111" i="4"/>
  <c r="V86" i="4"/>
  <c r="P89" i="4"/>
  <c r="X99" i="4"/>
  <c r="AE122" i="4"/>
  <c r="K134" i="4"/>
  <c r="Z88" i="4"/>
  <c r="S133" i="4"/>
  <c r="AD134" i="4"/>
  <c r="N132" i="4"/>
  <c r="V131" i="4"/>
  <c r="E97" i="4"/>
  <c r="AA99" i="4"/>
  <c r="Q100" i="4"/>
  <c r="W134" i="4"/>
  <c r="AC135" i="4"/>
  <c r="U97" i="4"/>
  <c r="H89" i="4"/>
  <c r="V121" i="4"/>
  <c r="AD112" i="4"/>
  <c r="E122" i="4"/>
  <c r="O121" i="4"/>
  <c r="Z108" i="4"/>
  <c r="I100" i="4"/>
  <c r="U87" i="4"/>
  <c r="B122" i="4"/>
  <c r="AF101" i="4"/>
  <c r="Y135" i="4"/>
  <c r="G109" i="4"/>
  <c r="Y97" i="4"/>
  <c r="M135" i="4"/>
  <c r="C110" i="4"/>
  <c r="C86" i="4"/>
  <c r="X131" i="4"/>
  <c r="X121" i="4"/>
  <c r="Z87" i="4"/>
  <c r="E132" i="4"/>
  <c r="F120" i="4"/>
  <c r="V101" i="4"/>
  <c r="J133" i="4"/>
  <c r="X133" i="4"/>
  <c r="M119" i="4"/>
  <c r="Z101" i="4"/>
  <c r="K100" i="4"/>
  <c r="C99" i="4"/>
  <c r="B86" i="4"/>
  <c r="R87" i="4"/>
  <c r="AE100" i="4"/>
  <c r="Z85" i="4"/>
  <c r="V122" i="4"/>
  <c r="O120" i="4"/>
  <c r="AD85" i="4"/>
  <c r="D109" i="4"/>
  <c r="Y111" i="4"/>
  <c r="AD98" i="4"/>
  <c r="AD101" i="4"/>
  <c r="Y112" i="4"/>
  <c r="I3" i="16"/>
  <c r="AD83" i="4" l="1"/>
  <c r="Z83" i="4"/>
  <c r="M117" i="4"/>
  <c r="X129" i="4"/>
  <c r="Y95" i="4"/>
  <c r="Z106" i="4"/>
  <c r="U95" i="4"/>
  <c r="E95" i="4"/>
  <c r="V129" i="4"/>
  <c r="C117" i="4"/>
  <c r="L83" i="4"/>
  <c r="AF95" i="4"/>
  <c r="W117" i="4"/>
  <c r="O83" i="4"/>
  <c r="AF83" i="4"/>
  <c r="I95" i="4"/>
  <c r="P117" i="4"/>
  <c r="E117" i="4"/>
  <c r="H117" i="4"/>
  <c r="P129" i="4"/>
  <c r="AC106" i="4"/>
  <c r="S106" i="4"/>
  <c r="W95" i="4"/>
  <c r="H106" i="4"/>
  <c r="T83" i="4"/>
  <c r="AD129" i="4"/>
  <c r="L117" i="4"/>
  <c r="L95" i="4"/>
  <c r="N83" i="4"/>
  <c r="U106" i="4"/>
  <c r="AE129" i="4"/>
  <c r="X117" i="4"/>
  <c r="P95" i="4"/>
  <c r="V106" i="4"/>
  <c r="G95" i="4"/>
  <c r="O95" i="4"/>
  <c r="X95" i="4"/>
  <c r="E129" i="4"/>
  <c r="C83" i="4"/>
  <c r="B95" i="4"/>
  <c r="AA95" i="4"/>
  <c r="AC117" i="4"/>
  <c r="O117" i="4"/>
  <c r="K129" i="4"/>
  <c r="X83" i="4"/>
  <c r="T95" i="4"/>
  <c r="J106" i="4"/>
  <c r="M83" i="4"/>
  <c r="A96" i="4"/>
  <c r="AF129" i="4"/>
  <c r="L129" i="4"/>
  <c r="K95" i="4"/>
  <c r="N106" i="4"/>
  <c r="E83" i="4"/>
  <c r="E106" i="4"/>
  <c r="A84" i="4"/>
  <c r="V83" i="4"/>
  <c r="R83" i="4"/>
  <c r="R129" i="4"/>
  <c r="AB106" i="4"/>
  <c r="AE117" i="4"/>
  <c r="S95" i="4"/>
  <c r="O129" i="4"/>
  <c r="K83" i="4"/>
  <c r="G106" i="4"/>
  <c r="G117" i="4"/>
  <c r="W83" i="4"/>
  <c r="B106" i="4"/>
  <c r="T117" i="4"/>
  <c r="R106" i="4"/>
  <c r="N129" i="4"/>
  <c r="I83" i="4"/>
  <c r="D106" i="4"/>
  <c r="K117" i="4"/>
  <c r="P83" i="4"/>
  <c r="Z117" i="4"/>
  <c r="O106" i="4"/>
  <c r="AA106" i="4"/>
  <c r="Z95" i="4"/>
  <c r="R117" i="4"/>
  <c r="F106" i="4"/>
  <c r="F95" i="4"/>
  <c r="F83" i="4"/>
  <c r="AB117" i="4"/>
  <c r="Y83" i="4"/>
  <c r="I129" i="4"/>
  <c r="H95" i="4"/>
  <c r="Q106" i="4"/>
  <c r="Z129" i="4"/>
  <c r="I117" i="4"/>
  <c r="T106" i="4"/>
  <c r="C95" i="4"/>
  <c r="Y117" i="4"/>
  <c r="AA129" i="4"/>
  <c r="B117" i="4"/>
  <c r="S83" i="4"/>
  <c r="T129" i="4"/>
  <c r="D129" i="4"/>
  <c r="D95" i="4"/>
  <c r="J117" i="4"/>
  <c r="A107" i="4"/>
  <c r="P106" i="4"/>
  <c r="N117" i="4"/>
  <c r="C129" i="4"/>
  <c r="AD106" i="4"/>
  <c r="Q129" i="4"/>
  <c r="Q95" i="4"/>
  <c r="AE83" i="4"/>
  <c r="I106" i="4"/>
  <c r="Q83" i="4"/>
  <c r="J129" i="4"/>
  <c r="U129" i="4"/>
  <c r="F129" i="4"/>
  <c r="D83" i="4"/>
  <c r="AB95" i="4"/>
  <c r="Y129" i="4"/>
  <c r="C106" i="4"/>
  <c r="M106" i="4"/>
  <c r="Y106" i="4"/>
  <c r="AD95" i="4"/>
  <c r="AC129" i="4"/>
  <c r="S129" i="4"/>
  <c r="G129" i="4"/>
  <c r="A118" i="4"/>
  <c r="AE95" i="4"/>
  <c r="B129" i="4"/>
  <c r="U117" i="4"/>
  <c r="R95" i="4"/>
  <c r="M129" i="4"/>
  <c r="K106" i="4"/>
  <c r="AE106" i="4"/>
  <c r="AB129" i="4"/>
  <c r="AC83" i="4"/>
  <c r="M95" i="4"/>
  <c r="AA117" i="4"/>
  <c r="W106" i="4"/>
  <c r="H83" i="4"/>
  <c r="F117" i="4"/>
  <c r="J95" i="4"/>
  <c r="S117" i="4"/>
  <c r="X106" i="4"/>
  <c r="W129" i="4"/>
  <c r="U83" i="4"/>
  <c r="AF106" i="4"/>
  <c r="D117" i="4"/>
  <c r="G83" i="4"/>
  <c r="V117" i="4"/>
  <c r="AC95" i="4"/>
  <c r="N95" i="4"/>
  <c r="AF117" i="4"/>
  <c r="AB83" i="4"/>
  <c r="V95" i="4"/>
  <c r="J83" i="4"/>
  <c r="L106" i="4"/>
  <c r="AD117" i="4"/>
  <c r="H129" i="4"/>
  <c r="AA83" i="4"/>
  <c r="Q117" i="4"/>
  <c r="B83" i="4"/>
  <c r="J4" i="16"/>
  <c r="J3" i="16"/>
  <c r="J6" i="16"/>
  <c r="J2" i="16"/>
  <c r="J5" i="16"/>
  <c r="K2" i="16"/>
  <c r="K3" i="16"/>
  <c r="K5" i="16"/>
  <c r="K6" i="16"/>
  <c r="K4" i="16"/>
  <c r="L2" i="16"/>
  <c r="L4" i="16"/>
  <c r="L6" i="16"/>
  <c r="L3" i="16"/>
  <c r="L5" i="16"/>
  <c r="M3" i="16"/>
  <c r="M4" i="16"/>
  <c r="M5" i="16"/>
  <c r="M6" i="16"/>
  <c r="M2" i="16"/>
  <c r="N2" i="16"/>
  <c r="N5" i="16"/>
  <c r="N6" i="16"/>
  <c r="N4" i="16"/>
  <c r="N3" i="16"/>
  <c r="O3" i="16" l="1"/>
  <c r="O4" i="16"/>
  <c r="O6" i="16"/>
  <c r="O5" i="16"/>
  <c r="O2" i="16"/>
</calcChain>
</file>

<file path=xl/sharedStrings.xml><?xml version="1.0" encoding="utf-8"?>
<sst xmlns="http://schemas.openxmlformats.org/spreadsheetml/2006/main" count="2545" uniqueCount="1024">
  <si>
    <t>宜人贷</t>
  </si>
  <si>
    <t>投融家</t>
  </si>
  <si>
    <t>抱财网</t>
  </si>
  <si>
    <t>开始</t>
    <phoneticPr fontId="3" type="noConversion"/>
  </si>
  <si>
    <t>券</t>
    <phoneticPr fontId="3" type="noConversion"/>
  </si>
  <si>
    <t>返利</t>
    <phoneticPr fontId="3" type="noConversion"/>
  </si>
  <si>
    <t>返利投</t>
    <phoneticPr fontId="3" type="noConversion"/>
  </si>
  <si>
    <t>实际返利</t>
    <phoneticPr fontId="3" type="noConversion"/>
  </si>
  <si>
    <t>实际收益</t>
    <phoneticPr fontId="3" type="noConversion"/>
  </si>
  <si>
    <t>实际年化</t>
    <phoneticPr fontId="3" type="noConversion"/>
  </si>
  <si>
    <t>投哪网</t>
  </si>
  <si>
    <t>投哪网</t>
    <phoneticPr fontId="3" type="noConversion"/>
  </si>
  <si>
    <t>返利投</t>
    <phoneticPr fontId="3" type="noConversion"/>
  </si>
  <si>
    <t>微贷网</t>
  </si>
  <si>
    <t>微贷网</t>
    <phoneticPr fontId="3" type="noConversion"/>
  </si>
  <si>
    <t>返利投</t>
    <phoneticPr fontId="3" type="noConversion"/>
  </si>
  <si>
    <t>返利网</t>
    <phoneticPr fontId="3" type="noConversion"/>
  </si>
  <si>
    <t>金融工场</t>
    <phoneticPr fontId="3" type="noConversion"/>
  </si>
  <si>
    <t>宜人贷</t>
    <phoneticPr fontId="3" type="noConversion"/>
  </si>
  <si>
    <t>友金所</t>
  </si>
  <si>
    <t>友金所</t>
    <phoneticPr fontId="3" type="noConversion"/>
  </si>
  <si>
    <t>团贷网</t>
  </si>
  <si>
    <t>邀请</t>
    <phoneticPr fontId="3" type="noConversion"/>
  </si>
  <si>
    <t xml:space="preserve">鼎有财 </t>
    <phoneticPr fontId="3" type="noConversion"/>
  </si>
  <si>
    <t xml:space="preserve">惠投无忧 </t>
    <phoneticPr fontId="3" type="noConversion"/>
  </si>
  <si>
    <t>宇商理财</t>
  </si>
  <si>
    <t>腾邦创投</t>
  </si>
  <si>
    <t>财加</t>
  </si>
  <si>
    <t>东方金钰</t>
    <phoneticPr fontId="3" type="noConversion"/>
  </si>
  <si>
    <t>久金所</t>
  </si>
  <si>
    <t>精融汇</t>
  </si>
  <si>
    <t>天壕普惠</t>
    <phoneticPr fontId="3" type="noConversion"/>
  </si>
  <si>
    <t>黄河金融</t>
  </si>
  <si>
    <t>熊猫金库</t>
  </si>
  <si>
    <t>壹佰金融</t>
    <phoneticPr fontId="3" type="noConversion"/>
  </si>
  <si>
    <t>皮城金融</t>
  </si>
  <si>
    <t>希望金融</t>
  </si>
  <si>
    <t>农泰金融</t>
  </si>
  <si>
    <t>理财农场</t>
  </si>
  <si>
    <t>翼龙贷</t>
  </si>
  <si>
    <t>翼龙贷</t>
    <phoneticPr fontId="3" type="noConversion"/>
  </si>
  <si>
    <t>铜掌柜</t>
  </si>
  <si>
    <t>铜掌柜</t>
    <phoneticPr fontId="3" type="noConversion"/>
  </si>
  <si>
    <t xml:space="preserve">远尚金融 </t>
  </si>
  <si>
    <t>今日捷财</t>
  </si>
  <si>
    <t>今日捷财</t>
    <phoneticPr fontId="3" type="noConversion"/>
  </si>
  <si>
    <t>理想宝</t>
  </si>
  <si>
    <t>信通袋</t>
  </si>
  <si>
    <t>中瑞财富</t>
  </si>
  <si>
    <t>投资去</t>
  </si>
  <si>
    <t>随时融</t>
    <phoneticPr fontId="3" type="noConversion"/>
  </si>
  <si>
    <t>银客集团</t>
  </si>
  <si>
    <t>隆金宝</t>
  </si>
  <si>
    <t>e融所</t>
  </si>
  <si>
    <t>微金所</t>
  </si>
  <si>
    <t>民生电商</t>
  </si>
  <si>
    <t>珠宝贷</t>
  </si>
  <si>
    <t>珠宝贷</t>
    <phoneticPr fontId="3" type="noConversion"/>
  </si>
  <si>
    <t>陆金所</t>
  </si>
  <si>
    <t>陆金所</t>
    <phoneticPr fontId="3" type="noConversion"/>
  </si>
  <si>
    <t>搜易贷</t>
  </si>
  <si>
    <t>搜易贷</t>
    <phoneticPr fontId="3" type="noConversion"/>
  </si>
  <si>
    <t>微贷网</t>
    <phoneticPr fontId="3" type="noConversion"/>
  </si>
  <si>
    <t>鑫合汇</t>
  </si>
  <si>
    <t>鑫合汇</t>
    <phoneticPr fontId="3" type="noConversion"/>
  </si>
  <si>
    <t>银湖网</t>
  </si>
  <si>
    <t>银湖网</t>
    <phoneticPr fontId="3" type="noConversion"/>
  </si>
  <si>
    <t>鹏金所</t>
  </si>
  <si>
    <t>鹏金所</t>
    <phoneticPr fontId="3" type="noConversion"/>
  </si>
  <si>
    <t>多家</t>
    <phoneticPr fontId="3" type="noConversion"/>
  </si>
  <si>
    <t>信融财富</t>
  </si>
  <si>
    <t>信融财富</t>
    <phoneticPr fontId="3" type="noConversion"/>
  </si>
  <si>
    <t>新博贷</t>
    <phoneticPr fontId="3" type="noConversion"/>
  </si>
  <si>
    <t>胖胖猪</t>
  </si>
  <si>
    <t>钱香</t>
  </si>
  <si>
    <t>海投汇</t>
  </si>
  <si>
    <t>紫金钱包</t>
  </si>
  <si>
    <t>蜜蜂有钱</t>
    <phoneticPr fontId="3" type="noConversion"/>
  </si>
  <si>
    <t>付融宝</t>
  </si>
  <si>
    <t>联金所</t>
  </si>
  <si>
    <t>力帆善融</t>
  </si>
  <si>
    <t>普惠理财</t>
    <phoneticPr fontId="3" type="noConversion"/>
  </si>
  <si>
    <t>隆筹金融</t>
  </si>
  <si>
    <t>54贷客</t>
    <phoneticPr fontId="3" type="noConversion"/>
  </si>
  <si>
    <t>海吉星金融网</t>
  </si>
  <si>
    <t>万商贷</t>
    <phoneticPr fontId="3" type="noConversion"/>
  </si>
  <si>
    <t>奇乐融</t>
  </si>
  <si>
    <t>易港金融</t>
  </si>
  <si>
    <t>隆隆网</t>
  </si>
  <si>
    <t>金融湾</t>
    <phoneticPr fontId="3" type="noConversion"/>
  </si>
  <si>
    <t>宝和金融</t>
    <phoneticPr fontId="3" type="noConversion"/>
  </si>
  <si>
    <t>口袋理财</t>
  </si>
  <si>
    <t>温州贷</t>
    <phoneticPr fontId="3" type="noConversion"/>
  </si>
  <si>
    <t>随手记</t>
    <phoneticPr fontId="3" type="noConversion"/>
  </si>
  <si>
    <t>图腾贷</t>
    <phoneticPr fontId="3" type="noConversion"/>
  </si>
  <si>
    <t>联连理财</t>
  </si>
  <si>
    <t>联连理财</t>
    <phoneticPr fontId="3" type="noConversion"/>
  </si>
  <si>
    <t>神州泰岳曾孙</t>
    <phoneticPr fontId="3" type="noConversion"/>
  </si>
  <si>
    <t>中路股份曾孙</t>
    <phoneticPr fontId="3" type="noConversion"/>
  </si>
  <si>
    <t>荧光金服</t>
    <phoneticPr fontId="3" type="noConversion"/>
  </si>
  <si>
    <t>达安基因曾孙</t>
    <phoneticPr fontId="3" type="noConversion"/>
  </si>
  <si>
    <t>苏宁金融</t>
  </si>
  <si>
    <t>苏宁金融</t>
    <phoneticPr fontId="3" type="noConversion"/>
  </si>
  <si>
    <t>金融工场</t>
    <phoneticPr fontId="3" type="noConversion"/>
  </si>
  <si>
    <t>网信理财</t>
  </si>
  <si>
    <t>网信理财</t>
    <phoneticPr fontId="3" type="noConversion"/>
  </si>
  <si>
    <t>点理财</t>
  </si>
  <si>
    <t>玖融网</t>
  </si>
  <si>
    <t>格林易贷</t>
    <phoneticPr fontId="3" type="noConversion"/>
  </si>
  <si>
    <t>嘉石榴</t>
    <phoneticPr fontId="3" type="noConversion"/>
  </si>
  <si>
    <t>叮咚钱包</t>
    <phoneticPr fontId="3" type="noConversion"/>
  </si>
  <si>
    <t>钱内助</t>
    <phoneticPr fontId="3" type="noConversion"/>
  </si>
  <si>
    <t>佳兆业金服</t>
    <phoneticPr fontId="3" type="noConversion"/>
  </si>
  <si>
    <t>普邦金控</t>
    <phoneticPr fontId="3" type="noConversion"/>
  </si>
  <si>
    <t>绿地广财</t>
    <phoneticPr fontId="3" type="noConversion"/>
  </si>
  <si>
    <t>58钱柜</t>
    <phoneticPr fontId="3" type="noConversion"/>
  </si>
  <si>
    <t>凤凰金融</t>
  </si>
  <si>
    <t>凤凰金融</t>
    <phoneticPr fontId="3" type="noConversion"/>
  </si>
  <si>
    <t>聚宝汇</t>
    <phoneticPr fontId="3" type="noConversion"/>
  </si>
  <si>
    <t>乐视金融</t>
    <phoneticPr fontId="3" type="noConversion"/>
  </si>
  <si>
    <t>华人金融</t>
  </si>
  <si>
    <t>华人金融</t>
    <phoneticPr fontId="3" type="noConversion"/>
  </si>
  <si>
    <t>美易理财</t>
    <phoneticPr fontId="3" type="noConversion"/>
  </si>
  <si>
    <t>美美理财</t>
    <phoneticPr fontId="3" type="noConversion"/>
  </si>
  <si>
    <t>国美金融</t>
    <phoneticPr fontId="3" type="noConversion"/>
  </si>
  <si>
    <t xml:space="preserve">投哪网  </t>
    <phoneticPr fontId="3" type="noConversion"/>
  </si>
  <si>
    <t>你我贷</t>
  </si>
  <si>
    <t>你我贷</t>
    <phoneticPr fontId="3" type="noConversion"/>
  </si>
  <si>
    <t>返利网</t>
    <phoneticPr fontId="3" type="noConversion"/>
  </si>
  <si>
    <t>爱钱进</t>
  </si>
  <si>
    <t>人人贷</t>
  </si>
  <si>
    <t>人人贷</t>
    <phoneticPr fontId="3" type="noConversion"/>
  </si>
  <si>
    <t>点融网</t>
  </si>
  <si>
    <t>拍拍贷</t>
  </si>
  <si>
    <t>开鑫贷</t>
  </si>
  <si>
    <t>有利网</t>
  </si>
  <si>
    <t>宜贷网</t>
  </si>
  <si>
    <t>积木盒子</t>
  </si>
  <si>
    <t>麻袋理财</t>
  </si>
  <si>
    <t>金宝保</t>
  </si>
  <si>
    <t>东方汇</t>
  </si>
  <si>
    <t>民贷天下</t>
  </si>
  <si>
    <t>杉易贷</t>
  </si>
  <si>
    <t>人人聚财</t>
  </si>
  <si>
    <t>银客理财</t>
  </si>
  <si>
    <t>诺诺镑客</t>
  </si>
  <si>
    <t>小赢理财</t>
  </si>
  <si>
    <t>红岭创投</t>
  </si>
  <si>
    <t>金开贷</t>
  </si>
  <si>
    <t>91旺财</t>
  </si>
  <si>
    <t>银豆网</t>
  </si>
  <si>
    <t>和信贷</t>
  </si>
  <si>
    <t>短融网</t>
  </si>
  <si>
    <t>博金贷</t>
  </si>
  <si>
    <t>信用宝</t>
  </si>
  <si>
    <t>恒信易贷</t>
  </si>
  <si>
    <t>温商贷</t>
  </si>
  <si>
    <t>拓道金服</t>
  </si>
  <si>
    <t>中融宝</t>
  </si>
  <si>
    <t>永利宝</t>
  </si>
  <si>
    <t>首金网</t>
  </si>
  <si>
    <t>元宝365</t>
  </si>
  <si>
    <t>果树财富</t>
  </si>
  <si>
    <t>口贷网</t>
  </si>
  <si>
    <t>理财范</t>
  </si>
  <si>
    <t>融贝网</t>
  </si>
  <si>
    <t>立业贷</t>
  </si>
  <si>
    <t>钱吧</t>
  </si>
  <si>
    <t>小诺理财</t>
  </si>
  <si>
    <t>道口贷</t>
  </si>
  <si>
    <t>可溯金融</t>
  </si>
  <si>
    <t>合拍在线</t>
  </si>
  <si>
    <t>生菜金融</t>
  </si>
  <si>
    <t>合盘贷</t>
  </si>
  <si>
    <t>金信网</t>
  </si>
  <si>
    <t>后河财富</t>
  </si>
  <si>
    <t>网利宝</t>
  </si>
  <si>
    <t>礼德财富</t>
  </si>
  <si>
    <t>达人贷</t>
  </si>
  <si>
    <t>e微贷</t>
  </si>
  <si>
    <t>金银猫</t>
  </si>
  <si>
    <t>大麦理财</t>
  </si>
  <si>
    <t>万盈金融</t>
  </si>
  <si>
    <t>聚宝匯</t>
  </si>
  <si>
    <t>链链金融</t>
  </si>
  <si>
    <t>融金所</t>
  </si>
  <si>
    <t>十六铺金融</t>
  </si>
  <si>
    <t>贷贷兴隆</t>
  </si>
  <si>
    <t>广州e贷</t>
  </si>
  <si>
    <t>汇盈金服</t>
  </si>
  <si>
    <t>喜投网</t>
  </si>
  <si>
    <t>合时代</t>
  </si>
  <si>
    <t>石投金融</t>
  </si>
  <si>
    <t>米缸金融</t>
  </si>
  <si>
    <t>广信贷</t>
  </si>
  <si>
    <t>金控网贷</t>
  </si>
  <si>
    <t>融资易</t>
  </si>
  <si>
    <t>众信金融(京)</t>
  </si>
  <si>
    <t>人人贷 </t>
  </si>
  <si>
    <t>微贷网 </t>
  </si>
  <si>
    <t>爱钱进 </t>
  </si>
  <si>
    <t>投哪网 </t>
  </si>
  <si>
    <t>PPmoney理财 </t>
  </si>
  <si>
    <t>团贷网 </t>
  </si>
  <si>
    <t>e路同心 </t>
  </si>
  <si>
    <t>你我贷 </t>
  </si>
  <si>
    <t>向上金服 </t>
  </si>
  <si>
    <t>新联在线 </t>
  </si>
  <si>
    <t>金联储 </t>
  </si>
  <si>
    <t>合力贷 </t>
  </si>
  <si>
    <t>网贷之家</t>
    <phoneticPr fontId="3" type="noConversion"/>
  </si>
  <si>
    <t>海融易</t>
  </si>
  <si>
    <t>翼龙贷网</t>
  </si>
  <si>
    <t>PPmoney</t>
  </si>
  <si>
    <t>北京众信金融</t>
  </si>
  <si>
    <t>小牛在线</t>
  </si>
  <si>
    <t>恒大金服</t>
  </si>
  <si>
    <t>向上金服</t>
  </si>
  <si>
    <t>钜宝盆</t>
  </si>
  <si>
    <t>看看钱包</t>
  </si>
  <si>
    <t>一起好</t>
  </si>
  <si>
    <t>汉金所</t>
  </si>
  <si>
    <t>信而富</t>
  </si>
  <si>
    <t>玖富</t>
  </si>
  <si>
    <t>ppmoney理财</t>
  </si>
  <si>
    <t>365易贷</t>
  </si>
  <si>
    <t>德众金融</t>
  </si>
  <si>
    <t>桔子理财</t>
  </si>
  <si>
    <t>e路同心</t>
  </si>
  <si>
    <t>邦帮堂</t>
  </si>
  <si>
    <t>合力贷</t>
  </si>
  <si>
    <t>懒投资</t>
  </si>
  <si>
    <t>众信金融</t>
  </si>
  <si>
    <t>新联在线</t>
  </si>
  <si>
    <t>爱钱帮</t>
  </si>
  <si>
    <t>银票网</t>
  </si>
  <si>
    <t>城城理财</t>
  </si>
  <si>
    <t>新新贷</t>
  </si>
  <si>
    <t>九斗鱼</t>
  </si>
  <si>
    <t>招商贷</t>
  </si>
  <si>
    <t>丁丁贷</t>
  </si>
  <si>
    <t>钱盆网</t>
  </si>
  <si>
    <t>小油菜</t>
  </si>
  <si>
    <t>掌中财富</t>
  </si>
  <si>
    <t>阿朋贷</t>
  </si>
  <si>
    <t>钱盒子金融</t>
  </si>
  <si>
    <t>金票通</t>
  </si>
  <si>
    <t>爱投资</t>
  </si>
  <si>
    <t>钱爸爸</t>
  </si>
  <si>
    <t>易通贷</t>
  </si>
  <si>
    <t>钱多多</t>
  </si>
  <si>
    <t>安心贷</t>
  </si>
  <si>
    <t>金海贷</t>
  </si>
  <si>
    <t>爱贷网</t>
  </si>
  <si>
    <t>金梧桐</t>
  </si>
  <si>
    <t>安家贷</t>
  </si>
  <si>
    <t>好贷宝</t>
  </si>
  <si>
    <t>合拍贷</t>
  </si>
  <si>
    <t>商富贷</t>
  </si>
  <si>
    <t>宜人贷</t>
    <phoneticPr fontId="3" type="noConversion"/>
  </si>
  <si>
    <t>融360</t>
    <phoneticPr fontId="3" type="noConversion"/>
  </si>
  <si>
    <t>网贷之家</t>
    <phoneticPr fontId="3" type="noConversion"/>
  </si>
  <si>
    <t>网贷天眼</t>
    <phoneticPr fontId="3" type="noConversion"/>
  </si>
  <si>
    <t>上市系</t>
    <phoneticPr fontId="3" type="noConversion"/>
  </si>
  <si>
    <t>布谷上市系</t>
    <phoneticPr fontId="3" type="noConversion"/>
  </si>
  <si>
    <t>天眼</t>
    <phoneticPr fontId="3" type="noConversion"/>
  </si>
  <si>
    <t>投入</t>
    <phoneticPr fontId="3" type="noConversion"/>
  </si>
  <si>
    <t>天</t>
    <phoneticPr fontId="3" type="noConversion"/>
  </si>
  <si>
    <t>预期收益</t>
    <phoneticPr fontId="3" type="noConversion"/>
  </si>
  <si>
    <t>年化</t>
    <phoneticPr fontId="3" type="noConversion"/>
  </si>
  <si>
    <t>返利渠道</t>
    <phoneticPr fontId="3" type="noConversion"/>
  </si>
  <si>
    <t>返利</t>
    <phoneticPr fontId="3" type="noConversion"/>
  </si>
  <si>
    <t>开始</t>
    <phoneticPr fontId="3" type="noConversion"/>
  </si>
  <si>
    <t>结束</t>
    <phoneticPr fontId="3" type="noConversion"/>
  </si>
  <si>
    <t>总年化</t>
    <phoneticPr fontId="3" type="noConversion"/>
  </si>
  <si>
    <t>融</t>
    <phoneticPr fontId="3" type="noConversion"/>
  </si>
  <si>
    <t>家</t>
    <phoneticPr fontId="3" type="noConversion"/>
  </si>
  <si>
    <t>上市</t>
    <phoneticPr fontId="3" type="noConversion"/>
  </si>
  <si>
    <t>人人贷</t>
    <phoneticPr fontId="3" type="noConversion"/>
  </si>
  <si>
    <t>人人贷</t>
    <phoneticPr fontId="3" type="noConversion"/>
  </si>
  <si>
    <t>返利网</t>
    <phoneticPr fontId="3" type="noConversion"/>
  </si>
  <si>
    <t>实际到卡日</t>
    <phoneticPr fontId="3" type="noConversion"/>
  </si>
  <si>
    <t>实际收益</t>
    <phoneticPr fontId="3" type="noConversion"/>
  </si>
  <si>
    <t>实际年化</t>
    <phoneticPr fontId="3" type="noConversion"/>
  </si>
  <si>
    <t>实际返利</t>
    <phoneticPr fontId="3" type="noConversion"/>
  </si>
  <si>
    <t>收回</t>
    <phoneticPr fontId="3" type="noConversion"/>
  </si>
  <si>
    <t>微钱进</t>
    <phoneticPr fontId="3" type="noConversion"/>
  </si>
  <si>
    <t>微钱进</t>
    <phoneticPr fontId="3" type="noConversion"/>
  </si>
  <si>
    <t>上榜</t>
    <phoneticPr fontId="3" type="noConversion"/>
  </si>
  <si>
    <t>内部单</t>
    <phoneticPr fontId="3" type="noConversion"/>
  </si>
  <si>
    <t>收回本金</t>
    <phoneticPr fontId="3" type="noConversion"/>
  </si>
  <si>
    <t>鼎有财</t>
  </si>
  <si>
    <t>惠投无忧</t>
  </si>
  <si>
    <t>远尚金融</t>
  </si>
  <si>
    <t>K</t>
    <phoneticPr fontId="3" type="noConversion"/>
  </si>
  <si>
    <t>账户</t>
    <phoneticPr fontId="3" type="noConversion"/>
  </si>
  <si>
    <t>N</t>
    <phoneticPr fontId="3" type="noConversion"/>
  </si>
  <si>
    <t>Y</t>
    <phoneticPr fontId="3" type="noConversion"/>
  </si>
  <si>
    <t>魔方</t>
    <phoneticPr fontId="3" type="noConversion"/>
  </si>
  <si>
    <t>11点抢</t>
    <phoneticPr fontId="3" type="noConversion"/>
  </si>
  <si>
    <t>10点半</t>
    <phoneticPr fontId="3" type="noConversion"/>
  </si>
  <si>
    <t>一月标9点，17点，
21点可能性大，整点发</t>
    <phoneticPr fontId="3" type="noConversion"/>
  </si>
  <si>
    <t>宜人贷</t>
    <phoneticPr fontId="3" type="noConversion"/>
  </si>
  <si>
    <t>K</t>
    <phoneticPr fontId="3" type="noConversion"/>
  </si>
  <si>
    <t>鼎有财</t>
    <phoneticPr fontId="3" type="noConversion"/>
  </si>
  <si>
    <t xml:space="preserve"> -K</t>
    <phoneticPr fontId="3" type="noConversion"/>
  </si>
  <si>
    <t xml:space="preserve"> -N</t>
    <phoneticPr fontId="3" type="noConversion"/>
  </si>
  <si>
    <t xml:space="preserve"> -Y</t>
    <phoneticPr fontId="3" type="noConversion"/>
  </si>
  <si>
    <t>Total</t>
    <phoneticPr fontId="3" type="noConversion"/>
  </si>
  <si>
    <t>P%</t>
    <phoneticPr fontId="3" type="noConversion"/>
  </si>
  <si>
    <t>银行卡金额与挖财银行卡余额一致</t>
    <phoneticPr fontId="3" type="noConversion"/>
  </si>
  <si>
    <t>excel汇总结果与挖财投资总额一致</t>
    <phoneticPr fontId="3" type="noConversion"/>
  </si>
  <si>
    <t>体验金</t>
    <phoneticPr fontId="3" type="noConversion"/>
  </si>
  <si>
    <t>内部单</t>
    <phoneticPr fontId="3" type="noConversion"/>
  </si>
  <si>
    <t>每平台投入总额占比不能高于10%</t>
    <phoneticPr fontId="3" type="noConversion"/>
  </si>
  <si>
    <t>融360</t>
    <phoneticPr fontId="3" type="noConversion"/>
  </si>
  <si>
    <t>11点抢,老年卡无法用</t>
    <phoneticPr fontId="3" type="noConversion"/>
  </si>
  <si>
    <t>PPmoney理财</t>
  </si>
  <si>
    <t>金联储</t>
  </si>
  <si>
    <t>年化太低，用券最高才11</t>
    <phoneticPr fontId="3" type="noConversion"/>
  </si>
  <si>
    <t>收益率低，有返利合适</t>
    <phoneticPr fontId="3" type="noConversion"/>
  </si>
  <si>
    <t>内部单</t>
    <phoneticPr fontId="3" type="noConversion"/>
  </si>
  <si>
    <t>超爱财</t>
    <phoneticPr fontId="3" type="noConversion"/>
  </si>
  <si>
    <t>超爱财</t>
    <phoneticPr fontId="3" type="noConversion"/>
  </si>
  <si>
    <t>内部单</t>
    <phoneticPr fontId="3" type="noConversion"/>
  </si>
  <si>
    <t>好买</t>
    <phoneticPr fontId="3" type="noConversion"/>
  </si>
  <si>
    <t>长富理财</t>
    <phoneticPr fontId="3" type="noConversion"/>
  </si>
  <si>
    <t>壹佰金融</t>
    <phoneticPr fontId="3" type="noConversion"/>
  </si>
  <si>
    <t>收益偏低，无返利则放弃</t>
    <phoneticPr fontId="3" type="noConversion"/>
  </si>
  <si>
    <t>长富理财</t>
    <phoneticPr fontId="3" type="noConversion"/>
  </si>
  <si>
    <t>51人品</t>
    <phoneticPr fontId="3" type="noConversion"/>
  </si>
  <si>
    <t>出新手标不固定且少，据客服说可以提醒，放弃</t>
    <phoneticPr fontId="3" type="noConversion"/>
  </si>
  <si>
    <t>3月标好投，需要中途转</t>
    <phoneticPr fontId="3" type="noConversion"/>
  </si>
  <si>
    <t>减少年化低于16的投资数量</t>
    <phoneticPr fontId="3" type="noConversion"/>
  </si>
  <si>
    <t>翼龙贷</t>
    <phoneticPr fontId="3" type="noConversion"/>
  </si>
  <si>
    <t>招招理财</t>
    <phoneticPr fontId="3" type="noConversion"/>
  </si>
  <si>
    <t>返利投</t>
    <phoneticPr fontId="3" type="noConversion"/>
  </si>
  <si>
    <t>第二张券 三月不值得消</t>
    <phoneticPr fontId="3" type="noConversion"/>
  </si>
  <si>
    <t>无红包</t>
    <phoneticPr fontId="3" type="noConversion"/>
  </si>
  <si>
    <t>红包充值后给，无意思，首次充值1000试试</t>
    <phoneticPr fontId="3" type="noConversion"/>
  </si>
  <si>
    <t>惠农聚宝</t>
    <phoneticPr fontId="3" type="noConversion"/>
  </si>
  <si>
    <t>券妈妈</t>
    <phoneticPr fontId="3" type="noConversion"/>
  </si>
  <si>
    <t>返利网</t>
    <phoneticPr fontId="3" type="noConversion"/>
  </si>
  <si>
    <t>沙小僧</t>
    <phoneticPr fontId="3" type="noConversion"/>
  </si>
  <si>
    <t>总年化</t>
    <phoneticPr fontId="3" type="noConversion"/>
  </si>
  <si>
    <t>已收回年化</t>
    <phoneticPr fontId="3" type="noConversion"/>
  </si>
  <si>
    <t>待收回</t>
    <phoneticPr fontId="3" type="noConversion"/>
  </si>
  <si>
    <t>小微金融</t>
    <phoneticPr fontId="3" type="noConversion"/>
  </si>
  <si>
    <t>魔方</t>
    <phoneticPr fontId="3" type="noConversion"/>
  </si>
  <si>
    <t>无返利年化</t>
    <phoneticPr fontId="3" type="noConversion"/>
  </si>
  <si>
    <t>邀请</t>
    <phoneticPr fontId="3" type="noConversion"/>
  </si>
  <si>
    <t>平均年化</t>
    <phoneticPr fontId="3" type="noConversion"/>
  </si>
  <si>
    <t>甜橙</t>
    <phoneticPr fontId="3" type="noConversion"/>
  </si>
  <si>
    <t>甜橙</t>
    <phoneticPr fontId="3" type="noConversion"/>
  </si>
  <si>
    <t>月化</t>
    <phoneticPr fontId="3" type="noConversion"/>
  </si>
  <si>
    <t>沪商财富</t>
  </si>
  <si>
    <t>广电财富</t>
  </si>
  <si>
    <t>内部单</t>
    <phoneticPr fontId="3" type="noConversion"/>
  </si>
  <si>
    <t>内部单</t>
    <phoneticPr fontId="3" type="noConversion"/>
  </si>
  <si>
    <t>魔方</t>
    <phoneticPr fontId="3" type="noConversion"/>
  </si>
  <si>
    <t>标不确定，有标时好抢</t>
    <phoneticPr fontId="3" type="noConversion"/>
  </si>
  <si>
    <t>月标基本没，微信提前发标提醒，需要抢，有自动投，不错</t>
    <phoneticPr fontId="3" type="noConversion"/>
  </si>
  <si>
    <t>取消</t>
    <phoneticPr fontId="3" type="noConversion"/>
  </si>
  <si>
    <t>内部单</t>
    <phoneticPr fontId="3" type="noConversion"/>
  </si>
  <si>
    <t>早上9点有各种标，70岁以上不可</t>
    <phoneticPr fontId="3" type="noConversion"/>
  </si>
  <si>
    <t>懒财</t>
    <phoneticPr fontId="3" type="noConversion"/>
  </si>
  <si>
    <t>中业兴融</t>
    <phoneticPr fontId="3" type="noConversion"/>
  </si>
  <si>
    <t>财迷</t>
    <phoneticPr fontId="3" type="noConversion"/>
  </si>
  <si>
    <t>渝金所</t>
    <phoneticPr fontId="3" type="noConversion"/>
  </si>
  <si>
    <t>财迷</t>
    <phoneticPr fontId="3" type="noConversion"/>
  </si>
  <si>
    <t>内部单</t>
    <phoneticPr fontId="3" type="noConversion"/>
  </si>
  <si>
    <t>内部单</t>
    <phoneticPr fontId="3" type="noConversion"/>
  </si>
  <si>
    <t>财迷</t>
    <phoneticPr fontId="3" type="noConversion"/>
  </si>
  <si>
    <t>豆蔓</t>
    <phoneticPr fontId="3" type="noConversion"/>
  </si>
  <si>
    <t>魔方</t>
    <phoneticPr fontId="3" type="noConversion"/>
  </si>
  <si>
    <t>买的节节高，好转，但有费用 下次不买节节高</t>
    <phoneticPr fontId="3" type="noConversion"/>
  </si>
  <si>
    <t>红包不合适，非常不合适</t>
    <phoneticPr fontId="3" type="noConversion"/>
  </si>
  <si>
    <t>映贝金服</t>
    <phoneticPr fontId="3" type="noConversion"/>
  </si>
  <si>
    <t>瑞钱宝</t>
    <phoneticPr fontId="3" type="noConversion"/>
  </si>
  <si>
    <t>红包不好</t>
    <phoneticPr fontId="3" type="noConversion"/>
  </si>
  <si>
    <t>平安财付通</t>
    <phoneticPr fontId="3" type="noConversion"/>
  </si>
  <si>
    <t>送券</t>
    <phoneticPr fontId="3" type="noConversion"/>
  </si>
  <si>
    <t>邀请</t>
    <phoneticPr fontId="3" type="noConversion"/>
  </si>
  <si>
    <t>邀请</t>
    <phoneticPr fontId="3" type="noConversion"/>
  </si>
  <si>
    <t>生日</t>
    <phoneticPr fontId="3" type="noConversion"/>
  </si>
  <si>
    <t>注册无红包，后短信赠送，还可以，投资后送了60红包，记得提取</t>
    <phoneticPr fontId="3" type="noConversion"/>
  </si>
  <si>
    <t>普资华企</t>
    <phoneticPr fontId="3" type="noConversion"/>
  </si>
  <si>
    <t>红包不给力</t>
    <phoneticPr fontId="3" type="noConversion"/>
  </si>
  <si>
    <t>票据宝</t>
    <phoneticPr fontId="3" type="noConversion"/>
  </si>
  <si>
    <t>51人品</t>
    <phoneticPr fontId="3" type="noConversion"/>
  </si>
  <si>
    <t>互融宝</t>
    <phoneticPr fontId="3" type="noConversion"/>
  </si>
  <si>
    <t>6/7号前复投</t>
    <phoneticPr fontId="3" type="noConversion"/>
  </si>
  <si>
    <t>创客金融</t>
    <phoneticPr fontId="3" type="noConversion"/>
  </si>
  <si>
    <t>不值当试三月期送红包</t>
    <phoneticPr fontId="3" type="noConversion"/>
  </si>
  <si>
    <t>黄金钱庄</t>
    <phoneticPr fontId="3" type="noConversion"/>
  </si>
  <si>
    <t>金融圈</t>
    <phoneticPr fontId="3" type="noConversion"/>
  </si>
  <si>
    <t>5.12复投，复投标难抢</t>
    <phoneticPr fontId="3" type="noConversion"/>
  </si>
  <si>
    <t>5/13复投，邀请有券，复投好抢</t>
    <phoneticPr fontId="3" type="noConversion"/>
  </si>
  <si>
    <t>注册时需用邀请链接，生日券</t>
    <phoneticPr fontId="3" type="noConversion"/>
  </si>
  <si>
    <t>返利网</t>
    <phoneticPr fontId="6" type="noConversion"/>
  </si>
  <si>
    <t>花虾金融</t>
    <phoneticPr fontId="3" type="noConversion"/>
  </si>
  <si>
    <t>一个月转让成功</t>
    <phoneticPr fontId="3" type="noConversion"/>
  </si>
  <si>
    <t>R</t>
    <phoneticPr fontId="3" type="noConversion"/>
  </si>
  <si>
    <t xml:space="preserve"> -R</t>
    <phoneticPr fontId="3" type="noConversion"/>
  </si>
  <si>
    <t>L</t>
    <phoneticPr fontId="3" type="noConversion"/>
  </si>
  <si>
    <t xml:space="preserve"> -L</t>
    <phoneticPr fontId="3" type="noConversion"/>
  </si>
  <si>
    <t>R</t>
    <phoneticPr fontId="3" type="noConversion"/>
  </si>
  <si>
    <t>L</t>
    <phoneticPr fontId="3" type="noConversion"/>
  </si>
  <si>
    <t>邀请7日内投资1k得20奖励；记得选券；体验金；</t>
  </si>
  <si>
    <t>邀请返48，新手标下午3点，投完激活48券</t>
  </si>
  <si>
    <t>10000，可自邀请</t>
  </si>
  <si>
    <t>邀请</t>
  </si>
  <si>
    <t>新手</t>
    <phoneticPr fontId="3" type="noConversion"/>
  </si>
  <si>
    <t>内部单</t>
    <phoneticPr fontId="3" type="noConversion"/>
  </si>
  <si>
    <t>海金所</t>
    <phoneticPr fontId="3" type="noConversion"/>
  </si>
  <si>
    <t>没有存管的不超过1w，周期不超过1月</t>
    <phoneticPr fontId="3" type="noConversion"/>
  </si>
  <si>
    <t>没有排名的不超过2w，周期不超过1月</t>
    <phoneticPr fontId="3" type="noConversion"/>
  </si>
  <si>
    <t>胖胖猪</t>
    <phoneticPr fontId="3" type="noConversion"/>
  </si>
  <si>
    <t>返利网</t>
    <phoneticPr fontId="3" type="noConversion"/>
  </si>
  <si>
    <t>smzdm</t>
    <phoneticPr fontId="3" type="noConversion"/>
  </si>
  <si>
    <t>每个排名1w,存管加1w</t>
    <phoneticPr fontId="3" type="noConversion"/>
  </si>
  <si>
    <t>惠投0.5-1</t>
    <phoneticPr fontId="3" type="noConversion"/>
  </si>
  <si>
    <t>xiaowei1</t>
    <phoneticPr fontId="3" type="noConversion"/>
  </si>
  <si>
    <t>鼎1</t>
    <phoneticPr fontId="3" type="noConversion"/>
  </si>
  <si>
    <t>jiufu0.5-1</t>
    <phoneticPr fontId="3" type="noConversion"/>
  </si>
  <si>
    <t>wacai5备用</t>
    <phoneticPr fontId="3" type="noConversion"/>
  </si>
  <si>
    <t>yilong3.88</t>
    <phoneticPr fontId="3" type="noConversion"/>
  </si>
  <si>
    <t>搜易贷1</t>
    <phoneticPr fontId="3" type="noConversion"/>
  </si>
  <si>
    <t>fanliwang</t>
    <phoneticPr fontId="3" type="noConversion"/>
  </si>
  <si>
    <t>熊猫</t>
    <phoneticPr fontId="3" type="noConversion"/>
  </si>
  <si>
    <t>招商贷1.55</t>
    <phoneticPr fontId="3" type="noConversion"/>
  </si>
  <si>
    <t>内部单</t>
    <phoneticPr fontId="3" type="noConversion"/>
  </si>
  <si>
    <t>pppig0.5</t>
    <phoneticPr fontId="3" type="noConversion"/>
  </si>
  <si>
    <t>浦发2.6</t>
    <phoneticPr fontId="3" type="noConversion"/>
  </si>
  <si>
    <t>交行0.74</t>
    <phoneticPr fontId="3" type="noConversion"/>
  </si>
  <si>
    <t>融金所</t>
    <phoneticPr fontId="3" type="noConversion"/>
  </si>
  <si>
    <t>宜人贷</t>
    <phoneticPr fontId="3" type="noConversion"/>
  </si>
  <si>
    <t>北京0.16</t>
    <phoneticPr fontId="3" type="noConversion"/>
  </si>
  <si>
    <t>网利宝3</t>
    <phoneticPr fontId="3" type="noConversion"/>
  </si>
  <si>
    <t>微贷3</t>
    <phoneticPr fontId="3" type="noConversion"/>
  </si>
  <si>
    <t>招商贷邀请</t>
    <phoneticPr fontId="3" type="noConversion"/>
  </si>
  <si>
    <t>希望1.5</t>
    <phoneticPr fontId="3" type="noConversion"/>
  </si>
  <si>
    <t>高家园0.34</t>
    <phoneticPr fontId="3" type="noConversion"/>
  </si>
  <si>
    <t>希望0.9</t>
    <phoneticPr fontId="3" type="noConversion"/>
  </si>
  <si>
    <t>点融0.6</t>
    <phoneticPr fontId="3" type="noConversion"/>
  </si>
  <si>
    <t>内部单排名高，加1w；返利网加1w</t>
    <phoneticPr fontId="3" type="noConversion"/>
  </si>
  <si>
    <t>美易 券妈妈</t>
    <phoneticPr fontId="3" type="noConversion"/>
  </si>
  <si>
    <t>甜橙0.2</t>
    <phoneticPr fontId="3" type="noConversion"/>
  </si>
  <si>
    <t>券妈妈</t>
    <phoneticPr fontId="3" type="noConversion"/>
  </si>
  <si>
    <t>恒大2.18</t>
    <phoneticPr fontId="3" type="noConversion"/>
  </si>
  <si>
    <t>今金贷</t>
    <phoneticPr fontId="3" type="noConversion"/>
  </si>
  <si>
    <t>点融</t>
    <phoneticPr fontId="3" type="noConversion"/>
  </si>
  <si>
    <t>惠金所</t>
    <phoneticPr fontId="3" type="noConversion"/>
  </si>
  <si>
    <t>返利网</t>
    <phoneticPr fontId="3" type="noConversion"/>
  </si>
  <si>
    <t>内部单</t>
    <phoneticPr fontId="3" type="noConversion"/>
  </si>
  <si>
    <t>浦发0.58</t>
    <phoneticPr fontId="3" type="noConversion"/>
  </si>
  <si>
    <t>投融家2</t>
    <phoneticPr fontId="3" type="noConversion"/>
  </si>
  <si>
    <t>理想宝3</t>
    <phoneticPr fontId="3" type="noConversion"/>
  </si>
  <si>
    <t>微贷2</t>
    <phoneticPr fontId="3" type="noConversion"/>
  </si>
  <si>
    <t>团贷1</t>
    <phoneticPr fontId="3" type="noConversion"/>
  </si>
  <si>
    <t>e周行</t>
    <phoneticPr fontId="3" type="noConversion"/>
  </si>
  <si>
    <t>e周行1.8</t>
    <phoneticPr fontId="3" type="noConversion"/>
  </si>
  <si>
    <t>幼儿园 0.25</t>
    <phoneticPr fontId="3" type="noConversion"/>
  </si>
  <si>
    <t>今金贷</t>
  </si>
  <si>
    <t>smzdm</t>
    <phoneticPr fontId="3" type="noConversion"/>
  </si>
  <si>
    <t>天眼</t>
    <phoneticPr fontId="3" type="noConversion"/>
  </si>
  <si>
    <t>凤凰3</t>
    <phoneticPr fontId="3" type="noConversion"/>
  </si>
  <si>
    <t>理想宝0.8</t>
    <phoneticPr fontId="3" type="noConversion"/>
  </si>
  <si>
    <t>理想宝5</t>
    <phoneticPr fontId="3" type="noConversion"/>
  </si>
  <si>
    <t>翼龙2</t>
    <phoneticPr fontId="3" type="noConversion"/>
  </si>
  <si>
    <t>翼龙3.88</t>
    <phoneticPr fontId="3" type="noConversion"/>
  </si>
  <si>
    <t>玖融5</t>
    <phoneticPr fontId="3" type="noConversion"/>
  </si>
  <si>
    <t>天眼</t>
    <phoneticPr fontId="3" type="noConversion"/>
  </si>
  <si>
    <t>百度</t>
    <phoneticPr fontId="3" type="noConversion"/>
  </si>
  <si>
    <t>招行1.37</t>
    <phoneticPr fontId="3" type="noConversion"/>
  </si>
  <si>
    <t>浦发6.1</t>
    <phoneticPr fontId="3" type="noConversion"/>
  </si>
  <si>
    <t>广信贷1</t>
    <phoneticPr fontId="3" type="noConversion"/>
  </si>
  <si>
    <t>广州e贷2</t>
    <phoneticPr fontId="3" type="noConversion"/>
  </si>
  <si>
    <t>石头1.2</t>
    <phoneticPr fontId="3" type="noConversion"/>
  </si>
  <si>
    <t>易港2</t>
    <phoneticPr fontId="3" type="noConversion"/>
  </si>
  <si>
    <t>凤凰1.5</t>
    <phoneticPr fontId="3" type="noConversion"/>
  </si>
  <si>
    <t>希望2</t>
    <phoneticPr fontId="3" type="noConversion"/>
  </si>
  <si>
    <t>恒大4</t>
    <phoneticPr fontId="3" type="noConversion"/>
  </si>
  <si>
    <t>金联储5</t>
    <phoneticPr fontId="3" type="noConversion"/>
  </si>
  <si>
    <t>内部单</t>
    <phoneticPr fontId="3" type="noConversion"/>
  </si>
  <si>
    <t>天眼</t>
    <phoneticPr fontId="3" type="noConversion"/>
  </si>
  <si>
    <t>e周行</t>
    <phoneticPr fontId="3" type="noConversion"/>
  </si>
  <si>
    <t>简理财</t>
    <phoneticPr fontId="3" type="noConversion"/>
  </si>
  <si>
    <t>魔方</t>
    <phoneticPr fontId="3" type="noConversion"/>
  </si>
  <si>
    <t>简0.3</t>
    <phoneticPr fontId="3" type="noConversion"/>
  </si>
  <si>
    <t>客服电话不通</t>
    <phoneticPr fontId="3" type="noConversion"/>
  </si>
  <si>
    <t>keshu1</t>
    <phoneticPr fontId="3" type="noConversion"/>
  </si>
  <si>
    <t>keshu1.5</t>
    <phoneticPr fontId="3" type="noConversion"/>
  </si>
  <si>
    <t>在投100w</t>
    <phoneticPr fontId="3" type="noConversion"/>
  </si>
  <si>
    <t>返利网</t>
    <phoneticPr fontId="3" type="noConversion"/>
  </si>
  <si>
    <t>礼德5</t>
    <phoneticPr fontId="3" type="noConversion"/>
  </si>
  <si>
    <t>招招2</t>
    <phoneticPr fontId="3" type="noConversion"/>
  </si>
  <si>
    <t>希望2</t>
    <phoneticPr fontId="3" type="noConversion"/>
  </si>
  <si>
    <t>小微1</t>
    <phoneticPr fontId="3" type="noConversion"/>
  </si>
  <si>
    <t>北京1703.25</t>
    <phoneticPr fontId="3" type="noConversion"/>
  </si>
  <si>
    <t>你我贷</t>
    <phoneticPr fontId="3" type="noConversion"/>
  </si>
  <si>
    <t>高家园0.34</t>
    <phoneticPr fontId="3" type="noConversion"/>
  </si>
  <si>
    <t>招行6379</t>
    <phoneticPr fontId="3" type="noConversion"/>
  </si>
  <si>
    <t>交行0.67</t>
    <phoneticPr fontId="3" type="noConversion"/>
  </si>
  <si>
    <t>小微1</t>
    <phoneticPr fontId="3" type="noConversion"/>
  </si>
  <si>
    <t>浦发0.63n</t>
    <phoneticPr fontId="3" type="noConversion"/>
  </si>
  <si>
    <t>玖富5</t>
    <phoneticPr fontId="3" type="noConversion"/>
  </si>
  <si>
    <t>平安3</t>
    <phoneticPr fontId="3" type="noConversion"/>
  </si>
  <si>
    <t>互融宝2</t>
    <phoneticPr fontId="3" type="noConversion"/>
  </si>
  <si>
    <t>永利宝3</t>
    <phoneticPr fontId="3" type="noConversion"/>
  </si>
  <si>
    <t>网信3</t>
    <phoneticPr fontId="3" type="noConversion"/>
  </si>
  <si>
    <t>投融家5</t>
    <phoneticPr fontId="3" type="noConversion"/>
  </si>
  <si>
    <t>胖胖2.2</t>
    <phoneticPr fontId="3" type="noConversion"/>
  </si>
  <si>
    <t>胖胖1w</t>
    <phoneticPr fontId="3" type="noConversion"/>
  </si>
  <si>
    <t>今金贷3</t>
    <phoneticPr fontId="3" type="noConversion"/>
  </si>
  <si>
    <t>e周行3</t>
    <phoneticPr fontId="3" type="noConversion"/>
  </si>
  <si>
    <t>惠农</t>
    <phoneticPr fontId="3" type="noConversion"/>
  </si>
  <si>
    <t>招商贷1.55</t>
    <phoneticPr fontId="3" type="noConversion"/>
  </si>
  <si>
    <t>内部单</t>
    <phoneticPr fontId="3" type="noConversion"/>
  </si>
  <si>
    <t>创客2</t>
    <phoneticPr fontId="3" type="noConversion"/>
  </si>
  <si>
    <t>玖富1</t>
    <phoneticPr fontId="3" type="noConversion"/>
  </si>
  <si>
    <t>今金贷3w/1m</t>
    <phoneticPr fontId="3" type="noConversion"/>
  </si>
  <si>
    <t>沙0.5</t>
    <phoneticPr fontId="3" type="noConversion"/>
  </si>
  <si>
    <t>沙0.5</t>
    <phoneticPr fontId="3" type="noConversion"/>
  </si>
  <si>
    <t>链车3</t>
    <phoneticPr fontId="3" type="noConversion"/>
  </si>
  <si>
    <t>8/1复投</t>
    <phoneticPr fontId="3" type="noConversion"/>
  </si>
  <si>
    <t>今金复投0.6</t>
    <phoneticPr fontId="3" type="noConversion"/>
  </si>
  <si>
    <t>胖复投-L</t>
    <phoneticPr fontId="3" type="noConversion"/>
  </si>
  <si>
    <t>温商1</t>
    <phoneticPr fontId="3" type="noConversion"/>
  </si>
  <si>
    <t>搜易贷10</t>
    <phoneticPr fontId="3" type="noConversion"/>
  </si>
  <si>
    <t>幼儿园 0.23</t>
    <phoneticPr fontId="3" type="noConversion"/>
  </si>
  <si>
    <t>返利网</t>
    <phoneticPr fontId="3" type="noConversion"/>
  </si>
  <si>
    <t>网利宝</t>
    <phoneticPr fontId="3" type="noConversion"/>
  </si>
  <si>
    <t>玖富</t>
    <phoneticPr fontId="3" type="noConversion"/>
  </si>
  <si>
    <t>惠金所1</t>
    <phoneticPr fontId="3" type="noConversion"/>
  </si>
  <si>
    <t>链车金服</t>
    <phoneticPr fontId="3" type="noConversion"/>
  </si>
  <si>
    <t>链车金服</t>
    <phoneticPr fontId="3" type="noConversion"/>
  </si>
  <si>
    <t>惠农2</t>
    <phoneticPr fontId="3" type="noConversion"/>
  </si>
  <si>
    <t>e周行3</t>
    <phoneticPr fontId="3" type="noConversion"/>
  </si>
  <si>
    <t>玖富0.3</t>
    <phoneticPr fontId="3" type="noConversion"/>
  </si>
  <si>
    <t>邀请</t>
    <phoneticPr fontId="3" type="noConversion"/>
  </si>
  <si>
    <t>投融家5</t>
    <phoneticPr fontId="3" type="noConversion"/>
  </si>
  <si>
    <t>浦发7.3</t>
    <phoneticPr fontId="3" type="noConversion"/>
  </si>
  <si>
    <t>工行6073.52</t>
    <phoneticPr fontId="3" type="noConversion"/>
  </si>
  <si>
    <t>金联储4</t>
    <phoneticPr fontId="3" type="noConversion"/>
  </si>
  <si>
    <t>爱钱进</t>
    <phoneticPr fontId="3" type="noConversion"/>
  </si>
  <si>
    <t>182015的手机号</t>
    <phoneticPr fontId="3" type="noConversion"/>
  </si>
  <si>
    <t>内部单</t>
    <phoneticPr fontId="3" type="noConversion"/>
  </si>
  <si>
    <t>美美2</t>
    <phoneticPr fontId="3" type="noConversion"/>
  </si>
  <si>
    <t>废</t>
    <phoneticPr fontId="3" type="noConversion"/>
  </si>
  <si>
    <t>废</t>
    <phoneticPr fontId="3" type="noConversion"/>
  </si>
  <si>
    <t>网信金1</t>
    <phoneticPr fontId="3" type="noConversion"/>
  </si>
  <si>
    <t>黄金0.2</t>
    <phoneticPr fontId="3" type="noConversion"/>
  </si>
  <si>
    <t>好利5</t>
    <phoneticPr fontId="3" type="noConversion"/>
  </si>
  <si>
    <t>好利网</t>
    <phoneticPr fontId="3" type="noConversion"/>
  </si>
  <si>
    <t>返利网</t>
    <phoneticPr fontId="3" type="noConversion"/>
  </si>
  <si>
    <t>已投300w</t>
    <phoneticPr fontId="3" type="noConversion"/>
  </si>
  <si>
    <t>渝金所0.3</t>
    <phoneticPr fontId="3" type="noConversion"/>
  </si>
  <si>
    <t>搜狐5.1</t>
    <phoneticPr fontId="3" type="noConversion"/>
  </si>
  <si>
    <t>高家园0.34</t>
    <phoneticPr fontId="3" type="noConversion"/>
  </si>
  <si>
    <t>招商贷1.5</t>
    <phoneticPr fontId="3" type="noConversion"/>
  </si>
  <si>
    <t>链车</t>
    <phoneticPr fontId="3" type="noConversion"/>
  </si>
  <si>
    <t>e周</t>
    <phoneticPr fontId="3" type="noConversion"/>
  </si>
  <si>
    <t>和信贷</t>
    <phoneticPr fontId="3" type="noConversion"/>
  </si>
  <si>
    <t>玖富5</t>
    <phoneticPr fontId="3" type="noConversion"/>
  </si>
  <si>
    <t>玖富5</t>
    <phoneticPr fontId="3" type="noConversion"/>
  </si>
  <si>
    <t>Gy</t>
  </si>
  <si>
    <t xml:space="preserve"> -Gy</t>
  </si>
  <si>
    <t>尽量不 超过 3</t>
    <phoneticPr fontId="3" type="noConversion"/>
  </si>
  <si>
    <t>交行4</t>
    <phoneticPr fontId="3" type="noConversion"/>
  </si>
  <si>
    <t>胖复投</t>
    <phoneticPr fontId="3" type="noConversion"/>
  </si>
  <si>
    <t>e融所5</t>
    <phoneticPr fontId="3" type="noConversion"/>
  </si>
  <si>
    <t>e融所</t>
    <phoneticPr fontId="3" type="noConversion"/>
  </si>
  <si>
    <t>浦发2.3</t>
    <phoneticPr fontId="3" type="noConversion"/>
  </si>
  <si>
    <t>幼儿园 0.3</t>
    <phoneticPr fontId="3" type="noConversion"/>
  </si>
  <si>
    <t>高家园0.68</t>
    <phoneticPr fontId="3" type="noConversion"/>
  </si>
  <si>
    <t>交通1.6</t>
    <phoneticPr fontId="3" type="noConversion"/>
  </si>
  <si>
    <t>内部单</t>
    <phoneticPr fontId="3" type="noConversion"/>
  </si>
  <si>
    <t>爱钱进3</t>
    <phoneticPr fontId="3" type="noConversion"/>
  </si>
  <si>
    <t>金联储4-5</t>
    <phoneticPr fontId="3" type="noConversion"/>
  </si>
  <si>
    <t>友金所3</t>
    <phoneticPr fontId="3" type="noConversion"/>
  </si>
  <si>
    <t>惠农5.5</t>
    <phoneticPr fontId="3" type="noConversion"/>
  </si>
  <si>
    <t>好利网7</t>
    <phoneticPr fontId="3" type="noConversion"/>
  </si>
  <si>
    <t>内部单</t>
    <phoneticPr fontId="3" type="noConversion"/>
  </si>
  <si>
    <t>返利待收</t>
    <phoneticPr fontId="3" type="noConversion"/>
  </si>
  <si>
    <t>恒信易贷5</t>
    <phoneticPr fontId="3" type="noConversion"/>
  </si>
  <si>
    <t>废</t>
    <phoneticPr fontId="3" type="noConversion"/>
  </si>
  <si>
    <t>废</t>
    <phoneticPr fontId="3" type="noConversion"/>
  </si>
  <si>
    <t>北京0.85</t>
    <phoneticPr fontId="3" type="noConversion"/>
  </si>
  <si>
    <t>浦发1.24n</t>
    <phoneticPr fontId="3" type="noConversion"/>
  </si>
  <si>
    <t>待返</t>
    <phoneticPr fontId="3" type="noConversion"/>
  </si>
  <si>
    <t xml:space="preserve"> </t>
    <phoneticPr fontId="3" type="noConversion"/>
  </si>
  <si>
    <t>利得基金</t>
    <phoneticPr fontId="3" type="noConversion"/>
  </si>
  <si>
    <t>秒到</t>
    <phoneticPr fontId="3" type="noConversion"/>
  </si>
  <si>
    <t>投之家</t>
    <phoneticPr fontId="3" type="noConversion"/>
  </si>
  <si>
    <t>内部单</t>
    <phoneticPr fontId="3" type="noConversion"/>
  </si>
  <si>
    <t>火理财</t>
    <phoneticPr fontId="3" type="noConversion"/>
  </si>
  <si>
    <t>理财通</t>
    <phoneticPr fontId="3" type="noConversion"/>
  </si>
  <si>
    <t>推荐</t>
    <phoneticPr fontId="3" type="noConversion"/>
  </si>
  <si>
    <t>推荐</t>
    <phoneticPr fontId="3" type="noConversion"/>
  </si>
  <si>
    <t>废</t>
    <phoneticPr fontId="3" type="noConversion"/>
  </si>
  <si>
    <t>废</t>
    <phoneticPr fontId="3" type="noConversion"/>
  </si>
  <si>
    <t>内部单</t>
    <phoneticPr fontId="3" type="noConversion"/>
  </si>
  <si>
    <t>铜板街</t>
    <phoneticPr fontId="3" type="noConversion"/>
  </si>
  <si>
    <t>smzdm</t>
    <phoneticPr fontId="3" type="noConversion"/>
  </si>
  <si>
    <t>浦发0.42</t>
    <phoneticPr fontId="3" type="noConversion"/>
  </si>
  <si>
    <r>
      <t>预期收益达到1</t>
    </r>
    <r>
      <rPr>
        <sz val="11"/>
        <color theme="1"/>
        <rFont val="宋体"/>
        <family val="2"/>
        <scheme val="minor"/>
      </rPr>
      <t>0w</t>
    </r>
    <phoneticPr fontId="3" type="noConversion"/>
  </si>
  <si>
    <t>已投400w</t>
    <phoneticPr fontId="3" type="noConversion"/>
  </si>
  <si>
    <t>积木盒子</t>
    <phoneticPr fontId="3" type="noConversion"/>
  </si>
  <si>
    <t>乐金所</t>
    <phoneticPr fontId="3" type="noConversion"/>
  </si>
  <si>
    <t>工作事务</t>
    <phoneticPr fontId="3" type="noConversion"/>
  </si>
  <si>
    <t>工作提升</t>
    <phoneticPr fontId="3" type="noConversion"/>
  </si>
  <si>
    <t>个人提升</t>
    <phoneticPr fontId="3" type="noConversion"/>
  </si>
  <si>
    <t>家庭</t>
    <phoneticPr fontId="3" type="noConversion"/>
  </si>
  <si>
    <t>创投</t>
    <phoneticPr fontId="3" type="noConversion"/>
  </si>
  <si>
    <t>占有率月报</t>
    <phoneticPr fontId="3" type="noConversion"/>
  </si>
  <si>
    <t>占有率周报</t>
    <phoneticPr fontId="3" type="noConversion"/>
  </si>
  <si>
    <t>金融</t>
    <phoneticPr fontId="3" type="noConversion"/>
  </si>
  <si>
    <t>python</t>
    <phoneticPr fontId="3" type="noConversion"/>
  </si>
  <si>
    <t>deeplearnig</t>
    <phoneticPr fontId="3" type="noConversion"/>
  </si>
  <si>
    <t>django</t>
    <phoneticPr fontId="3" type="noConversion"/>
  </si>
  <si>
    <t>&lt;职业经理人&gt;</t>
    <phoneticPr fontId="3" type="noConversion"/>
  </si>
  <si>
    <t>&lt;金刚经&gt;</t>
    <phoneticPr fontId="3" type="noConversion"/>
  </si>
  <si>
    <t>家群</t>
    <phoneticPr fontId="3" type="noConversion"/>
  </si>
  <si>
    <t>保险</t>
    <phoneticPr fontId="3" type="noConversion"/>
  </si>
  <si>
    <t>研究生</t>
    <phoneticPr fontId="3" type="noConversion"/>
  </si>
  <si>
    <t>健康娱乐</t>
    <phoneticPr fontId="3" type="noConversion"/>
  </si>
  <si>
    <t>架子鼓</t>
    <phoneticPr fontId="3" type="noConversion"/>
  </si>
  <si>
    <t>anual旅游</t>
    <phoneticPr fontId="3" type="noConversion"/>
  </si>
  <si>
    <t>乐金所</t>
    <phoneticPr fontId="3" type="noConversion"/>
  </si>
  <si>
    <t>北京银行1220.48</t>
    <phoneticPr fontId="3" type="noConversion"/>
  </si>
  <si>
    <t>琐事</t>
    <phoneticPr fontId="3" type="noConversion"/>
  </si>
  <si>
    <t>二抵</t>
    <phoneticPr fontId="3" type="noConversion"/>
  </si>
  <si>
    <t>北京银行</t>
    <phoneticPr fontId="3" type="noConversion"/>
  </si>
  <si>
    <t>海投汇</t>
    <phoneticPr fontId="3" type="noConversion"/>
  </si>
  <si>
    <t>ML</t>
    <phoneticPr fontId="3" type="noConversion"/>
  </si>
  <si>
    <t>reading</t>
    <phoneticPr fontId="3" type="noConversion"/>
  </si>
  <si>
    <t>job</t>
    <phoneticPr fontId="3" type="noConversion"/>
  </si>
  <si>
    <t>域名猎</t>
    <phoneticPr fontId="3" type="noConversion"/>
  </si>
  <si>
    <t>车</t>
    <phoneticPr fontId="3" type="noConversion"/>
  </si>
  <si>
    <t>网址的子路径去除的方法</t>
    <phoneticPr fontId="3" type="noConversion"/>
  </si>
  <si>
    <t>footer</t>
    <phoneticPr fontId="3" type="noConversion"/>
  </si>
  <si>
    <t>worlding</t>
    <phoneticPr fontId="3" type="noConversion"/>
  </si>
  <si>
    <t>不同的羊头？</t>
    <phoneticPr fontId="3" type="noConversion"/>
  </si>
  <si>
    <t>域名</t>
    <phoneticPr fontId="3" type="noConversion"/>
  </si>
  <si>
    <t>finance</t>
    <phoneticPr fontId="3" type="noConversion"/>
  </si>
  <si>
    <t>全部标签</t>
    <phoneticPr fontId="3" type="noConversion"/>
  </si>
  <si>
    <t>安居贷6.4</t>
    <phoneticPr fontId="3" type="noConversion"/>
  </si>
  <si>
    <t>医保</t>
    <phoneticPr fontId="3" type="noConversion"/>
  </si>
  <si>
    <t>机械出口</t>
    <phoneticPr fontId="3" type="noConversion"/>
  </si>
  <si>
    <t>铜板街</t>
    <phoneticPr fontId="3" type="noConversion"/>
  </si>
  <si>
    <t>实名sae</t>
    <phoneticPr fontId="3" type="noConversion"/>
  </si>
  <si>
    <t>qingfawang@outlook.com</t>
    <phoneticPr fontId="3" type="noConversion"/>
  </si>
  <si>
    <t>statistic</t>
    <phoneticPr fontId="3" type="noConversion"/>
  </si>
  <si>
    <t>千万不能提交数据库到产品环境</t>
    <phoneticPr fontId="3" type="noConversion"/>
  </si>
  <si>
    <t>易港金融</t>
    <phoneticPr fontId="3" type="noConversion"/>
  </si>
  <si>
    <t>笑脸金融</t>
    <phoneticPr fontId="3" type="noConversion"/>
  </si>
  <si>
    <t>笑脸金融</t>
    <phoneticPr fontId="3" type="noConversion"/>
  </si>
  <si>
    <t>浦发1.8</t>
    <phoneticPr fontId="3" type="noConversion"/>
  </si>
  <si>
    <t>电话二抵</t>
    <phoneticPr fontId="3" type="noConversion"/>
  </si>
  <si>
    <t>电话新公司</t>
    <phoneticPr fontId="3" type="noConversion"/>
  </si>
  <si>
    <t>待收返利</t>
    <phoneticPr fontId="3" type="noConversion"/>
  </si>
  <si>
    <t>改社保</t>
    <phoneticPr fontId="3" type="noConversion"/>
  </si>
  <si>
    <t>timeofbuiding</t>
    <phoneticPr fontId="3" type="noConversion"/>
  </si>
  <si>
    <t>公众号</t>
    <phoneticPr fontId="3" type="noConversion"/>
  </si>
  <si>
    <t>金数据</t>
    <phoneticPr fontId="3" type="noConversion"/>
  </si>
  <si>
    <t>先添加linktowx,not valid,然后refreshcache,然后update to valid</t>
    <phoneticPr fontId="3" type="noConversion"/>
  </si>
  <si>
    <t>先notvalid,然后修改，然后refreshcache,然后update to valid</t>
    <phoneticPr fontId="3" type="noConversion"/>
  </si>
  <si>
    <t>短链接</t>
    <phoneticPr fontId="3" type="noConversion"/>
  </si>
  <si>
    <t>链接跳转收益</t>
    <phoneticPr fontId="3" type="noConversion"/>
  </si>
  <si>
    <t>掌众金融</t>
    <phoneticPr fontId="3" type="noConversion"/>
  </si>
  <si>
    <t>掌众金融</t>
    <phoneticPr fontId="3" type="noConversion"/>
  </si>
  <si>
    <t>http://passport.umeng.com/user/products</t>
    <phoneticPr fontId="3" type="noConversion"/>
  </si>
  <si>
    <t>营销？</t>
    <phoneticPr fontId="3" type="noConversion"/>
  </si>
  <si>
    <t>微信</t>
    <phoneticPr fontId="3" type="noConversion"/>
  </si>
  <si>
    <t>赚客吧</t>
    <phoneticPr fontId="3" type="noConversion"/>
  </si>
  <si>
    <t>浦发群</t>
    <phoneticPr fontId="3" type="noConversion"/>
  </si>
  <si>
    <t>工行10349.49</t>
    <phoneticPr fontId="3" type="noConversion"/>
  </si>
  <si>
    <t>客服微信号</t>
    <phoneticPr fontId="3" type="noConversion"/>
  </si>
  <si>
    <t>直播bar</t>
    <phoneticPr fontId="3" type="noConversion"/>
  </si>
  <si>
    <t>群发邮件</t>
    <phoneticPr fontId="3" type="noConversion"/>
  </si>
  <si>
    <t>《评级》</t>
    <phoneticPr fontId="3" type="noConversion"/>
  </si>
  <si>
    <t>七年</t>
    <phoneticPr fontId="3" type="noConversion"/>
  </si>
  <si>
    <t>cpa</t>
    <phoneticPr fontId="3" type="noConversion"/>
  </si>
  <si>
    <t>护照</t>
    <phoneticPr fontId="3" type="noConversion"/>
  </si>
  <si>
    <t>三部曲</t>
    <phoneticPr fontId="3" type="noConversion"/>
  </si>
  <si>
    <t>股票索赔</t>
    <phoneticPr fontId="3" type="noConversion"/>
  </si>
  <si>
    <t>评级方法</t>
    <phoneticPr fontId="3" type="noConversion"/>
  </si>
  <si>
    <t>汇盈金服</t>
    <phoneticPr fontId="3" type="noConversion"/>
  </si>
  <si>
    <t>内部单</t>
    <phoneticPr fontId="3" type="noConversion"/>
  </si>
  <si>
    <t>百度理财</t>
    <phoneticPr fontId="3" type="noConversion"/>
  </si>
  <si>
    <t>百度理财</t>
    <phoneticPr fontId="3" type="noConversion"/>
  </si>
  <si>
    <t>搜盟</t>
    <phoneticPr fontId="3" type="noConversion"/>
  </si>
  <si>
    <t>kingvanancy</t>
    <phoneticPr fontId="3" type="noConversion"/>
  </si>
  <si>
    <t>返利魔法</t>
    <phoneticPr fontId="3" type="noConversion"/>
  </si>
  <si>
    <t>财迷之家</t>
    <phoneticPr fontId="3" type="noConversion"/>
  </si>
  <si>
    <t xml:space="preserve"> </t>
    <phoneticPr fontId="3" type="noConversion"/>
  </si>
  <si>
    <t>已收回</t>
    <phoneticPr fontId="3" type="noConversion"/>
  </si>
  <si>
    <t>已提取</t>
    <phoneticPr fontId="3" type="noConversion"/>
  </si>
  <si>
    <t>预期</t>
    <phoneticPr fontId="3" type="noConversion"/>
  </si>
  <si>
    <t>预返</t>
    <phoneticPr fontId="3" type="noConversion"/>
  </si>
  <si>
    <t>已到</t>
    <phoneticPr fontId="3" type="noConversion"/>
  </si>
  <si>
    <t>明日到</t>
    <phoneticPr fontId="3" type="noConversion"/>
  </si>
  <si>
    <t>后天到</t>
    <phoneticPr fontId="3" type="noConversion"/>
  </si>
  <si>
    <t>三日到</t>
    <phoneticPr fontId="3" type="noConversion"/>
  </si>
  <si>
    <t>周内到</t>
    <phoneticPr fontId="3" type="noConversion"/>
  </si>
  <si>
    <t>月内到</t>
    <phoneticPr fontId="3" type="noConversion"/>
  </si>
  <si>
    <t>月外到</t>
    <phoneticPr fontId="3" type="noConversion"/>
  </si>
  <si>
    <t>已支</t>
    <phoneticPr fontId="3" type="noConversion"/>
  </si>
  <si>
    <t>麦子金服</t>
  </si>
  <si>
    <t>麦子金服</t>
    <phoneticPr fontId="3" type="noConversion"/>
  </si>
  <si>
    <t>返利网</t>
    <phoneticPr fontId="3" type="noConversion"/>
  </si>
  <si>
    <t>金联储</t>
    <phoneticPr fontId="3" type="noConversion"/>
  </si>
  <si>
    <t>智融会</t>
    <phoneticPr fontId="3" type="noConversion"/>
  </si>
  <si>
    <t>理想宝n 3</t>
    <phoneticPr fontId="3" type="noConversion"/>
  </si>
  <si>
    <t>企业闲置资金理财</t>
    <phoneticPr fontId="3" type="noConversion"/>
  </si>
  <si>
    <t>户口</t>
    <phoneticPr fontId="3" type="noConversion"/>
  </si>
  <si>
    <t>浦发3</t>
    <phoneticPr fontId="3" type="noConversion"/>
  </si>
  <si>
    <t>百度17</t>
    <phoneticPr fontId="3" type="noConversion"/>
  </si>
  <si>
    <t>理想宝3.5</t>
    <phoneticPr fontId="3" type="noConversion"/>
  </si>
  <si>
    <t xml:space="preserve"> </t>
    <phoneticPr fontId="3" type="noConversion"/>
  </si>
  <si>
    <t>北京银行0.6</t>
    <phoneticPr fontId="3" type="noConversion"/>
  </si>
  <si>
    <t>拓道5</t>
    <phoneticPr fontId="3" type="noConversion"/>
  </si>
  <si>
    <t>乐2</t>
    <phoneticPr fontId="3" type="noConversion"/>
  </si>
  <si>
    <t>翼龙贷6</t>
    <phoneticPr fontId="3" type="noConversion"/>
  </si>
  <si>
    <t>pp3</t>
    <phoneticPr fontId="3" type="noConversion"/>
  </si>
  <si>
    <t>微贷2</t>
    <phoneticPr fontId="3" type="noConversion"/>
  </si>
  <si>
    <t>浦发万用金</t>
    <phoneticPr fontId="3" type="noConversion"/>
  </si>
  <si>
    <t>拓道金服</t>
    <phoneticPr fontId="3" type="noConversion"/>
  </si>
  <si>
    <t>犀牛基金5</t>
    <phoneticPr fontId="3" type="noConversion"/>
  </si>
  <si>
    <t>金蛋理财</t>
    <phoneticPr fontId="3" type="noConversion"/>
  </si>
  <si>
    <t>财付通</t>
    <phoneticPr fontId="3" type="noConversion"/>
  </si>
  <si>
    <t>金蛋理财</t>
    <phoneticPr fontId="3" type="noConversion"/>
  </si>
  <si>
    <t>注册公司</t>
    <phoneticPr fontId="3" type="noConversion"/>
  </si>
  <si>
    <t>电话保险</t>
    <phoneticPr fontId="3" type="noConversion"/>
  </si>
  <si>
    <t>浦发征信</t>
    <phoneticPr fontId="3" type="noConversion"/>
  </si>
  <si>
    <t>看一遍教父</t>
    <phoneticPr fontId="3" type="noConversion"/>
  </si>
  <si>
    <t>到期后看能不能投新手标</t>
    <phoneticPr fontId="3" type="noConversion"/>
  </si>
  <si>
    <t>理财范5</t>
    <phoneticPr fontId="3" type="noConversion"/>
  </si>
  <si>
    <t>你我贷5</t>
    <phoneticPr fontId="3" type="noConversion"/>
  </si>
  <si>
    <t>犀牛基金5</t>
    <phoneticPr fontId="3" type="noConversion"/>
  </si>
  <si>
    <t>万盈１.５</t>
    <phoneticPr fontId="3" type="noConversion"/>
  </si>
  <si>
    <t>小赢１</t>
    <phoneticPr fontId="3" type="noConversion"/>
  </si>
  <si>
    <t>钱牛牛</t>
    <phoneticPr fontId="3" type="noConversion"/>
  </si>
  <si>
    <t>招商2</t>
    <phoneticPr fontId="3" type="noConversion"/>
  </si>
  <si>
    <t>金蛋1</t>
    <phoneticPr fontId="3" type="noConversion"/>
  </si>
  <si>
    <t>网贷政策、监管、报告、fintech</t>
    <phoneticPr fontId="3" type="noConversion"/>
  </si>
  <si>
    <t>幼儿园</t>
    <phoneticPr fontId="3" type="noConversion"/>
  </si>
  <si>
    <t>喜牛基金</t>
    <phoneticPr fontId="3" type="noConversion"/>
  </si>
  <si>
    <r>
      <t>已提取收益1</t>
    </r>
    <r>
      <rPr>
        <sz val="11"/>
        <color theme="1"/>
        <rFont val="宋体"/>
        <family val="2"/>
        <scheme val="minor"/>
      </rPr>
      <t>0w</t>
    </r>
    <phoneticPr fontId="3" type="noConversion"/>
  </si>
  <si>
    <t>无评级数据不展示</t>
    <phoneticPr fontId="3" type="noConversion"/>
  </si>
  <si>
    <t>交行1.5</t>
    <phoneticPr fontId="3" type="noConversion"/>
  </si>
  <si>
    <t>有话说</t>
    <phoneticPr fontId="3" type="noConversion"/>
  </si>
  <si>
    <t>autodrive</t>
    <phoneticPr fontId="3" type="noConversion"/>
  </si>
  <si>
    <t>抓魔方数据</t>
    <phoneticPr fontId="3" type="noConversion"/>
  </si>
  <si>
    <t>有效期</t>
    <phoneticPr fontId="3" type="noConversion"/>
  </si>
  <si>
    <t>二房东/常州房</t>
    <phoneticPr fontId="3" type="noConversion"/>
  </si>
  <si>
    <t>拓道5</t>
    <phoneticPr fontId="3" type="noConversion"/>
  </si>
  <si>
    <t>浦发0.12</t>
    <phoneticPr fontId="3" type="noConversion"/>
  </si>
  <si>
    <t>推荐</t>
    <phoneticPr fontId="3" type="noConversion"/>
  </si>
  <si>
    <t>付融宝</t>
    <phoneticPr fontId="3" type="noConversion"/>
  </si>
  <si>
    <t>万盈金融</t>
    <phoneticPr fontId="3" type="noConversion"/>
  </si>
  <si>
    <t>浦发</t>
    <phoneticPr fontId="3" type="noConversion"/>
  </si>
  <si>
    <r>
      <t>在投1</t>
    </r>
    <r>
      <rPr>
        <sz val="11"/>
        <color theme="1"/>
        <rFont val="宋体"/>
        <family val="2"/>
        <scheme val="minor"/>
      </rPr>
      <t>11w</t>
    </r>
    <phoneticPr fontId="3" type="noConversion"/>
  </si>
  <si>
    <t>已投557w</t>
    <phoneticPr fontId="3" type="noConversion"/>
  </si>
  <si>
    <t>海投汇</t>
    <phoneticPr fontId="3" type="noConversion"/>
  </si>
  <si>
    <t>dl</t>
    <phoneticPr fontId="3" type="noConversion"/>
  </si>
  <si>
    <t>ppheader</t>
    <phoneticPr fontId="3" type="noConversion"/>
  </si>
  <si>
    <t>jiazigu</t>
    <phoneticPr fontId="3" type="noConversion"/>
  </si>
  <si>
    <t>交行0.8</t>
    <phoneticPr fontId="3" type="noConversion"/>
  </si>
  <si>
    <t>周报月报季报</t>
    <phoneticPr fontId="3" type="noConversion"/>
  </si>
  <si>
    <t>占有率数据维护</t>
    <phoneticPr fontId="3" type="noConversion"/>
  </si>
  <si>
    <t>年报提取整理</t>
    <phoneticPr fontId="3" type="noConversion"/>
  </si>
  <si>
    <t>年报交易商协会定价估值 功能修改</t>
    <phoneticPr fontId="3" type="noConversion"/>
  </si>
  <si>
    <t>zqren</t>
    <phoneticPr fontId="3" type="noConversion"/>
  </si>
  <si>
    <t>腰颈</t>
    <phoneticPr fontId="3" type="noConversion"/>
  </si>
  <si>
    <t>食管胃</t>
    <phoneticPr fontId="3" type="noConversion"/>
  </si>
  <si>
    <t>头发</t>
    <phoneticPr fontId="3" type="noConversion"/>
  </si>
  <si>
    <t>利差检验数据、程序修改</t>
    <phoneticPr fontId="3" type="noConversion"/>
  </si>
  <si>
    <t>舆情监测</t>
    <phoneticPr fontId="3" type="noConversion"/>
  </si>
  <si>
    <t>qq</t>
    <phoneticPr fontId="3" type="noConversion"/>
  </si>
  <si>
    <t>浦发1.3</t>
    <phoneticPr fontId="3" type="noConversion"/>
  </si>
  <si>
    <t>工行1</t>
    <phoneticPr fontId="3" type="noConversion"/>
  </si>
  <si>
    <t>评级导入自动化</t>
    <phoneticPr fontId="3" type="noConversion"/>
  </si>
  <si>
    <t>北京4.2</t>
    <phoneticPr fontId="3" type="noConversion"/>
  </si>
  <si>
    <t>迁移矩阵</t>
    <phoneticPr fontId="3" type="noConversion"/>
  </si>
  <si>
    <t>违约率工具</t>
    <phoneticPr fontId="3" type="noConversion"/>
  </si>
  <si>
    <t>更新时间</t>
    <phoneticPr fontId="3" type="noConversion"/>
  </si>
  <si>
    <t>贷罗盘</t>
    <phoneticPr fontId="3" type="noConversion"/>
  </si>
  <si>
    <t>真心话大冒险</t>
    <phoneticPr fontId="3" type="noConversion"/>
  </si>
  <si>
    <t xml:space="preserve">   </t>
    <phoneticPr fontId="3" type="noConversion"/>
  </si>
  <si>
    <t>违约率数据整理</t>
    <phoneticPr fontId="3" type="noConversion"/>
  </si>
  <si>
    <t>微信api</t>
    <phoneticPr fontId="3" type="noConversion"/>
  </si>
  <si>
    <t>图腾贷</t>
    <phoneticPr fontId="3" type="noConversion"/>
  </si>
  <si>
    <t>内部单</t>
    <phoneticPr fontId="3" type="noConversion"/>
  </si>
  <si>
    <t>合众e贷</t>
    <phoneticPr fontId="3" type="noConversion"/>
  </si>
  <si>
    <t>壹佰金融</t>
    <phoneticPr fontId="3" type="noConversion"/>
  </si>
  <si>
    <t>集合债券</t>
    <phoneticPr fontId="3" type="noConversion"/>
  </si>
  <si>
    <t>聚源问题列表</t>
    <phoneticPr fontId="3" type="noConversion"/>
  </si>
  <si>
    <t>大智慧数据库</t>
    <phoneticPr fontId="3" type="noConversion"/>
  </si>
  <si>
    <t>脉讯监测</t>
    <phoneticPr fontId="3" type="noConversion"/>
  </si>
  <si>
    <t>Gy</t>
    <phoneticPr fontId="3" type="noConversion"/>
  </si>
  <si>
    <t>工行1</t>
    <phoneticPr fontId="3" type="noConversion"/>
  </si>
  <si>
    <t>Gy</t>
    <phoneticPr fontId="3" type="noConversion"/>
  </si>
  <si>
    <t>K</t>
    <phoneticPr fontId="3" type="noConversion"/>
  </si>
  <si>
    <t>N</t>
    <phoneticPr fontId="3" type="noConversion"/>
  </si>
  <si>
    <t>L</t>
    <phoneticPr fontId="3" type="noConversion"/>
  </si>
  <si>
    <t>R</t>
    <phoneticPr fontId="3" type="noConversion"/>
  </si>
  <si>
    <t>Y</t>
    <phoneticPr fontId="3" type="noConversion"/>
  </si>
  <si>
    <t>浦发7</t>
    <phoneticPr fontId="3" type="noConversion"/>
  </si>
  <si>
    <t>麻袋2.2</t>
    <phoneticPr fontId="3" type="noConversion"/>
  </si>
  <si>
    <t>可塑2</t>
    <phoneticPr fontId="3" type="noConversion"/>
  </si>
  <si>
    <t>利差检验多评级公司</t>
    <phoneticPr fontId="3" type="noConversion"/>
  </si>
  <si>
    <t>互融2</t>
    <phoneticPr fontId="3" type="noConversion"/>
  </si>
  <si>
    <t>小赢</t>
    <phoneticPr fontId="3" type="noConversion"/>
  </si>
  <si>
    <t>简理财1</t>
    <phoneticPr fontId="3" type="noConversion"/>
  </si>
  <si>
    <t>discuz课程</t>
    <phoneticPr fontId="3" type="noConversion"/>
  </si>
  <si>
    <t>买金呗</t>
    <phoneticPr fontId="3" type="noConversion"/>
  </si>
  <si>
    <t>预测月化</t>
    <phoneticPr fontId="3" type="noConversion"/>
  </si>
  <si>
    <t>2/7复投</t>
    <phoneticPr fontId="3" type="noConversion"/>
  </si>
  <si>
    <t>可溯 5w N</t>
    <phoneticPr fontId="3" type="noConversion"/>
  </si>
  <si>
    <t>微贷网</t>
    <phoneticPr fontId="3" type="noConversion"/>
  </si>
  <si>
    <t>量化btc</t>
    <phoneticPr fontId="3" type="noConversion"/>
  </si>
  <si>
    <t>世界杯</t>
    <phoneticPr fontId="3" type="noConversion"/>
  </si>
  <si>
    <t>ABN数据</t>
    <phoneticPr fontId="3" type="noConversion"/>
  </si>
  <si>
    <t xml:space="preserve"> </t>
    <phoneticPr fontId="3" type="noConversion"/>
  </si>
  <si>
    <t>苏宁</t>
    <phoneticPr fontId="3" type="noConversion"/>
  </si>
  <si>
    <t>桔子理财</t>
    <phoneticPr fontId="3" type="noConversion"/>
  </si>
  <si>
    <t>才米公社</t>
    <phoneticPr fontId="3" type="noConversion"/>
  </si>
  <si>
    <t>拓道金服</t>
    <phoneticPr fontId="3" type="noConversion"/>
  </si>
  <si>
    <t>投资者服务产品</t>
    <phoneticPr fontId="3" type="noConversion"/>
  </si>
  <si>
    <t>连运、连远</t>
    <phoneticPr fontId="3" type="noConversion"/>
  </si>
  <si>
    <t>市场占有率</t>
    <phoneticPr fontId="3" type="noConversion"/>
  </si>
  <si>
    <t>迁移矩阵导出</t>
    <phoneticPr fontId="3" type="noConversion"/>
  </si>
  <si>
    <t>pp</t>
    <phoneticPr fontId="3" type="noConversion"/>
  </si>
  <si>
    <t>总结迁移矩阵，违约率</t>
    <phoneticPr fontId="3" type="noConversion"/>
  </si>
  <si>
    <t>建qq群</t>
    <phoneticPr fontId="3" type="noConversion"/>
  </si>
  <si>
    <t>起步新手文档</t>
    <phoneticPr fontId="3" type="noConversion"/>
  </si>
  <si>
    <t>夜神</t>
    <phoneticPr fontId="3" type="noConversion"/>
  </si>
  <si>
    <t>才米公社</t>
  </si>
  <si>
    <t>qq群</t>
    <phoneticPr fontId="3" type="noConversion"/>
  </si>
  <si>
    <t>羊毛源</t>
    <phoneticPr fontId="3" type="noConversion"/>
  </si>
  <si>
    <t>总结违约率、迁移矩阵</t>
    <phoneticPr fontId="3" type="noConversion"/>
  </si>
  <si>
    <t>n</t>
    <phoneticPr fontId="3" type="noConversion"/>
  </si>
  <si>
    <t>k</t>
    <phoneticPr fontId="3" type="noConversion"/>
  </si>
  <si>
    <t>r</t>
    <phoneticPr fontId="3" type="noConversion"/>
  </si>
  <si>
    <r>
      <t>g</t>
    </r>
    <r>
      <rPr>
        <sz val="11"/>
        <color theme="1"/>
        <rFont val="宋体"/>
        <family val="2"/>
        <scheme val="minor"/>
      </rPr>
      <t>y</t>
    </r>
    <phoneticPr fontId="3" type="noConversion"/>
  </si>
  <si>
    <t>y</t>
    <phoneticPr fontId="3" type="noConversion"/>
  </si>
  <si>
    <t>论坛水贴</t>
    <phoneticPr fontId="3" type="noConversion"/>
  </si>
  <si>
    <t>invest</t>
    <phoneticPr fontId="3" type="noConversion"/>
  </si>
  <si>
    <t>连续2个月2w</t>
    <phoneticPr fontId="3" type="noConversion"/>
  </si>
  <si>
    <t xml:space="preserve"> </t>
    <phoneticPr fontId="3" type="noConversion"/>
  </si>
  <si>
    <t>艺条龙</t>
    <phoneticPr fontId="3" type="noConversion"/>
  </si>
  <si>
    <t>Kingva55</t>
    <phoneticPr fontId="3" type="noConversion"/>
  </si>
  <si>
    <t>美易理财</t>
    <phoneticPr fontId="3" type="noConversion"/>
  </si>
  <si>
    <t xml:space="preserve">    </t>
    <phoneticPr fontId="3" type="noConversion"/>
  </si>
  <si>
    <t>网信理财</t>
    <phoneticPr fontId="3" type="noConversion"/>
  </si>
  <si>
    <t xml:space="preserve">  </t>
    <phoneticPr fontId="3" type="noConversion"/>
  </si>
  <si>
    <t>金融工场</t>
    <phoneticPr fontId="3" type="noConversion"/>
  </si>
  <si>
    <t>路由</t>
    <phoneticPr fontId="3" type="noConversion"/>
  </si>
  <si>
    <t>讲堂ppt</t>
    <phoneticPr fontId="3" type="noConversion"/>
  </si>
  <si>
    <t>律师</t>
    <phoneticPr fontId="3" type="noConversion"/>
  </si>
  <si>
    <t>没钱还丑</t>
    <phoneticPr fontId="3" type="noConversion"/>
  </si>
  <si>
    <t>油分期</t>
    <phoneticPr fontId="3" type="noConversion"/>
  </si>
  <si>
    <t>zhidet.com</t>
    <phoneticPr fontId="3" type="noConversion"/>
  </si>
  <si>
    <t>捐款菜单</t>
    <phoneticPr fontId="3" type="noConversion"/>
  </si>
  <si>
    <t>指旺</t>
    <phoneticPr fontId="3" type="noConversion"/>
  </si>
  <si>
    <t xml:space="preserve"> </t>
    <phoneticPr fontId="3" type="noConversion"/>
  </si>
  <si>
    <t>boco同事</t>
    <phoneticPr fontId="3" type="noConversion"/>
  </si>
  <si>
    <t>qqconnect</t>
    <phoneticPr fontId="3" type="noConversion"/>
  </si>
  <si>
    <t>买保险</t>
    <phoneticPr fontId="3" type="noConversion"/>
  </si>
  <si>
    <t xml:space="preserve">  </t>
    <phoneticPr fontId="3" type="noConversion"/>
  </si>
  <si>
    <t>国债</t>
  </si>
  <si>
    <t>地方政府债券</t>
  </si>
  <si>
    <t>央行票据</t>
  </si>
  <si>
    <t>汇金债</t>
  </si>
  <si>
    <t>中国铁道部一般债券</t>
  </si>
  <si>
    <t>中国铁道部中期票据</t>
  </si>
  <si>
    <t>中国铁道部短期融资券</t>
  </si>
  <si>
    <t>中国铁道部超短期融资券</t>
  </si>
  <si>
    <t>国际开发机构债券</t>
  </si>
  <si>
    <t>政策性银行普通金融债</t>
  </si>
  <si>
    <t>政策性银行次级金融债</t>
  </si>
  <si>
    <t>商业银行普通金融债</t>
  </si>
  <si>
    <t>商业银行混合资本债</t>
  </si>
  <si>
    <t>商业银行次级金融债</t>
  </si>
  <si>
    <t>保险公司普通金融债</t>
  </si>
  <si>
    <t>保险公司次级金融债</t>
  </si>
  <si>
    <t>证券公司普通金融债</t>
  </si>
  <si>
    <t>证券公司次级金融债</t>
  </si>
  <si>
    <t>证券公司短期融资券</t>
  </si>
  <si>
    <t>其他金融机构金融债</t>
  </si>
  <si>
    <t>中央企业债券</t>
  </si>
  <si>
    <t>地方企业债券</t>
  </si>
  <si>
    <t>集合债券</t>
  </si>
  <si>
    <t>普通公司债</t>
  </si>
  <si>
    <t>可转换公司债</t>
  </si>
  <si>
    <t>分离式可转换公司债</t>
  </si>
  <si>
    <t>可交换公司债券</t>
  </si>
  <si>
    <t>一般短期融资券</t>
  </si>
  <si>
    <t>超短期融资债券</t>
  </si>
  <si>
    <t>中期票据</t>
  </si>
  <si>
    <t>中小企业集合票据</t>
  </si>
  <si>
    <t>信贷资产证券化(ABS)</t>
  </si>
  <si>
    <t>住房抵押贷款证券化(MBS)</t>
  </si>
  <si>
    <t>券商专项资产管理(BBS)</t>
  </si>
  <si>
    <t>汽车抵押贷款证券化(LBS)</t>
  </si>
  <si>
    <t>资产支持票据</t>
  </si>
  <si>
    <t>大额可转让同业存单</t>
  </si>
  <si>
    <t>项目收益票据</t>
  </si>
  <si>
    <t>大额存单</t>
  </si>
  <si>
    <t xml:space="preserve">1001-记帐式国债                    1002-凭证式国债                1003-储蓄国债          </t>
  </si>
  <si>
    <t xml:space="preserve">       1004-其他国债                      1100-央行票据                  1201-国家开发银行    </t>
  </si>
  <si>
    <t xml:space="preserve">       1202-中国进出口银行                1203-中国农业发展银行          1301-商业银行普通债           </t>
  </si>
  <si>
    <t xml:space="preserve">       1302-混合资本债                    1303-商业银行次级债            1400-证券公司债</t>
  </si>
  <si>
    <t xml:space="preserve">       1401-证券公司次级债                1500-其他金融机构债            1600-企业债                   </t>
  </si>
  <si>
    <t xml:space="preserve">       1601-政府支持债券                  1700-公司债                    1800-中期票据                 </t>
  </si>
  <si>
    <t xml:space="preserve">       1901-企业短期融资券                1902-证券公司短期融资券        1903-超短期融资券            </t>
  </si>
  <si>
    <t xml:space="preserve">       2001-住房抵押资产支持证券(MBS)     2002-券商资产支持证券          2003-其他资产支持证券         </t>
  </si>
  <si>
    <t xml:space="preserve">       2004-资产支持票据                  2005-汽车抵押贷款支持证券      2006-信贷资产支持证券         </t>
  </si>
  <si>
    <t xml:space="preserve">       2100-国际机构债券                  2200-可转债                    2300-分离交易可转债           </t>
  </si>
  <si>
    <t xml:space="preserve">       2400-地方政府债券                  2500-中小企业集合票据          2501-中小企业区域集优票据     </t>
  </si>
  <si>
    <t xml:space="preserve">       2600-集合债券                      2700-次级定期债务              2800-中小企业私募债券         </t>
  </si>
  <si>
    <t xml:space="preserve">       2900-非公开定向债务融资工具        3000-中小企业可交换私募债      9900-其他</t>
  </si>
  <si>
    <t>已700w</t>
    <phoneticPr fontId="3" type="noConversion"/>
  </si>
  <si>
    <t>有楼万事足</t>
    <phoneticPr fontId="3" type="noConversion"/>
  </si>
  <si>
    <t>买衣服</t>
    <phoneticPr fontId="3" type="noConversion"/>
  </si>
  <si>
    <t>买手机</t>
    <phoneticPr fontId="3" type="noConversion"/>
  </si>
  <si>
    <t>火车头</t>
    <phoneticPr fontId="3" type="noConversion"/>
  </si>
  <si>
    <t>查封偿债顺序</t>
    <phoneticPr fontId="3" type="noConversion"/>
  </si>
  <si>
    <t>破产清算顺序</t>
    <phoneticPr fontId="3" type="noConversion"/>
  </si>
  <si>
    <t>两会 违约债</t>
    <phoneticPr fontId="3" type="noConversion"/>
  </si>
  <si>
    <t>yanjiusheng</t>
    <phoneticPr fontId="3" type="noConversion"/>
  </si>
  <si>
    <t>腾讯会员</t>
    <phoneticPr fontId="3" type="noConversion"/>
  </si>
  <si>
    <r>
      <t xml:space="preserve"> </t>
    </r>
    <r>
      <rPr>
        <sz val="11"/>
        <color theme="1"/>
        <rFont val="宋体"/>
        <family val="2"/>
        <scheme val="minor"/>
      </rPr>
      <t xml:space="preserve"> </t>
    </r>
    <phoneticPr fontId="3" type="noConversion"/>
  </si>
  <si>
    <t>洗衣服</t>
    <phoneticPr fontId="3" type="noConversion"/>
  </si>
  <si>
    <t>smzdt域名</t>
    <phoneticPr fontId="3" type="noConversion"/>
  </si>
  <si>
    <t>油分期</t>
    <phoneticPr fontId="3" type="noConversion"/>
  </si>
  <si>
    <t>内部单</t>
    <phoneticPr fontId="3" type="noConversion"/>
  </si>
  <si>
    <t>ae白金</t>
    <phoneticPr fontId="3" type="noConversion"/>
  </si>
  <si>
    <t>医院</t>
    <phoneticPr fontId="3" type="noConversion"/>
  </si>
  <si>
    <t>胯部</t>
    <phoneticPr fontId="3" type="noConversion"/>
  </si>
  <si>
    <t>链家数据选房</t>
    <phoneticPr fontId="3" type="noConversion"/>
  </si>
  <si>
    <t>投资者服务</t>
    <phoneticPr fontId="3" type="noConversion"/>
  </si>
  <si>
    <t>年度计划</t>
    <phoneticPr fontId="3" type="noConversion"/>
  </si>
  <si>
    <t>zqr</t>
    <phoneticPr fontId="3" type="noConversion"/>
  </si>
  <si>
    <t>工作居住证</t>
    <phoneticPr fontId="3" type="noConversion"/>
  </si>
  <si>
    <t>日报？</t>
    <phoneticPr fontId="3" type="noConversion"/>
  </si>
  <si>
    <t>周占有率</t>
    <phoneticPr fontId="3" type="noConversion"/>
  </si>
  <si>
    <t>登录</t>
    <phoneticPr fontId="3" type="noConversion"/>
  </si>
  <si>
    <t>预警</t>
    <phoneticPr fontId="3" type="noConversion"/>
  </si>
  <si>
    <t>日报</t>
    <phoneticPr fontId="3" type="noConversion"/>
  </si>
  <si>
    <t>tao</t>
    <phoneticPr fontId="3" type="noConversion"/>
  </si>
  <si>
    <t>广、全</t>
    <phoneticPr fontId="3" type="noConversion"/>
  </si>
  <si>
    <t>快</t>
    <phoneticPr fontId="3" type="noConversion"/>
  </si>
  <si>
    <t>深</t>
    <phoneticPr fontId="3" type="noConversion"/>
  </si>
  <si>
    <t>hunter</t>
    <phoneticPr fontId="3" type="noConversion"/>
  </si>
  <si>
    <t>pp/sniper/tao</t>
    <phoneticPr fontId="3" type="noConversion"/>
  </si>
  <si>
    <t>/head</t>
  </si>
  <si>
    <t>水贴+违约p2p</t>
    <phoneticPr fontId="3" type="noConversion"/>
  </si>
  <si>
    <t>破产清算+律师</t>
    <phoneticPr fontId="3" type="noConversion"/>
  </si>
  <si>
    <t>水贴+boco同事</t>
    <phoneticPr fontId="3" type="noConversion"/>
  </si>
  <si>
    <t>主编+各群</t>
    <phoneticPr fontId="3" type="noConversion"/>
  </si>
  <si>
    <t>百家号+头条</t>
    <phoneticPr fontId="3" type="noConversion"/>
  </si>
  <si>
    <t>贴吧+jisilu推</t>
    <phoneticPr fontId="3" type="noConversion"/>
  </si>
  <si>
    <t>贴吧</t>
    <phoneticPr fontId="3" type="noConversion"/>
  </si>
  <si>
    <t>水贴：</t>
    <phoneticPr fontId="3" type="noConversion"/>
  </si>
  <si>
    <t>公告</t>
    <phoneticPr fontId="3" type="noConversion"/>
  </si>
  <si>
    <t>雪球</t>
    <phoneticPr fontId="3" type="noConversion"/>
  </si>
  <si>
    <t>东财</t>
    <phoneticPr fontId="3" type="noConversion"/>
  </si>
  <si>
    <t>jisilu</t>
    <phoneticPr fontId="3" type="noConversion"/>
  </si>
  <si>
    <t>kesu</t>
    <phoneticPr fontId="3" type="noConversion"/>
  </si>
  <si>
    <t>wd之家</t>
    <phoneticPr fontId="3" type="noConversion"/>
  </si>
  <si>
    <t>staging</t>
    <phoneticPr fontId="3" type="noConversion"/>
  </si>
  <si>
    <r>
      <t xml:space="preserve"> </t>
    </r>
    <r>
      <rPr>
        <sz val="11"/>
        <color theme="1"/>
        <rFont val="宋体"/>
        <family val="2"/>
        <scheme val="minor"/>
      </rPr>
      <t xml:space="preserve"> </t>
    </r>
    <phoneticPr fontId="3" type="noConversion"/>
  </si>
  <si>
    <t>财富星球</t>
    <phoneticPr fontId="3" type="noConversion"/>
  </si>
  <si>
    <t>投友圈</t>
    <phoneticPr fontId="3" type="noConversion"/>
  </si>
  <si>
    <t>内部单</t>
    <phoneticPr fontId="3" type="noConversion"/>
  </si>
  <si>
    <t>废</t>
    <phoneticPr fontId="3" type="noConversion"/>
  </si>
  <si>
    <t>事务性pp+zqr不超过1小时</t>
    <phoneticPr fontId="3" type="noConversion"/>
  </si>
  <si>
    <t>finance在车上和中午进行</t>
    <phoneticPr fontId="3" type="noConversion"/>
  </si>
  <si>
    <t>python+dl至少1小时</t>
    <phoneticPr fontId="3" type="noConversion"/>
  </si>
  <si>
    <t>reading至少半小时</t>
    <phoneticPr fontId="3" type="noConversion"/>
  </si>
  <si>
    <t>dis开发</t>
    <phoneticPr fontId="3" type="noConversion"/>
  </si>
  <si>
    <t>小程序</t>
    <phoneticPr fontId="3" type="noConversion"/>
  </si>
  <si>
    <t>dl实践</t>
    <phoneticPr fontId="3" type="noConversion"/>
  </si>
  <si>
    <t>足球比赛统计+录像</t>
    <phoneticPr fontId="3" type="noConversion"/>
  </si>
  <si>
    <t>非违约群推</t>
    <phoneticPr fontId="3" type="noConversion"/>
  </si>
  <si>
    <t>PPmoney理财</t>
    <phoneticPr fontId="3" type="noConversion"/>
  </si>
  <si>
    <t>米族金融</t>
    <phoneticPr fontId="3" type="noConversion"/>
  </si>
  <si>
    <t>图腾贷</t>
    <phoneticPr fontId="3" type="noConversion"/>
  </si>
  <si>
    <t>抱财网</t>
    <phoneticPr fontId="3" type="noConversion"/>
  </si>
  <si>
    <t>工行2w</t>
    <phoneticPr fontId="3" type="noConversion"/>
  </si>
  <si>
    <t>投友圈</t>
    <phoneticPr fontId="3" type="noConversion"/>
  </si>
  <si>
    <t>投友圈</t>
    <phoneticPr fontId="3" type="noConversion"/>
  </si>
  <si>
    <t>掌众金融</t>
  </si>
  <si>
    <t>银多网</t>
    <phoneticPr fontId="3" type="noConversion"/>
  </si>
  <si>
    <t>百金贷</t>
    <phoneticPr fontId="3" type="noConversion"/>
  </si>
  <si>
    <t>招商贷</t>
    <phoneticPr fontId="3" type="noConversion"/>
  </si>
  <si>
    <t>Y推荐</t>
    <phoneticPr fontId="3" type="noConversion"/>
  </si>
  <si>
    <t>机构账号</t>
    <phoneticPr fontId="3" type="noConversion"/>
  </si>
  <si>
    <t>自动回复</t>
    <phoneticPr fontId="3" type="noConversion"/>
  </si>
  <si>
    <t>浦发11w</t>
    <phoneticPr fontId="3" type="noConversion"/>
  </si>
  <si>
    <t>理财范</t>
    <phoneticPr fontId="3" type="noConversion"/>
  </si>
  <si>
    <t>拓道</t>
    <phoneticPr fontId="3" type="noConversion"/>
  </si>
  <si>
    <t xml:space="preserve"> </t>
    <phoneticPr fontId="3" type="noConversion"/>
  </si>
  <si>
    <t xml:space="preserve"> </t>
    <phoneticPr fontId="3" type="noConversion"/>
  </si>
  <si>
    <t>高家园0.34</t>
    <phoneticPr fontId="3" type="noConversion"/>
  </si>
  <si>
    <t>垃圾账号广告</t>
    <phoneticPr fontId="3" type="noConversion"/>
  </si>
  <si>
    <t>横幅公众号广告</t>
    <phoneticPr fontId="3" type="noConversion"/>
  </si>
  <si>
    <t>只微信公众号注册访问</t>
    <phoneticPr fontId="3" type="noConversion"/>
  </si>
  <si>
    <t>非法帖子关键词</t>
    <phoneticPr fontId="3" type="noConversion"/>
  </si>
  <si>
    <t>网利宝</t>
    <phoneticPr fontId="3" type="noConversion"/>
  </si>
  <si>
    <t>何</t>
    <phoneticPr fontId="3" type="noConversion"/>
  </si>
  <si>
    <t>百度</t>
    <phoneticPr fontId="3" type="noConversion"/>
  </si>
  <si>
    <t xml:space="preserve"> </t>
    <phoneticPr fontId="3" type="noConversion"/>
  </si>
  <si>
    <t>黄金e贷</t>
    <phoneticPr fontId="3" type="noConversion"/>
  </si>
  <si>
    <t>caimi</t>
    <phoneticPr fontId="3" type="noConversion"/>
  </si>
  <si>
    <t>理想宝</t>
    <phoneticPr fontId="3" type="noConversion"/>
  </si>
  <si>
    <t>caimi</t>
    <phoneticPr fontId="3" type="noConversion"/>
  </si>
  <si>
    <t>e周行</t>
    <phoneticPr fontId="3" type="noConversion"/>
  </si>
  <si>
    <t>废</t>
    <phoneticPr fontId="3" type="noConversion"/>
  </si>
  <si>
    <t>人人爱家</t>
    <phoneticPr fontId="3" type="noConversion"/>
  </si>
  <si>
    <t>汇通e贷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</si>
</sst>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_);[Red]\(0.00\)"/>
    <numFmt numFmtId="177" formatCode="0_);[Red]\(0\)"/>
    <numFmt numFmtId="178" formatCode="0_ "/>
    <numFmt numFmtId="179" formatCode="0.00_ "/>
    <numFmt numFmtId="180" formatCode="[$-F800]dddd\,\ mmmm\ dd\,\ yyyy"/>
    <numFmt numFmtId="181" formatCode="#,##0.00##"/>
    <numFmt numFmtId="182" formatCode="0.0000_);[Red]\(0.0000\)"/>
  </numFmts>
  <fonts count="1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0"/>
      <name val="宋体"/>
      <family val="2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2"/>
      <charset val="134"/>
      <scheme val="major"/>
    </font>
    <font>
      <sz val="10"/>
      <color indexed="8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rgb="FFFF0000"/>
      <name val="宋体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0" fontId="7" fillId="0" borderId="0"/>
    <xf numFmtId="0" fontId="1" fillId="0" borderId="0">
      <alignment vertical="center"/>
    </xf>
    <xf numFmtId="180" fontId="11" fillId="0" borderId="0">
      <alignment vertical="center"/>
    </xf>
    <xf numFmtId="0" fontId="12" fillId="0" borderId="0" applyNumberFormat="0" applyFill="0" applyBorder="0" applyAlignment="0" applyProtection="0"/>
  </cellStyleXfs>
  <cellXfs count="96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  <xf numFmtId="176" fontId="0" fillId="0" borderId="0" xfId="0" applyNumberFormat="1"/>
    <xf numFmtId="0" fontId="0" fillId="2" borderId="0" xfId="0" applyFill="1"/>
    <xf numFmtId="0" fontId="0" fillId="0" borderId="0" xfId="0" applyFill="1"/>
    <xf numFmtId="0" fontId="4" fillId="3" borderId="0" xfId="0" applyFont="1" applyFill="1"/>
    <xf numFmtId="0" fontId="5" fillId="3" borderId="0" xfId="0" applyFont="1" applyFill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Alignment="1"/>
    <xf numFmtId="0" fontId="0" fillId="0" borderId="0" xfId="0" applyFill="1" applyAlignment="1"/>
    <xf numFmtId="58" fontId="0" fillId="0" borderId="0" xfId="0" applyNumberFormat="1"/>
    <xf numFmtId="177" fontId="0" fillId="0" borderId="0" xfId="0" applyNumberFormat="1"/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  <xf numFmtId="178" fontId="0" fillId="0" borderId="0" xfId="0" applyNumberFormat="1"/>
    <xf numFmtId="0" fontId="0" fillId="4" borderId="1" xfId="0" applyFill="1" applyBorder="1" applyAlignment="1">
      <alignment wrapText="1"/>
    </xf>
    <xf numFmtId="0" fontId="0" fillId="4" borderId="1" xfId="0" applyFill="1" applyBorder="1"/>
    <xf numFmtId="14" fontId="0" fillId="4" borderId="1" xfId="0" applyNumberFormat="1" applyFill="1" applyBorder="1" applyAlignment="1">
      <alignment wrapText="1"/>
    </xf>
    <xf numFmtId="14" fontId="0" fillId="4" borderId="1" xfId="0" applyNumberFormat="1" applyFill="1" applyBorder="1"/>
    <xf numFmtId="179" fontId="0" fillId="0" borderId="0" xfId="0" applyNumberFormat="1"/>
    <xf numFmtId="0" fontId="8" fillId="0" borderId="0" xfId="0" applyFont="1"/>
    <xf numFmtId="14" fontId="8" fillId="0" borderId="0" xfId="0" applyNumberFormat="1" applyFont="1"/>
    <xf numFmtId="177" fontId="8" fillId="0" borderId="0" xfId="0" applyNumberFormat="1" applyFont="1"/>
    <xf numFmtId="0" fontId="8" fillId="0" borderId="0" xfId="0" applyFont="1" applyAlignment="1">
      <alignment horizontal="left"/>
    </xf>
    <xf numFmtId="176" fontId="8" fillId="0" borderId="0" xfId="0" applyNumberFormat="1" applyFont="1"/>
    <xf numFmtId="58" fontId="8" fillId="0" borderId="0" xfId="0" applyNumberFormat="1" applyFont="1"/>
    <xf numFmtId="179" fontId="8" fillId="0" borderId="0" xfId="0" applyNumberFormat="1" applyFont="1"/>
    <xf numFmtId="178" fontId="8" fillId="0" borderId="0" xfId="0" applyNumberFormat="1" applyFont="1"/>
    <xf numFmtId="0" fontId="8" fillId="0" borderId="0" xfId="0" applyFont="1" applyFill="1"/>
    <xf numFmtId="0" fontId="8" fillId="0" borderId="0" xfId="0" applyFont="1" applyAlignment="1"/>
    <xf numFmtId="14" fontId="8" fillId="0" borderId="0" xfId="0" applyNumberFormat="1" applyFont="1" applyFill="1"/>
    <xf numFmtId="0" fontId="8" fillId="0" borderId="0" xfId="0" applyFont="1" applyFill="1" applyAlignment="1"/>
    <xf numFmtId="0" fontId="9" fillId="0" borderId="0" xfId="0" applyFont="1"/>
    <xf numFmtId="0" fontId="9" fillId="0" borderId="0" xfId="0" applyFont="1" applyFill="1"/>
    <xf numFmtId="14" fontId="9" fillId="0" borderId="0" xfId="0" applyNumberFormat="1" applyFont="1"/>
    <xf numFmtId="178" fontId="9" fillId="0" borderId="0" xfId="0" applyNumberFormat="1" applyFont="1"/>
    <xf numFmtId="177" fontId="9" fillId="0" borderId="0" xfId="0" applyNumberFormat="1" applyFont="1"/>
    <xf numFmtId="58" fontId="9" fillId="0" borderId="0" xfId="0" applyNumberFormat="1" applyFont="1"/>
    <xf numFmtId="0" fontId="9" fillId="0" borderId="0" xfId="0" applyFont="1" applyFill="1" applyAlignment="1"/>
    <xf numFmtId="0" fontId="9" fillId="0" borderId="0" xfId="0" applyFont="1" applyAlignment="1">
      <alignment horizontal="left"/>
    </xf>
    <xf numFmtId="176" fontId="9" fillId="0" borderId="0" xfId="0" applyNumberFormat="1" applyFont="1"/>
    <xf numFmtId="179" fontId="9" fillId="0" borderId="0" xfId="0" applyNumberFormat="1" applyFont="1"/>
    <xf numFmtId="0" fontId="10" fillId="0" borderId="0" xfId="0" applyFont="1"/>
    <xf numFmtId="176" fontId="10" fillId="0" borderId="0" xfId="0" applyNumberFormat="1" applyFont="1"/>
    <xf numFmtId="177" fontId="10" fillId="0" borderId="0" xfId="0" applyNumberFormat="1" applyFont="1"/>
    <xf numFmtId="14" fontId="10" fillId="0" borderId="0" xfId="0" applyNumberFormat="1" applyFont="1"/>
    <xf numFmtId="179" fontId="10" fillId="0" borderId="0" xfId="0" applyNumberFormat="1" applyFont="1"/>
    <xf numFmtId="0" fontId="0" fillId="0" borderId="0" xfId="0" applyFont="1"/>
    <xf numFmtId="182" fontId="11" fillId="0" borderId="2" xfId="3" applyNumberFormat="1" applyFont="1" applyBorder="1">
      <alignment vertical="center"/>
    </xf>
    <xf numFmtId="182" fontId="0" fillId="0" borderId="0" xfId="0" applyNumberFormat="1"/>
    <xf numFmtId="181" fontId="0" fillId="0" borderId="0" xfId="0" applyNumberFormat="1"/>
    <xf numFmtId="176" fontId="0" fillId="0" borderId="0" xfId="0" applyNumberFormat="1" applyFont="1"/>
    <xf numFmtId="0" fontId="0" fillId="0" borderId="1" xfId="0" applyBorder="1"/>
    <xf numFmtId="0" fontId="0" fillId="0" borderId="1" xfId="0" applyFill="1" applyBorder="1"/>
    <xf numFmtId="58" fontId="0" fillId="0" borderId="1" xfId="0" applyNumberFormat="1" applyBorder="1"/>
    <xf numFmtId="0" fontId="0" fillId="4" borderId="0" xfId="0" applyFill="1"/>
    <xf numFmtId="0" fontId="12" fillId="0" borderId="0" xfId="5"/>
    <xf numFmtId="0" fontId="13" fillId="0" borderId="1" xfId="0" applyFont="1" applyBorder="1"/>
    <xf numFmtId="0" fontId="0" fillId="0" borderId="0" xfId="0" applyFont="1" applyFill="1"/>
    <xf numFmtId="0" fontId="0" fillId="5" borderId="0" xfId="0" applyFill="1" applyAlignment="1"/>
    <xf numFmtId="0" fontId="0" fillId="5" borderId="0" xfId="0" applyFill="1" applyAlignment="1">
      <alignment horizontal="right"/>
    </xf>
    <xf numFmtId="0" fontId="0" fillId="5" borderId="0" xfId="0" applyFill="1"/>
    <xf numFmtId="179" fontId="0" fillId="5" borderId="0" xfId="0" applyNumberFormat="1" applyFill="1"/>
    <xf numFmtId="14" fontId="0" fillId="6" borderId="3" xfId="0" applyNumberFormat="1" applyFill="1" applyBorder="1"/>
    <xf numFmtId="0" fontId="0" fillId="6" borderId="3" xfId="0" applyFill="1" applyBorder="1"/>
    <xf numFmtId="0" fontId="0" fillId="0" borderId="0" xfId="0" applyBorder="1"/>
    <xf numFmtId="0" fontId="0" fillId="0" borderId="4" xfId="0" applyBorder="1"/>
    <xf numFmtId="14" fontId="0" fillId="0" borderId="5" xfId="0" applyNumberFormat="1" applyBorder="1"/>
    <xf numFmtId="0" fontId="0" fillId="0" borderId="6" xfId="0" applyBorder="1"/>
    <xf numFmtId="0" fontId="0" fillId="0" borderId="7" xfId="0" applyBorder="1"/>
    <xf numFmtId="14" fontId="0" fillId="0" borderId="8" xfId="0" applyNumberFormat="1" applyBorder="1"/>
    <xf numFmtId="0" fontId="0" fillId="0" borderId="2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77" fontId="0" fillId="0" borderId="0" xfId="0" applyNumberFormat="1" applyFont="1"/>
    <xf numFmtId="0" fontId="0" fillId="0" borderId="11" xfId="0" applyFill="1" applyBorder="1"/>
    <xf numFmtId="178" fontId="0" fillId="0" borderId="0" xfId="0" applyNumberFormat="1" applyFont="1"/>
    <xf numFmtId="58" fontId="0" fillId="0" borderId="0" xfId="0" applyNumberFormat="1" applyFont="1"/>
    <xf numFmtId="14" fontId="0" fillId="0" borderId="0" xfId="0" applyNumberFormat="1" applyFont="1"/>
    <xf numFmtId="0" fontId="0" fillId="0" borderId="0" xfId="0" applyFont="1" applyAlignment="1">
      <alignment horizontal="right"/>
    </xf>
    <xf numFmtId="0" fontId="0" fillId="7" borderId="0" xfId="0" applyFill="1" applyAlignment="1"/>
    <xf numFmtId="0" fontId="0" fillId="7" borderId="0" xfId="0" applyFill="1" applyAlignment="1">
      <alignment horizontal="right"/>
    </xf>
    <xf numFmtId="0" fontId="0" fillId="7" borderId="0" xfId="0" applyFill="1"/>
    <xf numFmtId="179" fontId="0" fillId="7" borderId="0" xfId="0" applyNumberFormat="1" applyFill="1"/>
    <xf numFmtId="0" fontId="0" fillId="6" borderId="0" xfId="0" applyFill="1" applyBorder="1"/>
    <xf numFmtId="0" fontId="0" fillId="6" borderId="8" xfId="0" applyFill="1" applyBorder="1"/>
    <xf numFmtId="0" fontId="3" fillId="0" borderId="0" xfId="0" applyFont="1"/>
    <xf numFmtId="0" fontId="13" fillId="0" borderId="1" xfId="0" applyFont="1" applyFill="1" applyBorder="1"/>
    <xf numFmtId="0" fontId="13" fillId="0" borderId="0" xfId="0" applyFont="1"/>
    <xf numFmtId="0" fontId="0" fillId="0" borderId="0" xfId="0" applyFill="1" applyBorder="1"/>
    <xf numFmtId="0" fontId="0" fillId="0" borderId="0" xfId="0" applyFont="1" applyFill="1" applyAlignment="1"/>
  </cellXfs>
  <cellStyles count="6">
    <cellStyle name="常规" xfId="0" builtinId="0"/>
    <cellStyle name="常规 2" xfId="3" xr:uid="{00000000-0005-0000-0000-000001000000}"/>
    <cellStyle name="常规 2 2 2" xfId="2" xr:uid="{00000000-0005-0000-0000-000002000000}"/>
    <cellStyle name="常规 3" xfId="4" xr:uid="{00000000-0005-0000-0000-000003000000}"/>
    <cellStyle name="常规 6 2 2" xfId="1" xr:uid="{00000000-0005-0000-0000-000004000000}"/>
    <cellStyle name="超链接" xfId="5" builtinId="8"/>
  </cellStyles>
  <dxfs count="55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qingfawang@outlook.com" TargetMode="External"/><Relationship Id="rId1" Type="http://schemas.openxmlformats.org/officeDocument/2006/relationships/hyperlink" Target="http://passport.umeng.com/user/product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9"/>
  <sheetViews>
    <sheetView zoomScaleNormal="100" workbookViewId="0">
      <selection activeCell="E17" sqref="E17"/>
    </sheetView>
  </sheetViews>
  <sheetFormatPr defaultRowHeight="13.5" x14ac:dyDescent="0.15"/>
  <cols>
    <col min="2" max="2" width="11.625" customWidth="1"/>
    <col min="3" max="3" width="15.125" bestFit="1" customWidth="1"/>
    <col min="4" max="4" width="13.125" bestFit="1" customWidth="1"/>
    <col min="5" max="5" width="12.75" bestFit="1" customWidth="1"/>
    <col min="7" max="7" width="12.125" customWidth="1"/>
    <col min="8" max="8" width="11" bestFit="1" customWidth="1"/>
    <col min="9" max="9" width="17.25" bestFit="1" customWidth="1"/>
    <col min="10" max="10" width="8.5" bestFit="1" customWidth="1"/>
    <col min="11" max="11" width="9" bestFit="1" customWidth="1"/>
    <col min="12" max="12" width="17.25" bestFit="1" customWidth="1"/>
    <col min="14" max="14" width="23.5" bestFit="1" customWidth="1"/>
    <col min="18" max="18" width="12.75" bestFit="1" customWidth="1"/>
  </cols>
  <sheetData>
    <row r="1" spans="1:12" x14ac:dyDescent="0.15">
      <c r="D1">
        <v>100</v>
      </c>
      <c r="E1">
        <v>15000</v>
      </c>
      <c r="F1">
        <v>2</v>
      </c>
      <c r="G1">
        <f>D1/E1*(12/F1)</f>
        <v>0.04</v>
      </c>
    </row>
    <row r="2" spans="1:12" x14ac:dyDescent="0.15">
      <c r="D2">
        <v>38</v>
      </c>
      <c r="E2">
        <v>5000</v>
      </c>
      <c r="F2">
        <v>2</v>
      </c>
      <c r="G2">
        <f>D2/E2*(12/F2)</f>
        <v>4.5600000000000002E-2</v>
      </c>
      <c r="I2" t="s">
        <v>830</v>
      </c>
      <c r="K2" t="s">
        <v>835</v>
      </c>
    </row>
    <row r="3" spans="1:12" x14ac:dyDescent="0.15">
      <c r="A3" s="53">
        <f>B7-B3</f>
        <v>6.2899999999999956E-2</v>
      </c>
      <c r="B3" s="52">
        <v>3.0729000000000002</v>
      </c>
      <c r="C3" s="52">
        <v>1</v>
      </c>
      <c r="I3" t="s">
        <v>832</v>
      </c>
    </row>
    <row r="4" spans="1:12" x14ac:dyDescent="0.15">
      <c r="B4" s="52">
        <v>3.0886191452789915</v>
      </c>
      <c r="C4" s="52">
        <v>1.25</v>
      </c>
      <c r="D4" s="53">
        <f>B4-B$3</f>
        <v>1.571914527899132E-2</v>
      </c>
      <c r="E4">
        <f>D4/A$3</f>
        <v>0.24990692017474295</v>
      </c>
      <c r="F4">
        <f>(C4-C$3)/C$3</f>
        <v>0.25</v>
      </c>
      <c r="I4" t="s">
        <v>833</v>
      </c>
    </row>
    <row r="5" spans="1:12" x14ac:dyDescent="0.15">
      <c r="B5" s="52">
        <v>3.104340632446386</v>
      </c>
      <c r="C5" s="52">
        <v>1.5</v>
      </c>
      <c r="D5" s="53">
        <f>B5-B$3</f>
        <v>3.1440632446385841E-2</v>
      </c>
      <c r="E5">
        <f>D5/A$3</f>
        <v>0.49985107227958447</v>
      </c>
      <c r="F5">
        <f>(C5-C$3)/C$3</f>
        <v>0.5</v>
      </c>
    </row>
    <row r="6" spans="1:12" x14ac:dyDescent="0.15">
      <c r="B6" s="52">
        <v>3.1200668033905878</v>
      </c>
      <c r="C6" s="52">
        <v>1.75</v>
      </c>
      <c r="D6" s="53">
        <f>B6-B$3</f>
        <v>4.7166803390587653E-2</v>
      </c>
      <c r="E6">
        <f>D6/A$3</f>
        <v>0.74986968824463729</v>
      </c>
      <c r="F6">
        <f>(C6-C$3)/C$3</f>
        <v>0.75</v>
      </c>
    </row>
    <row r="7" spans="1:12" x14ac:dyDescent="0.15">
      <c r="A7" s="53">
        <f>B11-B7</f>
        <v>6.2999999999999723E-2</v>
      </c>
      <c r="B7" s="52">
        <v>3.1358000000000001</v>
      </c>
      <c r="C7" s="52">
        <v>2</v>
      </c>
      <c r="D7" s="53">
        <f>B7-B$3</f>
        <v>6.2899999999999956E-2</v>
      </c>
      <c r="E7">
        <f>D7/A$3</f>
        <v>1</v>
      </c>
      <c r="F7">
        <f>(C7-C$3)/C$3</f>
        <v>1</v>
      </c>
    </row>
    <row r="8" spans="1:12" x14ac:dyDescent="0.15">
      <c r="A8" s="53"/>
      <c r="B8" s="52">
        <v>3.1508300172741812</v>
      </c>
      <c r="C8" s="52">
        <v>2.25</v>
      </c>
      <c r="D8" s="53">
        <f>B8-B$7</f>
        <v>1.5030017274181073E-2</v>
      </c>
      <c r="E8">
        <f>D8/A$7</f>
        <v>0.23857170276477999</v>
      </c>
      <c r="F8" s="54">
        <f>(C8-C$7)</f>
        <v>0.25</v>
      </c>
      <c r="I8" t="s">
        <v>696</v>
      </c>
    </row>
    <row r="9" spans="1:12" x14ac:dyDescent="0.15">
      <c r="B9" s="52">
        <v>3.1653925559929972</v>
      </c>
      <c r="C9" s="52">
        <v>2.5</v>
      </c>
      <c r="D9" s="53">
        <f>B9-B$7</f>
        <v>2.9592555992997038E-2</v>
      </c>
      <c r="E9">
        <f>D9/A$7</f>
        <v>0.46972311099995506</v>
      </c>
      <c r="F9" s="54">
        <f>(C9-C$7)</f>
        <v>0.5</v>
      </c>
    </row>
    <row r="10" spans="1:12" x14ac:dyDescent="0.15">
      <c r="B10" s="52">
        <v>3.180908816715315</v>
      </c>
      <c r="C10" s="52">
        <v>2.75</v>
      </c>
      <c r="D10" s="53">
        <f>B10-B$7</f>
        <v>4.5108816715314859E-2</v>
      </c>
      <c r="E10">
        <f>D10/A$7</f>
        <v>0.71601296373515966</v>
      </c>
      <c r="F10" s="54">
        <f>(C10-C$7)</f>
        <v>0.75</v>
      </c>
    </row>
    <row r="11" spans="1:12" x14ac:dyDescent="0.15">
      <c r="B11" s="52">
        <v>3.1987999999999999</v>
      </c>
      <c r="C11" s="52">
        <v>3</v>
      </c>
      <c r="D11" s="53">
        <f>B11-B$7</f>
        <v>6.2999999999999723E-2</v>
      </c>
      <c r="E11">
        <f>D11/A$7</f>
        <v>1</v>
      </c>
      <c r="F11" s="54">
        <f>(C11-C$7)</f>
        <v>1</v>
      </c>
    </row>
    <row r="12" spans="1:12" x14ac:dyDescent="0.15">
      <c r="B12" s="52">
        <v>3.2207328411656526</v>
      </c>
      <c r="C12" s="52">
        <v>3.25</v>
      </c>
      <c r="G12" t="s">
        <v>830</v>
      </c>
      <c r="I12" t="s">
        <v>770</v>
      </c>
    </row>
    <row r="13" spans="1:12" x14ac:dyDescent="0.15">
      <c r="B13" s="52">
        <v>3.2463268650229167</v>
      </c>
      <c r="C13" s="52">
        <v>3.5</v>
      </c>
      <c r="G13" t="s">
        <v>842</v>
      </c>
      <c r="I13" t="s">
        <v>771</v>
      </c>
    </row>
    <row r="14" spans="1:12" x14ac:dyDescent="0.15">
      <c r="B14" s="52">
        <v>3.2739324563687218</v>
      </c>
      <c r="C14" s="52">
        <v>3.75</v>
      </c>
      <c r="I14" t="s">
        <v>772</v>
      </c>
      <c r="L14" t="s">
        <v>797</v>
      </c>
    </row>
    <row r="15" spans="1:12" x14ac:dyDescent="0.15">
      <c r="B15" s="52">
        <v>3.3018999999999998</v>
      </c>
      <c r="C15" s="52">
        <v>4</v>
      </c>
      <c r="I15" t="s">
        <v>773</v>
      </c>
      <c r="L15" t="s">
        <v>798</v>
      </c>
    </row>
    <row r="16" spans="1:12" x14ac:dyDescent="0.15">
      <c r="B16" s="52">
        <v>3.3302209877760252</v>
      </c>
      <c r="C16" s="52">
        <v>4.25</v>
      </c>
      <c r="D16" t="s">
        <v>591</v>
      </c>
      <c r="I16" t="s">
        <v>778</v>
      </c>
      <c r="L16" t="s">
        <v>799</v>
      </c>
    </row>
    <row r="17" spans="2:12" x14ac:dyDescent="0.15">
      <c r="B17" s="52">
        <v>3.359723986029743</v>
      </c>
      <c r="C17" s="52">
        <v>4.5</v>
      </c>
      <c r="E17" t="s">
        <v>1006</v>
      </c>
      <c r="I17" t="s">
        <v>779</v>
      </c>
      <c r="L17" t="s">
        <v>800</v>
      </c>
    </row>
    <row r="18" spans="2:12" x14ac:dyDescent="0.15">
      <c r="B18" s="52">
        <v>3.3900149912685897</v>
      </c>
      <c r="C18" s="52">
        <v>4.75</v>
      </c>
      <c r="I18" t="s">
        <v>785</v>
      </c>
    </row>
    <row r="19" spans="2:12" x14ac:dyDescent="0.15">
      <c r="B19" s="52">
        <v>3.4207000000000001</v>
      </c>
      <c r="C19" s="52">
        <v>5</v>
      </c>
      <c r="I19" t="s">
        <v>786</v>
      </c>
    </row>
    <row r="20" spans="2:12" x14ac:dyDescent="0.15">
      <c r="B20" s="52"/>
      <c r="C20" s="52"/>
      <c r="I20" t="s">
        <v>791</v>
      </c>
    </row>
    <row r="21" spans="2:12" x14ac:dyDescent="0.15">
      <c r="I21" t="s">
        <v>812</v>
      </c>
    </row>
    <row r="22" spans="2:12" x14ac:dyDescent="0.15">
      <c r="I22" t="s">
        <v>824</v>
      </c>
    </row>
    <row r="40" spans="4:11" x14ac:dyDescent="0.15">
      <c r="D40" s="76"/>
      <c r="E40" s="69"/>
      <c r="F40" s="69"/>
      <c r="G40" s="69"/>
      <c r="H40" s="69"/>
      <c r="I40" s="69"/>
      <c r="J40" s="69"/>
      <c r="K40" s="75"/>
    </row>
    <row r="41" spans="4:11" x14ac:dyDescent="0.15">
      <c r="D41" s="76"/>
      <c r="E41" s="69"/>
      <c r="F41" s="69"/>
      <c r="G41" s="69"/>
      <c r="H41" s="69"/>
      <c r="I41" s="69"/>
      <c r="J41" s="69"/>
      <c r="K41" s="75"/>
    </row>
    <row r="42" spans="4:11" x14ac:dyDescent="0.15">
      <c r="D42" s="76"/>
      <c r="E42" s="69"/>
      <c r="F42" s="69"/>
      <c r="G42" s="69"/>
      <c r="H42" s="69"/>
      <c r="I42" s="69"/>
      <c r="J42" s="69"/>
      <c r="K42" s="75"/>
    </row>
    <row r="43" spans="4:11" x14ac:dyDescent="0.15">
      <c r="D43" s="76"/>
      <c r="E43" s="69"/>
      <c r="F43" s="69"/>
      <c r="G43" s="69"/>
      <c r="H43" s="69"/>
      <c r="I43" s="69"/>
      <c r="J43" s="69"/>
      <c r="K43" s="75"/>
    </row>
    <row r="44" spans="4:11" x14ac:dyDescent="0.15">
      <c r="D44" s="76"/>
      <c r="E44" s="69"/>
      <c r="F44" s="69"/>
      <c r="G44" s="69"/>
      <c r="H44" s="69"/>
      <c r="I44" s="69"/>
      <c r="J44" s="69"/>
      <c r="K44" s="75"/>
    </row>
    <row r="45" spans="4:11" x14ac:dyDescent="0.15">
      <c r="D45" s="76"/>
      <c r="E45" s="69"/>
      <c r="F45" s="69"/>
      <c r="G45" s="69"/>
      <c r="H45" s="69"/>
      <c r="I45" s="69"/>
      <c r="J45" s="69"/>
      <c r="K45" s="75"/>
    </row>
    <row r="46" spans="4:11" x14ac:dyDescent="0.15">
      <c r="D46" s="76"/>
      <c r="E46" s="69"/>
      <c r="F46" s="69"/>
      <c r="G46" s="69"/>
      <c r="H46" s="69"/>
      <c r="I46" s="69"/>
      <c r="J46" s="69"/>
      <c r="K46" s="75"/>
    </row>
    <row r="47" spans="4:11" x14ac:dyDescent="0.15">
      <c r="D47" s="76"/>
      <c r="E47" s="69"/>
      <c r="F47" s="69"/>
      <c r="G47" s="69"/>
      <c r="H47" s="69"/>
      <c r="I47" s="69"/>
      <c r="J47" s="69"/>
      <c r="K47" s="75"/>
    </row>
    <row r="48" spans="4:11" x14ac:dyDescent="0.15">
      <c r="D48" s="76"/>
      <c r="E48" s="69"/>
      <c r="F48" s="69"/>
      <c r="G48" s="69"/>
      <c r="H48" s="69"/>
      <c r="I48" s="69"/>
      <c r="J48" s="69"/>
      <c r="K48" s="75"/>
    </row>
    <row r="49" spans="4:11" x14ac:dyDescent="0.15">
      <c r="D49" s="76"/>
      <c r="E49" s="69"/>
      <c r="F49" s="69"/>
      <c r="G49" s="69"/>
      <c r="H49" s="69"/>
      <c r="I49" s="69"/>
      <c r="J49" s="69"/>
      <c r="K49" s="75"/>
    </row>
    <row r="50" spans="4:11" x14ac:dyDescent="0.15">
      <c r="D50" s="76"/>
      <c r="E50" s="69"/>
      <c r="F50" s="69"/>
      <c r="G50" s="69"/>
      <c r="H50" s="69"/>
      <c r="I50" s="69"/>
      <c r="J50" s="69"/>
      <c r="K50" s="75"/>
    </row>
    <row r="51" spans="4:11" x14ac:dyDescent="0.15">
      <c r="D51" s="76"/>
      <c r="E51" s="69"/>
      <c r="F51" s="69"/>
      <c r="G51" s="69"/>
      <c r="H51" s="69"/>
      <c r="I51" s="69"/>
      <c r="J51" s="69"/>
      <c r="K51" s="75"/>
    </row>
    <row r="52" spans="4:11" x14ac:dyDescent="0.15">
      <c r="D52" s="76"/>
      <c r="E52" s="69"/>
      <c r="F52" s="69"/>
      <c r="G52" s="69"/>
      <c r="H52" s="69"/>
      <c r="I52" s="69"/>
      <c r="J52" s="69"/>
      <c r="K52" s="75"/>
    </row>
    <row r="53" spans="4:11" x14ac:dyDescent="0.15">
      <c r="D53" s="76"/>
      <c r="E53" s="69"/>
      <c r="F53" s="69"/>
      <c r="G53" s="69"/>
      <c r="H53" s="69"/>
      <c r="I53" s="69"/>
      <c r="J53" s="69"/>
      <c r="K53" s="75"/>
    </row>
    <row r="54" spans="4:11" x14ac:dyDescent="0.15">
      <c r="D54" s="76"/>
      <c r="E54" s="69"/>
      <c r="F54" s="69"/>
      <c r="G54" s="69"/>
      <c r="H54" s="69"/>
      <c r="I54" s="69"/>
      <c r="J54" s="69"/>
      <c r="K54" s="75"/>
    </row>
    <row r="55" spans="4:11" x14ac:dyDescent="0.15">
      <c r="D55" s="76"/>
      <c r="E55" s="69"/>
      <c r="F55" s="69"/>
      <c r="G55" s="69"/>
      <c r="H55" s="69"/>
      <c r="I55" s="69"/>
      <c r="J55" s="69"/>
      <c r="K55" s="75"/>
    </row>
    <row r="56" spans="4:11" x14ac:dyDescent="0.15">
      <c r="D56" s="76"/>
      <c r="E56" s="69"/>
      <c r="F56" s="69"/>
      <c r="G56" s="69"/>
      <c r="H56" s="69"/>
      <c r="I56" s="69"/>
      <c r="J56" s="69"/>
      <c r="K56" s="75"/>
    </row>
    <row r="57" spans="4:11" x14ac:dyDescent="0.15">
      <c r="D57" s="76"/>
      <c r="E57" s="69"/>
      <c r="F57" s="69"/>
      <c r="G57" s="69"/>
      <c r="H57" s="69"/>
      <c r="I57" s="69"/>
      <c r="J57" s="69"/>
      <c r="K57" s="75"/>
    </row>
    <row r="58" spans="4:11" x14ac:dyDescent="0.15">
      <c r="D58" s="76"/>
      <c r="E58" s="69"/>
      <c r="F58" s="69"/>
      <c r="G58" s="69"/>
      <c r="H58" s="69"/>
      <c r="I58" s="69"/>
      <c r="J58" s="69"/>
      <c r="K58" s="75"/>
    </row>
    <row r="59" spans="4:11" x14ac:dyDescent="0.15">
      <c r="D59" s="76"/>
      <c r="E59" s="69"/>
      <c r="F59" s="69"/>
      <c r="G59" s="69"/>
      <c r="H59" s="69"/>
      <c r="I59" s="69"/>
      <c r="J59" s="69"/>
      <c r="K59" s="75"/>
    </row>
    <row r="60" spans="4:11" x14ac:dyDescent="0.15">
      <c r="D60" s="76"/>
      <c r="E60" s="69"/>
      <c r="F60" s="69"/>
      <c r="G60" s="69"/>
      <c r="H60" s="69"/>
      <c r="I60" s="69"/>
      <c r="J60" s="69"/>
      <c r="K60" s="75"/>
    </row>
    <row r="61" spans="4:11" x14ac:dyDescent="0.15">
      <c r="D61" s="76"/>
      <c r="E61" s="69"/>
      <c r="F61" s="69"/>
      <c r="G61" s="69"/>
      <c r="H61" s="69"/>
      <c r="I61" s="69"/>
      <c r="J61" s="69"/>
      <c r="K61" s="75"/>
    </row>
    <row r="62" spans="4:11" x14ac:dyDescent="0.15">
      <c r="D62" s="76"/>
      <c r="E62" s="69"/>
      <c r="F62" s="69"/>
      <c r="G62" s="69"/>
      <c r="H62" s="69"/>
      <c r="I62" s="69"/>
      <c r="J62" s="69"/>
      <c r="K62" s="75"/>
    </row>
    <row r="63" spans="4:11" x14ac:dyDescent="0.15">
      <c r="D63" s="76"/>
      <c r="E63" s="69"/>
      <c r="F63" s="69"/>
      <c r="G63" s="69"/>
      <c r="H63" s="69"/>
      <c r="I63" s="69"/>
      <c r="J63" s="69"/>
      <c r="K63" s="75"/>
    </row>
    <row r="64" spans="4:11" x14ac:dyDescent="0.15">
      <c r="D64" s="76"/>
      <c r="E64" s="69"/>
      <c r="F64" s="69"/>
      <c r="G64" s="69"/>
      <c r="H64" s="69"/>
      <c r="I64" s="69"/>
      <c r="J64" s="69"/>
      <c r="K64" s="75"/>
    </row>
    <row r="65" spans="4:11" x14ac:dyDescent="0.15">
      <c r="D65" s="76"/>
      <c r="E65" s="69"/>
      <c r="F65" s="69"/>
      <c r="G65" s="69"/>
      <c r="H65" s="69"/>
      <c r="I65" s="69"/>
      <c r="J65" s="69"/>
      <c r="K65" s="75"/>
    </row>
    <row r="66" spans="4:11" x14ac:dyDescent="0.15">
      <c r="D66" s="76"/>
      <c r="E66" s="69"/>
      <c r="F66" s="69"/>
      <c r="G66" s="69"/>
      <c r="H66" s="69"/>
      <c r="I66" s="69"/>
      <c r="J66" s="69"/>
      <c r="K66" s="75"/>
    </row>
    <row r="67" spans="4:11" x14ac:dyDescent="0.15">
      <c r="D67" s="76"/>
      <c r="E67" s="69"/>
      <c r="F67" s="69"/>
      <c r="G67" s="69"/>
      <c r="H67" s="69"/>
      <c r="I67" s="69"/>
      <c r="J67" s="69"/>
      <c r="K67" s="75"/>
    </row>
    <row r="68" spans="4:11" x14ac:dyDescent="0.15">
      <c r="D68" s="76"/>
      <c r="E68" s="69"/>
      <c r="F68" s="69"/>
      <c r="G68" s="69"/>
      <c r="H68" s="69"/>
      <c r="I68" s="69"/>
      <c r="J68" s="69"/>
      <c r="K68" s="75"/>
    </row>
    <row r="69" spans="4:11" x14ac:dyDescent="0.15">
      <c r="D69" s="76"/>
      <c r="E69" s="69"/>
      <c r="F69" s="69"/>
      <c r="G69" s="69"/>
      <c r="H69" s="69"/>
      <c r="I69" s="69"/>
      <c r="J69" s="69"/>
      <c r="K69" s="75"/>
    </row>
    <row r="70" spans="4:11" x14ac:dyDescent="0.15">
      <c r="D70" s="76"/>
      <c r="E70" s="69"/>
      <c r="F70" s="69"/>
      <c r="G70" s="69"/>
      <c r="H70" s="69"/>
      <c r="I70" s="69"/>
      <c r="J70" s="69"/>
      <c r="K70" s="75"/>
    </row>
    <row r="71" spans="4:11" x14ac:dyDescent="0.15">
      <c r="D71" s="76"/>
      <c r="E71" s="69"/>
      <c r="F71" s="69"/>
      <c r="G71" s="69"/>
      <c r="H71" s="69"/>
      <c r="I71" s="69"/>
      <c r="J71" s="69"/>
      <c r="K71" s="75"/>
    </row>
    <row r="72" spans="4:11" x14ac:dyDescent="0.15">
      <c r="D72" s="76"/>
      <c r="E72" s="69"/>
      <c r="F72" s="69"/>
      <c r="G72" s="69"/>
      <c r="H72" s="69"/>
      <c r="I72" s="69"/>
      <c r="J72" s="69"/>
      <c r="K72" s="75"/>
    </row>
    <row r="73" spans="4:11" x14ac:dyDescent="0.15">
      <c r="D73" s="76"/>
      <c r="E73" s="69"/>
      <c r="F73" s="69"/>
      <c r="G73" s="69"/>
      <c r="H73" s="69"/>
      <c r="I73" s="69"/>
      <c r="J73" s="69"/>
      <c r="K73" s="75"/>
    </row>
    <row r="74" spans="4:11" x14ac:dyDescent="0.15">
      <c r="D74" s="76"/>
      <c r="E74" s="69"/>
      <c r="F74" s="69"/>
      <c r="G74" s="69"/>
      <c r="H74" s="69"/>
      <c r="I74" s="69"/>
      <c r="J74" s="69"/>
      <c r="K74" s="75"/>
    </row>
    <row r="75" spans="4:11" x14ac:dyDescent="0.15">
      <c r="D75" s="76"/>
      <c r="E75" s="69"/>
      <c r="F75" s="69"/>
      <c r="G75" s="69"/>
      <c r="H75" s="69"/>
      <c r="I75" s="69"/>
      <c r="J75" s="69"/>
      <c r="K75" s="75"/>
    </row>
    <row r="76" spans="4:11" x14ac:dyDescent="0.15">
      <c r="D76" s="76"/>
      <c r="E76" s="69"/>
      <c r="F76" s="69"/>
      <c r="G76" s="69"/>
      <c r="H76" s="69"/>
      <c r="I76" s="69"/>
      <c r="J76" s="69"/>
      <c r="K76" s="75"/>
    </row>
    <row r="77" spans="4:11" x14ac:dyDescent="0.15">
      <c r="D77" s="76"/>
      <c r="E77" s="69"/>
      <c r="F77" s="69"/>
      <c r="G77" s="69"/>
      <c r="H77" s="69"/>
      <c r="I77" s="69"/>
      <c r="J77" s="69"/>
      <c r="K77" s="75"/>
    </row>
    <row r="78" spans="4:11" x14ac:dyDescent="0.15">
      <c r="D78" s="76"/>
      <c r="E78" s="69"/>
      <c r="F78" s="69"/>
      <c r="G78" s="69"/>
      <c r="H78" s="69"/>
      <c r="I78" s="69"/>
      <c r="J78" s="69"/>
      <c r="K78" s="75"/>
    </row>
    <row r="79" spans="4:11" x14ac:dyDescent="0.15">
      <c r="D79" s="76"/>
      <c r="E79" s="69"/>
      <c r="F79" s="69"/>
      <c r="G79" s="69"/>
      <c r="H79" s="69"/>
      <c r="I79" s="69"/>
      <c r="J79" s="69"/>
      <c r="K79" s="75"/>
    </row>
    <row r="80" spans="4:11" x14ac:dyDescent="0.15">
      <c r="D80" s="76"/>
      <c r="E80" s="69"/>
      <c r="F80" s="69"/>
      <c r="G80" s="69"/>
      <c r="H80" s="69"/>
      <c r="I80" s="69"/>
      <c r="J80" s="69"/>
      <c r="K80" s="75"/>
    </row>
    <row r="81" spans="4:11" x14ac:dyDescent="0.15">
      <c r="D81" s="76"/>
      <c r="E81" s="69"/>
      <c r="F81" s="69"/>
      <c r="G81" s="69"/>
      <c r="H81" s="69"/>
      <c r="I81" s="69"/>
      <c r="J81" s="69"/>
      <c r="K81" s="75"/>
    </row>
    <row r="82" spans="4:11" x14ac:dyDescent="0.15">
      <c r="D82" s="76"/>
      <c r="E82" s="69"/>
      <c r="F82" s="69"/>
      <c r="G82" s="69"/>
      <c r="H82" s="69"/>
      <c r="I82" s="69"/>
      <c r="J82" s="69"/>
      <c r="K82" s="75"/>
    </row>
    <row r="83" spans="4:11" x14ac:dyDescent="0.15">
      <c r="D83" s="76"/>
      <c r="E83" s="69"/>
      <c r="F83" s="69"/>
      <c r="G83" s="69"/>
      <c r="H83" s="69"/>
      <c r="I83" s="69"/>
      <c r="J83" s="69"/>
      <c r="K83" s="75"/>
    </row>
    <row r="84" spans="4:11" x14ac:dyDescent="0.15">
      <c r="D84" s="76"/>
      <c r="E84" s="69"/>
      <c r="F84" s="69"/>
      <c r="G84" s="69"/>
      <c r="H84" s="69"/>
      <c r="I84" s="69"/>
      <c r="J84" s="69"/>
      <c r="K84" s="75"/>
    </row>
    <row r="85" spans="4:11" x14ac:dyDescent="0.15">
      <c r="D85" s="76"/>
      <c r="E85" s="69"/>
      <c r="F85" s="69"/>
      <c r="G85" s="69"/>
      <c r="H85" s="69"/>
      <c r="I85" s="69"/>
      <c r="J85" s="69"/>
      <c r="K85" s="75"/>
    </row>
    <row r="86" spans="4:11" x14ac:dyDescent="0.15">
      <c r="D86" s="76"/>
      <c r="E86" s="69"/>
      <c r="F86" s="69"/>
      <c r="G86" s="69"/>
      <c r="H86" s="69"/>
      <c r="I86" s="69"/>
      <c r="J86" s="69"/>
      <c r="K86" s="75"/>
    </row>
    <row r="87" spans="4:11" x14ac:dyDescent="0.15">
      <c r="D87" s="76"/>
      <c r="E87" s="69"/>
      <c r="F87" s="69"/>
      <c r="G87" s="69"/>
      <c r="H87" s="69"/>
      <c r="I87" s="69"/>
      <c r="J87" s="69"/>
      <c r="K87" s="75"/>
    </row>
    <row r="88" spans="4:11" x14ac:dyDescent="0.15">
      <c r="D88" s="76"/>
      <c r="E88" s="69"/>
      <c r="F88" s="69"/>
      <c r="G88" s="69"/>
      <c r="H88" s="69"/>
      <c r="I88" s="69"/>
      <c r="J88" s="69"/>
      <c r="K88" s="75"/>
    </row>
    <row r="89" spans="4:11" x14ac:dyDescent="0.15">
      <c r="D89" s="76"/>
      <c r="E89" s="69"/>
      <c r="F89" s="69"/>
      <c r="G89" s="69"/>
      <c r="H89" s="69"/>
      <c r="I89" s="69"/>
      <c r="J89" s="69"/>
      <c r="K89" s="75"/>
    </row>
    <row r="90" spans="4:11" x14ac:dyDescent="0.15">
      <c r="D90" s="76"/>
      <c r="E90" s="69"/>
      <c r="F90" s="69"/>
      <c r="G90" s="69"/>
      <c r="H90" s="69"/>
      <c r="I90" s="69"/>
      <c r="J90" s="69"/>
      <c r="K90" s="75"/>
    </row>
    <row r="91" spans="4:11" x14ac:dyDescent="0.15">
      <c r="D91" s="76"/>
      <c r="E91" s="69"/>
      <c r="F91" s="69"/>
      <c r="G91" s="69"/>
      <c r="H91" s="69"/>
      <c r="I91" s="69"/>
      <c r="J91" s="69"/>
      <c r="K91" s="75"/>
    </row>
    <row r="92" spans="4:11" x14ac:dyDescent="0.15">
      <c r="D92" s="76"/>
      <c r="E92" s="69"/>
      <c r="F92" s="69"/>
      <c r="G92" s="69"/>
      <c r="H92" s="69"/>
      <c r="I92" s="69"/>
      <c r="J92" s="69"/>
      <c r="K92" s="75"/>
    </row>
    <row r="93" spans="4:11" x14ac:dyDescent="0.15">
      <c r="D93" s="76"/>
      <c r="E93" s="69"/>
      <c r="F93" s="69"/>
      <c r="G93" s="69"/>
      <c r="H93" s="69"/>
      <c r="I93" s="69"/>
      <c r="J93" s="69"/>
      <c r="K93" s="75"/>
    </row>
    <row r="94" spans="4:11" x14ac:dyDescent="0.15">
      <c r="D94" s="76"/>
      <c r="E94" s="69"/>
      <c r="F94" s="69"/>
      <c r="G94" s="69"/>
      <c r="H94" s="69"/>
      <c r="I94" s="69"/>
      <c r="J94" s="69"/>
      <c r="K94" s="75"/>
    </row>
    <row r="95" spans="4:11" x14ac:dyDescent="0.15">
      <c r="D95" s="76"/>
      <c r="E95" s="69"/>
      <c r="F95" s="69"/>
      <c r="G95" s="69"/>
      <c r="H95" s="69"/>
      <c r="I95" s="69"/>
      <c r="J95" s="69"/>
      <c r="K95" s="75"/>
    </row>
    <row r="96" spans="4:11" x14ac:dyDescent="0.15">
      <c r="D96" s="76"/>
      <c r="E96" s="69"/>
      <c r="F96" s="69"/>
      <c r="G96" s="69"/>
      <c r="H96" s="69"/>
      <c r="I96" s="69"/>
      <c r="J96" s="69"/>
      <c r="K96" s="75"/>
    </row>
    <row r="97" spans="4:11" x14ac:dyDescent="0.15">
      <c r="D97" s="76"/>
      <c r="E97" s="69"/>
      <c r="F97" s="69"/>
      <c r="G97" s="69"/>
      <c r="H97" s="69"/>
      <c r="I97" s="69"/>
      <c r="J97" s="69"/>
      <c r="K97" s="75"/>
    </row>
    <row r="98" spans="4:11" x14ac:dyDescent="0.15">
      <c r="D98" s="76"/>
      <c r="E98" s="69"/>
      <c r="F98" s="69"/>
      <c r="G98" s="69"/>
      <c r="H98" s="69"/>
      <c r="I98" s="69"/>
      <c r="J98" s="69"/>
      <c r="K98" s="75"/>
    </row>
    <row r="99" spans="4:11" x14ac:dyDescent="0.15">
      <c r="D99" s="76"/>
      <c r="E99" s="69"/>
      <c r="F99" s="69"/>
      <c r="G99" s="69"/>
      <c r="H99" s="69"/>
      <c r="I99" s="69"/>
      <c r="J99" s="69"/>
      <c r="K99" s="75"/>
    </row>
    <row r="100" spans="4:11" x14ac:dyDescent="0.15">
      <c r="D100" s="76"/>
      <c r="E100" s="69"/>
      <c r="F100" s="69"/>
      <c r="G100" s="69"/>
      <c r="H100" s="69"/>
      <c r="I100" s="69"/>
      <c r="J100" s="69"/>
      <c r="K100" s="75"/>
    </row>
    <row r="101" spans="4:11" x14ac:dyDescent="0.15">
      <c r="D101" s="76"/>
      <c r="E101" s="69"/>
      <c r="F101" s="69"/>
      <c r="G101" s="69"/>
      <c r="H101" s="69"/>
      <c r="I101" s="69"/>
      <c r="J101" s="69"/>
      <c r="K101" s="75"/>
    </row>
    <row r="102" spans="4:11" x14ac:dyDescent="0.15">
      <c r="D102" s="76"/>
      <c r="E102" s="69"/>
      <c r="F102" s="69"/>
      <c r="G102" s="69"/>
      <c r="H102" s="69"/>
      <c r="I102" s="69"/>
      <c r="J102" s="69"/>
      <c r="K102" s="75"/>
    </row>
    <row r="103" spans="4:11" x14ac:dyDescent="0.15">
      <c r="D103" s="76"/>
      <c r="E103" s="69"/>
      <c r="F103" s="69"/>
      <c r="G103" s="69"/>
      <c r="H103" s="69"/>
      <c r="I103" s="69"/>
      <c r="J103" s="69"/>
      <c r="K103" s="75"/>
    </row>
    <row r="104" spans="4:11" x14ac:dyDescent="0.15">
      <c r="D104" s="76"/>
      <c r="E104" s="69"/>
      <c r="F104" s="69"/>
      <c r="G104" s="69"/>
      <c r="H104" s="69"/>
      <c r="I104" s="69"/>
      <c r="J104" s="69"/>
      <c r="K104" s="75"/>
    </row>
    <row r="105" spans="4:11" x14ac:dyDescent="0.15">
      <c r="D105" s="76"/>
      <c r="E105" s="69"/>
      <c r="F105" s="69"/>
      <c r="G105" s="69"/>
      <c r="H105" s="69"/>
      <c r="I105" s="69"/>
      <c r="J105" s="69"/>
      <c r="K105" s="75"/>
    </row>
    <row r="106" spans="4:11" x14ac:dyDescent="0.15">
      <c r="D106" s="76"/>
      <c r="E106" s="69"/>
      <c r="F106" s="69"/>
      <c r="G106" s="69"/>
      <c r="H106" s="69"/>
      <c r="I106" s="69"/>
      <c r="J106" s="69"/>
      <c r="K106" s="75"/>
    </row>
    <row r="107" spans="4:11" x14ac:dyDescent="0.15">
      <c r="D107" s="76"/>
      <c r="E107" s="69"/>
      <c r="F107" s="69"/>
      <c r="G107" s="69"/>
      <c r="H107" s="69"/>
      <c r="I107" s="69"/>
      <c r="J107" s="69"/>
      <c r="K107" s="75"/>
    </row>
    <row r="108" spans="4:11" x14ac:dyDescent="0.15">
      <c r="D108" s="76"/>
      <c r="E108" s="69"/>
      <c r="F108" s="69"/>
      <c r="G108" s="69"/>
      <c r="H108" s="69"/>
      <c r="I108" s="69"/>
      <c r="J108" s="69"/>
      <c r="K108" s="75"/>
    </row>
    <row r="109" spans="4:11" x14ac:dyDescent="0.15">
      <c r="D109" s="76"/>
      <c r="E109" s="69"/>
      <c r="F109" s="69"/>
      <c r="G109" s="69"/>
      <c r="H109" s="69"/>
      <c r="I109" s="69"/>
      <c r="J109" s="69"/>
      <c r="K109" s="75"/>
    </row>
    <row r="110" spans="4:11" x14ac:dyDescent="0.15">
      <c r="D110" s="76"/>
      <c r="E110" s="69"/>
      <c r="F110" s="69"/>
      <c r="G110" s="69"/>
      <c r="H110" s="69"/>
      <c r="I110" s="69"/>
      <c r="J110" s="69"/>
      <c r="K110" s="75"/>
    </row>
    <row r="111" spans="4:11" x14ac:dyDescent="0.15">
      <c r="D111" s="76"/>
      <c r="E111" s="69"/>
      <c r="F111" s="69"/>
      <c r="G111" s="69"/>
      <c r="H111" s="69"/>
      <c r="I111" s="69"/>
      <c r="J111" s="69"/>
      <c r="K111" s="75"/>
    </row>
    <row r="112" spans="4:11" x14ac:dyDescent="0.15">
      <c r="D112" s="76"/>
      <c r="E112" s="69"/>
      <c r="F112" s="69"/>
      <c r="G112" s="69"/>
      <c r="H112" s="69"/>
      <c r="I112" s="69"/>
      <c r="J112" s="69"/>
      <c r="K112" s="75"/>
    </row>
    <row r="113" spans="4:11" x14ac:dyDescent="0.15">
      <c r="D113" s="76"/>
      <c r="E113" s="69"/>
      <c r="F113" s="69"/>
      <c r="G113" s="69"/>
      <c r="H113" s="69"/>
      <c r="I113" s="69"/>
      <c r="J113" s="69"/>
      <c r="K113" s="75"/>
    </row>
    <row r="114" spans="4:11" x14ac:dyDescent="0.15">
      <c r="D114" s="76"/>
      <c r="E114" s="69"/>
      <c r="F114" s="69"/>
      <c r="G114" s="69"/>
      <c r="H114" s="69"/>
      <c r="I114" s="69"/>
      <c r="J114" s="69"/>
      <c r="K114" s="75"/>
    </row>
    <row r="115" spans="4:11" x14ac:dyDescent="0.15">
      <c r="D115" s="76"/>
      <c r="E115" s="69"/>
      <c r="F115" s="69"/>
      <c r="G115" s="69"/>
      <c r="H115" s="69"/>
      <c r="I115" s="69"/>
      <c r="J115" s="69"/>
      <c r="K115" s="75"/>
    </row>
    <row r="116" spans="4:11" x14ac:dyDescent="0.15">
      <c r="D116" s="76"/>
      <c r="E116" s="69"/>
      <c r="F116" s="69"/>
      <c r="G116" s="69"/>
      <c r="H116" s="69"/>
      <c r="I116" s="69"/>
      <c r="J116" s="69"/>
      <c r="K116" s="75"/>
    </row>
    <row r="117" spans="4:11" x14ac:dyDescent="0.15">
      <c r="D117" s="76"/>
      <c r="E117" s="69"/>
      <c r="F117" s="69"/>
      <c r="G117" s="69"/>
      <c r="H117" s="69"/>
      <c r="I117" s="69"/>
      <c r="J117" s="69"/>
      <c r="K117" s="75"/>
    </row>
    <row r="118" spans="4:11" x14ac:dyDescent="0.15">
      <c r="D118" s="76"/>
      <c r="E118" s="69"/>
      <c r="F118" s="69"/>
      <c r="G118" s="69"/>
      <c r="H118" s="69"/>
      <c r="I118" s="69"/>
      <c r="J118" s="69"/>
      <c r="K118" s="75"/>
    </row>
    <row r="119" spans="4:11" x14ac:dyDescent="0.15">
      <c r="D119" s="76"/>
      <c r="E119" s="69"/>
      <c r="F119" s="69"/>
      <c r="G119" s="69"/>
      <c r="H119" s="69"/>
      <c r="I119" s="69"/>
      <c r="J119" s="69"/>
      <c r="K119" s="75"/>
    </row>
    <row r="120" spans="4:11" x14ac:dyDescent="0.15">
      <c r="D120" s="76"/>
      <c r="E120" s="69"/>
      <c r="F120" s="69"/>
      <c r="G120" s="69"/>
      <c r="H120" s="69"/>
      <c r="I120" s="69"/>
      <c r="J120" s="69"/>
      <c r="K120" s="75"/>
    </row>
    <row r="121" spans="4:11" x14ac:dyDescent="0.15">
      <c r="D121" s="76"/>
      <c r="E121" s="69"/>
      <c r="F121" s="69"/>
      <c r="G121" s="69"/>
      <c r="H121" s="69"/>
      <c r="I121" s="69"/>
      <c r="J121" s="69"/>
      <c r="K121" s="75"/>
    </row>
    <row r="122" spans="4:11" x14ac:dyDescent="0.15">
      <c r="D122" s="76"/>
      <c r="E122" s="69"/>
      <c r="F122" s="69"/>
      <c r="G122" s="69"/>
      <c r="H122" s="69"/>
      <c r="I122" s="69"/>
      <c r="J122" s="69"/>
      <c r="K122" s="75"/>
    </row>
    <row r="123" spans="4:11" x14ac:dyDescent="0.15">
      <c r="D123" s="76"/>
      <c r="E123" s="69"/>
      <c r="F123" s="69"/>
      <c r="G123" s="69"/>
      <c r="H123" s="69"/>
      <c r="I123" s="69"/>
      <c r="J123" s="69"/>
      <c r="K123" s="75"/>
    </row>
    <row r="124" spans="4:11" x14ac:dyDescent="0.15">
      <c r="D124" s="76"/>
      <c r="E124" s="69"/>
      <c r="F124" s="69"/>
      <c r="G124" s="69"/>
      <c r="H124" s="69"/>
      <c r="I124" s="69"/>
      <c r="J124" s="69"/>
      <c r="K124" s="75"/>
    </row>
    <row r="125" spans="4:11" x14ac:dyDescent="0.15">
      <c r="D125" s="76"/>
      <c r="E125" s="69"/>
      <c r="F125" s="69"/>
      <c r="G125" s="69"/>
      <c r="H125" s="69"/>
      <c r="I125" s="69"/>
      <c r="J125" s="69"/>
      <c r="K125" s="75"/>
    </row>
    <row r="126" spans="4:11" x14ac:dyDescent="0.15">
      <c r="D126" s="76"/>
      <c r="E126" s="69"/>
      <c r="F126" s="69"/>
      <c r="G126" s="69"/>
      <c r="H126" s="69"/>
      <c r="I126" s="69"/>
      <c r="J126" s="69"/>
      <c r="K126" s="75"/>
    </row>
    <row r="127" spans="4:11" x14ac:dyDescent="0.15">
      <c r="D127" s="76"/>
      <c r="E127" s="69"/>
      <c r="F127" s="69"/>
      <c r="G127" s="69"/>
      <c r="H127" s="69"/>
      <c r="I127" s="69"/>
      <c r="J127" s="69"/>
      <c r="K127" s="75"/>
    </row>
    <row r="128" spans="4:11" x14ac:dyDescent="0.15">
      <c r="D128" s="76"/>
      <c r="E128" s="69"/>
      <c r="F128" s="69"/>
      <c r="G128" s="69"/>
      <c r="H128" s="69"/>
      <c r="I128" s="69"/>
      <c r="J128" s="69"/>
      <c r="K128" s="75"/>
    </row>
    <row r="129" spans="4:11" x14ac:dyDescent="0.15">
      <c r="D129" s="76"/>
      <c r="E129" s="69"/>
      <c r="F129" s="69"/>
      <c r="G129" s="69"/>
      <c r="H129" s="69"/>
      <c r="I129" s="69"/>
      <c r="J129" s="69"/>
      <c r="K129" s="75"/>
    </row>
    <row r="130" spans="4:11" x14ac:dyDescent="0.15">
      <c r="D130" s="76"/>
      <c r="E130" s="69"/>
      <c r="F130" s="69"/>
      <c r="G130" s="69"/>
      <c r="H130" s="69"/>
      <c r="I130" s="69"/>
      <c r="J130" s="69"/>
      <c r="K130" s="75"/>
    </row>
    <row r="131" spans="4:11" x14ac:dyDescent="0.15">
      <c r="D131" s="76"/>
      <c r="E131" s="69"/>
      <c r="F131" s="69"/>
      <c r="G131" s="69"/>
      <c r="H131" s="69"/>
      <c r="I131" s="69"/>
      <c r="J131" s="69"/>
      <c r="K131" s="75"/>
    </row>
    <row r="132" spans="4:11" x14ac:dyDescent="0.15">
      <c r="D132" s="76"/>
      <c r="E132" s="69"/>
      <c r="F132" s="69"/>
      <c r="G132" s="69"/>
      <c r="H132" s="69"/>
      <c r="I132" s="69"/>
      <c r="J132" s="69"/>
      <c r="K132" s="75"/>
    </row>
    <row r="133" spans="4:11" x14ac:dyDescent="0.15">
      <c r="D133" s="76"/>
      <c r="E133" s="69"/>
      <c r="F133" s="69"/>
      <c r="G133" s="69"/>
      <c r="H133" s="69"/>
      <c r="I133" s="69"/>
      <c r="J133" s="69"/>
      <c r="K133" s="75"/>
    </row>
    <row r="134" spans="4:11" x14ac:dyDescent="0.15">
      <c r="D134" s="76"/>
      <c r="E134" s="69"/>
      <c r="F134" s="69"/>
      <c r="G134" s="69"/>
      <c r="H134" s="69"/>
      <c r="I134" s="69"/>
      <c r="J134" s="69"/>
      <c r="K134" s="75"/>
    </row>
    <row r="135" spans="4:11" x14ac:dyDescent="0.15">
      <c r="D135" s="76"/>
      <c r="E135" s="69"/>
      <c r="F135" s="69"/>
      <c r="G135" s="69"/>
      <c r="H135" s="69"/>
      <c r="I135" s="69"/>
      <c r="J135" s="69"/>
      <c r="K135" s="75"/>
    </row>
    <row r="136" spans="4:11" x14ac:dyDescent="0.15">
      <c r="D136" s="76"/>
      <c r="E136" s="69"/>
      <c r="F136" s="69"/>
      <c r="G136" s="69"/>
      <c r="H136" s="69"/>
      <c r="I136" s="69"/>
      <c r="J136" s="69"/>
      <c r="K136" s="75"/>
    </row>
    <row r="137" spans="4:11" x14ac:dyDescent="0.15">
      <c r="D137" s="76"/>
      <c r="E137" s="69"/>
      <c r="F137" s="69"/>
      <c r="G137" s="69"/>
      <c r="H137" s="69"/>
      <c r="I137" s="69"/>
      <c r="J137" s="69"/>
      <c r="K137" s="75"/>
    </row>
    <row r="138" spans="4:11" x14ac:dyDescent="0.15">
      <c r="D138" s="76"/>
      <c r="E138" s="69"/>
      <c r="F138" s="69"/>
      <c r="G138" s="69"/>
      <c r="H138" s="69"/>
      <c r="I138" s="69"/>
      <c r="J138" s="69"/>
      <c r="K138" s="75"/>
    </row>
    <row r="139" spans="4:11" x14ac:dyDescent="0.15">
      <c r="D139" s="76"/>
      <c r="E139" s="69"/>
      <c r="F139" s="69"/>
      <c r="G139" s="69"/>
      <c r="H139" s="69"/>
      <c r="I139" s="69"/>
      <c r="J139" s="69"/>
      <c r="K139" s="75"/>
    </row>
    <row r="140" spans="4:11" x14ac:dyDescent="0.15">
      <c r="D140" s="76"/>
      <c r="E140" s="69"/>
      <c r="F140" s="69"/>
      <c r="G140" s="69"/>
      <c r="H140" s="69"/>
      <c r="I140" s="69"/>
      <c r="J140" s="69"/>
      <c r="K140" s="75"/>
    </row>
    <row r="141" spans="4:11" x14ac:dyDescent="0.15">
      <c r="D141" s="76"/>
      <c r="E141" s="69"/>
      <c r="F141" s="69"/>
      <c r="G141" s="69"/>
      <c r="H141" s="69"/>
      <c r="I141" s="69"/>
      <c r="J141" s="69"/>
      <c r="K141" s="75"/>
    </row>
    <row r="142" spans="4:11" x14ac:dyDescent="0.15">
      <c r="D142" s="76"/>
      <c r="E142" s="69"/>
      <c r="F142" s="69"/>
      <c r="G142" s="69"/>
      <c r="H142" s="69"/>
      <c r="I142" s="69"/>
      <c r="J142" s="69"/>
      <c r="K142" s="75"/>
    </row>
    <row r="143" spans="4:11" x14ac:dyDescent="0.15">
      <c r="D143" s="76"/>
      <c r="E143" s="69"/>
      <c r="F143" s="69"/>
      <c r="G143" s="69"/>
      <c r="H143" s="69"/>
      <c r="I143" s="69"/>
      <c r="J143" s="69"/>
      <c r="K143" s="75"/>
    </row>
    <row r="144" spans="4:11" x14ac:dyDescent="0.15">
      <c r="D144" s="76"/>
      <c r="E144" s="69"/>
      <c r="F144" s="69"/>
      <c r="G144" s="69"/>
      <c r="H144" s="69"/>
      <c r="I144" s="69"/>
      <c r="J144" s="69"/>
      <c r="K144" s="75"/>
    </row>
    <row r="145" spans="4:11" x14ac:dyDescent="0.15">
      <c r="D145" s="76"/>
      <c r="E145" s="69"/>
      <c r="F145" s="69"/>
      <c r="G145" s="69"/>
      <c r="H145" s="69"/>
      <c r="I145" s="69"/>
      <c r="J145" s="69"/>
      <c r="K145" s="75"/>
    </row>
    <row r="146" spans="4:11" x14ac:dyDescent="0.15">
      <c r="D146" s="76"/>
      <c r="E146" s="69"/>
      <c r="F146" s="69"/>
      <c r="G146" s="69"/>
      <c r="H146" s="69"/>
      <c r="I146" s="69"/>
      <c r="J146" s="69"/>
      <c r="K146" s="75"/>
    </row>
    <row r="147" spans="4:11" x14ac:dyDescent="0.15">
      <c r="D147" s="76"/>
      <c r="E147" s="69"/>
      <c r="F147" s="69"/>
      <c r="G147" s="69"/>
      <c r="H147" s="69"/>
      <c r="I147" s="69"/>
      <c r="J147" s="69"/>
      <c r="K147" s="75"/>
    </row>
    <row r="148" spans="4:11" x14ac:dyDescent="0.15">
      <c r="D148" s="76"/>
      <c r="E148" s="69"/>
      <c r="F148" s="69"/>
      <c r="G148" s="69"/>
      <c r="H148" s="69"/>
      <c r="I148" s="69"/>
      <c r="J148" s="69"/>
      <c r="K148" s="75"/>
    </row>
    <row r="149" spans="4:11" x14ac:dyDescent="0.15">
      <c r="D149" s="76"/>
      <c r="E149" s="69"/>
      <c r="F149" s="69"/>
      <c r="G149" s="69"/>
      <c r="H149" s="69"/>
      <c r="I149" s="69"/>
      <c r="J149" s="69"/>
      <c r="K149" s="75"/>
    </row>
    <row r="150" spans="4:11" x14ac:dyDescent="0.15">
      <c r="D150" s="76"/>
      <c r="E150" s="69"/>
      <c r="F150" s="69"/>
      <c r="G150" s="69"/>
      <c r="H150" s="69"/>
      <c r="I150" s="69"/>
      <c r="J150" s="69"/>
      <c r="K150" s="75"/>
    </row>
    <row r="151" spans="4:11" x14ac:dyDescent="0.15">
      <c r="D151" s="76"/>
      <c r="E151" s="69"/>
      <c r="F151" s="69"/>
      <c r="G151" s="69"/>
      <c r="H151" s="69"/>
      <c r="I151" s="69"/>
      <c r="J151" s="69"/>
      <c r="K151" s="75"/>
    </row>
    <row r="152" spans="4:11" x14ac:dyDescent="0.15">
      <c r="D152" s="76"/>
      <c r="E152" s="69"/>
      <c r="F152" s="69"/>
      <c r="G152" s="69"/>
      <c r="H152" s="69"/>
      <c r="I152" s="69"/>
      <c r="J152" s="69"/>
      <c r="K152" s="75"/>
    </row>
    <row r="153" spans="4:11" x14ac:dyDescent="0.15">
      <c r="D153" s="76"/>
      <c r="E153" s="69"/>
      <c r="F153" s="69"/>
      <c r="G153" s="69"/>
      <c r="H153" s="69"/>
      <c r="I153" s="69"/>
      <c r="J153" s="69"/>
      <c r="K153" s="75"/>
    </row>
    <row r="154" spans="4:11" x14ac:dyDescent="0.15">
      <c r="D154" s="76"/>
      <c r="E154" s="69"/>
      <c r="F154" s="69"/>
      <c r="G154" s="69"/>
      <c r="H154" s="69"/>
      <c r="I154" s="69"/>
      <c r="J154" s="69"/>
      <c r="K154" s="75"/>
    </row>
    <row r="155" spans="4:11" x14ac:dyDescent="0.15">
      <c r="D155" s="76"/>
      <c r="E155" s="69"/>
      <c r="F155" s="69"/>
      <c r="G155" s="69"/>
      <c r="H155" s="69"/>
      <c r="I155" s="69"/>
      <c r="J155" s="69"/>
      <c r="K155" s="75"/>
    </row>
    <row r="156" spans="4:11" x14ac:dyDescent="0.15">
      <c r="D156" s="76"/>
      <c r="E156" s="69"/>
      <c r="F156" s="69"/>
      <c r="G156" s="69"/>
      <c r="H156" s="69"/>
      <c r="I156" s="69"/>
      <c r="J156" s="69"/>
      <c r="K156" s="75"/>
    </row>
    <row r="157" spans="4:11" x14ac:dyDescent="0.15">
      <c r="D157" s="76"/>
      <c r="E157" s="69"/>
      <c r="F157" s="69"/>
      <c r="G157" s="69"/>
      <c r="H157" s="69"/>
      <c r="I157" s="69"/>
      <c r="J157" s="69"/>
      <c r="K157" s="75"/>
    </row>
    <row r="158" spans="4:11" x14ac:dyDescent="0.15">
      <c r="D158" s="76"/>
      <c r="E158" s="69"/>
      <c r="F158" s="69"/>
      <c r="G158" s="69"/>
      <c r="H158" s="69"/>
      <c r="I158" s="69"/>
      <c r="J158" s="69"/>
      <c r="K158" s="75"/>
    </row>
    <row r="159" spans="4:11" x14ac:dyDescent="0.15">
      <c r="D159" s="76"/>
      <c r="E159" s="69"/>
      <c r="F159" s="69"/>
      <c r="G159" s="69"/>
      <c r="H159" s="69"/>
      <c r="I159" s="69"/>
      <c r="J159" s="69"/>
      <c r="K159" s="75"/>
    </row>
    <row r="160" spans="4:11" x14ac:dyDescent="0.15">
      <c r="D160" s="76"/>
      <c r="E160" s="69"/>
      <c r="F160" s="69"/>
      <c r="G160" s="69"/>
      <c r="H160" s="69"/>
      <c r="I160" s="69"/>
      <c r="J160" s="69"/>
      <c r="K160" s="75"/>
    </row>
    <row r="161" spans="4:11" x14ac:dyDescent="0.15">
      <c r="D161" s="76"/>
      <c r="E161" s="69"/>
      <c r="F161" s="69"/>
      <c r="G161" s="69"/>
      <c r="H161" s="69"/>
      <c r="I161" s="69"/>
      <c r="J161" s="69"/>
      <c r="K161" s="75"/>
    </row>
    <row r="162" spans="4:11" x14ac:dyDescent="0.15">
      <c r="D162" s="76"/>
      <c r="E162" s="69"/>
      <c r="F162" s="69"/>
      <c r="G162" s="69"/>
      <c r="H162" s="69"/>
      <c r="I162" s="69"/>
      <c r="J162" s="69"/>
      <c r="K162" s="75"/>
    </row>
    <row r="163" spans="4:11" x14ac:dyDescent="0.15">
      <c r="D163" s="76"/>
      <c r="E163" s="69"/>
      <c r="F163" s="69"/>
      <c r="G163" s="69"/>
      <c r="H163" s="69"/>
      <c r="I163" s="69"/>
      <c r="J163" s="69"/>
      <c r="K163" s="75"/>
    </row>
    <row r="164" spans="4:11" x14ac:dyDescent="0.15">
      <c r="D164" s="76"/>
      <c r="E164" s="69"/>
      <c r="F164" s="69"/>
      <c r="G164" s="69"/>
      <c r="H164" s="69"/>
      <c r="I164" s="69"/>
      <c r="J164" s="69"/>
      <c r="K164" s="75"/>
    </row>
    <row r="165" spans="4:11" x14ac:dyDescent="0.15">
      <c r="D165" s="76"/>
      <c r="E165" s="69"/>
      <c r="F165" s="69"/>
      <c r="G165" s="69"/>
      <c r="H165" s="69"/>
      <c r="I165" s="69"/>
      <c r="J165" s="69"/>
      <c r="K165" s="75"/>
    </row>
    <row r="166" spans="4:11" x14ac:dyDescent="0.15">
      <c r="D166" s="76"/>
      <c r="E166" s="69"/>
      <c r="F166" s="69"/>
      <c r="G166" s="69"/>
      <c r="H166" s="69"/>
      <c r="I166" s="69"/>
      <c r="J166" s="69"/>
      <c r="K166" s="75"/>
    </row>
    <row r="167" spans="4:11" x14ac:dyDescent="0.15">
      <c r="D167" s="76"/>
      <c r="E167" s="69"/>
      <c r="F167" s="69"/>
      <c r="G167" s="69"/>
      <c r="H167" s="69"/>
      <c r="I167" s="69"/>
      <c r="J167" s="69"/>
      <c r="K167" s="75"/>
    </row>
    <row r="168" spans="4:11" x14ac:dyDescent="0.15">
      <c r="D168" s="76"/>
      <c r="E168" s="69"/>
      <c r="F168" s="69"/>
      <c r="G168" s="69"/>
      <c r="H168" s="69"/>
      <c r="I168" s="69"/>
      <c r="J168" s="69"/>
      <c r="K168" s="75"/>
    </row>
    <row r="169" spans="4:11" x14ac:dyDescent="0.15">
      <c r="D169" s="76"/>
      <c r="E169" s="69"/>
      <c r="F169" s="69"/>
      <c r="G169" s="69"/>
      <c r="H169" s="69"/>
      <c r="I169" s="69"/>
      <c r="J169" s="69"/>
      <c r="K169" s="75"/>
    </row>
    <row r="170" spans="4:11" x14ac:dyDescent="0.15">
      <c r="D170" s="76"/>
      <c r="E170" s="69"/>
      <c r="F170" s="69"/>
      <c r="G170" s="69"/>
      <c r="H170" s="69"/>
      <c r="I170" s="69"/>
      <c r="J170" s="69"/>
      <c r="K170" s="75"/>
    </row>
    <row r="171" spans="4:11" x14ac:dyDescent="0.15">
      <c r="D171" s="76"/>
      <c r="E171" s="69"/>
      <c r="F171" s="69"/>
      <c r="G171" s="69"/>
      <c r="H171" s="69"/>
      <c r="I171" s="69"/>
      <c r="J171" s="69"/>
      <c r="K171" s="75"/>
    </row>
    <row r="172" spans="4:11" x14ac:dyDescent="0.15">
      <c r="D172" s="76"/>
      <c r="E172" s="69"/>
      <c r="F172" s="69"/>
      <c r="G172" s="69"/>
      <c r="H172" s="69"/>
      <c r="I172" s="69"/>
      <c r="J172" s="69"/>
      <c r="K172" s="75"/>
    </row>
    <row r="173" spans="4:11" x14ac:dyDescent="0.15">
      <c r="D173" s="76"/>
      <c r="E173" s="69"/>
      <c r="F173" s="69"/>
      <c r="G173" s="69"/>
      <c r="H173" s="69"/>
      <c r="I173" s="69"/>
      <c r="J173" s="69"/>
      <c r="K173" s="75"/>
    </row>
    <row r="174" spans="4:11" x14ac:dyDescent="0.15">
      <c r="D174" s="76"/>
      <c r="E174" s="69"/>
      <c r="F174" s="69"/>
      <c r="G174" s="69"/>
      <c r="H174" s="69"/>
      <c r="I174" s="69"/>
      <c r="J174" s="69"/>
      <c r="K174" s="75"/>
    </row>
    <row r="175" spans="4:11" x14ac:dyDescent="0.15">
      <c r="D175" s="76"/>
      <c r="E175" s="69"/>
      <c r="F175" s="69"/>
      <c r="G175" s="69"/>
      <c r="H175" s="69"/>
      <c r="I175" s="69"/>
      <c r="J175" s="69"/>
      <c r="K175" s="75"/>
    </row>
    <row r="176" spans="4:11" x14ac:dyDescent="0.15">
      <c r="D176" s="76"/>
      <c r="E176" s="69"/>
      <c r="F176" s="69"/>
      <c r="G176" s="69"/>
      <c r="H176" s="69"/>
      <c r="I176" s="69"/>
      <c r="J176" s="69"/>
      <c r="K176" s="75"/>
    </row>
    <row r="177" spans="4:11" x14ac:dyDescent="0.15">
      <c r="D177" s="76"/>
      <c r="E177" s="69"/>
      <c r="F177" s="69"/>
      <c r="G177" s="69"/>
      <c r="H177" s="69"/>
      <c r="I177" s="69"/>
      <c r="J177" s="69"/>
      <c r="K177" s="75"/>
    </row>
    <row r="178" spans="4:11" x14ac:dyDescent="0.15">
      <c r="D178" s="76"/>
      <c r="E178" s="69"/>
      <c r="F178" s="69"/>
      <c r="G178" s="69"/>
      <c r="H178" s="69"/>
      <c r="I178" s="69"/>
      <c r="J178" s="69"/>
      <c r="K178" s="75"/>
    </row>
    <row r="179" spans="4:11" x14ac:dyDescent="0.15">
      <c r="D179" s="76"/>
      <c r="E179" s="69"/>
      <c r="F179" s="69"/>
      <c r="G179" s="69"/>
      <c r="H179" s="69"/>
      <c r="I179" s="69"/>
      <c r="J179" s="69"/>
      <c r="K179" s="75"/>
    </row>
    <row r="180" spans="4:11" x14ac:dyDescent="0.15">
      <c r="D180" s="76"/>
      <c r="E180" s="69"/>
      <c r="F180" s="69"/>
      <c r="G180" s="69"/>
      <c r="H180" s="69"/>
      <c r="I180" s="69"/>
      <c r="J180" s="69"/>
      <c r="K180" s="75"/>
    </row>
    <row r="181" spans="4:11" x14ac:dyDescent="0.15">
      <c r="D181" s="76"/>
      <c r="E181" s="69"/>
      <c r="F181" s="69"/>
      <c r="G181" s="69"/>
      <c r="H181" s="69"/>
      <c r="I181" s="69"/>
      <c r="J181" s="69"/>
      <c r="K181" s="75"/>
    </row>
    <row r="182" spans="4:11" x14ac:dyDescent="0.15">
      <c r="D182" s="76"/>
      <c r="E182" s="69"/>
      <c r="F182" s="69"/>
      <c r="G182" s="69"/>
      <c r="H182" s="69"/>
      <c r="I182" s="69"/>
      <c r="J182" s="69"/>
      <c r="K182" s="75"/>
    </row>
    <row r="183" spans="4:11" x14ac:dyDescent="0.15">
      <c r="D183" s="76"/>
      <c r="E183" s="69"/>
      <c r="F183" s="69"/>
      <c r="G183" s="69"/>
      <c r="H183" s="69"/>
      <c r="I183" s="69"/>
      <c r="J183" s="69"/>
      <c r="K183" s="75"/>
    </row>
    <row r="184" spans="4:11" x14ac:dyDescent="0.15">
      <c r="D184" s="76"/>
      <c r="E184" s="69"/>
      <c r="F184" s="69"/>
      <c r="G184" s="69"/>
      <c r="H184" s="69"/>
      <c r="I184" s="69"/>
      <c r="J184" s="69"/>
      <c r="K184" s="75"/>
    </row>
    <row r="185" spans="4:11" x14ac:dyDescent="0.15">
      <c r="D185" s="76"/>
      <c r="E185" s="69"/>
      <c r="F185" s="69"/>
      <c r="G185" s="69"/>
      <c r="H185" s="69"/>
      <c r="I185" s="69"/>
      <c r="J185" s="69"/>
      <c r="K185" s="75"/>
    </row>
    <row r="186" spans="4:11" x14ac:dyDescent="0.15">
      <c r="D186" s="76"/>
      <c r="E186" s="69"/>
      <c r="F186" s="69"/>
      <c r="G186" s="69"/>
      <c r="H186" s="69"/>
      <c r="I186" s="69"/>
      <c r="J186" s="69"/>
      <c r="K186" s="75"/>
    </row>
    <row r="187" spans="4:11" x14ac:dyDescent="0.15">
      <c r="D187" s="76"/>
      <c r="E187" s="69"/>
      <c r="F187" s="69"/>
      <c r="G187" s="69"/>
      <c r="H187" s="69"/>
      <c r="I187" s="69"/>
      <c r="J187" s="69"/>
      <c r="K187" s="75"/>
    </row>
    <row r="188" spans="4:11" x14ac:dyDescent="0.15">
      <c r="D188" s="76"/>
      <c r="E188" s="69"/>
      <c r="F188" s="69"/>
      <c r="G188" s="69"/>
      <c r="H188" s="69"/>
      <c r="I188" s="69"/>
      <c r="J188" s="69"/>
      <c r="K188" s="75"/>
    </row>
    <row r="189" spans="4:11" x14ac:dyDescent="0.15">
      <c r="D189" s="77"/>
      <c r="E189" s="70"/>
      <c r="F189" s="70"/>
      <c r="G189" s="70"/>
      <c r="H189" s="70"/>
      <c r="I189" s="70"/>
      <c r="J189" s="70"/>
      <c r="K189" s="78"/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92"/>
  <sheetViews>
    <sheetView workbookViewId="0">
      <pane ySplit="2" topLeftCell="A78" activePane="bottomLeft" state="frozen"/>
      <selection pane="bottomLeft" activeCell="M92" sqref="A92:M93"/>
    </sheetView>
  </sheetViews>
  <sheetFormatPr defaultRowHeight="13.5" x14ac:dyDescent="0.15"/>
  <cols>
    <col min="1" max="1" width="11.375" customWidth="1"/>
    <col min="2" max="2" width="15.25" style="7" customWidth="1"/>
    <col min="3" max="3" width="7.25" bestFit="1" customWidth="1"/>
    <col min="4" max="5" width="5.375" bestFit="1" customWidth="1"/>
    <col min="6" max="7" width="7.25" bestFit="1" customWidth="1"/>
    <col min="8" max="8" width="7.5" bestFit="1" customWidth="1"/>
    <col min="9" max="9" width="11.625" style="1" bestFit="1" customWidth="1"/>
    <col min="10" max="10" width="8.25" bestFit="1" customWidth="1"/>
    <col min="11" max="11" width="11.625" style="1" bestFit="1" customWidth="1"/>
    <col min="12" max="12" width="11" bestFit="1" customWidth="1"/>
    <col min="13" max="13" width="10.5" style="15" bestFit="1" customWidth="1"/>
    <col min="19" max="19" width="11.625" bestFit="1" customWidth="1"/>
    <col min="22" max="22" width="11.625" bestFit="1" customWidth="1"/>
  </cols>
  <sheetData>
    <row r="1" spans="1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  <c r="Y1" t="s">
        <v>584</v>
      </c>
    </row>
    <row r="2" spans="1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272</v>
      </c>
      <c r="J2" t="s">
        <v>267</v>
      </c>
      <c r="K2" s="1" t="s">
        <v>273</v>
      </c>
      <c r="L2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282</v>
      </c>
      <c r="U2" t="s">
        <v>284</v>
      </c>
      <c r="V2" t="s">
        <v>283</v>
      </c>
      <c r="W2" t="s">
        <v>346</v>
      </c>
      <c r="X2" t="s">
        <v>818</v>
      </c>
      <c r="Y2" t="s">
        <v>354</v>
      </c>
      <c r="Z2" s="36" t="s">
        <v>584</v>
      </c>
    </row>
    <row r="3" spans="1:26" ht="19.5" customHeight="1" x14ac:dyDescent="0.15">
      <c r="B3" t="s">
        <v>58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:G34" si="0">SUM(C3:F3)</f>
        <v>4</v>
      </c>
      <c r="H3">
        <v>100000</v>
      </c>
      <c r="I3" s="1">
        <v>42877</v>
      </c>
      <c r="J3">
        <v>2</v>
      </c>
      <c r="K3" s="1">
        <f t="shared" ref="K3:K34" si="1">I3+J3</f>
        <v>42879</v>
      </c>
      <c r="L3">
        <v>20</v>
      </c>
      <c r="N3">
        <f t="shared" ref="N3:N34" si="2">(L3+M3)*36500/(H3*J3)</f>
        <v>3.65</v>
      </c>
      <c r="O3" t="s">
        <v>411</v>
      </c>
      <c r="P3">
        <v>310</v>
      </c>
      <c r="Q3">
        <f t="shared" ref="Q3:Q34" si="3">(L3+M3+P3)*36500/(H3*J3)</f>
        <v>60.225000000000001</v>
      </c>
      <c r="R3">
        <v>-100000</v>
      </c>
      <c r="S3" s="14">
        <v>42879</v>
      </c>
      <c r="U3">
        <v>310</v>
      </c>
      <c r="V3">
        <f t="shared" ref="V3:V41" si="4">(T3+U3)*36500/((S3-I3)*H3)</f>
        <v>56.575000000000003</v>
      </c>
      <c r="W3">
        <f t="shared" ref="W3:W34" si="5">R3+H3</f>
        <v>0</v>
      </c>
      <c r="X3">
        <f t="shared" ref="X3:X34" si="6">(L3+M3+P3)*31/(J3)</f>
        <v>5115</v>
      </c>
      <c r="Y3">
        <f t="shared" ref="Y3:Y34" si="7">(T3+U3)*31/(J3)</f>
        <v>4805</v>
      </c>
      <c r="Z3" s="36">
        <f t="shared" ref="Z3:Z34" si="8">U3-P3</f>
        <v>0</v>
      </c>
    </row>
    <row r="4" spans="1:26" ht="19.5" customHeight="1" x14ac:dyDescent="0.15">
      <c r="A4">
        <v>1012.51</v>
      </c>
      <c r="B4" s="17" t="s">
        <v>18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si="0"/>
        <v>4</v>
      </c>
      <c r="H4">
        <v>970</v>
      </c>
      <c r="I4" s="1">
        <v>42884</v>
      </c>
      <c r="J4">
        <v>93</v>
      </c>
      <c r="K4" s="1">
        <f t="shared" si="1"/>
        <v>42977</v>
      </c>
      <c r="L4" s="18">
        <v>15</v>
      </c>
      <c r="M4" s="15">
        <v>30</v>
      </c>
      <c r="N4">
        <f t="shared" si="2"/>
        <v>18.20751579647489</v>
      </c>
      <c r="O4" t="s">
        <v>289</v>
      </c>
      <c r="P4">
        <v>20</v>
      </c>
      <c r="Q4">
        <f t="shared" si="3"/>
        <v>26.299745039352622</v>
      </c>
      <c r="R4">
        <v>-970</v>
      </c>
      <c r="S4" s="14">
        <v>42979</v>
      </c>
      <c r="T4">
        <v>42.51</v>
      </c>
      <c r="U4">
        <v>20</v>
      </c>
      <c r="V4">
        <f t="shared" si="4"/>
        <v>24.759793814432989</v>
      </c>
      <c r="W4">
        <f t="shared" si="5"/>
        <v>0</v>
      </c>
      <c r="X4">
        <f t="shared" si="6"/>
        <v>21.666666666666668</v>
      </c>
      <c r="Y4">
        <f t="shared" si="7"/>
        <v>20.836666666666666</v>
      </c>
      <c r="Z4" s="36">
        <f t="shared" si="8"/>
        <v>0</v>
      </c>
    </row>
    <row r="5" spans="1:26" ht="19.5" customHeight="1" x14ac:dyDescent="0.15">
      <c r="B5" s="17" t="s">
        <v>259</v>
      </c>
      <c r="C5">
        <f>IF(COUNTIF(系1703!A:A,B5),1,0)</f>
        <v>1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0"/>
        <v>4</v>
      </c>
      <c r="H5">
        <v>19930</v>
      </c>
      <c r="I5" s="1">
        <v>42879</v>
      </c>
      <c r="J5">
        <v>34</v>
      </c>
      <c r="K5" s="1">
        <f t="shared" si="1"/>
        <v>42913</v>
      </c>
      <c r="L5">
        <v>170</v>
      </c>
      <c r="M5" s="15">
        <v>70</v>
      </c>
      <c r="N5">
        <f t="shared" si="2"/>
        <v>12.927599539564948</v>
      </c>
      <c r="O5" t="s">
        <v>313</v>
      </c>
      <c r="P5">
        <v>150</v>
      </c>
      <c r="Q5">
        <f t="shared" si="3"/>
        <v>21.007349251793041</v>
      </c>
      <c r="R5">
        <v>-19930</v>
      </c>
      <c r="S5" s="14">
        <v>42913</v>
      </c>
      <c r="T5">
        <v>230</v>
      </c>
      <c r="U5">
        <v>150</v>
      </c>
      <c r="V5">
        <f t="shared" si="4"/>
        <v>20.468699270977833</v>
      </c>
      <c r="W5">
        <f t="shared" si="5"/>
        <v>0</v>
      </c>
      <c r="X5">
        <f t="shared" si="6"/>
        <v>355.58823529411762</v>
      </c>
      <c r="Y5">
        <f t="shared" si="7"/>
        <v>346.47058823529414</v>
      </c>
      <c r="Z5" s="36">
        <f t="shared" si="8"/>
        <v>0</v>
      </c>
    </row>
    <row r="6" spans="1:26" x14ac:dyDescent="0.15">
      <c r="B6" t="s">
        <v>137</v>
      </c>
      <c r="C6">
        <f>IF(COUNTIF(系1703!A:A,B6),1,0)</f>
        <v>0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0"/>
        <v>3</v>
      </c>
      <c r="H6">
        <v>5000</v>
      </c>
      <c r="I6" s="1">
        <v>42909</v>
      </c>
      <c r="J6">
        <v>31</v>
      </c>
      <c r="K6" s="1">
        <f t="shared" si="1"/>
        <v>42940</v>
      </c>
      <c r="L6">
        <v>30</v>
      </c>
      <c r="N6">
        <f t="shared" si="2"/>
        <v>7.064516129032258</v>
      </c>
      <c r="O6" t="s">
        <v>464</v>
      </c>
      <c r="P6">
        <v>50</v>
      </c>
      <c r="Q6">
        <f t="shared" si="3"/>
        <v>18.838709677419356</v>
      </c>
      <c r="R6">
        <v>-5000</v>
      </c>
      <c r="S6" s="14">
        <v>42941</v>
      </c>
      <c r="T6">
        <v>26</v>
      </c>
      <c r="U6">
        <v>50</v>
      </c>
      <c r="V6">
        <f t="shared" si="4"/>
        <v>17.337499999999999</v>
      </c>
      <c r="W6">
        <f t="shared" si="5"/>
        <v>0</v>
      </c>
      <c r="X6">
        <f t="shared" si="6"/>
        <v>80</v>
      </c>
      <c r="Y6">
        <f t="shared" si="7"/>
        <v>76</v>
      </c>
      <c r="Z6" s="36">
        <f t="shared" si="8"/>
        <v>0</v>
      </c>
    </row>
    <row r="7" spans="1:26" ht="13.5" customHeight="1" x14ac:dyDescent="0.15">
      <c r="B7" s="7" t="s">
        <v>21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0"/>
        <v>3</v>
      </c>
      <c r="H7">
        <v>6000</v>
      </c>
      <c r="I7" s="1">
        <v>42999</v>
      </c>
      <c r="J7">
        <v>30</v>
      </c>
      <c r="K7" s="1">
        <f t="shared" si="1"/>
        <v>43029</v>
      </c>
      <c r="L7" s="18">
        <v>47.5</v>
      </c>
      <c r="M7" s="15">
        <v>30</v>
      </c>
      <c r="N7">
        <f t="shared" si="2"/>
        <v>15.715277777777779</v>
      </c>
      <c r="Q7">
        <f t="shared" si="3"/>
        <v>15.715277777777779</v>
      </c>
      <c r="R7">
        <v>-6000</v>
      </c>
      <c r="S7" s="14">
        <v>43033</v>
      </c>
      <c r="T7">
        <v>74.47</v>
      </c>
      <c r="V7">
        <f t="shared" si="4"/>
        <v>13.324289215686274</v>
      </c>
      <c r="W7">
        <f t="shared" si="5"/>
        <v>0</v>
      </c>
      <c r="X7">
        <f t="shared" si="6"/>
        <v>80.083333333333329</v>
      </c>
      <c r="Y7">
        <f t="shared" si="7"/>
        <v>76.952333333333343</v>
      </c>
      <c r="Z7" s="36">
        <f t="shared" si="8"/>
        <v>0</v>
      </c>
    </row>
    <row r="8" spans="1:26" x14ac:dyDescent="0.15">
      <c r="B8" s="7" t="s">
        <v>21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0"/>
        <v>3</v>
      </c>
      <c r="H8">
        <v>10582</v>
      </c>
      <c r="I8" s="1">
        <v>42906</v>
      </c>
      <c r="J8">
        <v>93</v>
      </c>
      <c r="K8" s="1">
        <f t="shared" si="1"/>
        <v>42999</v>
      </c>
      <c r="L8" s="18">
        <v>230</v>
      </c>
      <c r="M8" s="15">
        <v>18</v>
      </c>
      <c r="N8">
        <f t="shared" si="2"/>
        <v>9.1980091980091974</v>
      </c>
      <c r="O8" t="s">
        <v>16</v>
      </c>
      <c r="P8">
        <v>200</v>
      </c>
      <c r="Q8">
        <f t="shared" si="3"/>
        <v>16.615758551242422</v>
      </c>
      <c r="R8">
        <v>-10582</v>
      </c>
      <c r="S8" s="1"/>
      <c r="U8">
        <v>200</v>
      </c>
      <c r="V8">
        <f t="shared" si="4"/>
        <v>-1.6078186963377848E-2</v>
      </c>
      <c r="W8">
        <f t="shared" si="5"/>
        <v>0</v>
      </c>
      <c r="X8">
        <f t="shared" si="6"/>
        <v>149.33333333333334</v>
      </c>
      <c r="Y8">
        <f t="shared" si="7"/>
        <v>66.666666666666671</v>
      </c>
      <c r="Z8" s="36">
        <f t="shared" si="8"/>
        <v>0</v>
      </c>
    </row>
    <row r="9" spans="1:26" x14ac:dyDescent="0.15">
      <c r="A9">
        <v>20116</v>
      </c>
      <c r="B9" t="s">
        <v>216</v>
      </c>
      <c r="C9">
        <f>IF(COUNTIF(系1703!A:A,B9),1,0)</f>
        <v>0</v>
      </c>
      <c r="D9">
        <f>IF(COUNTIF(系1703!C:C,B9),1,0)</f>
        <v>0</v>
      </c>
      <c r="E9">
        <f>IF(COUNTIF(系1703!D:D,B9),1,0)</f>
        <v>0</v>
      </c>
      <c r="F9">
        <f>IF(COUNTIF(系1703!E:E,B9),1,0)</f>
        <v>1</v>
      </c>
      <c r="G9">
        <f t="shared" si="0"/>
        <v>1</v>
      </c>
      <c r="H9">
        <v>20000</v>
      </c>
      <c r="I9" s="1">
        <v>42919</v>
      </c>
      <c r="J9">
        <v>32</v>
      </c>
      <c r="K9" s="1">
        <f t="shared" si="1"/>
        <v>42951</v>
      </c>
      <c r="L9">
        <v>210</v>
      </c>
      <c r="N9">
        <f t="shared" si="2"/>
        <v>11.9765625</v>
      </c>
      <c r="O9" t="s">
        <v>341</v>
      </c>
      <c r="P9">
        <v>90</v>
      </c>
      <c r="Q9">
        <f t="shared" si="3"/>
        <v>17.109375</v>
      </c>
      <c r="R9">
        <v>-20000</v>
      </c>
      <c r="S9" s="14">
        <v>42951</v>
      </c>
      <c r="T9">
        <v>196.38</v>
      </c>
      <c r="U9">
        <v>90</v>
      </c>
      <c r="V9">
        <f t="shared" si="4"/>
        <v>16.332609375000001</v>
      </c>
      <c r="W9">
        <f t="shared" si="5"/>
        <v>0</v>
      </c>
      <c r="X9">
        <f t="shared" si="6"/>
        <v>290.625</v>
      </c>
      <c r="Y9">
        <f t="shared" si="7"/>
        <v>277.43062500000002</v>
      </c>
      <c r="Z9" s="36">
        <f t="shared" si="8"/>
        <v>0</v>
      </c>
    </row>
    <row r="10" spans="1:26" ht="13.5" customHeight="1" x14ac:dyDescent="0.15">
      <c r="B10" t="s">
        <v>46</v>
      </c>
      <c r="C10">
        <f>IF(COUNTIF(系1703!A:A,B10),1,0)</f>
        <v>1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0"/>
        <v>4</v>
      </c>
      <c r="H10">
        <v>2500</v>
      </c>
      <c r="I10" s="1">
        <v>43009</v>
      </c>
      <c r="J10">
        <v>61</v>
      </c>
      <c r="K10" s="1">
        <f t="shared" si="1"/>
        <v>43070</v>
      </c>
      <c r="L10">
        <v>35</v>
      </c>
      <c r="M10" s="15">
        <v>25</v>
      </c>
      <c r="N10">
        <f t="shared" si="2"/>
        <v>14.360655737704919</v>
      </c>
      <c r="Q10">
        <f t="shared" si="3"/>
        <v>14.360655737704919</v>
      </c>
      <c r="R10">
        <v>-2500</v>
      </c>
      <c r="S10" s="14">
        <v>43070</v>
      </c>
      <c r="T10">
        <v>44.93</v>
      </c>
      <c r="V10">
        <f t="shared" si="4"/>
        <v>10.753737704918032</v>
      </c>
      <c r="W10">
        <f t="shared" si="5"/>
        <v>0</v>
      </c>
      <c r="X10">
        <f t="shared" si="6"/>
        <v>30.491803278688526</v>
      </c>
      <c r="Y10">
        <f t="shared" si="7"/>
        <v>22.83327868852459</v>
      </c>
      <c r="Z10" s="36">
        <f t="shared" si="8"/>
        <v>0</v>
      </c>
    </row>
    <row r="11" spans="1:26" ht="13.5" customHeight="1" x14ac:dyDescent="0.15">
      <c r="A11">
        <v>36404.400000000001</v>
      </c>
      <c r="B11" t="s">
        <v>46</v>
      </c>
      <c r="C11">
        <f>IF(COUNTIF(系1703!A:A,B11),1,0)</f>
        <v>1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0"/>
        <v>4</v>
      </c>
      <c r="H11">
        <v>35930</v>
      </c>
      <c r="I11" s="1">
        <v>43009</v>
      </c>
      <c r="J11">
        <v>31</v>
      </c>
      <c r="K11" s="1">
        <f t="shared" si="1"/>
        <v>43040</v>
      </c>
      <c r="L11">
        <v>350</v>
      </c>
      <c r="M11" s="15">
        <v>108</v>
      </c>
      <c r="N11">
        <f t="shared" si="2"/>
        <v>15.00857401937459</v>
      </c>
      <c r="O11" t="s">
        <v>599</v>
      </c>
      <c r="P11">
        <v>155</v>
      </c>
      <c r="Q11">
        <f t="shared" si="3"/>
        <v>20.087894921128001</v>
      </c>
      <c r="R11">
        <v>-35930</v>
      </c>
      <c r="S11" s="14">
        <v>43042</v>
      </c>
      <c r="T11">
        <v>474.4</v>
      </c>
      <c r="U11">
        <v>155</v>
      </c>
      <c r="V11">
        <f t="shared" si="4"/>
        <v>19.375300457961188</v>
      </c>
      <c r="W11">
        <f t="shared" si="5"/>
        <v>0</v>
      </c>
      <c r="X11">
        <f t="shared" si="6"/>
        <v>613</v>
      </c>
      <c r="Y11">
        <f t="shared" si="7"/>
        <v>629.4</v>
      </c>
      <c r="Z11" s="36">
        <f t="shared" si="8"/>
        <v>0</v>
      </c>
    </row>
    <row r="12" spans="1:26" x14ac:dyDescent="0.15">
      <c r="B12" t="s">
        <v>188</v>
      </c>
      <c r="C12">
        <f>IF(COUNTIF(系1703!A:A,B12),1,0)</f>
        <v>1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0"/>
        <v>4</v>
      </c>
      <c r="H12">
        <v>10000</v>
      </c>
      <c r="I12" s="1">
        <v>42912</v>
      </c>
      <c r="J12">
        <v>78</v>
      </c>
      <c r="K12" s="1">
        <f t="shared" si="1"/>
        <v>42990</v>
      </c>
      <c r="L12">
        <v>203</v>
      </c>
      <c r="M12" s="15">
        <v>26</v>
      </c>
      <c r="N12">
        <f t="shared" si="2"/>
        <v>10.716025641025642</v>
      </c>
      <c r="O12" t="s">
        <v>265</v>
      </c>
      <c r="P12">
        <v>218</v>
      </c>
      <c r="Q12">
        <f t="shared" si="3"/>
        <v>20.917307692307691</v>
      </c>
      <c r="R12">
        <v>-10000</v>
      </c>
      <c r="S12" s="14">
        <v>42990</v>
      </c>
      <c r="T12">
        <v>203</v>
      </c>
      <c r="U12">
        <v>218</v>
      </c>
      <c r="V12">
        <f t="shared" si="4"/>
        <v>19.700641025641026</v>
      </c>
      <c r="W12">
        <f t="shared" si="5"/>
        <v>0</v>
      </c>
      <c r="X12">
        <f t="shared" si="6"/>
        <v>177.65384615384616</v>
      </c>
      <c r="Y12">
        <f t="shared" si="7"/>
        <v>167.32051282051282</v>
      </c>
      <c r="Z12" s="36">
        <f t="shared" si="8"/>
        <v>0</v>
      </c>
    </row>
    <row r="13" spans="1:26" x14ac:dyDescent="0.15">
      <c r="B13" s="7" t="s">
        <v>19</v>
      </c>
      <c r="C13">
        <f>IF(COUNTIF(系1703!A:A,B13),1,0)</f>
        <v>1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0"/>
        <v>4</v>
      </c>
      <c r="H13">
        <v>10000</v>
      </c>
      <c r="I13" s="1">
        <v>42880</v>
      </c>
      <c r="J13">
        <v>30</v>
      </c>
      <c r="K13" s="1">
        <f t="shared" si="1"/>
        <v>42910</v>
      </c>
      <c r="L13">
        <v>100</v>
      </c>
      <c r="N13">
        <f t="shared" si="2"/>
        <v>12.166666666666666</v>
      </c>
      <c r="O13" t="s">
        <v>370</v>
      </c>
      <c r="P13">
        <v>100</v>
      </c>
      <c r="Q13">
        <f t="shared" si="3"/>
        <v>24.333333333333332</v>
      </c>
      <c r="R13">
        <v>-10000</v>
      </c>
      <c r="S13" s="1">
        <v>42912</v>
      </c>
      <c r="T13">
        <v>100</v>
      </c>
      <c r="U13">
        <v>100</v>
      </c>
      <c r="V13">
        <f t="shared" si="4"/>
        <v>22.8125</v>
      </c>
      <c r="W13">
        <f t="shared" si="5"/>
        <v>0</v>
      </c>
      <c r="X13">
        <f t="shared" si="6"/>
        <v>206.66666666666666</v>
      </c>
      <c r="Y13">
        <f t="shared" si="7"/>
        <v>206.66666666666666</v>
      </c>
      <c r="Z13" s="36">
        <f t="shared" si="8"/>
        <v>0</v>
      </c>
    </row>
    <row r="14" spans="1:26" x14ac:dyDescent="0.15">
      <c r="B14" s="12" t="s">
        <v>291</v>
      </c>
      <c r="C14">
        <f>IF(COUNTIF(系1703!A:A,B14),1,0)</f>
        <v>1</v>
      </c>
      <c r="D14">
        <f>IF(COUNTIF(系1703!C:C,B14),1,0)</f>
        <v>0</v>
      </c>
      <c r="E14">
        <f>IF(COUNTIF(系1703!D:D,B14),1,0)</f>
        <v>0</v>
      </c>
      <c r="F14">
        <f>IF(COUNTIF(系1703!E:E,B14),1,0)</f>
        <v>0</v>
      </c>
      <c r="G14">
        <f t="shared" si="0"/>
        <v>1</v>
      </c>
      <c r="H14">
        <v>10970</v>
      </c>
      <c r="I14" s="1">
        <v>42918</v>
      </c>
      <c r="J14">
        <v>31</v>
      </c>
      <c r="K14" s="1">
        <f t="shared" si="1"/>
        <v>42949</v>
      </c>
      <c r="L14">
        <v>100</v>
      </c>
      <c r="M14" s="15">
        <v>30</v>
      </c>
      <c r="N14">
        <f t="shared" si="2"/>
        <v>13.953009674478784</v>
      </c>
      <c r="O14" t="s">
        <v>488</v>
      </c>
      <c r="P14">
        <v>65</v>
      </c>
      <c r="Q14">
        <f t="shared" si="3"/>
        <v>20.929514511718175</v>
      </c>
      <c r="R14">
        <v>-10970</v>
      </c>
      <c r="S14" s="14">
        <v>42949</v>
      </c>
      <c r="T14">
        <v>143.56</v>
      </c>
      <c r="U14">
        <v>65</v>
      </c>
      <c r="V14">
        <f t="shared" si="4"/>
        <v>22.384920751609961</v>
      </c>
      <c r="W14">
        <f t="shared" si="5"/>
        <v>0</v>
      </c>
      <c r="X14">
        <f t="shared" si="6"/>
        <v>195</v>
      </c>
      <c r="Y14">
        <f t="shared" si="7"/>
        <v>208.56</v>
      </c>
      <c r="Z14" s="36">
        <f t="shared" si="8"/>
        <v>0</v>
      </c>
    </row>
    <row r="15" spans="1:26" x14ac:dyDescent="0.15">
      <c r="A15">
        <v>12348.58</v>
      </c>
      <c r="B15" t="s">
        <v>36</v>
      </c>
      <c r="C15">
        <f>IF(COUNTIF(系1703!A:A,B15),1,0)</f>
        <v>1</v>
      </c>
      <c r="D15">
        <f>IF(COUNTIF(系1703!C:C,B15),1,0)</f>
        <v>0</v>
      </c>
      <c r="E15">
        <f>IF(COUNTIF(系1703!D:D,B15),1,0)</f>
        <v>0</v>
      </c>
      <c r="F15">
        <f>IF(COUNTIF(系1703!E:E,B15),1,0)</f>
        <v>0</v>
      </c>
      <c r="G15">
        <f t="shared" si="0"/>
        <v>1</v>
      </c>
      <c r="H15">
        <v>12000</v>
      </c>
      <c r="I15" s="1">
        <v>42898</v>
      </c>
      <c r="J15">
        <v>92</v>
      </c>
      <c r="K15" s="1">
        <f t="shared" si="1"/>
        <v>42990</v>
      </c>
      <c r="L15">
        <v>240</v>
      </c>
      <c r="M15" s="15">
        <v>15</v>
      </c>
      <c r="N15">
        <f t="shared" si="2"/>
        <v>8.4307065217391308</v>
      </c>
      <c r="O15" t="s">
        <v>289</v>
      </c>
      <c r="P15">
        <v>300</v>
      </c>
      <c r="Q15">
        <f t="shared" si="3"/>
        <v>18.349184782608695</v>
      </c>
      <c r="R15">
        <v>-12000</v>
      </c>
      <c r="S15" s="14">
        <v>42991</v>
      </c>
      <c r="T15">
        <v>240</v>
      </c>
      <c r="U15">
        <v>300</v>
      </c>
      <c r="V15">
        <f t="shared" si="4"/>
        <v>17.661290322580644</v>
      </c>
      <c r="W15">
        <f t="shared" si="5"/>
        <v>0</v>
      </c>
      <c r="X15">
        <f t="shared" si="6"/>
        <v>187.0108695652174</v>
      </c>
      <c r="Y15">
        <f t="shared" si="7"/>
        <v>181.95652173913044</v>
      </c>
      <c r="Z15" s="36">
        <f t="shared" si="8"/>
        <v>0</v>
      </c>
    </row>
    <row r="16" spans="1:26" x14ac:dyDescent="0.15">
      <c r="B16" t="s">
        <v>36</v>
      </c>
      <c r="C16">
        <f>IF(COUNTIF(系1703!A:A,B16),1,0)</f>
        <v>1</v>
      </c>
      <c r="D16">
        <f>IF(COUNTIF(系1703!C:C,B16),1,0)</f>
        <v>0</v>
      </c>
      <c r="E16">
        <f>IF(COUNTIF(系1703!D:D,B16),1,0)</f>
        <v>0</v>
      </c>
      <c r="F16">
        <f>IF(COUNTIF(系1703!E:E,B16),1,0)</f>
        <v>0</v>
      </c>
      <c r="G16">
        <f t="shared" si="0"/>
        <v>1</v>
      </c>
      <c r="H16">
        <v>100</v>
      </c>
      <c r="I16" s="1">
        <v>42897</v>
      </c>
      <c r="J16">
        <v>93</v>
      </c>
      <c r="K16" s="1">
        <f t="shared" si="1"/>
        <v>42990</v>
      </c>
      <c r="L16">
        <v>6</v>
      </c>
      <c r="N16">
        <f t="shared" si="2"/>
        <v>23.548387096774192</v>
      </c>
      <c r="Q16">
        <f t="shared" si="3"/>
        <v>23.548387096774192</v>
      </c>
      <c r="R16">
        <v>-100</v>
      </c>
      <c r="S16" s="14">
        <v>42991</v>
      </c>
      <c r="T16">
        <v>8.58</v>
      </c>
      <c r="V16">
        <f t="shared" si="4"/>
        <v>33.315957446808511</v>
      </c>
      <c r="W16">
        <f t="shared" si="5"/>
        <v>0</v>
      </c>
      <c r="X16">
        <f t="shared" si="6"/>
        <v>2</v>
      </c>
      <c r="Y16">
        <f t="shared" si="7"/>
        <v>2.8600000000000003</v>
      </c>
      <c r="Z16" s="36">
        <f t="shared" si="8"/>
        <v>0</v>
      </c>
    </row>
    <row r="17" spans="1:26" x14ac:dyDescent="0.15">
      <c r="A17">
        <v>-36023.370000000003</v>
      </c>
      <c r="B17" t="s">
        <v>40</v>
      </c>
      <c r="C17">
        <f>IF(COUNTIF(系1703!A:A,B17),1,0)</f>
        <v>1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0"/>
        <v>4</v>
      </c>
      <c r="H17">
        <v>38430</v>
      </c>
      <c r="I17" s="1">
        <v>42948</v>
      </c>
      <c r="J17">
        <v>30</v>
      </c>
      <c r="K17" s="1">
        <f t="shared" si="1"/>
        <v>42978</v>
      </c>
      <c r="L17">
        <v>200</v>
      </c>
      <c r="M17" s="15">
        <v>388</v>
      </c>
      <c r="N17">
        <f t="shared" si="2"/>
        <v>18.615664845173043</v>
      </c>
      <c r="Q17">
        <f t="shared" si="3"/>
        <v>18.615664845173043</v>
      </c>
      <c r="R17">
        <v>-38430</v>
      </c>
      <c r="S17" s="14">
        <v>43032</v>
      </c>
      <c r="T17">
        <v>972.47</v>
      </c>
      <c r="V17">
        <f t="shared" si="4"/>
        <v>10.995611997075697</v>
      </c>
      <c r="W17">
        <f t="shared" si="5"/>
        <v>0</v>
      </c>
      <c r="X17">
        <f t="shared" si="6"/>
        <v>607.6</v>
      </c>
      <c r="Y17">
        <f t="shared" si="7"/>
        <v>1004.8856666666667</v>
      </c>
      <c r="Z17" s="36">
        <f t="shared" si="8"/>
        <v>0</v>
      </c>
    </row>
    <row r="18" spans="1:26" ht="13.5" customHeight="1" x14ac:dyDescent="0.15">
      <c r="A18">
        <v>591.77</v>
      </c>
      <c r="B18" t="s">
        <v>73</v>
      </c>
      <c r="C18">
        <f>IF(COUNTIF(系1703!A:A,B18),1,0)</f>
        <v>1</v>
      </c>
      <c r="D18">
        <f>IF(COUNTIF(系1703!C:C,B18),1,0)</f>
        <v>0</v>
      </c>
      <c r="E18">
        <f>IF(COUNTIF(系1703!D:D,B18),1,0)</f>
        <v>0</v>
      </c>
      <c r="F18">
        <f>IF(COUNTIF(系1703!E:E,B18),1,0)</f>
        <v>0</v>
      </c>
      <c r="G18">
        <f t="shared" si="0"/>
        <v>1</v>
      </c>
      <c r="H18">
        <v>7800</v>
      </c>
      <c r="I18" s="1">
        <v>42961</v>
      </c>
      <c r="J18">
        <v>93</v>
      </c>
      <c r="K18" s="1">
        <f t="shared" si="1"/>
        <v>43054</v>
      </c>
      <c r="L18">
        <v>240</v>
      </c>
      <c r="M18" s="15">
        <v>120</v>
      </c>
      <c r="N18">
        <f t="shared" si="2"/>
        <v>18.114143920595534</v>
      </c>
      <c r="Q18">
        <f t="shared" si="3"/>
        <v>18.114143920595534</v>
      </c>
      <c r="R18">
        <v>-7800</v>
      </c>
      <c r="S18" s="14">
        <v>43054</v>
      </c>
      <c r="T18">
        <v>397</v>
      </c>
      <c r="V18">
        <f t="shared" si="4"/>
        <v>19.975875379101186</v>
      </c>
      <c r="W18">
        <f t="shared" si="5"/>
        <v>0</v>
      </c>
      <c r="X18">
        <f t="shared" si="6"/>
        <v>120</v>
      </c>
      <c r="Y18">
        <f t="shared" si="7"/>
        <v>132.33333333333334</v>
      </c>
      <c r="Z18" s="36">
        <f t="shared" si="8"/>
        <v>0</v>
      </c>
    </row>
    <row r="19" spans="1:26" ht="13.5" customHeight="1" x14ac:dyDescent="0.15">
      <c r="B19" t="s">
        <v>73</v>
      </c>
      <c r="C19">
        <f>IF(COUNTIF(系1703!A:A,B19),1,0)</f>
        <v>1</v>
      </c>
      <c r="D19">
        <f>IF(COUNTIF(系1703!C:C,B19),1,0)</f>
        <v>0</v>
      </c>
      <c r="E19">
        <f>IF(COUNTIF(系1703!D:D,B19),1,0)</f>
        <v>0</v>
      </c>
      <c r="F19">
        <f>IF(COUNTIF(系1703!E:E,B19),1,0)</f>
        <v>0</v>
      </c>
      <c r="G19">
        <f t="shared" si="0"/>
        <v>1</v>
      </c>
      <c r="H19">
        <v>10000</v>
      </c>
      <c r="I19" s="1">
        <v>42933</v>
      </c>
      <c r="J19">
        <v>93</v>
      </c>
      <c r="K19" s="1">
        <f t="shared" si="1"/>
        <v>43026</v>
      </c>
      <c r="L19">
        <v>235</v>
      </c>
      <c r="N19">
        <f t="shared" si="2"/>
        <v>9.2231182795698921</v>
      </c>
      <c r="O19" t="s">
        <v>16</v>
      </c>
      <c r="P19">
        <v>268</v>
      </c>
      <c r="Q19">
        <f t="shared" si="3"/>
        <v>19.741397849462366</v>
      </c>
      <c r="R19">
        <v>-10000</v>
      </c>
      <c r="S19" s="14">
        <v>43027</v>
      </c>
      <c r="T19">
        <v>314.8</v>
      </c>
      <c r="U19">
        <v>268</v>
      </c>
      <c r="V19">
        <f t="shared" si="4"/>
        <v>22.63</v>
      </c>
      <c r="W19">
        <f t="shared" si="5"/>
        <v>0</v>
      </c>
      <c r="X19">
        <f t="shared" si="6"/>
        <v>167.66666666666666</v>
      </c>
      <c r="Y19">
        <f t="shared" si="7"/>
        <v>194.26666666666665</v>
      </c>
      <c r="Z19" s="36">
        <f t="shared" si="8"/>
        <v>0</v>
      </c>
    </row>
    <row r="20" spans="1:26" x14ac:dyDescent="0.15">
      <c r="B20" t="s">
        <v>73</v>
      </c>
      <c r="C20">
        <f>IF(COUNTIF(系1703!A:A,B20),1,0)</f>
        <v>1</v>
      </c>
      <c r="D20">
        <f>IF(COUNTIF(系1703!C:C,B20),1,0)</f>
        <v>0</v>
      </c>
      <c r="E20">
        <f>IF(COUNTIF(系1703!D:D,B20),1,0)</f>
        <v>0</v>
      </c>
      <c r="F20">
        <f>IF(COUNTIF(系1703!E:E,B20),1,0)</f>
        <v>0</v>
      </c>
      <c r="G20">
        <f t="shared" si="0"/>
        <v>1</v>
      </c>
      <c r="H20">
        <v>12000</v>
      </c>
      <c r="I20" s="1">
        <v>42934</v>
      </c>
      <c r="J20">
        <v>31</v>
      </c>
      <c r="K20" s="1">
        <f t="shared" si="1"/>
        <v>42965</v>
      </c>
      <c r="L20">
        <v>75</v>
      </c>
      <c r="M20" s="15">
        <v>80</v>
      </c>
      <c r="N20">
        <f t="shared" si="2"/>
        <v>15.208333333333334</v>
      </c>
      <c r="Q20">
        <f t="shared" si="3"/>
        <v>15.208333333333334</v>
      </c>
      <c r="R20">
        <v>-12000</v>
      </c>
      <c r="S20" s="14">
        <v>42965</v>
      </c>
      <c r="T20">
        <v>281.27</v>
      </c>
      <c r="V20">
        <f t="shared" si="4"/>
        <v>27.597728494623656</v>
      </c>
      <c r="W20">
        <f t="shared" si="5"/>
        <v>0</v>
      </c>
      <c r="X20">
        <f t="shared" si="6"/>
        <v>155</v>
      </c>
      <c r="Y20">
        <f t="shared" si="7"/>
        <v>281.27</v>
      </c>
      <c r="Z20" s="36">
        <f t="shared" si="8"/>
        <v>0</v>
      </c>
    </row>
    <row r="21" spans="1:26" ht="13.5" customHeight="1" x14ac:dyDescent="0.15">
      <c r="B21" t="s">
        <v>239</v>
      </c>
      <c r="C21">
        <f>IF(COUNTIF(系1703!A:A,B21),1,0)</f>
        <v>1</v>
      </c>
      <c r="D21">
        <f>IF(COUNTIF(系1703!C:C,B21),1,0)</f>
        <v>0</v>
      </c>
      <c r="E21">
        <f>IF(COUNTIF(系1703!D:D,B21),1,0)</f>
        <v>1</v>
      </c>
      <c r="F21">
        <f>IF(COUNTIF(系1703!E:E,B21),1,0)</f>
        <v>0</v>
      </c>
      <c r="G21">
        <f t="shared" si="0"/>
        <v>2</v>
      </c>
      <c r="H21">
        <v>5500</v>
      </c>
      <c r="I21" s="1">
        <v>43019</v>
      </c>
      <c r="J21">
        <v>61</v>
      </c>
      <c r="K21" s="1">
        <f t="shared" si="1"/>
        <v>43080</v>
      </c>
      <c r="L21">
        <v>85</v>
      </c>
      <c r="M21" s="15">
        <v>38</v>
      </c>
      <c r="N21">
        <f t="shared" si="2"/>
        <v>13.381520119225037</v>
      </c>
      <c r="Q21">
        <f t="shared" si="3"/>
        <v>13.381520119225037</v>
      </c>
      <c r="R21">
        <v>-5500</v>
      </c>
      <c r="S21" s="14">
        <v>43080</v>
      </c>
      <c r="T21">
        <v>97.27</v>
      </c>
      <c r="V21">
        <f t="shared" si="4"/>
        <v>10.582280178837555</v>
      </c>
      <c r="W21">
        <f t="shared" si="5"/>
        <v>0</v>
      </c>
      <c r="X21">
        <f t="shared" si="6"/>
        <v>62.508196721311478</v>
      </c>
      <c r="Y21">
        <f t="shared" si="7"/>
        <v>49.432295081967212</v>
      </c>
      <c r="Z21" s="36">
        <f t="shared" si="8"/>
        <v>0</v>
      </c>
    </row>
    <row r="22" spans="1:26" ht="13.5" customHeight="1" x14ac:dyDescent="0.15">
      <c r="B22" t="s">
        <v>239</v>
      </c>
      <c r="C22">
        <f>IF(COUNTIF(系1703!A:A,B22),1,0)</f>
        <v>1</v>
      </c>
      <c r="D22">
        <f>IF(COUNTIF(系1703!C:C,B22),1,0)</f>
        <v>0</v>
      </c>
      <c r="E22">
        <f>IF(COUNTIF(系1703!D:D,B22),1,0)</f>
        <v>1</v>
      </c>
      <c r="F22">
        <f>IF(COUNTIF(系1703!E:E,B22),1,0)</f>
        <v>0</v>
      </c>
      <c r="G22">
        <f t="shared" si="0"/>
        <v>2</v>
      </c>
      <c r="H22">
        <v>15500</v>
      </c>
      <c r="I22" s="1">
        <v>43009</v>
      </c>
      <c r="J22">
        <v>61</v>
      </c>
      <c r="K22" s="1">
        <f t="shared" si="1"/>
        <v>43070</v>
      </c>
      <c r="L22">
        <v>240</v>
      </c>
      <c r="M22" s="15">
        <v>106.21</v>
      </c>
      <c r="N22">
        <f t="shared" si="2"/>
        <v>13.365060814383924</v>
      </c>
      <c r="O22" t="s">
        <v>598</v>
      </c>
      <c r="P22">
        <v>50</v>
      </c>
      <c r="Q22">
        <f t="shared" si="3"/>
        <v>15.29525647805394</v>
      </c>
      <c r="R22">
        <v>-15500</v>
      </c>
      <c r="S22" s="14">
        <v>43070</v>
      </c>
      <c r="T22">
        <v>327.58</v>
      </c>
      <c r="U22">
        <v>50</v>
      </c>
      <c r="V22">
        <f t="shared" si="4"/>
        <v>14.576065573770492</v>
      </c>
      <c r="W22">
        <f t="shared" si="5"/>
        <v>0</v>
      </c>
      <c r="X22">
        <f t="shared" si="6"/>
        <v>201.35262295081966</v>
      </c>
      <c r="Y22">
        <f t="shared" si="7"/>
        <v>191.88491803278689</v>
      </c>
      <c r="Z22" s="36">
        <f t="shared" si="8"/>
        <v>0</v>
      </c>
    </row>
    <row r="23" spans="1:26" ht="13.5" customHeight="1" x14ac:dyDescent="0.15">
      <c r="A23">
        <v>29044.05</v>
      </c>
      <c r="B23" t="s">
        <v>105</v>
      </c>
      <c r="C23">
        <f>IF(COUNTIF(系1703!A:A,B23),1,0)</f>
        <v>1</v>
      </c>
      <c r="D23">
        <f>IF(COUNTIF(系1703!C:C,B23),1,0)</f>
        <v>0</v>
      </c>
      <c r="E23">
        <f>IF(COUNTIF(系1703!D:D,B23),1,0)</f>
        <v>1</v>
      </c>
      <c r="F23">
        <f>IF(COUNTIF(系1703!E:E,B23),1,0)</f>
        <v>0</v>
      </c>
      <c r="G23">
        <f t="shared" si="0"/>
        <v>2</v>
      </c>
      <c r="H23">
        <v>27430</v>
      </c>
      <c r="I23" s="1">
        <v>43023</v>
      </c>
      <c r="J23">
        <v>101</v>
      </c>
      <c r="K23" s="1">
        <f t="shared" si="1"/>
        <v>43124</v>
      </c>
      <c r="L23">
        <v>330</v>
      </c>
      <c r="M23" s="15">
        <v>810</v>
      </c>
      <c r="N23">
        <f t="shared" si="2"/>
        <v>15.019329129413123</v>
      </c>
      <c r="Q23">
        <f t="shared" si="3"/>
        <v>15.019329129413123</v>
      </c>
      <c r="R23">
        <v>-27430</v>
      </c>
      <c r="S23" s="14">
        <v>43125</v>
      </c>
      <c r="T23">
        <v>1614.05</v>
      </c>
      <c r="V23">
        <f t="shared" si="4"/>
        <v>21.056387739200673</v>
      </c>
      <c r="W23">
        <f t="shared" si="5"/>
        <v>0</v>
      </c>
      <c r="X23">
        <f t="shared" si="6"/>
        <v>349.9009900990099</v>
      </c>
      <c r="Y23">
        <f t="shared" si="7"/>
        <v>495.40148514851478</v>
      </c>
      <c r="Z23" s="36">
        <f t="shared" si="8"/>
        <v>0</v>
      </c>
    </row>
    <row r="24" spans="1:26" ht="13.5" customHeight="1" x14ac:dyDescent="0.15">
      <c r="B24" t="s">
        <v>105</v>
      </c>
      <c r="C24">
        <f>IF(COUNTIF(系1703!A:A,B24),1,0)</f>
        <v>1</v>
      </c>
      <c r="D24">
        <f>IF(COUNTIF(系1703!C:C,B24),1,0)</f>
        <v>0</v>
      </c>
      <c r="E24">
        <f>IF(COUNTIF(系1703!D:D,B24),1,0)</f>
        <v>1</v>
      </c>
      <c r="F24">
        <f>IF(COUNTIF(系1703!E:E,B24),1,0)</f>
        <v>0</v>
      </c>
      <c r="G24">
        <f t="shared" si="0"/>
        <v>2</v>
      </c>
      <c r="H24">
        <v>2765</v>
      </c>
      <c r="I24" s="1">
        <v>42949</v>
      </c>
      <c r="J24">
        <v>72</v>
      </c>
      <c r="K24" s="1">
        <f t="shared" si="1"/>
        <v>43021</v>
      </c>
      <c r="L24">
        <v>15</v>
      </c>
      <c r="M24" s="15">
        <v>250</v>
      </c>
      <c r="N24">
        <f t="shared" si="2"/>
        <v>48.585995579666466</v>
      </c>
      <c r="Q24">
        <f t="shared" si="3"/>
        <v>48.585995579666466</v>
      </c>
      <c r="R24">
        <v>-2765</v>
      </c>
      <c r="S24" s="14">
        <v>43021</v>
      </c>
      <c r="T24">
        <v>235</v>
      </c>
      <c r="V24">
        <f t="shared" si="4"/>
        <v>43.085694193289129</v>
      </c>
      <c r="W24">
        <f t="shared" si="5"/>
        <v>0</v>
      </c>
      <c r="X24">
        <f t="shared" si="6"/>
        <v>114.09722222222223</v>
      </c>
      <c r="Y24">
        <f t="shared" si="7"/>
        <v>101.18055555555556</v>
      </c>
      <c r="Z24" s="36">
        <f t="shared" si="8"/>
        <v>0</v>
      </c>
    </row>
    <row r="25" spans="1:26" ht="13.5" customHeight="1" x14ac:dyDescent="0.15">
      <c r="B25" t="s">
        <v>105</v>
      </c>
      <c r="C25">
        <f>IF(COUNTIF(系1703!A:A,B25),1,0)</f>
        <v>1</v>
      </c>
      <c r="D25">
        <f>IF(COUNTIF(系1703!C:C,B25),1,0)</f>
        <v>0</v>
      </c>
      <c r="E25">
        <f>IF(COUNTIF(系1703!D:D,B25),1,0)</f>
        <v>1</v>
      </c>
      <c r="F25">
        <f>IF(COUNTIF(系1703!E:E,B25),1,0)</f>
        <v>0</v>
      </c>
      <c r="G25">
        <f t="shared" si="0"/>
        <v>2</v>
      </c>
      <c r="H25">
        <v>12000</v>
      </c>
      <c r="I25" s="1">
        <v>42930</v>
      </c>
      <c r="J25">
        <v>93</v>
      </c>
      <c r="K25" s="1">
        <f t="shared" si="1"/>
        <v>43023</v>
      </c>
      <c r="L25">
        <v>234</v>
      </c>
      <c r="M25" s="15">
        <v>0</v>
      </c>
      <c r="N25">
        <f t="shared" si="2"/>
        <v>7.653225806451613</v>
      </c>
      <c r="O25" t="s">
        <v>370</v>
      </c>
      <c r="P25">
        <v>320</v>
      </c>
      <c r="Q25">
        <f t="shared" si="3"/>
        <v>18.119175627240143</v>
      </c>
      <c r="R25">
        <v>-12000</v>
      </c>
      <c r="S25" s="14">
        <v>43017</v>
      </c>
      <c r="T25">
        <v>234</v>
      </c>
      <c r="U25">
        <v>320</v>
      </c>
      <c r="V25">
        <f t="shared" si="4"/>
        <v>19.368773946360154</v>
      </c>
      <c r="W25">
        <f t="shared" si="5"/>
        <v>0</v>
      </c>
      <c r="X25">
        <f t="shared" si="6"/>
        <v>184.66666666666666</v>
      </c>
      <c r="Y25">
        <f t="shared" si="7"/>
        <v>184.66666666666666</v>
      </c>
      <c r="Z25" s="36">
        <f t="shared" si="8"/>
        <v>0</v>
      </c>
    </row>
    <row r="26" spans="1:26" x14ac:dyDescent="0.15">
      <c r="B26" s="7" t="s">
        <v>105</v>
      </c>
      <c r="C26">
        <f>IF(COUNTIF(系1703!A:A,B26),1,0)</f>
        <v>1</v>
      </c>
      <c r="D26">
        <f>IF(COUNTIF(系1703!C:C,B26),1,0)</f>
        <v>0</v>
      </c>
      <c r="E26">
        <f>IF(COUNTIF(系1703!D:D,B26),1,0)</f>
        <v>1</v>
      </c>
      <c r="F26">
        <f>IF(COUNTIF(系1703!E:E,B26),1,0)</f>
        <v>0</v>
      </c>
      <c r="G26">
        <f t="shared" si="0"/>
        <v>2</v>
      </c>
      <c r="H26">
        <v>3050</v>
      </c>
      <c r="I26" s="1">
        <v>42930</v>
      </c>
      <c r="J26">
        <v>60</v>
      </c>
      <c r="K26" s="1">
        <f t="shared" si="1"/>
        <v>42990</v>
      </c>
      <c r="L26">
        <v>30</v>
      </c>
      <c r="M26" s="15">
        <v>60</v>
      </c>
      <c r="N26">
        <f t="shared" si="2"/>
        <v>17.950819672131146</v>
      </c>
      <c r="Q26">
        <f t="shared" si="3"/>
        <v>17.950819672131146</v>
      </c>
      <c r="R26">
        <v>-3050</v>
      </c>
      <c r="S26" s="14">
        <v>42990</v>
      </c>
      <c r="T26">
        <v>90.97</v>
      </c>
      <c r="V26">
        <f t="shared" si="4"/>
        <v>18.14428961748634</v>
      </c>
      <c r="W26">
        <f t="shared" si="5"/>
        <v>0</v>
      </c>
      <c r="X26">
        <f t="shared" si="6"/>
        <v>46.5</v>
      </c>
      <c r="Y26">
        <f t="shared" si="7"/>
        <v>47.00116666666667</v>
      </c>
      <c r="Z26" s="36">
        <f t="shared" si="8"/>
        <v>0</v>
      </c>
    </row>
    <row r="27" spans="1:26" x14ac:dyDescent="0.15">
      <c r="B27" s="7" t="s">
        <v>1</v>
      </c>
      <c r="C27">
        <f>IF(COUNTIF(系1703!A:A,B27),1,0)</f>
        <v>1</v>
      </c>
      <c r="D27">
        <f>IF(COUNTIF(系1703!C:C,B27),1,0)</f>
        <v>0</v>
      </c>
      <c r="E27">
        <f>IF(COUNTIF(系1703!D:D,B27),1,0)</f>
        <v>0</v>
      </c>
      <c r="F27">
        <f>IF(COUNTIF(系1703!E:E,B27),1,0)</f>
        <v>0</v>
      </c>
      <c r="G27">
        <f t="shared" si="0"/>
        <v>1</v>
      </c>
      <c r="H27">
        <v>50000</v>
      </c>
      <c r="I27" s="1">
        <v>42951</v>
      </c>
      <c r="J27">
        <v>30</v>
      </c>
      <c r="K27" s="1">
        <f t="shared" si="1"/>
        <v>42981</v>
      </c>
      <c r="L27">
        <v>370</v>
      </c>
      <c r="M27" s="15">
        <v>20</v>
      </c>
      <c r="N27">
        <f t="shared" si="2"/>
        <v>9.49</v>
      </c>
      <c r="O27" t="s">
        <v>555</v>
      </c>
      <c r="P27">
        <v>620</v>
      </c>
      <c r="Q27">
        <f t="shared" si="3"/>
        <v>24.576666666666668</v>
      </c>
      <c r="R27">
        <v>-50000</v>
      </c>
      <c r="S27" s="14">
        <v>42982</v>
      </c>
      <c r="T27">
        <v>389.86</v>
      </c>
      <c r="U27">
        <v>620</v>
      </c>
      <c r="V27">
        <f t="shared" si="4"/>
        <v>23.780574193548386</v>
      </c>
      <c r="W27">
        <f t="shared" si="5"/>
        <v>0</v>
      </c>
      <c r="X27">
        <f t="shared" si="6"/>
        <v>1043.6666666666667</v>
      </c>
      <c r="Y27">
        <f t="shared" si="7"/>
        <v>1043.5219999999999</v>
      </c>
      <c r="Z27" s="36">
        <f t="shared" si="8"/>
        <v>0</v>
      </c>
    </row>
    <row r="28" spans="1:26" ht="13.5" customHeight="1" x14ac:dyDescent="0.15">
      <c r="B28" t="s">
        <v>123</v>
      </c>
      <c r="C28">
        <f>IF(COUNTIF(系1703!A:A,B28),1,0)</f>
        <v>1</v>
      </c>
      <c r="D28">
        <f>IF(COUNTIF(系1703!C:C,B28),1,0)</f>
        <v>0</v>
      </c>
      <c r="E28">
        <f>IF(COUNTIF(系1703!D:D,B28),1,0)</f>
        <v>0</v>
      </c>
      <c r="F28">
        <f>IF(COUNTIF(系1703!E:E,B28),1,0)</f>
        <v>0</v>
      </c>
      <c r="G28">
        <f t="shared" si="0"/>
        <v>1</v>
      </c>
      <c r="H28">
        <v>20000</v>
      </c>
      <c r="I28" s="1">
        <v>42984</v>
      </c>
      <c r="J28">
        <v>127</v>
      </c>
      <c r="K28" s="1">
        <f t="shared" si="1"/>
        <v>43111</v>
      </c>
      <c r="L28">
        <v>410</v>
      </c>
      <c r="M28" s="15">
        <v>240</v>
      </c>
      <c r="N28">
        <f t="shared" si="2"/>
        <v>9.3405511811023629</v>
      </c>
      <c r="O28" t="s">
        <v>321</v>
      </c>
      <c r="P28">
        <v>190</v>
      </c>
      <c r="Q28">
        <f t="shared" si="3"/>
        <v>12.070866141732283</v>
      </c>
      <c r="R28">
        <v>-20000</v>
      </c>
      <c r="S28" s="14">
        <v>43112</v>
      </c>
      <c r="T28">
        <v>749.37</v>
      </c>
      <c r="U28">
        <v>190</v>
      </c>
      <c r="V28">
        <f t="shared" si="4"/>
        <v>13.393361328125</v>
      </c>
      <c r="W28">
        <f t="shared" si="5"/>
        <v>0</v>
      </c>
      <c r="X28">
        <f t="shared" si="6"/>
        <v>205.03937007874015</v>
      </c>
      <c r="Y28">
        <f t="shared" si="7"/>
        <v>229.29503937007874</v>
      </c>
      <c r="Z28" s="36">
        <f t="shared" si="8"/>
        <v>0</v>
      </c>
    </row>
    <row r="29" spans="1:26" x14ac:dyDescent="0.15">
      <c r="B29" s="7" t="s">
        <v>317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0"/>
        <v>3</v>
      </c>
      <c r="H29">
        <v>20000</v>
      </c>
      <c r="I29" s="1">
        <v>42878</v>
      </c>
      <c r="J29">
        <v>61</v>
      </c>
      <c r="K29" s="1">
        <f t="shared" si="1"/>
        <v>42939</v>
      </c>
      <c r="L29">
        <v>220</v>
      </c>
      <c r="N29">
        <f t="shared" si="2"/>
        <v>6.581967213114754</v>
      </c>
      <c r="O29" t="s">
        <v>413</v>
      </c>
      <c r="P29">
        <v>320</v>
      </c>
      <c r="Q29">
        <f t="shared" si="3"/>
        <v>16.155737704918032</v>
      </c>
      <c r="R29">
        <v>-20000</v>
      </c>
      <c r="S29" s="14">
        <v>42941</v>
      </c>
      <c r="T29">
        <v>216</v>
      </c>
      <c r="U29">
        <v>320</v>
      </c>
      <c r="V29">
        <f t="shared" si="4"/>
        <v>15.526984126984127</v>
      </c>
      <c r="W29">
        <f t="shared" si="5"/>
        <v>0</v>
      </c>
      <c r="X29">
        <f t="shared" si="6"/>
        <v>274.42622950819674</v>
      </c>
      <c r="Y29">
        <f t="shared" si="7"/>
        <v>272.39344262295083</v>
      </c>
      <c r="Z29" s="36">
        <f t="shared" si="8"/>
        <v>0</v>
      </c>
    </row>
    <row r="30" spans="1:26" x14ac:dyDescent="0.15">
      <c r="B30" t="s">
        <v>156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0</v>
      </c>
      <c r="G30">
        <f t="shared" si="0"/>
        <v>2</v>
      </c>
      <c r="H30">
        <v>5000</v>
      </c>
      <c r="I30" s="1">
        <v>42915</v>
      </c>
      <c r="J30">
        <v>33</v>
      </c>
      <c r="K30" s="1">
        <f t="shared" si="1"/>
        <v>42948</v>
      </c>
      <c r="L30">
        <v>40</v>
      </c>
      <c r="M30" s="15">
        <v>50</v>
      </c>
      <c r="N30">
        <f t="shared" si="2"/>
        <v>19.90909090909091</v>
      </c>
      <c r="Q30">
        <f t="shared" si="3"/>
        <v>19.90909090909091</v>
      </c>
      <c r="R30">
        <v>-5000</v>
      </c>
      <c r="S30" s="14">
        <v>42948</v>
      </c>
      <c r="T30">
        <v>90</v>
      </c>
      <c r="V30">
        <f t="shared" si="4"/>
        <v>19.90909090909091</v>
      </c>
      <c r="W30">
        <f t="shared" si="5"/>
        <v>0</v>
      </c>
      <c r="X30">
        <f t="shared" si="6"/>
        <v>84.545454545454547</v>
      </c>
      <c r="Y30">
        <f t="shared" si="7"/>
        <v>84.545454545454547</v>
      </c>
      <c r="Z30" s="36">
        <f t="shared" si="8"/>
        <v>0</v>
      </c>
    </row>
    <row r="31" spans="1:26" x14ac:dyDescent="0.15">
      <c r="B31" t="s">
        <v>156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0</v>
      </c>
      <c r="G31">
        <f t="shared" si="0"/>
        <v>2</v>
      </c>
      <c r="H31">
        <v>10000</v>
      </c>
      <c r="I31" s="1">
        <v>42884</v>
      </c>
      <c r="J31">
        <v>31</v>
      </c>
      <c r="K31" s="1">
        <f t="shared" si="1"/>
        <v>42915</v>
      </c>
      <c r="L31">
        <v>84.9</v>
      </c>
      <c r="M31" s="15">
        <v>50</v>
      </c>
      <c r="N31">
        <f t="shared" si="2"/>
        <v>15.883387096774193</v>
      </c>
      <c r="O31" t="s">
        <v>22</v>
      </c>
      <c r="P31">
        <v>130</v>
      </c>
      <c r="Q31">
        <f t="shared" si="3"/>
        <v>31.189838709677421</v>
      </c>
      <c r="R31">
        <v>-10000</v>
      </c>
      <c r="S31" s="14">
        <v>42916</v>
      </c>
      <c r="T31">
        <v>137.85</v>
      </c>
      <c r="U31">
        <v>130</v>
      </c>
      <c r="V31">
        <f t="shared" si="4"/>
        <v>30.551640625000001</v>
      </c>
      <c r="W31">
        <f t="shared" si="5"/>
        <v>0</v>
      </c>
      <c r="X31">
        <f t="shared" si="6"/>
        <v>264.89999999999998</v>
      </c>
      <c r="Y31">
        <f t="shared" si="7"/>
        <v>267.85000000000002</v>
      </c>
      <c r="Z31" s="36">
        <f t="shared" si="8"/>
        <v>0</v>
      </c>
    </row>
    <row r="32" spans="1:26" x14ac:dyDescent="0.15">
      <c r="B32" t="s">
        <v>161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0</v>
      </c>
      <c r="F32">
        <f>IF(COUNTIF(系1703!E:E,B32),1,0)</f>
        <v>0</v>
      </c>
      <c r="G32">
        <f t="shared" si="0"/>
        <v>1</v>
      </c>
      <c r="H32">
        <v>12000</v>
      </c>
      <c r="I32" s="1">
        <v>42912</v>
      </c>
      <c r="J32">
        <v>93</v>
      </c>
      <c r="K32" s="1">
        <f t="shared" si="1"/>
        <v>43005</v>
      </c>
      <c r="L32">
        <v>279</v>
      </c>
      <c r="M32" s="15">
        <v>60</v>
      </c>
      <c r="N32">
        <f t="shared" si="2"/>
        <v>11.08736559139785</v>
      </c>
      <c r="O32" t="s">
        <v>465</v>
      </c>
      <c r="P32">
        <v>250</v>
      </c>
      <c r="Q32">
        <f t="shared" si="3"/>
        <v>19.263888888888889</v>
      </c>
      <c r="R32">
        <v>-12000</v>
      </c>
      <c r="S32" s="14">
        <v>43005</v>
      </c>
      <c r="T32">
        <v>337.01</v>
      </c>
      <c r="U32">
        <v>250</v>
      </c>
      <c r="V32">
        <f t="shared" si="4"/>
        <v>19.198803763440861</v>
      </c>
      <c r="W32">
        <f t="shared" si="5"/>
        <v>0</v>
      </c>
      <c r="X32">
        <f t="shared" si="6"/>
        <v>196.33333333333334</v>
      </c>
      <c r="Y32">
        <f t="shared" si="7"/>
        <v>195.67000000000002</v>
      </c>
      <c r="Z32" s="36">
        <f t="shared" si="8"/>
        <v>0</v>
      </c>
    </row>
    <row r="33" spans="1:26" ht="13.5" customHeight="1" x14ac:dyDescent="0.15">
      <c r="B33" t="s">
        <v>170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0</v>
      </c>
      <c r="F33">
        <f>IF(COUNTIF(系1703!E:E,B33),1,0)</f>
        <v>0</v>
      </c>
      <c r="G33">
        <f t="shared" si="0"/>
        <v>1</v>
      </c>
      <c r="H33">
        <v>5000</v>
      </c>
      <c r="I33" s="1">
        <v>42923</v>
      </c>
      <c r="J33">
        <v>91</v>
      </c>
      <c r="K33" s="1">
        <f t="shared" si="1"/>
        <v>43014</v>
      </c>
      <c r="L33">
        <v>100</v>
      </c>
      <c r="M33" s="15">
        <v>50</v>
      </c>
      <c r="N33">
        <f t="shared" si="2"/>
        <v>12.032967032967033</v>
      </c>
      <c r="Q33">
        <f t="shared" si="3"/>
        <v>12.032967032967033</v>
      </c>
      <c r="R33">
        <v>-5000</v>
      </c>
      <c r="S33" s="14">
        <v>43015</v>
      </c>
      <c r="T33">
        <v>101.32</v>
      </c>
      <c r="V33" s="23">
        <f t="shared" si="4"/>
        <v>8.0395217391304339</v>
      </c>
      <c r="W33">
        <f t="shared" si="5"/>
        <v>0</v>
      </c>
      <c r="X33">
        <f t="shared" si="6"/>
        <v>51.098901098901102</v>
      </c>
      <c r="Y33">
        <f t="shared" si="7"/>
        <v>34.515604395604392</v>
      </c>
      <c r="Z33" s="36">
        <f t="shared" si="8"/>
        <v>0</v>
      </c>
    </row>
    <row r="34" spans="1:26" ht="13.5" customHeight="1" x14ac:dyDescent="0.15">
      <c r="B34" t="s">
        <v>170</v>
      </c>
      <c r="C34">
        <f>IF(COUNTIF(系1703!A:A,B34),1,0)</f>
        <v>0</v>
      </c>
      <c r="D34">
        <f>IF(COUNTIF(系1703!C:C,B34),1,0)</f>
        <v>1</v>
      </c>
      <c r="E34">
        <f>IF(COUNTIF(系1703!D:D,B34),1,0)</f>
        <v>0</v>
      </c>
      <c r="F34">
        <f>IF(COUNTIF(系1703!E:E,B34),1,0)</f>
        <v>0</v>
      </c>
      <c r="G34">
        <f t="shared" si="0"/>
        <v>1</v>
      </c>
      <c r="H34">
        <v>2000</v>
      </c>
      <c r="I34" s="1">
        <v>42952</v>
      </c>
      <c r="J34">
        <v>91</v>
      </c>
      <c r="K34" s="1">
        <f t="shared" si="1"/>
        <v>43043</v>
      </c>
      <c r="L34">
        <v>45</v>
      </c>
      <c r="M34" s="15">
        <v>20</v>
      </c>
      <c r="N34">
        <f t="shared" si="2"/>
        <v>13.035714285714286</v>
      </c>
      <c r="Q34">
        <f t="shared" si="3"/>
        <v>13.035714285714286</v>
      </c>
      <c r="R34">
        <v>-2000</v>
      </c>
      <c r="S34" s="14">
        <v>43045</v>
      </c>
      <c r="T34">
        <v>63</v>
      </c>
      <c r="V34" s="23">
        <f t="shared" si="4"/>
        <v>12.362903225806452</v>
      </c>
      <c r="W34">
        <f t="shared" si="5"/>
        <v>0</v>
      </c>
      <c r="X34">
        <f t="shared" si="6"/>
        <v>22.142857142857142</v>
      </c>
      <c r="Y34">
        <f t="shared" si="7"/>
        <v>21.46153846153846</v>
      </c>
      <c r="Z34" s="36">
        <f t="shared" si="8"/>
        <v>0</v>
      </c>
    </row>
    <row r="35" spans="1:26" x14ac:dyDescent="0.15">
      <c r="B35" t="s">
        <v>170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0</v>
      </c>
      <c r="F35">
        <f>IF(COUNTIF(系1703!E:E,B35),1,0)</f>
        <v>0</v>
      </c>
      <c r="G35">
        <f t="shared" ref="G35:G66" si="9">SUM(C35:F35)</f>
        <v>1</v>
      </c>
      <c r="H35">
        <v>10000</v>
      </c>
      <c r="I35" s="1">
        <v>42923</v>
      </c>
      <c r="J35">
        <v>31</v>
      </c>
      <c r="K35" s="1">
        <f t="shared" ref="K35:K66" si="10">I35+J35</f>
        <v>42954</v>
      </c>
      <c r="L35">
        <v>75</v>
      </c>
      <c r="M35" s="15">
        <v>100</v>
      </c>
      <c r="N35">
        <f t="shared" ref="N35:N66" si="11">(L35+M35)*36500/(H35*J35)</f>
        <v>20.60483870967742</v>
      </c>
      <c r="Q35">
        <f t="shared" ref="Q35:Q66" si="12">(L35+M35+P35)*36500/(H35*J35)</f>
        <v>20.60483870967742</v>
      </c>
      <c r="R35">
        <v>-10000</v>
      </c>
      <c r="S35" s="14">
        <v>42951</v>
      </c>
      <c r="T35">
        <v>173</v>
      </c>
      <c r="V35" s="23">
        <f t="shared" si="4"/>
        <v>22.551785714285714</v>
      </c>
      <c r="W35">
        <f t="shared" ref="W35:W66" si="13">R35+H35</f>
        <v>0</v>
      </c>
      <c r="X35">
        <f t="shared" ref="X35:X66" si="14">(L35+M35+P35)*31/(J35)</f>
        <v>175</v>
      </c>
      <c r="Y35">
        <f t="shared" ref="Y35:Y66" si="15">(T35+U35)*31/(J35)</f>
        <v>173</v>
      </c>
      <c r="Z35" s="36">
        <f t="shared" ref="Z35:Z66" si="16">U35-P35</f>
        <v>0</v>
      </c>
    </row>
    <row r="36" spans="1:26" x14ac:dyDescent="0.15">
      <c r="B36" t="s">
        <v>170</v>
      </c>
      <c r="C36">
        <f>IF(COUNTIF(系1703!A:A,B36),1,0)</f>
        <v>0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0</v>
      </c>
      <c r="G36">
        <f t="shared" si="9"/>
        <v>1</v>
      </c>
      <c r="H36">
        <v>9900</v>
      </c>
      <c r="I36" s="1">
        <v>42921</v>
      </c>
      <c r="J36">
        <v>32</v>
      </c>
      <c r="K36" s="1">
        <f t="shared" si="10"/>
        <v>42953</v>
      </c>
      <c r="L36">
        <v>90</v>
      </c>
      <c r="M36" s="15">
        <v>100</v>
      </c>
      <c r="N36">
        <f t="shared" si="11"/>
        <v>21.890782828282827</v>
      </c>
      <c r="P36">
        <v>20</v>
      </c>
      <c r="Q36">
        <f t="shared" si="12"/>
        <v>24.195075757575758</v>
      </c>
      <c r="R36">
        <v>-9900</v>
      </c>
      <c r="S36" s="14">
        <v>42954</v>
      </c>
      <c r="T36">
        <v>221.32</v>
      </c>
      <c r="U36">
        <v>20</v>
      </c>
      <c r="V36" s="23">
        <f t="shared" si="4"/>
        <v>26.961065197428834</v>
      </c>
      <c r="W36">
        <f t="shared" si="13"/>
        <v>0</v>
      </c>
      <c r="X36">
        <f t="shared" si="14"/>
        <v>203.4375</v>
      </c>
      <c r="Y36">
        <f t="shared" si="15"/>
        <v>233.77875</v>
      </c>
      <c r="Z36" s="36">
        <f t="shared" si="16"/>
        <v>0</v>
      </c>
    </row>
    <row r="37" spans="1:26" ht="13.5" customHeight="1" x14ac:dyDescent="0.15">
      <c r="B37" s="7" t="s">
        <v>343</v>
      </c>
      <c r="C37">
        <f>IF(COUNTIF(系1703!A:A,B37),1,0)</f>
        <v>0</v>
      </c>
      <c r="D37">
        <f>IF(COUNTIF(系1703!C:C,B37),1,0)</f>
        <v>0</v>
      </c>
      <c r="E37">
        <f>IF(COUNTIF(系1703!D:D,B37),1,0)</f>
        <v>0</v>
      </c>
      <c r="F37">
        <f>IF(COUNTIF(系1703!E:E,B37),1,0)</f>
        <v>0</v>
      </c>
      <c r="G37">
        <f t="shared" si="9"/>
        <v>0</v>
      </c>
      <c r="H37">
        <v>5000</v>
      </c>
      <c r="I37" s="1">
        <v>42938</v>
      </c>
      <c r="J37">
        <v>90</v>
      </c>
      <c r="K37" s="1">
        <f t="shared" si="10"/>
        <v>43028</v>
      </c>
      <c r="L37">
        <v>150</v>
      </c>
      <c r="N37">
        <f t="shared" si="11"/>
        <v>12.166666666666666</v>
      </c>
      <c r="O37" t="s">
        <v>531</v>
      </c>
      <c r="P37">
        <v>230</v>
      </c>
      <c r="Q37">
        <f t="shared" si="12"/>
        <v>30.822222222222223</v>
      </c>
      <c r="R37">
        <v>-5000</v>
      </c>
      <c r="S37" s="14">
        <v>43031</v>
      </c>
      <c r="T37">
        <v>105</v>
      </c>
      <c r="U37">
        <v>230</v>
      </c>
      <c r="V37" s="23">
        <f t="shared" si="4"/>
        <v>26.295698924731184</v>
      </c>
      <c r="W37">
        <f t="shared" si="13"/>
        <v>0</v>
      </c>
      <c r="X37">
        <f t="shared" si="14"/>
        <v>130.88888888888889</v>
      </c>
      <c r="Y37">
        <f t="shared" si="15"/>
        <v>115.38888888888889</v>
      </c>
      <c r="Z37" s="36">
        <f t="shared" si="16"/>
        <v>0</v>
      </c>
    </row>
    <row r="38" spans="1:26" ht="13.5" customHeight="1" x14ac:dyDescent="0.15">
      <c r="B38" s="13" t="s">
        <v>378</v>
      </c>
      <c r="C38">
        <f>IF(COUNTIF(系1703!A:A,B38),1,0)</f>
        <v>0</v>
      </c>
      <c r="D38">
        <f>IF(COUNTIF(系1703!C:C,B38),1,0)</f>
        <v>0</v>
      </c>
      <c r="E38">
        <f>IF(COUNTIF(系1703!D:D,B38),1,0)</f>
        <v>0</v>
      </c>
      <c r="F38">
        <f>IF(COUNTIF(系1703!E:E,B38),1,0)</f>
        <v>0</v>
      </c>
      <c r="G38">
        <f t="shared" si="9"/>
        <v>0</v>
      </c>
      <c r="H38">
        <v>40000</v>
      </c>
      <c r="I38" s="1">
        <v>42985</v>
      </c>
      <c r="J38">
        <v>30</v>
      </c>
      <c r="K38" s="1">
        <f t="shared" si="10"/>
        <v>43015</v>
      </c>
      <c r="L38">
        <v>200</v>
      </c>
      <c r="N38">
        <f t="shared" si="11"/>
        <v>6.083333333333333</v>
      </c>
      <c r="O38" t="s">
        <v>289</v>
      </c>
      <c r="P38">
        <v>680</v>
      </c>
      <c r="Q38">
        <f t="shared" si="12"/>
        <v>26.766666666666666</v>
      </c>
      <c r="R38">
        <v>-40000</v>
      </c>
      <c r="S38" s="14">
        <v>43017</v>
      </c>
      <c r="T38">
        <v>230.13</v>
      </c>
      <c r="U38">
        <v>680</v>
      </c>
      <c r="V38" s="23">
        <f t="shared" si="4"/>
        <v>25.952925781249998</v>
      </c>
      <c r="W38">
        <f t="shared" si="13"/>
        <v>0</v>
      </c>
      <c r="X38">
        <f t="shared" si="14"/>
        <v>909.33333333333337</v>
      </c>
      <c r="Y38">
        <f t="shared" si="15"/>
        <v>940.46766666666667</v>
      </c>
      <c r="Z38" s="36">
        <f t="shared" si="16"/>
        <v>0</v>
      </c>
    </row>
    <row r="39" spans="1:26" x14ac:dyDescent="0.15">
      <c r="B39" t="s">
        <v>347</v>
      </c>
      <c r="C39">
        <f>IF(COUNTIF(系1703!A:A,B39),1,0)</f>
        <v>0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9"/>
        <v>0</v>
      </c>
      <c r="H39">
        <v>10000</v>
      </c>
      <c r="I39" s="1">
        <v>42930</v>
      </c>
      <c r="J39">
        <v>32</v>
      </c>
      <c r="K39" s="1">
        <f t="shared" si="10"/>
        <v>42962</v>
      </c>
      <c r="L39">
        <v>110</v>
      </c>
      <c r="N39">
        <f t="shared" si="11"/>
        <v>12.546875</v>
      </c>
      <c r="O39" t="s">
        <v>289</v>
      </c>
      <c r="P39">
        <v>95</v>
      </c>
      <c r="Q39">
        <f t="shared" si="12"/>
        <v>23.3828125</v>
      </c>
      <c r="R39">
        <v>-10000</v>
      </c>
      <c r="S39" s="14">
        <v>42963</v>
      </c>
      <c r="T39">
        <v>110</v>
      </c>
      <c r="U39">
        <v>95</v>
      </c>
      <c r="V39" s="23">
        <f t="shared" si="4"/>
        <v>22.674242424242426</v>
      </c>
      <c r="W39">
        <f t="shared" si="13"/>
        <v>0</v>
      </c>
      <c r="X39">
        <f t="shared" si="14"/>
        <v>198.59375</v>
      </c>
      <c r="Y39">
        <f t="shared" si="15"/>
        <v>198.59375</v>
      </c>
      <c r="Z39" s="36">
        <f t="shared" si="16"/>
        <v>0</v>
      </c>
    </row>
    <row r="40" spans="1:26" ht="13.5" customHeight="1" x14ac:dyDescent="0.15">
      <c r="B40" t="s">
        <v>390</v>
      </c>
      <c r="C40">
        <f>IF(COUNTIF(系1703!A:A,B40),1,0)</f>
        <v>0</v>
      </c>
      <c r="D40">
        <f>IF(COUNTIF(系1703!C:C,B40),1,0)</f>
        <v>0</v>
      </c>
      <c r="E40">
        <f>IF(COUNTIF(系1703!D:D,B40),1,0)</f>
        <v>0</v>
      </c>
      <c r="F40">
        <f>IF(COUNTIF(系1703!E:E,B40),1,0)</f>
        <v>0</v>
      </c>
      <c r="G40">
        <f t="shared" si="9"/>
        <v>0</v>
      </c>
      <c r="H40">
        <v>19800</v>
      </c>
      <c r="I40" s="1">
        <v>43020</v>
      </c>
      <c r="J40">
        <v>31</v>
      </c>
      <c r="K40" s="1">
        <f t="shared" si="10"/>
        <v>43051</v>
      </c>
      <c r="L40">
        <v>205</v>
      </c>
      <c r="M40" s="15">
        <v>200</v>
      </c>
      <c r="N40">
        <f t="shared" si="11"/>
        <v>24.083577712609969</v>
      </c>
      <c r="O40" t="s">
        <v>22</v>
      </c>
      <c r="P40">
        <v>100</v>
      </c>
      <c r="Q40">
        <f t="shared" si="12"/>
        <v>30.030140110785272</v>
      </c>
      <c r="R40">
        <v>-19800</v>
      </c>
      <c r="S40" s="14">
        <v>43052</v>
      </c>
      <c r="T40">
        <v>397.1</v>
      </c>
      <c r="U40">
        <v>100</v>
      </c>
      <c r="V40">
        <f t="shared" si="4"/>
        <v>28.636600378787879</v>
      </c>
      <c r="W40">
        <f t="shared" si="13"/>
        <v>0</v>
      </c>
      <c r="X40">
        <f t="shared" si="14"/>
        <v>505</v>
      </c>
      <c r="Y40">
        <f t="shared" si="15"/>
        <v>497.1</v>
      </c>
      <c r="Z40" s="36">
        <f t="shared" si="16"/>
        <v>0</v>
      </c>
    </row>
    <row r="41" spans="1:26" x14ac:dyDescent="0.15">
      <c r="B41" s="7" t="s">
        <v>389</v>
      </c>
      <c r="C41">
        <f>IF(COUNTIF(系1703!A:A,B41),1,0)</f>
        <v>0</v>
      </c>
      <c r="D41">
        <f>IF(COUNTIF(系1703!C:C,B41),1,0)</f>
        <v>0</v>
      </c>
      <c r="E41">
        <f>IF(COUNTIF(系1703!D:D,B41),1,0)</f>
        <v>0</v>
      </c>
      <c r="F41">
        <f>IF(COUNTIF(系1703!E:E,B41),1,0)</f>
        <v>0</v>
      </c>
      <c r="G41">
        <f t="shared" si="9"/>
        <v>0</v>
      </c>
      <c r="H41">
        <v>40000</v>
      </c>
      <c r="I41" s="1">
        <v>42879</v>
      </c>
      <c r="J41">
        <v>14</v>
      </c>
      <c r="K41" s="1">
        <f t="shared" si="10"/>
        <v>42893</v>
      </c>
      <c r="L41">
        <v>200</v>
      </c>
      <c r="N41">
        <f t="shared" si="11"/>
        <v>13.035714285714286</v>
      </c>
      <c r="O41" t="s">
        <v>411</v>
      </c>
      <c r="P41">
        <v>251</v>
      </c>
      <c r="Q41">
        <f t="shared" si="12"/>
        <v>29.395535714285714</v>
      </c>
      <c r="R41">
        <v>-40000</v>
      </c>
      <c r="S41" s="14">
        <v>42908</v>
      </c>
      <c r="T41">
        <v>256.27</v>
      </c>
      <c r="U41">
        <v>251</v>
      </c>
      <c r="V41">
        <f t="shared" si="4"/>
        <v>15.961512931034482</v>
      </c>
      <c r="W41">
        <f t="shared" si="13"/>
        <v>0</v>
      </c>
      <c r="X41">
        <f t="shared" si="14"/>
        <v>998.64285714285711</v>
      </c>
      <c r="Y41">
        <f t="shared" si="15"/>
        <v>1123.2407142857141</v>
      </c>
      <c r="Z41" s="36">
        <f t="shared" si="16"/>
        <v>0</v>
      </c>
    </row>
    <row r="42" spans="1:26" x14ac:dyDescent="0.15">
      <c r="A42">
        <v>6081.84</v>
      </c>
      <c r="B42" s="7" t="s">
        <v>395</v>
      </c>
      <c r="C42">
        <f>IF(COUNTIF(系1703!A:A,B42),1,0)</f>
        <v>0</v>
      </c>
      <c r="D42">
        <f>IF(COUNTIF(系1703!C:C,B42),1,0)</f>
        <v>0</v>
      </c>
      <c r="E42">
        <f>IF(COUNTIF(系1703!D:D,B42),1,0)</f>
        <v>0</v>
      </c>
      <c r="F42">
        <f>IF(COUNTIF(系1703!E:E,B42),1,0)</f>
        <v>0</v>
      </c>
      <c r="G42">
        <f t="shared" si="9"/>
        <v>0</v>
      </c>
      <c r="H42">
        <v>5960</v>
      </c>
      <c r="I42" s="1">
        <v>42884</v>
      </c>
      <c r="J42">
        <v>94</v>
      </c>
      <c r="K42" s="1">
        <f t="shared" si="10"/>
        <v>42978</v>
      </c>
      <c r="L42">
        <v>135</v>
      </c>
      <c r="M42" s="15">
        <v>40</v>
      </c>
      <c r="N42">
        <f t="shared" si="11"/>
        <v>11.401363701270883</v>
      </c>
      <c r="O42" t="s">
        <v>289</v>
      </c>
      <c r="P42">
        <v>95</v>
      </c>
      <c r="Q42">
        <f t="shared" si="12"/>
        <v>17.590675424817935</v>
      </c>
      <c r="R42">
        <v>-5960</v>
      </c>
      <c r="S42" s="14">
        <v>42979</v>
      </c>
      <c r="T42">
        <v>121.84</v>
      </c>
      <c r="U42">
        <v>95</v>
      </c>
      <c r="W42">
        <f t="shared" si="13"/>
        <v>0</v>
      </c>
      <c r="X42">
        <f t="shared" si="14"/>
        <v>89.042553191489361</v>
      </c>
      <c r="Y42">
        <f t="shared" si="15"/>
        <v>71.511063829787233</v>
      </c>
      <c r="Z42" s="36">
        <f t="shared" si="16"/>
        <v>0</v>
      </c>
    </row>
    <row r="43" spans="1:26" x14ac:dyDescent="0.15">
      <c r="B43" s="7" t="s">
        <v>395</v>
      </c>
      <c r="C43">
        <f>IF(COUNTIF(系1703!A:A,B43),1,0)</f>
        <v>0</v>
      </c>
      <c r="D43">
        <f>IF(COUNTIF(系1703!C:C,B43),1,0)</f>
        <v>0</v>
      </c>
      <c r="E43">
        <f>IF(COUNTIF(系1703!D:D,B43),1,0)</f>
        <v>0</v>
      </c>
      <c r="F43">
        <f>IF(COUNTIF(系1703!E:E,B43),1,0)</f>
        <v>0</v>
      </c>
      <c r="G43">
        <f t="shared" si="9"/>
        <v>0</v>
      </c>
      <c r="H43">
        <v>5939.9</v>
      </c>
      <c r="I43" s="1">
        <v>42887</v>
      </c>
      <c r="J43">
        <v>31</v>
      </c>
      <c r="K43" s="1">
        <f t="shared" si="10"/>
        <v>42918</v>
      </c>
      <c r="L43">
        <v>36</v>
      </c>
      <c r="M43" s="15">
        <v>28</v>
      </c>
      <c r="N43">
        <f t="shared" si="11"/>
        <v>12.686213355389388</v>
      </c>
      <c r="O43" t="s">
        <v>289</v>
      </c>
      <c r="P43">
        <v>80</v>
      </c>
      <c r="Q43">
        <f t="shared" si="12"/>
        <v>28.543980049626121</v>
      </c>
      <c r="R43">
        <v>-5939.9</v>
      </c>
      <c r="S43" s="14">
        <v>42919</v>
      </c>
      <c r="T43">
        <v>134.21</v>
      </c>
      <c r="U43">
        <v>80</v>
      </c>
      <c r="V43">
        <f t="shared" ref="V43:V87" si="17">(T43+U43)*36500/((S43-I43)*H43)</f>
        <v>41.134241527635147</v>
      </c>
      <c r="W43">
        <f t="shared" si="13"/>
        <v>0</v>
      </c>
      <c r="X43">
        <f t="shared" si="14"/>
        <v>144</v>
      </c>
      <c r="Y43">
        <f t="shared" si="15"/>
        <v>214.21</v>
      </c>
      <c r="Z43" s="36">
        <f t="shared" si="16"/>
        <v>0</v>
      </c>
    </row>
    <row r="44" spans="1:26" x14ac:dyDescent="0.15">
      <c r="B44" s="7" t="s">
        <v>340</v>
      </c>
      <c r="C44">
        <f>IF(COUNTIF(系1703!A:A,B44),1,0)</f>
        <v>0</v>
      </c>
      <c r="D44">
        <f>IF(COUNTIF(系1703!C:C,B44),1,0)</f>
        <v>0</v>
      </c>
      <c r="E44">
        <f>IF(COUNTIF(系1703!D:D,B44),1,0)</f>
        <v>0</v>
      </c>
      <c r="F44">
        <f>IF(COUNTIF(系1703!E:E,B44),1,0)</f>
        <v>0</v>
      </c>
      <c r="G44">
        <f t="shared" si="9"/>
        <v>0</v>
      </c>
      <c r="H44">
        <v>10000</v>
      </c>
      <c r="I44" s="1">
        <v>42887</v>
      </c>
      <c r="J44">
        <v>31</v>
      </c>
      <c r="K44" s="1">
        <f t="shared" si="10"/>
        <v>42918</v>
      </c>
      <c r="L44">
        <v>62.5</v>
      </c>
      <c r="M44" s="15">
        <v>30</v>
      </c>
      <c r="N44">
        <f t="shared" si="11"/>
        <v>10.891129032258064</v>
      </c>
      <c r="O44" t="s">
        <v>289</v>
      </c>
      <c r="P44">
        <v>175</v>
      </c>
      <c r="Q44">
        <f t="shared" si="12"/>
        <v>31.495967741935484</v>
      </c>
      <c r="R44">
        <v>-10000</v>
      </c>
      <c r="S44" s="14">
        <v>42919</v>
      </c>
      <c r="T44">
        <v>91.83</v>
      </c>
      <c r="U44">
        <v>175</v>
      </c>
      <c r="V44">
        <f t="shared" si="17"/>
        <v>30.435296874999999</v>
      </c>
      <c r="W44">
        <f t="shared" si="13"/>
        <v>0</v>
      </c>
      <c r="X44">
        <f t="shared" si="14"/>
        <v>267.5</v>
      </c>
      <c r="Y44">
        <f t="shared" si="15"/>
        <v>266.83</v>
      </c>
      <c r="Z44" s="36">
        <f t="shared" si="16"/>
        <v>0</v>
      </c>
    </row>
    <row r="45" spans="1:26" x14ac:dyDescent="0.15">
      <c r="B45" s="7" t="s">
        <v>535</v>
      </c>
      <c r="C45">
        <f>IF(COUNTIF(系1703!A:A,B45),1,0)</f>
        <v>0</v>
      </c>
      <c r="D45">
        <f>IF(COUNTIF(系1703!C:C,B45),1,0)</f>
        <v>0</v>
      </c>
      <c r="E45">
        <f>IF(COUNTIF(系1703!D:D,B45),1,0)</f>
        <v>0</v>
      </c>
      <c r="F45">
        <f>IF(COUNTIF(系1703!E:E,B45),1,0)</f>
        <v>0</v>
      </c>
      <c r="G45">
        <f t="shared" si="9"/>
        <v>0</v>
      </c>
      <c r="H45">
        <v>30000</v>
      </c>
      <c r="I45" s="1">
        <v>42941</v>
      </c>
      <c r="J45">
        <v>45</v>
      </c>
      <c r="K45" s="1">
        <f t="shared" si="10"/>
        <v>42986</v>
      </c>
      <c r="L45">
        <v>300</v>
      </c>
      <c r="N45">
        <f t="shared" si="11"/>
        <v>8.1111111111111107</v>
      </c>
      <c r="O45" t="s">
        <v>280</v>
      </c>
      <c r="P45">
        <v>400</v>
      </c>
      <c r="Q45">
        <f t="shared" si="12"/>
        <v>18.925925925925927</v>
      </c>
      <c r="R45">
        <v>-30000</v>
      </c>
      <c r="S45" s="14">
        <v>42989</v>
      </c>
      <c r="T45">
        <v>300</v>
      </c>
      <c r="U45">
        <v>400</v>
      </c>
      <c r="V45" s="23">
        <f t="shared" si="17"/>
        <v>17.743055555555557</v>
      </c>
      <c r="W45">
        <f t="shared" si="13"/>
        <v>0</v>
      </c>
      <c r="X45">
        <f t="shared" si="14"/>
        <v>482.22222222222223</v>
      </c>
      <c r="Y45">
        <f t="shared" si="15"/>
        <v>482.22222222222223</v>
      </c>
      <c r="Z45" s="36">
        <f t="shared" si="16"/>
        <v>0</v>
      </c>
    </row>
    <row r="46" spans="1:26" x14ac:dyDescent="0.15">
      <c r="A46">
        <v>30415.23</v>
      </c>
      <c r="B46" s="7" t="s">
        <v>554</v>
      </c>
      <c r="C46">
        <f>IF(COUNTIF(系1703!A:A,B46),1,0)</f>
        <v>0</v>
      </c>
      <c r="D46">
        <f>IF(COUNTIF(系1703!C:C,B46),1,0)</f>
        <v>0</v>
      </c>
      <c r="E46">
        <f>IF(COUNTIF(系1703!D:D,B46),1,0)</f>
        <v>0</v>
      </c>
      <c r="F46">
        <f>IF(COUNTIF(系1703!E:E,B46),1,0)</f>
        <v>0</v>
      </c>
      <c r="G46">
        <f t="shared" si="9"/>
        <v>0</v>
      </c>
      <c r="H46">
        <v>30000</v>
      </c>
      <c r="I46" s="1">
        <v>42950</v>
      </c>
      <c r="J46">
        <v>15</v>
      </c>
      <c r="K46" s="1">
        <f t="shared" si="10"/>
        <v>42965</v>
      </c>
      <c r="L46">
        <v>120</v>
      </c>
      <c r="M46" s="15">
        <v>46</v>
      </c>
      <c r="N46">
        <f t="shared" si="11"/>
        <v>13.464444444444444</v>
      </c>
      <c r="O46" t="s">
        <v>289</v>
      </c>
      <c r="P46">
        <v>175</v>
      </c>
      <c r="Q46">
        <f t="shared" si="12"/>
        <v>27.658888888888889</v>
      </c>
      <c r="R46">
        <v>-30000</v>
      </c>
      <c r="S46" s="14">
        <v>42965</v>
      </c>
      <c r="T46">
        <v>166</v>
      </c>
      <c r="U46">
        <v>175</v>
      </c>
      <c r="V46">
        <f t="shared" si="17"/>
        <v>27.658888888888889</v>
      </c>
      <c r="W46">
        <f t="shared" si="13"/>
        <v>0</v>
      </c>
      <c r="X46">
        <f t="shared" si="14"/>
        <v>704.73333333333335</v>
      </c>
      <c r="Y46">
        <f t="shared" si="15"/>
        <v>704.73333333333335</v>
      </c>
      <c r="Z46" s="36">
        <f t="shared" si="16"/>
        <v>0</v>
      </c>
    </row>
    <row r="47" spans="1:26" x14ac:dyDescent="0.15">
      <c r="A47">
        <v>20003</v>
      </c>
      <c r="B47" s="7" t="s">
        <v>554</v>
      </c>
      <c r="C47">
        <f>IF(COUNTIF(系1703!A:A,B47),1,0)</f>
        <v>0</v>
      </c>
      <c r="D47">
        <f>IF(COUNTIF(系1703!C:C,B47),1,0)</f>
        <v>0</v>
      </c>
      <c r="E47">
        <f>IF(COUNTIF(系1703!D:D,B47),1,0)</f>
        <v>0</v>
      </c>
      <c r="F47">
        <f>IF(COUNTIF(系1703!E:E,B47),1,0)</f>
        <v>0</v>
      </c>
      <c r="G47">
        <f t="shared" si="9"/>
        <v>0</v>
      </c>
      <c r="H47">
        <v>20000</v>
      </c>
      <c r="I47" s="1">
        <v>42950</v>
      </c>
      <c r="J47">
        <v>29</v>
      </c>
      <c r="K47" s="1">
        <f t="shared" si="10"/>
        <v>42979</v>
      </c>
      <c r="L47">
        <v>160</v>
      </c>
      <c r="M47" s="15">
        <v>100</v>
      </c>
      <c r="N47">
        <f t="shared" si="11"/>
        <v>16.362068965517242</v>
      </c>
      <c r="O47" t="s">
        <v>289</v>
      </c>
      <c r="P47">
        <v>180</v>
      </c>
      <c r="Q47">
        <f t="shared" si="12"/>
        <v>27.689655172413794</v>
      </c>
      <c r="R47">
        <v>-20000</v>
      </c>
      <c r="S47" s="14">
        <v>42980</v>
      </c>
      <c r="T47">
        <v>250</v>
      </c>
      <c r="U47">
        <v>180</v>
      </c>
      <c r="V47">
        <f t="shared" si="17"/>
        <v>26.158333333333335</v>
      </c>
      <c r="W47">
        <f t="shared" si="13"/>
        <v>0</v>
      </c>
      <c r="X47">
        <f t="shared" si="14"/>
        <v>470.34482758620692</v>
      </c>
      <c r="Y47">
        <f t="shared" si="15"/>
        <v>459.65517241379308</v>
      </c>
      <c r="Z47" s="36">
        <f t="shared" si="16"/>
        <v>0</v>
      </c>
    </row>
    <row r="48" spans="1:26" ht="13.5" customHeight="1" x14ac:dyDescent="0.15">
      <c r="B48" s="7" t="s">
        <v>592</v>
      </c>
      <c r="C48">
        <f>IF(COUNTIF(系1703!A:A,B48),1,0)</f>
        <v>0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0</v>
      </c>
      <c r="G48">
        <f t="shared" si="9"/>
        <v>0</v>
      </c>
      <c r="H48">
        <v>20932</v>
      </c>
      <c r="I48" s="1">
        <v>43009</v>
      </c>
      <c r="J48">
        <v>8</v>
      </c>
      <c r="K48" s="1">
        <f t="shared" si="10"/>
        <v>43017</v>
      </c>
      <c r="L48">
        <v>6</v>
      </c>
      <c r="M48" s="15">
        <v>58</v>
      </c>
      <c r="N48">
        <f t="shared" si="11"/>
        <v>13.949933116759029</v>
      </c>
      <c r="O48" t="s">
        <v>341</v>
      </c>
      <c r="P48">
        <v>65</v>
      </c>
      <c r="Q48">
        <f t="shared" si="12"/>
        <v>28.117833938467417</v>
      </c>
      <c r="R48">
        <v>-20932</v>
      </c>
      <c r="S48" s="14">
        <v>43022</v>
      </c>
      <c r="T48">
        <v>74.91</v>
      </c>
      <c r="U48">
        <v>65</v>
      </c>
      <c r="V48" s="23">
        <f t="shared" si="17"/>
        <v>18.76668406120919</v>
      </c>
      <c r="W48">
        <f t="shared" si="13"/>
        <v>0</v>
      </c>
      <c r="X48">
        <f t="shared" si="14"/>
        <v>499.875</v>
      </c>
      <c r="Y48">
        <f t="shared" si="15"/>
        <v>542.15125</v>
      </c>
      <c r="Z48" s="36">
        <f t="shared" si="16"/>
        <v>0</v>
      </c>
    </row>
    <row r="49" spans="1:26" x14ac:dyDescent="0.15">
      <c r="A49">
        <v>5038</v>
      </c>
      <c r="B49" s="7" t="s">
        <v>596</v>
      </c>
      <c r="C49">
        <f>IF(COUNTIF(系1703!A:A,B49),1,0)</f>
        <v>0</v>
      </c>
      <c r="D49">
        <f>IF(COUNTIF(系1703!C:C,B49),1,0)</f>
        <v>0</v>
      </c>
      <c r="E49">
        <f>IF(COUNTIF(系1703!D:D,B49),1,0)</f>
        <v>0</v>
      </c>
      <c r="F49">
        <f>IF(COUNTIF(系1703!E:E,B49),1,0)</f>
        <v>0</v>
      </c>
      <c r="G49">
        <f t="shared" si="9"/>
        <v>0</v>
      </c>
      <c r="H49">
        <v>30000</v>
      </c>
      <c r="I49" s="1">
        <v>43018</v>
      </c>
      <c r="J49">
        <v>31</v>
      </c>
      <c r="K49" s="1">
        <f t="shared" si="10"/>
        <v>43049</v>
      </c>
      <c r="L49">
        <v>165</v>
      </c>
      <c r="N49">
        <f t="shared" si="11"/>
        <v>6.475806451612903</v>
      </c>
      <c r="O49" t="s">
        <v>289</v>
      </c>
      <c r="P49">
        <v>285</v>
      </c>
      <c r="Q49">
        <f t="shared" si="12"/>
        <v>17.661290322580644</v>
      </c>
      <c r="R49">
        <v>-30000</v>
      </c>
      <c r="S49" s="14">
        <v>43049</v>
      </c>
      <c r="T49">
        <v>179</v>
      </c>
      <c r="U49">
        <v>285</v>
      </c>
      <c r="V49" s="23">
        <f t="shared" si="17"/>
        <v>18.210752688172043</v>
      </c>
      <c r="W49">
        <f t="shared" si="13"/>
        <v>0</v>
      </c>
      <c r="X49">
        <f t="shared" si="14"/>
        <v>450</v>
      </c>
      <c r="Y49">
        <f t="shared" si="15"/>
        <v>464</v>
      </c>
      <c r="Z49" s="36">
        <f t="shared" si="16"/>
        <v>0</v>
      </c>
    </row>
    <row r="50" spans="1:26" x14ac:dyDescent="0.15">
      <c r="A50">
        <v>10082.200000000001</v>
      </c>
      <c r="B50" t="s">
        <v>603</v>
      </c>
      <c r="C50">
        <f>IF(COUNTIF(系1703!A:A,B50),1,0)</f>
        <v>0</v>
      </c>
      <c r="D50">
        <f>IF(COUNTIF(系1703!C:C,B50),1,0)</f>
        <v>0</v>
      </c>
      <c r="E50">
        <f>IF(COUNTIF(系1703!D:D,B50),1,0)</f>
        <v>0</v>
      </c>
      <c r="F50">
        <f>IF(COUNTIF(系1703!E:E,B50),1,0)</f>
        <v>0</v>
      </c>
      <c r="G50">
        <f t="shared" si="9"/>
        <v>0</v>
      </c>
      <c r="H50">
        <v>9980</v>
      </c>
      <c r="I50" s="1">
        <v>43022</v>
      </c>
      <c r="J50" s="18">
        <v>33</v>
      </c>
      <c r="K50" s="1">
        <f t="shared" si="10"/>
        <v>43055</v>
      </c>
      <c r="L50" s="15">
        <v>100</v>
      </c>
      <c r="M50" s="15">
        <v>20</v>
      </c>
      <c r="N50">
        <f t="shared" si="11"/>
        <v>13.299325924576426</v>
      </c>
      <c r="O50" t="s">
        <v>289</v>
      </c>
      <c r="P50">
        <v>70</v>
      </c>
      <c r="Q50">
        <f t="shared" si="12"/>
        <v>21.057266047246006</v>
      </c>
      <c r="R50">
        <v>-9980</v>
      </c>
      <c r="S50" s="1">
        <v>43056</v>
      </c>
      <c r="T50">
        <v>102.2</v>
      </c>
      <c r="U50">
        <v>70</v>
      </c>
      <c r="V50">
        <f t="shared" si="17"/>
        <v>18.523222916421076</v>
      </c>
      <c r="W50">
        <f t="shared" si="13"/>
        <v>0</v>
      </c>
      <c r="X50">
        <f t="shared" si="14"/>
        <v>178.4848484848485</v>
      </c>
      <c r="Y50">
        <f t="shared" si="15"/>
        <v>161.76363636363635</v>
      </c>
      <c r="Z50" s="36">
        <f t="shared" si="16"/>
        <v>0</v>
      </c>
    </row>
    <row r="51" spans="1:26" x14ac:dyDescent="0.15">
      <c r="B51" s="7" t="s">
        <v>487</v>
      </c>
      <c r="C51">
        <f>IF(COUNTIF(系1703!A:A,B51),1,0)</f>
        <v>0</v>
      </c>
      <c r="D51">
        <f>IF(COUNTIF(系1703!C:C,B51),1,0)</f>
        <v>0</v>
      </c>
      <c r="E51">
        <f>IF(COUNTIF(系1703!D:D,B51),1,0)</f>
        <v>0</v>
      </c>
      <c r="F51">
        <f>IF(COUNTIF(系1703!E:E,B51),1,0)</f>
        <v>0</v>
      </c>
      <c r="G51">
        <f t="shared" si="9"/>
        <v>0</v>
      </c>
      <c r="H51">
        <v>5000</v>
      </c>
      <c r="I51" s="1">
        <v>43024</v>
      </c>
      <c r="J51">
        <v>31</v>
      </c>
      <c r="K51" s="1">
        <f t="shared" si="10"/>
        <v>43055</v>
      </c>
      <c r="L51">
        <v>25</v>
      </c>
      <c r="N51">
        <f t="shared" si="11"/>
        <v>5.887096774193548</v>
      </c>
      <c r="O51" t="s">
        <v>289</v>
      </c>
      <c r="P51">
        <v>95</v>
      </c>
      <c r="Q51">
        <f t="shared" si="12"/>
        <v>28.258064516129032</v>
      </c>
      <c r="R51">
        <v>-5000</v>
      </c>
      <c r="S51" s="14">
        <v>43058</v>
      </c>
      <c r="T51">
        <v>38.76</v>
      </c>
      <c r="U51">
        <v>95</v>
      </c>
      <c r="V51" s="23">
        <f t="shared" si="17"/>
        <v>28.719058823529412</v>
      </c>
      <c r="W51">
        <f t="shared" si="13"/>
        <v>0</v>
      </c>
      <c r="X51">
        <f t="shared" si="14"/>
        <v>120</v>
      </c>
      <c r="Y51">
        <f t="shared" si="15"/>
        <v>133.76</v>
      </c>
      <c r="Z51" s="36">
        <f t="shared" si="16"/>
        <v>0</v>
      </c>
    </row>
    <row r="52" spans="1:26" x14ac:dyDescent="0.15">
      <c r="B52" t="s">
        <v>138</v>
      </c>
      <c r="C52">
        <f>IF(COUNTIF(系1703!A:A,B52),1,0)</f>
        <v>0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9"/>
        <v>3</v>
      </c>
      <c r="H52" s="51">
        <v>10000</v>
      </c>
      <c r="I52" s="1">
        <v>43027</v>
      </c>
      <c r="J52" s="18">
        <v>7</v>
      </c>
      <c r="K52" s="1">
        <f t="shared" si="10"/>
        <v>43034</v>
      </c>
      <c r="L52" s="15">
        <v>25</v>
      </c>
      <c r="N52">
        <f t="shared" si="11"/>
        <v>13.035714285714286</v>
      </c>
      <c r="Q52">
        <f t="shared" si="12"/>
        <v>13.035714285714286</v>
      </c>
      <c r="R52" s="51">
        <v>-10000</v>
      </c>
      <c r="S52" s="14">
        <v>43034</v>
      </c>
      <c r="T52" s="51">
        <v>27</v>
      </c>
      <c r="V52">
        <f t="shared" si="17"/>
        <v>14.078571428571429</v>
      </c>
      <c r="W52">
        <f t="shared" si="13"/>
        <v>0</v>
      </c>
      <c r="X52">
        <f t="shared" si="14"/>
        <v>110.71428571428571</v>
      </c>
      <c r="Y52">
        <f t="shared" si="15"/>
        <v>119.57142857142857</v>
      </c>
      <c r="Z52" s="36">
        <f t="shared" si="16"/>
        <v>0</v>
      </c>
    </row>
    <row r="53" spans="1:26" x14ac:dyDescent="0.15">
      <c r="A53">
        <v>20387.73</v>
      </c>
      <c r="B53" t="s">
        <v>138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9"/>
        <v>3</v>
      </c>
      <c r="H53" s="51">
        <v>20000</v>
      </c>
      <c r="I53" s="1">
        <v>43028</v>
      </c>
      <c r="J53" s="18">
        <v>35</v>
      </c>
      <c r="K53" s="1">
        <f t="shared" si="10"/>
        <v>43063</v>
      </c>
      <c r="L53" s="15">
        <v>380</v>
      </c>
      <c r="M53" s="15">
        <v>20</v>
      </c>
      <c r="N53">
        <f t="shared" si="11"/>
        <v>20.857142857142858</v>
      </c>
      <c r="O53" t="s">
        <v>419</v>
      </c>
      <c r="Q53">
        <f t="shared" si="12"/>
        <v>20.857142857142858</v>
      </c>
      <c r="R53" s="51">
        <v>-20000</v>
      </c>
      <c r="S53" s="14">
        <v>43066</v>
      </c>
      <c r="T53" s="51">
        <v>387.59</v>
      </c>
      <c r="V53">
        <f t="shared" si="17"/>
        <v>18.614519736842105</v>
      </c>
      <c r="W53">
        <f t="shared" si="13"/>
        <v>0</v>
      </c>
      <c r="X53">
        <f t="shared" si="14"/>
        <v>354.28571428571428</v>
      </c>
      <c r="Y53">
        <f t="shared" si="15"/>
        <v>343.29399999999998</v>
      </c>
      <c r="Z53" s="36">
        <f t="shared" si="16"/>
        <v>0</v>
      </c>
    </row>
    <row r="54" spans="1:26" x14ac:dyDescent="0.15">
      <c r="A54" t="s">
        <v>720</v>
      </c>
      <c r="B54" t="s">
        <v>634</v>
      </c>
      <c r="C54">
        <f>IF(COUNTIF(系1703!A:A,B54),1,0)</f>
        <v>1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0</v>
      </c>
      <c r="G54">
        <f t="shared" si="9"/>
        <v>1</v>
      </c>
      <c r="H54" s="51">
        <v>43000</v>
      </c>
      <c r="I54" s="1">
        <v>43033</v>
      </c>
      <c r="J54" s="18">
        <v>21</v>
      </c>
      <c r="K54" s="1">
        <f t="shared" si="10"/>
        <v>43054</v>
      </c>
      <c r="L54" s="15">
        <v>173</v>
      </c>
      <c r="N54">
        <f t="shared" si="11"/>
        <v>6.9928017718715392</v>
      </c>
      <c r="O54" t="s">
        <v>289</v>
      </c>
      <c r="P54">
        <v>280</v>
      </c>
      <c r="Q54">
        <f t="shared" si="12"/>
        <v>18.310631229235881</v>
      </c>
      <c r="R54">
        <v>-43000</v>
      </c>
      <c r="S54" s="14">
        <v>43054</v>
      </c>
      <c r="T54">
        <v>173</v>
      </c>
      <c r="U54">
        <v>280</v>
      </c>
      <c r="V54">
        <f t="shared" si="17"/>
        <v>18.310631229235881</v>
      </c>
      <c r="W54">
        <f t="shared" si="13"/>
        <v>0</v>
      </c>
      <c r="X54">
        <f t="shared" si="14"/>
        <v>668.71428571428567</v>
      </c>
      <c r="Y54">
        <f t="shared" si="15"/>
        <v>668.71428571428567</v>
      </c>
      <c r="Z54" s="36">
        <f t="shared" si="16"/>
        <v>0</v>
      </c>
    </row>
    <row r="55" spans="1:26" x14ac:dyDescent="0.15">
      <c r="B55" t="s">
        <v>127</v>
      </c>
      <c r="C55">
        <f>IF(COUNTIF(系1703!A:A,B55),1,0)</f>
        <v>0</v>
      </c>
      <c r="D55">
        <f>IF(COUNTIF(系1703!C:C,B55),1,0)</f>
        <v>1</v>
      </c>
      <c r="E55">
        <f>IF(COUNTIF(系1703!D:D,B55),1,0)</f>
        <v>1</v>
      </c>
      <c r="F55">
        <f>IF(COUNTIF(系1703!E:E,B55),1,0)</f>
        <v>1</v>
      </c>
      <c r="G55">
        <f t="shared" si="9"/>
        <v>3</v>
      </c>
      <c r="H55" s="51">
        <v>19982</v>
      </c>
      <c r="I55" s="1">
        <v>43033</v>
      </c>
      <c r="J55" s="18">
        <v>31</v>
      </c>
      <c r="K55" s="1">
        <f t="shared" si="10"/>
        <v>43064</v>
      </c>
      <c r="L55" s="15">
        <v>365</v>
      </c>
      <c r="M55" s="15">
        <v>18</v>
      </c>
      <c r="N55">
        <f t="shared" si="11"/>
        <v>22.567891747734251</v>
      </c>
      <c r="O55" t="s">
        <v>419</v>
      </c>
      <c r="Q55">
        <f t="shared" si="12"/>
        <v>22.567891747734251</v>
      </c>
      <c r="R55">
        <v>-19982</v>
      </c>
      <c r="S55" s="14">
        <v>43068</v>
      </c>
      <c r="T55">
        <v>414.74</v>
      </c>
      <c r="V55">
        <f t="shared" si="17"/>
        <v>21.645209259762357</v>
      </c>
      <c r="W55">
        <f t="shared" si="13"/>
        <v>0</v>
      </c>
      <c r="X55">
        <f t="shared" si="14"/>
        <v>383</v>
      </c>
      <c r="Y55">
        <f t="shared" si="15"/>
        <v>414.74</v>
      </c>
      <c r="Z55" s="36">
        <f t="shared" si="16"/>
        <v>0</v>
      </c>
    </row>
    <row r="56" spans="1:26" x14ac:dyDescent="0.15">
      <c r="B56" t="s">
        <v>127</v>
      </c>
      <c r="C56">
        <f>IF(COUNTIF(系1703!A:A,B56),1,0)</f>
        <v>0</v>
      </c>
      <c r="D56">
        <f>IF(COUNTIF(系1703!C:C,B56),1,0)</f>
        <v>1</v>
      </c>
      <c r="E56">
        <f>IF(COUNTIF(系1703!D:D,B56),1,0)</f>
        <v>1</v>
      </c>
      <c r="F56">
        <f>IF(COUNTIF(系1703!E:E,B56),1,0)</f>
        <v>1</v>
      </c>
      <c r="G56">
        <f t="shared" si="9"/>
        <v>3</v>
      </c>
      <c r="H56" s="51">
        <v>29972</v>
      </c>
      <c r="I56" s="1">
        <v>43033</v>
      </c>
      <c r="J56" s="18">
        <v>93</v>
      </c>
      <c r="K56" s="1">
        <f t="shared" si="10"/>
        <v>43126</v>
      </c>
      <c r="L56" s="15">
        <v>1100</v>
      </c>
      <c r="M56" s="15">
        <v>28</v>
      </c>
      <c r="N56">
        <f t="shared" si="11"/>
        <v>14.770775304262473</v>
      </c>
      <c r="O56" t="s">
        <v>419</v>
      </c>
      <c r="Q56">
        <f t="shared" si="12"/>
        <v>14.770775304262473</v>
      </c>
      <c r="R56">
        <v>-29972</v>
      </c>
      <c r="S56" s="14">
        <v>43129</v>
      </c>
      <c r="T56">
        <v>1067.73</v>
      </c>
      <c r="V56">
        <f t="shared" si="17"/>
        <v>13.544636452355531</v>
      </c>
      <c r="W56">
        <f t="shared" si="13"/>
        <v>0</v>
      </c>
      <c r="X56">
        <f t="shared" si="14"/>
        <v>376</v>
      </c>
      <c r="Y56">
        <f t="shared" si="15"/>
        <v>355.90999999999997</v>
      </c>
      <c r="Z56" s="36">
        <f t="shared" si="16"/>
        <v>0</v>
      </c>
    </row>
    <row r="57" spans="1:26" x14ac:dyDescent="0.15">
      <c r="B57" s="7" t="s">
        <v>670</v>
      </c>
      <c r="C57">
        <f>IF(COUNTIF(系1703!A:A,B57),1,0)</f>
        <v>0</v>
      </c>
      <c r="D57">
        <f>IF(COUNTIF(系1703!C:C,B57),1,0)</f>
        <v>0</v>
      </c>
      <c r="E57">
        <f>IF(COUNTIF(系1703!D:D,B57),1,0)</f>
        <v>0</v>
      </c>
      <c r="F57">
        <f>IF(COUNTIF(系1703!E:E,B57),1,0)</f>
        <v>0</v>
      </c>
      <c r="G57">
        <f t="shared" si="9"/>
        <v>0</v>
      </c>
      <c r="H57" s="51">
        <v>40000</v>
      </c>
      <c r="I57" s="1">
        <v>43044</v>
      </c>
      <c r="J57" s="18">
        <v>126</v>
      </c>
      <c r="K57" s="1">
        <f t="shared" si="10"/>
        <v>43170</v>
      </c>
      <c r="L57" s="15">
        <v>1500</v>
      </c>
      <c r="M57" s="15">
        <v>28</v>
      </c>
      <c r="N57">
        <f t="shared" si="11"/>
        <v>11.065873015873017</v>
      </c>
      <c r="P57">
        <v>1000</v>
      </c>
      <c r="Q57">
        <f t="shared" si="12"/>
        <v>18.307936507936507</v>
      </c>
      <c r="R57">
        <v>-40000</v>
      </c>
      <c r="S57" s="14">
        <v>43171</v>
      </c>
      <c r="T57">
        <v>1518.9</v>
      </c>
      <c r="U57">
        <v>1000</v>
      </c>
      <c r="V57">
        <f t="shared" si="17"/>
        <v>18.098395669291339</v>
      </c>
      <c r="W57">
        <f t="shared" si="13"/>
        <v>0</v>
      </c>
      <c r="X57">
        <f t="shared" si="14"/>
        <v>621.96825396825398</v>
      </c>
      <c r="Y57">
        <f t="shared" si="15"/>
        <v>619.72936507936515</v>
      </c>
      <c r="Z57" s="36">
        <f t="shared" si="16"/>
        <v>0</v>
      </c>
    </row>
    <row r="58" spans="1:26" x14ac:dyDescent="0.15">
      <c r="B58" s="7" t="s">
        <v>688</v>
      </c>
      <c r="C58">
        <f>IF(COUNTIF(系1703!A:A,B58),1,0)</f>
        <v>0</v>
      </c>
      <c r="D58">
        <f>IF(COUNTIF(系1703!C:C,B58),1,0)</f>
        <v>1</v>
      </c>
      <c r="E58">
        <f>IF(COUNTIF(系1703!D:D,B58),1,0)</f>
        <v>0</v>
      </c>
      <c r="F58">
        <f>IF(COUNTIF(系1703!E:E,B58),1,0)</f>
        <v>0</v>
      </c>
      <c r="G58">
        <f t="shared" si="9"/>
        <v>1</v>
      </c>
      <c r="H58" s="51">
        <v>7000</v>
      </c>
      <c r="I58" s="1">
        <v>43052</v>
      </c>
      <c r="J58" s="18">
        <v>31</v>
      </c>
      <c r="K58" s="1">
        <f t="shared" si="10"/>
        <v>43083</v>
      </c>
      <c r="L58" s="15">
        <v>40</v>
      </c>
      <c r="M58" s="15">
        <v>26</v>
      </c>
      <c r="N58">
        <f t="shared" si="11"/>
        <v>11.101382488479263</v>
      </c>
      <c r="O58" t="s">
        <v>689</v>
      </c>
      <c r="P58">
        <v>70</v>
      </c>
      <c r="Q58">
        <f t="shared" si="12"/>
        <v>22.875576036866359</v>
      </c>
      <c r="R58">
        <v>-7000</v>
      </c>
      <c r="S58" s="14">
        <v>43084</v>
      </c>
      <c r="T58">
        <v>63.04</v>
      </c>
      <c r="U58">
        <v>70</v>
      </c>
      <c r="V58">
        <f t="shared" si="17"/>
        <v>21.678392857142857</v>
      </c>
      <c r="W58">
        <f t="shared" si="13"/>
        <v>0</v>
      </c>
      <c r="X58">
        <f t="shared" si="14"/>
        <v>136</v>
      </c>
      <c r="Y58">
        <f t="shared" si="15"/>
        <v>133.04</v>
      </c>
      <c r="Z58" s="36">
        <f t="shared" si="16"/>
        <v>0</v>
      </c>
    </row>
    <row r="59" spans="1:26" x14ac:dyDescent="0.15">
      <c r="B59" s="7" t="s">
        <v>688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0</v>
      </c>
      <c r="G59">
        <f t="shared" si="9"/>
        <v>1</v>
      </c>
      <c r="H59" s="51">
        <v>5000</v>
      </c>
      <c r="I59" s="1">
        <v>43052</v>
      </c>
      <c r="J59" s="18">
        <v>60</v>
      </c>
      <c r="K59" s="1">
        <f t="shared" si="10"/>
        <v>43112</v>
      </c>
      <c r="L59" s="15">
        <v>60</v>
      </c>
      <c r="M59" s="15">
        <v>28</v>
      </c>
      <c r="N59">
        <f t="shared" si="11"/>
        <v>10.706666666666667</v>
      </c>
      <c r="O59" t="s">
        <v>689</v>
      </c>
      <c r="P59">
        <v>81</v>
      </c>
      <c r="Q59">
        <f t="shared" si="12"/>
        <v>20.561666666666667</v>
      </c>
      <c r="R59">
        <v>-5000</v>
      </c>
      <c r="S59" s="14">
        <v>43115</v>
      </c>
      <c r="T59">
        <v>89.97</v>
      </c>
      <c r="U59">
        <v>81</v>
      </c>
      <c r="V59">
        <f t="shared" si="17"/>
        <v>19.810809523809525</v>
      </c>
      <c r="W59">
        <f t="shared" si="13"/>
        <v>0</v>
      </c>
      <c r="X59">
        <f t="shared" si="14"/>
        <v>87.316666666666663</v>
      </c>
      <c r="Y59">
        <f t="shared" si="15"/>
        <v>88.334499999999991</v>
      </c>
      <c r="Z59" s="36">
        <f t="shared" si="16"/>
        <v>0</v>
      </c>
    </row>
    <row r="60" spans="1:26" x14ac:dyDescent="0.15">
      <c r="A60">
        <v>20368.830000000002</v>
      </c>
      <c r="B60" t="s">
        <v>655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0</v>
      </c>
      <c r="F60">
        <f>IF(COUNTIF(系1703!E:E,B60),1,0)</f>
        <v>0</v>
      </c>
      <c r="G60">
        <f t="shared" si="9"/>
        <v>2</v>
      </c>
      <c r="H60" s="51">
        <v>20000</v>
      </c>
      <c r="I60" s="1">
        <v>43054</v>
      </c>
      <c r="J60" s="18">
        <v>31</v>
      </c>
      <c r="K60" s="25">
        <f t="shared" si="10"/>
        <v>43085</v>
      </c>
      <c r="L60" s="15">
        <v>130</v>
      </c>
      <c r="M60" s="15">
        <v>8</v>
      </c>
      <c r="N60">
        <f t="shared" si="11"/>
        <v>8.1241935483870975</v>
      </c>
      <c r="O60" s="24" t="s">
        <v>289</v>
      </c>
      <c r="P60">
        <v>110</v>
      </c>
      <c r="Q60">
        <f t="shared" si="12"/>
        <v>14.6</v>
      </c>
      <c r="R60">
        <v>-20000</v>
      </c>
      <c r="S60" s="14">
        <v>43087</v>
      </c>
      <c r="T60">
        <v>368.83</v>
      </c>
      <c r="U60">
        <v>110</v>
      </c>
      <c r="V60">
        <f t="shared" si="17"/>
        <v>26.48075</v>
      </c>
      <c r="W60">
        <f t="shared" si="13"/>
        <v>0</v>
      </c>
      <c r="X60">
        <f t="shared" si="14"/>
        <v>248</v>
      </c>
      <c r="Y60">
        <f t="shared" si="15"/>
        <v>478.83</v>
      </c>
      <c r="Z60" s="36">
        <f t="shared" si="16"/>
        <v>0</v>
      </c>
    </row>
    <row r="61" spans="1:26" x14ac:dyDescent="0.15">
      <c r="B61" t="s">
        <v>655</v>
      </c>
      <c r="C61">
        <f>IF(COUNTIF(系1703!A:A,B61),1,0)</f>
        <v>1</v>
      </c>
      <c r="D61">
        <f>IF(COUNTIF(系1703!C:C,B61),1,0)</f>
        <v>1</v>
      </c>
      <c r="E61">
        <f>IF(COUNTIF(系1703!D:D,B61),1,0)</f>
        <v>0</v>
      </c>
      <c r="F61">
        <f>IF(COUNTIF(系1703!E:E,B61),1,0)</f>
        <v>0</v>
      </c>
      <c r="G61">
        <f t="shared" si="9"/>
        <v>2</v>
      </c>
      <c r="H61" s="51">
        <v>10000</v>
      </c>
      <c r="I61" s="1">
        <v>43054</v>
      </c>
      <c r="J61" s="18">
        <v>92</v>
      </c>
      <c r="K61" s="25">
        <f t="shared" si="10"/>
        <v>43146</v>
      </c>
      <c r="L61" s="15">
        <v>150</v>
      </c>
      <c r="M61" s="15">
        <v>50</v>
      </c>
      <c r="N61">
        <f t="shared" si="11"/>
        <v>7.9347826086956523</v>
      </c>
      <c r="O61" s="24" t="s">
        <v>289</v>
      </c>
      <c r="P61">
        <v>100</v>
      </c>
      <c r="Q61">
        <f t="shared" si="12"/>
        <v>11.902173913043478</v>
      </c>
      <c r="R61">
        <v>-10000</v>
      </c>
      <c r="S61" s="14">
        <v>43153</v>
      </c>
      <c r="T61">
        <v>157.88</v>
      </c>
      <c r="U61">
        <v>100</v>
      </c>
      <c r="V61">
        <f t="shared" si="17"/>
        <v>9.5076969696969691</v>
      </c>
      <c r="W61">
        <f t="shared" si="13"/>
        <v>0</v>
      </c>
      <c r="X61">
        <f t="shared" si="14"/>
        <v>101.08695652173913</v>
      </c>
      <c r="Y61">
        <f t="shared" si="15"/>
        <v>86.894347826086957</v>
      </c>
      <c r="Z61" s="36">
        <f t="shared" si="16"/>
        <v>0</v>
      </c>
    </row>
    <row r="62" spans="1:26" s="36" customFormat="1" x14ac:dyDescent="0.15">
      <c r="B62" s="36" t="s">
        <v>61</v>
      </c>
      <c r="C62">
        <f>IF(COUNTIF(系1703!A:A,B62),1,0)</f>
        <v>1</v>
      </c>
      <c r="D62">
        <f>IF(COUNTIF(系1703!C:C,B62),1,0)</f>
        <v>1</v>
      </c>
      <c r="E62">
        <f>IF(COUNTIF(系1703!D:D,B62),1,0)</f>
        <v>0</v>
      </c>
      <c r="F62">
        <f>IF(COUNTIF(系1703!E:E,B62),1,0)</f>
        <v>0</v>
      </c>
      <c r="G62">
        <f t="shared" si="9"/>
        <v>2</v>
      </c>
      <c r="H62" s="36">
        <v>10000</v>
      </c>
      <c r="I62" s="38">
        <v>43054</v>
      </c>
      <c r="J62" s="36">
        <v>90</v>
      </c>
      <c r="K62" s="38">
        <f t="shared" si="10"/>
        <v>43144</v>
      </c>
      <c r="L62" s="39">
        <v>150</v>
      </c>
      <c r="M62" s="40"/>
      <c r="N62" s="36">
        <f t="shared" si="11"/>
        <v>6.083333333333333</v>
      </c>
      <c r="O62" s="36" t="s">
        <v>289</v>
      </c>
      <c r="P62" s="36">
        <v>165</v>
      </c>
      <c r="Q62" s="36">
        <f t="shared" si="12"/>
        <v>12.775</v>
      </c>
      <c r="R62" s="51">
        <v>-10000</v>
      </c>
      <c r="S62" s="41">
        <v>43074</v>
      </c>
      <c r="T62" s="51">
        <v>60.68</v>
      </c>
      <c r="U62" s="36">
        <v>165</v>
      </c>
      <c r="V62" s="36">
        <f t="shared" si="17"/>
        <v>41.186599999999999</v>
      </c>
      <c r="W62" s="36">
        <f t="shared" si="13"/>
        <v>0</v>
      </c>
      <c r="X62">
        <f t="shared" si="14"/>
        <v>108.5</v>
      </c>
      <c r="Y62">
        <f t="shared" si="15"/>
        <v>77.734222222222215</v>
      </c>
      <c r="Z62" s="36">
        <f t="shared" si="16"/>
        <v>0</v>
      </c>
    </row>
    <row r="63" spans="1:26" s="36" customFormat="1" x14ac:dyDescent="0.15">
      <c r="B63" s="36" t="s">
        <v>450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si="9"/>
        <v>0</v>
      </c>
      <c r="H63" s="36">
        <v>5000</v>
      </c>
      <c r="I63" s="38">
        <v>43054</v>
      </c>
      <c r="J63" s="36">
        <v>93</v>
      </c>
      <c r="K63" s="38">
        <f t="shared" si="10"/>
        <v>43147</v>
      </c>
      <c r="L63" s="36">
        <v>145</v>
      </c>
      <c r="M63" s="44">
        <v>66</v>
      </c>
      <c r="N63" s="36">
        <f t="shared" si="11"/>
        <v>16.56236559139785</v>
      </c>
      <c r="O63" s="36" t="s">
        <v>16</v>
      </c>
      <c r="P63" s="36">
        <v>170</v>
      </c>
      <c r="Q63" s="36">
        <f t="shared" si="12"/>
        <v>29.906451612903226</v>
      </c>
      <c r="R63" s="51">
        <v>-5000</v>
      </c>
      <c r="S63" s="41">
        <v>43153</v>
      </c>
      <c r="T63" s="51">
        <v>211.51</v>
      </c>
      <c r="U63" s="51">
        <v>170</v>
      </c>
      <c r="V63" s="36">
        <f t="shared" si="17"/>
        <v>28.131545454545453</v>
      </c>
      <c r="W63" s="36">
        <f t="shared" si="13"/>
        <v>0</v>
      </c>
      <c r="X63">
        <f t="shared" si="14"/>
        <v>127</v>
      </c>
      <c r="Y63">
        <f t="shared" si="15"/>
        <v>127.16999999999999</v>
      </c>
      <c r="Z63" s="36">
        <f t="shared" si="16"/>
        <v>0</v>
      </c>
    </row>
    <row r="64" spans="1:26" s="36" customFormat="1" x14ac:dyDescent="0.15">
      <c r="B64" s="37" t="s">
        <v>460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0</v>
      </c>
      <c r="F64">
        <f>IF(COUNTIF(系1703!E:E,B64),1,0)</f>
        <v>0</v>
      </c>
      <c r="G64">
        <f t="shared" si="9"/>
        <v>0</v>
      </c>
      <c r="H64" s="36">
        <v>5000</v>
      </c>
      <c r="I64" s="38">
        <v>43054</v>
      </c>
      <c r="J64" s="36">
        <v>90</v>
      </c>
      <c r="K64" s="38">
        <f t="shared" si="10"/>
        <v>43144</v>
      </c>
      <c r="L64" s="39">
        <v>150</v>
      </c>
      <c r="M64" s="40"/>
      <c r="N64" s="36">
        <f t="shared" si="11"/>
        <v>12.166666666666666</v>
      </c>
      <c r="O64" s="36" t="s">
        <v>16</v>
      </c>
      <c r="P64" s="36">
        <v>130</v>
      </c>
      <c r="Q64" s="36">
        <f t="shared" si="12"/>
        <v>22.711111111111112</v>
      </c>
      <c r="R64" s="51">
        <v>-5000</v>
      </c>
      <c r="S64" s="41">
        <v>43144</v>
      </c>
      <c r="T64" s="51">
        <v>37.090000000000003</v>
      </c>
      <c r="U64" s="51">
        <v>130</v>
      </c>
      <c r="V64" s="36">
        <f t="shared" si="17"/>
        <v>13.552855555555556</v>
      </c>
      <c r="W64" s="36">
        <f t="shared" si="13"/>
        <v>0</v>
      </c>
      <c r="X64">
        <f t="shared" si="14"/>
        <v>96.444444444444443</v>
      </c>
      <c r="Y64">
        <f t="shared" si="15"/>
        <v>57.553222222222225</v>
      </c>
      <c r="Z64" s="36">
        <f t="shared" si="16"/>
        <v>0</v>
      </c>
    </row>
    <row r="65" spans="2:26" x14ac:dyDescent="0.15">
      <c r="B65" s="62" t="s">
        <v>712</v>
      </c>
      <c r="C65">
        <f>IF(COUNTIF(系1703!A:A,B65),1,0)</f>
        <v>0</v>
      </c>
      <c r="D65">
        <f>IF(COUNTIF(系1703!C:C,B65),1,0)</f>
        <v>1</v>
      </c>
      <c r="E65">
        <f>IF(COUNTIF(系1703!D:D,B65),1,0)</f>
        <v>0</v>
      </c>
      <c r="F65">
        <f>IF(COUNTIF(系1703!E:E,B65),1,0)</f>
        <v>0</v>
      </c>
      <c r="G65">
        <f t="shared" si="9"/>
        <v>1</v>
      </c>
      <c r="H65" s="36">
        <v>1000</v>
      </c>
      <c r="I65" s="38">
        <v>43058</v>
      </c>
      <c r="J65" s="36">
        <v>30</v>
      </c>
      <c r="K65" s="38">
        <f t="shared" si="10"/>
        <v>43088</v>
      </c>
      <c r="L65" s="39">
        <v>10</v>
      </c>
      <c r="M65" s="40">
        <v>10</v>
      </c>
      <c r="N65" s="36">
        <f t="shared" si="11"/>
        <v>24.333333333333332</v>
      </c>
      <c r="O65" s="36"/>
      <c r="P65" s="36"/>
      <c r="Q65" s="36">
        <f t="shared" si="12"/>
        <v>24.333333333333332</v>
      </c>
      <c r="R65" s="36">
        <v>-1000</v>
      </c>
      <c r="S65" s="41">
        <v>43090</v>
      </c>
      <c r="T65" s="36">
        <v>23.51</v>
      </c>
      <c r="U65" s="36"/>
      <c r="V65" s="36">
        <f t="shared" si="17"/>
        <v>26.81609375</v>
      </c>
      <c r="W65" s="36">
        <f t="shared" si="13"/>
        <v>0</v>
      </c>
      <c r="X65">
        <f t="shared" si="14"/>
        <v>20.666666666666668</v>
      </c>
      <c r="Y65">
        <f t="shared" si="15"/>
        <v>24.29366666666667</v>
      </c>
      <c r="Z65" s="36">
        <f t="shared" si="16"/>
        <v>0</v>
      </c>
    </row>
    <row r="66" spans="2:26" x14ac:dyDescent="0.15">
      <c r="B66" s="62" t="s">
        <v>712</v>
      </c>
      <c r="C66">
        <f>IF(COUNTIF(系1703!A:A,B66),1,0)</f>
        <v>0</v>
      </c>
      <c r="D66">
        <f>IF(COUNTIF(系1703!C:C,B66),1,0)</f>
        <v>1</v>
      </c>
      <c r="E66">
        <f>IF(COUNTIF(系1703!D:D,B66),1,0)</f>
        <v>0</v>
      </c>
      <c r="F66">
        <f>IF(COUNTIF(系1703!E:E,B66),1,0)</f>
        <v>0</v>
      </c>
      <c r="G66">
        <f t="shared" si="9"/>
        <v>1</v>
      </c>
      <c r="H66" s="36">
        <v>20000</v>
      </c>
      <c r="I66" s="38">
        <v>43058</v>
      </c>
      <c r="J66" s="36">
        <v>90</v>
      </c>
      <c r="K66" s="38">
        <f t="shared" si="10"/>
        <v>43148</v>
      </c>
      <c r="L66" s="39">
        <v>450</v>
      </c>
      <c r="M66" s="40">
        <v>100</v>
      </c>
      <c r="N66" s="36">
        <f t="shared" si="11"/>
        <v>11.152777777777779</v>
      </c>
      <c r="O66" s="36" t="s">
        <v>289</v>
      </c>
      <c r="P66" s="51">
        <v>400</v>
      </c>
      <c r="Q66" s="36">
        <f t="shared" si="12"/>
        <v>19.263888888888889</v>
      </c>
      <c r="R66" s="51">
        <v>-20000</v>
      </c>
      <c r="S66" s="41">
        <v>43153</v>
      </c>
      <c r="T66" s="36">
        <v>565.21</v>
      </c>
      <c r="U66" s="36">
        <v>400</v>
      </c>
      <c r="V66" s="36">
        <f t="shared" si="17"/>
        <v>18.542192105263158</v>
      </c>
      <c r="W66" s="36">
        <f t="shared" si="13"/>
        <v>0</v>
      </c>
      <c r="X66">
        <f t="shared" si="14"/>
        <v>327.22222222222223</v>
      </c>
      <c r="Y66">
        <f t="shared" si="15"/>
        <v>332.46122222222226</v>
      </c>
      <c r="Z66" s="36">
        <f t="shared" si="16"/>
        <v>0</v>
      </c>
    </row>
    <row r="67" spans="2:26" x14ac:dyDescent="0.15">
      <c r="B67" s="62" t="s">
        <v>712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0</v>
      </c>
      <c r="F67">
        <f>IF(COUNTIF(系1703!E:E,B67),1,0)</f>
        <v>0</v>
      </c>
      <c r="G67">
        <f t="shared" ref="G67:G87" si="18">SUM(C67:F67)</f>
        <v>1</v>
      </c>
      <c r="H67" s="36">
        <v>5000</v>
      </c>
      <c r="I67" s="83">
        <v>43090</v>
      </c>
      <c r="J67" s="36">
        <v>30</v>
      </c>
      <c r="K67" s="38">
        <f t="shared" ref="K67:K87" si="19">I67+J67</f>
        <v>43120</v>
      </c>
      <c r="L67" s="39">
        <v>37</v>
      </c>
      <c r="M67" s="40">
        <v>50</v>
      </c>
      <c r="N67" s="36">
        <f t="shared" ref="N67:N87" si="20">(L67+M67)*36500/(H67*J67)</f>
        <v>21.17</v>
      </c>
      <c r="O67" s="36"/>
      <c r="P67" s="36"/>
      <c r="Q67" s="36">
        <f t="shared" ref="Q67:Q87" si="21">(L67+M67+P67)*36500/(H67*J67)</f>
        <v>21.17</v>
      </c>
      <c r="R67" s="36">
        <v>-5000</v>
      </c>
      <c r="S67" s="41">
        <v>43122</v>
      </c>
      <c r="T67" s="51">
        <v>110</v>
      </c>
      <c r="U67" s="36"/>
      <c r="V67" s="36">
        <f t="shared" si="17"/>
        <v>25.09375</v>
      </c>
      <c r="W67" s="36">
        <f t="shared" ref="W67:W87" si="22">R67+H67</f>
        <v>0</v>
      </c>
      <c r="X67">
        <f t="shared" ref="X67:X87" si="23">(L67+M67+P67)*31/(J67)</f>
        <v>89.9</v>
      </c>
      <c r="Y67">
        <f t="shared" ref="Y67:Y87" si="24">(T67+U67)*31/(J67)</f>
        <v>113.66666666666667</v>
      </c>
      <c r="Z67" s="36">
        <f t="shared" ref="Z67:Z87" si="25">U67-P67</f>
        <v>0</v>
      </c>
    </row>
    <row r="68" spans="2:26" x14ac:dyDescent="0.15">
      <c r="B68" s="62" t="s">
        <v>713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0</v>
      </c>
      <c r="G68">
        <f t="shared" si="18"/>
        <v>0</v>
      </c>
      <c r="H68" s="36">
        <v>10000</v>
      </c>
      <c r="I68" s="38">
        <v>43057</v>
      </c>
      <c r="J68" s="36">
        <v>45</v>
      </c>
      <c r="K68" s="38">
        <f t="shared" si="19"/>
        <v>43102</v>
      </c>
      <c r="L68" s="39">
        <v>175</v>
      </c>
      <c r="M68" s="40"/>
      <c r="N68" s="36">
        <f t="shared" si="20"/>
        <v>14.194444444444445</v>
      </c>
      <c r="O68" s="36" t="s">
        <v>289</v>
      </c>
      <c r="P68" s="51">
        <v>135</v>
      </c>
      <c r="Q68" s="36">
        <f t="shared" si="21"/>
        <v>25.144444444444446</v>
      </c>
      <c r="R68" s="36">
        <v>-10000</v>
      </c>
      <c r="S68" s="41">
        <v>43102</v>
      </c>
      <c r="T68" s="51">
        <v>160.03</v>
      </c>
      <c r="U68" s="36">
        <v>135</v>
      </c>
      <c r="V68" s="36">
        <f t="shared" si="17"/>
        <v>23.930211111111106</v>
      </c>
      <c r="W68" s="36">
        <f t="shared" si="22"/>
        <v>0</v>
      </c>
      <c r="X68">
        <f t="shared" si="23"/>
        <v>213.55555555555554</v>
      </c>
      <c r="Y68">
        <f t="shared" si="24"/>
        <v>203.24288888888884</v>
      </c>
      <c r="Z68" s="36">
        <f t="shared" si="25"/>
        <v>0</v>
      </c>
    </row>
    <row r="69" spans="2:26" ht="13.5" customHeight="1" x14ac:dyDescent="0.15">
      <c r="B69" t="s">
        <v>46</v>
      </c>
      <c r="C69">
        <f>IF(COUNTIF(系1703!A:A,B69),1,0)</f>
        <v>1</v>
      </c>
      <c r="D69">
        <f>IF(COUNTIF(系1703!C:C,B69),1,0)</f>
        <v>1</v>
      </c>
      <c r="E69">
        <f>IF(COUNTIF(系1703!D:D,B69),1,0)</f>
        <v>1</v>
      </c>
      <c r="F69">
        <f>IF(COUNTIF(系1703!E:E,B69),1,0)</f>
        <v>1</v>
      </c>
      <c r="G69">
        <f t="shared" si="18"/>
        <v>4</v>
      </c>
      <c r="H69">
        <v>7000</v>
      </c>
      <c r="I69" s="1">
        <v>43059</v>
      </c>
      <c r="J69">
        <v>62</v>
      </c>
      <c r="K69" s="1">
        <f t="shared" si="19"/>
        <v>43121</v>
      </c>
      <c r="L69">
        <v>100</v>
      </c>
      <c r="M69" s="15">
        <v>58</v>
      </c>
      <c r="N69">
        <f t="shared" si="20"/>
        <v>13.288018433179724</v>
      </c>
      <c r="Q69">
        <f t="shared" si="21"/>
        <v>13.288018433179724</v>
      </c>
      <c r="R69">
        <v>-7000</v>
      </c>
      <c r="S69" s="14">
        <v>43121</v>
      </c>
      <c r="T69" s="51">
        <v>160</v>
      </c>
      <c r="V69">
        <f t="shared" si="17"/>
        <v>13.456221198156681</v>
      </c>
      <c r="W69">
        <f t="shared" si="22"/>
        <v>0</v>
      </c>
      <c r="X69">
        <f t="shared" si="23"/>
        <v>79</v>
      </c>
      <c r="Y69">
        <f t="shared" si="24"/>
        <v>80</v>
      </c>
      <c r="Z69" s="36">
        <f t="shared" si="25"/>
        <v>0</v>
      </c>
    </row>
    <row r="70" spans="2:26" x14ac:dyDescent="0.15">
      <c r="B70" s="7" t="s">
        <v>728</v>
      </c>
      <c r="C70">
        <f>IF(COUNTIF(系1703!A:A,B70),1,0)</f>
        <v>0</v>
      </c>
      <c r="D70">
        <f>IF(COUNTIF(系1703!C:C,B70),1,0)</f>
        <v>1</v>
      </c>
      <c r="E70">
        <f>IF(COUNTIF(系1703!D:D,B70),1,0)</f>
        <v>1</v>
      </c>
      <c r="F70">
        <f>IF(COUNTIF(系1703!E:E,B70),1,0)</f>
        <v>1</v>
      </c>
      <c r="G70">
        <f t="shared" si="18"/>
        <v>3</v>
      </c>
      <c r="H70">
        <v>49900</v>
      </c>
      <c r="I70" s="1">
        <v>43066</v>
      </c>
      <c r="J70">
        <v>30</v>
      </c>
      <c r="K70" s="1">
        <f t="shared" si="19"/>
        <v>43096</v>
      </c>
      <c r="L70" s="81">
        <v>500</v>
      </c>
      <c r="M70" s="15">
        <v>100</v>
      </c>
      <c r="N70">
        <f t="shared" si="20"/>
        <v>14.629258517034069</v>
      </c>
      <c r="O70" s="36" t="s">
        <v>289</v>
      </c>
      <c r="P70">
        <v>100</v>
      </c>
      <c r="Q70">
        <f t="shared" si="21"/>
        <v>17.067468269873078</v>
      </c>
      <c r="R70">
        <v>-49900</v>
      </c>
      <c r="S70" s="14"/>
      <c r="T70">
        <v>735</v>
      </c>
      <c r="U70">
        <v>100</v>
      </c>
      <c r="V70">
        <f t="shared" si="17"/>
        <v>-1.4182221313476347E-2</v>
      </c>
      <c r="W70">
        <f t="shared" si="22"/>
        <v>0</v>
      </c>
      <c r="X70">
        <f t="shared" si="23"/>
        <v>723.33333333333337</v>
      </c>
      <c r="Y70">
        <f t="shared" si="24"/>
        <v>862.83333333333337</v>
      </c>
      <c r="Z70" s="36">
        <f t="shared" si="25"/>
        <v>0</v>
      </c>
    </row>
    <row r="71" spans="2:26" s="36" customFormat="1" x14ac:dyDescent="0.15">
      <c r="B71" s="36" t="s">
        <v>46</v>
      </c>
      <c r="C71" s="36">
        <f>IF(COUNTIF(系1703!A:A,B71),1,0)</f>
        <v>1</v>
      </c>
      <c r="D71" s="36">
        <f>IF(COUNTIF(系1703!C:C,B71),1,0)</f>
        <v>1</v>
      </c>
      <c r="E71" s="36">
        <f>IF(COUNTIF(系1703!D:D,B71),1,0)</f>
        <v>1</v>
      </c>
      <c r="F71" s="36">
        <f>IF(COUNTIF(系1703!E:E,B71),1,0)</f>
        <v>1</v>
      </c>
      <c r="G71" s="36">
        <f t="shared" si="18"/>
        <v>4</v>
      </c>
      <c r="H71" s="36">
        <v>2000</v>
      </c>
      <c r="I71" s="38">
        <v>43070</v>
      </c>
      <c r="J71" s="36">
        <v>31</v>
      </c>
      <c r="K71" s="38">
        <f t="shared" si="19"/>
        <v>43101</v>
      </c>
      <c r="L71" s="39">
        <v>15</v>
      </c>
      <c r="M71" s="40">
        <v>20</v>
      </c>
      <c r="N71" s="36">
        <f t="shared" si="20"/>
        <v>20.60483870967742</v>
      </c>
      <c r="Q71" s="36">
        <f t="shared" si="21"/>
        <v>20.60483870967742</v>
      </c>
      <c r="R71" s="36">
        <v>-2000</v>
      </c>
      <c r="S71" s="41">
        <v>43105</v>
      </c>
      <c r="T71" s="36">
        <v>38</v>
      </c>
      <c r="V71" s="36">
        <f t="shared" si="17"/>
        <v>19.814285714285713</v>
      </c>
      <c r="W71" s="36">
        <f t="shared" si="22"/>
        <v>0</v>
      </c>
      <c r="X71">
        <f t="shared" si="23"/>
        <v>35</v>
      </c>
      <c r="Y71">
        <f t="shared" si="24"/>
        <v>38</v>
      </c>
      <c r="Z71" s="36">
        <f t="shared" si="25"/>
        <v>0</v>
      </c>
    </row>
    <row r="72" spans="2:26" s="36" customFormat="1" x14ac:dyDescent="0.15">
      <c r="B72" s="51" t="s">
        <v>748</v>
      </c>
      <c r="C72" s="36">
        <f>IF(COUNTIF(系1703!A:A,B72),1,0)</f>
        <v>0</v>
      </c>
      <c r="D72" s="36">
        <f>IF(COUNTIF(系1703!C:C,B72),1,0)</f>
        <v>0</v>
      </c>
      <c r="E72" s="36">
        <f>IF(COUNTIF(系1703!D:D,B72),1,0)</f>
        <v>0</v>
      </c>
      <c r="F72" s="36">
        <f>IF(COUNTIF(系1703!E:E,B72),1,0)</f>
        <v>0</v>
      </c>
      <c r="G72" s="36">
        <f t="shared" si="18"/>
        <v>0</v>
      </c>
      <c r="H72" s="36">
        <v>50000</v>
      </c>
      <c r="I72" s="38">
        <v>43073</v>
      </c>
      <c r="J72" s="36">
        <v>35</v>
      </c>
      <c r="K72" s="38">
        <f t="shared" si="19"/>
        <v>43108</v>
      </c>
      <c r="L72" s="39">
        <v>270</v>
      </c>
      <c r="M72" s="40"/>
      <c r="N72" s="36">
        <f t="shared" si="20"/>
        <v>5.6314285714285717</v>
      </c>
      <c r="O72" s="36" t="s">
        <v>289</v>
      </c>
      <c r="P72" s="51">
        <v>490</v>
      </c>
      <c r="Q72" s="36">
        <f t="shared" si="21"/>
        <v>15.851428571428572</v>
      </c>
      <c r="R72" s="51">
        <v>-50000</v>
      </c>
      <c r="S72" s="41">
        <v>43108</v>
      </c>
      <c r="T72" s="51">
        <v>270</v>
      </c>
      <c r="U72" s="51">
        <v>490</v>
      </c>
      <c r="V72" s="36">
        <f t="shared" si="17"/>
        <v>15.851428571428572</v>
      </c>
      <c r="W72" s="36">
        <f t="shared" si="22"/>
        <v>0</v>
      </c>
      <c r="X72">
        <f t="shared" si="23"/>
        <v>673.14285714285711</v>
      </c>
      <c r="Y72">
        <f t="shared" si="24"/>
        <v>673.14285714285711</v>
      </c>
      <c r="Z72" s="36">
        <f t="shared" si="25"/>
        <v>0</v>
      </c>
    </row>
    <row r="73" spans="2:26" ht="13.5" customHeight="1" x14ac:dyDescent="0.15">
      <c r="B73" t="s">
        <v>223</v>
      </c>
      <c r="C73">
        <f>IF(COUNTIF(系1703!A:A,B73),1,0)</f>
        <v>0</v>
      </c>
      <c r="D73">
        <f>IF(COUNTIF(系1703!C:C,B73),1,0)</f>
        <v>0</v>
      </c>
      <c r="E73">
        <f>IF(COUNTIF(系1703!D:D,B73),1,0)</f>
        <v>1</v>
      </c>
      <c r="F73">
        <f>IF(COUNTIF(系1703!E:E,B73),1,0)</f>
        <v>0</v>
      </c>
      <c r="G73">
        <f t="shared" si="18"/>
        <v>1</v>
      </c>
      <c r="H73">
        <v>49900</v>
      </c>
      <c r="I73" s="1">
        <v>43086</v>
      </c>
      <c r="J73">
        <v>21</v>
      </c>
      <c r="K73" s="1">
        <f t="shared" si="19"/>
        <v>43107</v>
      </c>
      <c r="L73">
        <v>350</v>
      </c>
      <c r="M73" s="15">
        <v>86</v>
      </c>
      <c r="N73">
        <f t="shared" si="20"/>
        <v>15.186563603397271</v>
      </c>
      <c r="O73" t="s">
        <v>321</v>
      </c>
      <c r="P73">
        <v>310</v>
      </c>
      <c r="Q73">
        <f t="shared" si="21"/>
        <v>25.984349651684322</v>
      </c>
      <c r="R73" s="51">
        <v>-49900</v>
      </c>
      <c r="S73" s="14">
        <v>43108</v>
      </c>
      <c r="T73" s="51">
        <v>445.21</v>
      </c>
      <c r="U73" s="51">
        <v>310</v>
      </c>
      <c r="V73">
        <f t="shared" si="17"/>
        <v>25.109459828748406</v>
      </c>
      <c r="W73">
        <f t="shared" si="22"/>
        <v>0</v>
      </c>
      <c r="X73">
        <f t="shared" si="23"/>
        <v>1101.2380952380952</v>
      </c>
      <c r="Y73">
        <f t="shared" si="24"/>
        <v>1114.8338095238096</v>
      </c>
      <c r="Z73" s="36">
        <f t="shared" si="25"/>
        <v>0</v>
      </c>
    </row>
    <row r="74" spans="2:26" ht="13.5" customHeight="1" x14ac:dyDescent="0.15">
      <c r="B74" t="s">
        <v>223</v>
      </c>
      <c r="C74">
        <f>IF(COUNTIF(系1703!A:A,B74),1,0)</f>
        <v>0</v>
      </c>
      <c r="D74">
        <f>IF(COUNTIF(系1703!C:C,B74),1,0)</f>
        <v>0</v>
      </c>
      <c r="E74">
        <f>IF(COUNTIF(系1703!D:D,B74),1,0)</f>
        <v>1</v>
      </c>
      <c r="F74">
        <f>IF(COUNTIF(系1703!E:E,B74),1,0)</f>
        <v>0</v>
      </c>
      <c r="G74">
        <f t="shared" si="18"/>
        <v>1</v>
      </c>
      <c r="H74">
        <v>10104</v>
      </c>
      <c r="I74" s="1">
        <v>43088</v>
      </c>
      <c r="J74">
        <v>45</v>
      </c>
      <c r="K74" s="1">
        <f t="shared" si="19"/>
        <v>43133</v>
      </c>
      <c r="L74">
        <v>73</v>
      </c>
      <c r="M74" s="15">
        <v>18</v>
      </c>
      <c r="N74">
        <f t="shared" si="20"/>
        <v>7.3051376792469425</v>
      </c>
      <c r="O74" t="s">
        <v>321</v>
      </c>
      <c r="P74">
        <v>100</v>
      </c>
      <c r="Q74">
        <f t="shared" si="21"/>
        <v>15.332761502595233</v>
      </c>
      <c r="R74" s="51">
        <v>-10104</v>
      </c>
      <c r="S74" s="14">
        <v>43133</v>
      </c>
      <c r="T74" s="51">
        <v>70.709999999999994</v>
      </c>
      <c r="U74">
        <v>100</v>
      </c>
      <c r="V74">
        <f t="shared" si="17"/>
        <v>13.703956628837862</v>
      </c>
      <c r="W74">
        <f t="shared" si="22"/>
        <v>0</v>
      </c>
      <c r="X74">
        <f t="shared" si="23"/>
        <v>131.57777777777778</v>
      </c>
      <c r="Y74">
        <f t="shared" si="24"/>
        <v>117.6002222222222</v>
      </c>
      <c r="Z74" s="36">
        <f t="shared" si="25"/>
        <v>0</v>
      </c>
    </row>
    <row r="75" spans="2:26" x14ac:dyDescent="0.15">
      <c r="B75" s="7" t="s">
        <v>761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0</v>
      </c>
      <c r="F75">
        <f>IF(COUNTIF(系1703!E:E,B75),1,0)</f>
        <v>1</v>
      </c>
      <c r="G75">
        <f t="shared" si="18"/>
        <v>2</v>
      </c>
      <c r="H75">
        <v>5000</v>
      </c>
      <c r="I75" s="1">
        <v>43094</v>
      </c>
      <c r="J75">
        <v>92</v>
      </c>
      <c r="K75" s="1">
        <f t="shared" si="19"/>
        <v>43186</v>
      </c>
      <c r="L75" s="81">
        <v>150</v>
      </c>
      <c r="M75" s="15">
        <v>30</v>
      </c>
      <c r="N75">
        <f t="shared" si="20"/>
        <v>14.282608695652174</v>
      </c>
      <c r="O75" s="36" t="s">
        <v>289</v>
      </c>
      <c r="P75">
        <v>35</v>
      </c>
      <c r="Q75">
        <f t="shared" si="21"/>
        <v>17.059782608695652</v>
      </c>
      <c r="R75" s="51">
        <v>-5000</v>
      </c>
      <c r="S75" s="14">
        <v>43189</v>
      </c>
      <c r="T75" s="51">
        <v>132.43</v>
      </c>
      <c r="U75">
        <v>35</v>
      </c>
      <c r="V75">
        <f t="shared" si="17"/>
        <v>12.865673684210526</v>
      </c>
      <c r="W75">
        <f t="shared" si="22"/>
        <v>0</v>
      </c>
      <c r="X75">
        <f t="shared" si="23"/>
        <v>72.445652173913047</v>
      </c>
      <c r="Y75">
        <f t="shared" si="24"/>
        <v>56.416630434782611</v>
      </c>
      <c r="Z75" s="36">
        <f t="shared" si="25"/>
        <v>0</v>
      </c>
    </row>
    <row r="76" spans="2:26" x14ac:dyDescent="0.15">
      <c r="B76" s="7" t="s">
        <v>728</v>
      </c>
      <c r="C76">
        <f>IF(COUNTIF(系1703!A:A,B76),1,0)</f>
        <v>0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si="18"/>
        <v>3</v>
      </c>
      <c r="H76">
        <v>11100</v>
      </c>
      <c r="I76" s="1">
        <v>43094</v>
      </c>
      <c r="J76">
        <v>31</v>
      </c>
      <c r="K76" s="1">
        <f t="shared" si="19"/>
        <v>43125</v>
      </c>
      <c r="L76" s="81">
        <v>100</v>
      </c>
      <c r="M76" s="15">
        <v>80</v>
      </c>
      <c r="N76">
        <f t="shared" si="20"/>
        <v>19.093286835222319</v>
      </c>
      <c r="O76" s="51" t="s">
        <v>598</v>
      </c>
      <c r="Q76">
        <f t="shared" si="21"/>
        <v>19.093286835222319</v>
      </c>
      <c r="R76">
        <v>-11100</v>
      </c>
      <c r="S76" s="14">
        <v>43125</v>
      </c>
      <c r="T76">
        <v>83.25</v>
      </c>
      <c r="V76">
        <f t="shared" si="17"/>
        <v>8.8306451612903221</v>
      </c>
      <c r="W76">
        <f t="shared" si="22"/>
        <v>0</v>
      </c>
      <c r="X76">
        <f t="shared" si="23"/>
        <v>180</v>
      </c>
      <c r="Y76">
        <f t="shared" si="24"/>
        <v>83.25</v>
      </c>
      <c r="Z76" s="36">
        <f t="shared" si="25"/>
        <v>0</v>
      </c>
    </row>
    <row r="77" spans="2:26" s="36" customFormat="1" x14ac:dyDescent="0.15">
      <c r="B77" s="36" t="s">
        <v>46</v>
      </c>
      <c r="C77" s="36">
        <f>IF(COUNTIF(系1703!A:A,B77),1,0)</f>
        <v>1</v>
      </c>
      <c r="D77" s="36">
        <f>IF(COUNTIF(系1703!C:C,B77),1,0)</f>
        <v>1</v>
      </c>
      <c r="E77" s="36">
        <f>IF(COUNTIF(系1703!D:D,B77),1,0)</f>
        <v>1</v>
      </c>
      <c r="F77" s="36">
        <f>IF(COUNTIF(系1703!E:E,B77),1,0)</f>
        <v>1</v>
      </c>
      <c r="G77" s="36">
        <f t="shared" si="18"/>
        <v>4</v>
      </c>
      <c r="H77" s="36">
        <v>2000</v>
      </c>
      <c r="I77" s="38">
        <v>43105</v>
      </c>
      <c r="J77" s="36">
        <v>61</v>
      </c>
      <c r="K77" s="38">
        <f t="shared" si="19"/>
        <v>43166</v>
      </c>
      <c r="L77" s="39">
        <v>28</v>
      </c>
      <c r="M77" s="40">
        <v>20</v>
      </c>
      <c r="N77" s="36">
        <f t="shared" si="20"/>
        <v>14.360655737704919</v>
      </c>
      <c r="Q77" s="36">
        <f t="shared" si="21"/>
        <v>14.360655737704919</v>
      </c>
      <c r="R77" s="51">
        <v>-2000</v>
      </c>
      <c r="S77" s="14">
        <v>43172</v>
      </c>
      <c r="T77" s="51">
        <v>82.43</v>
      </c>
      <c r="V77">
        <f t="shared" si="17"/>
        <v>22.452947761194032</v>
      </c>
      <c r="W77">
        <f t="shared" si="22"/>
        <v>0</v>
      </c>
      <c r="X77">
        <f t="shared" si="23"/>
        <v>24.393442622950818</v>
      </c>
      <c r="Y77">
        <f t="shared" si="24"/>
        <v>41.890655737704925</v>
      </c>
      <c r="Z77" s="36">
        <f t="shared" si="25"/>
        <v>0</v>
      </c>
    </row>
    <row r="78" spans="2:26" ht="13.5" customHeight="1" x14ac:dyDescent="0.15">
      <c r="B78" t="s">
        <v>46</v>
      </c>
      <c r="C78">
        <f>IF(COUNTIF(系1703!A:A,B78),1,0)</f>
        <v>1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si="18"/>
        <v>4</v>
      </c>
      <c r="H78">
        <v>5000</v>
      </c>
      <c r="I78" s="1">
        <v>43121</v>
      </c>
      <c r="J78">
        <v>62</v>
      </c>
      <c r="K78" s="38">
        <f t="shared" si="19"/>
        <v>43183</v>
      </c>
      <c r="L78">
        <v>70</v>
      </c>
      <c r="M78" s="15">
        <v>38</v>
      </c>
      <c r="N78">
        <f t="shared" si="20"/>
        <v>12.716129032258065</v>
      </c>
      <c r="Q78">
        <f t="shared" si="21"/>
        <v>12.716129032258065</v>
      </c>
      <c r="R78" s="51">
        <v>-5000</v>
      </c>
      <c r="S78" s="14">
        <v>43183</v>
      </c>
      <c r="T78" s="51">
        <v>71.73</v>
      </c>
      <c r="V78">
        <f t="shared" si="17"/>
        <v>8.4456290322580649</v>
      </c>
      <c r="W78">
        <f t="shared" si="22"/>
        <v>0</v>
      </c>
      <c r="X78">
        <f t="shared" si="23"/>
        <v>54</v>
      </c>
      <c r="Y78">
        <f t="shared" si="24"/>
        <v>35.865000000000002</v>
      </c>
      <c r="Z78" s="36">
        <f t="shared" si="25"/>
        <v>0</v>
      </c>
    </row>
    <row r="79" spans="2:26" ht="13.5" customHeight="1" x14ac:dyDescent="0.15">
      <c r="B79" t="s">
        <v>821</v>
      </c>
      <c r="C79">
        <f>IF(COUNTIF(系1703!A:A,B79),1,0)</f>
        <v>1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si="18"/>
        <v>4</v>
      </c>
      <c r="H79">
        <v>50000</v>
      </c>
      <c r="I79" s="1">
        <v>43126</v>
      </c>
      <c r="J79">
        <v>32</v>
      </c>
      <c r="K79" s="1">
        <f t="shared" si="19"/>
        <v>43158</v>
      </c>
      <c r="L79">
        <v>470</v>
      </c>
      <c r="N79">
        <f t="shared" si="20"/>
        <v>10.721875000000001</v>
      </c>
      <c r="P79">
        <v>310</v>
      </c>
      <c r="Q79">
        <f t="shared" si="21"/>
        <v>17.793749999999999</v>
      </c>
      <c r="R79">
        <v>-50000</v>
      </c>
      <c r="S79" s="14">
        <v>43159</v>
      </c>
      <c r="T79" s="51">
        <v>394.57</v>
      </c>
      <c r="U79">
        <v>310</v>
      </c>
      <c r="V79">
        <f t="shared" si="17"/>
        <v>15.585942424242422</v>
      </c>
      <c r="W79">
        <f t="shared" si="22"/>
        <v>0</v>
      </c>
      <c r="X79">
        <f t="shared" si="23"/>
        <v>755.625</v>
      </c>
      <c r="Y79">
        <f t="shared" si="24"/>
        <v>682.55218749999995</v>
      </c>
      <c r="Z79" s="36">
        <f t="shared" si="25"/>
        <v>0</v>
      </c>
    </row>
    <row r="80" spans="2:26" ht="13.5" customHeight="1" x14ac:dyDescent="0.15">
      <c r="B80" t="s">
        <v>827</v>
      </c>
      <c r="C80">
        <f>IF(COUNTIF(系1703!A:A,B80),1,0)</f>
        <v>0</v>
      </c>
      <c r="D80">
        <f>IF(COUNTIF(系1703!C:C,B80),1,0)</f>
        <v>0</v>
      </c>
      <c r="E80">
        <f>IF(COUNTIF(系1703!D:D,B80),1,0)</f>
        <v>1</v>
      </c>
      <c r="F80">
        <f>IF(COUNTIF(系1703!E:E,B80),1,0)</f>
        <v>0</v>
      </c>
      <c r="G80">
        <f t="shared" si="18"/>
        <v>1</v>
      </c>
      <c r="H80">
        <v>9952</v>
      </c>
      <c r="I80" s="1">
        <v>43145</v>
      </c>
      <c r="J80">
        <v>91</v>
      </c>
      <c r="K80" s="1">
        <f t="shared" si="19"/>
        <v>43236</v>
      </c>
      <c r="L80">
        <v>470</v>
      </c>
      <c r="N80">
        <f t="shared" si="20"/>
        <v>18.942572700611287</v>
      </c>
      <c r="P80">
        <v>50</v>
      </c>
      <c r="Q80">
        <f t="shared" si="21"/>
        <v>20.957740009186953</v>
      </c>
      <c r="S80" s="14"/>
      <c r="T80" s="51"/>
      <c r="U80">
        <v>50</v>
      </c>
      <c r="V80">
        <f t="shared" si="17"/>
        <v>-4.2503239096160815E-3</v>
      </c>
      <c r="W80">
        <f t="shared" si="22"/>
        <v>9952</v>
      </c>
      <c r="X80">
        <f t="shared" si="23"/>
        <v>177.14285714285714</v>
      </c>
      <c r="Y80">
        <f t="shared" si="24"/>
        <v>17.032967032967033</v>
      </c>
      <c r="Z80" s="36">
        <f t="shared" si="25"/>
        <v>0</v>
      </c>
    </row>
    <row r="81" spans="2:26" x14ac:dyDescent="0.15">
      <c r="B81" s="7" t="s">
        <v>826</v>
      </c>
      <c r="C81">
        <f>IF(COUNTIF(系1703!A:A,B81),1,0)</f>
        <v>0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si="18"/>
        <v>0</v>
      </c>
      <c r="H81">
        <v>3000</v>
      </c>
      <c r="I81" s="1">
        <v>43154</v>
      </c>
      <c r="J81">
        <v>5</v>
      </c>
      <c r="K81" s="1">
        <f t="shared" si="19"/>
        <v>43159</v>
      </c>
      <c r="L81">
        <v>10</v>
      </c>
      <c r="N81">
        <f t="shared" si="20"/>
        <v>24.333333333333332</v>
      </c>
      <c r="O81" s="51"/>
      <c r="Q81">
        <f t="shared" si="21"/>
        <v>24.333333333333332</v>
      </c>
      <c r="R81">
        <v>-3000</v>
      </c>
      <c r="S81" s="14">
        <v>43159</v>
      </c>
      <c r="T81" s="51">
        <v>10</v>
      </c>
      <c r="V81">
        <f t="shared" si="17"/>
        <v>24.333333333333332</v>
      </c>
      <c r="W81">
        <f t="shared" si="22"/>
        <v>0</v>
      </c>
      <c r="X81">
        <f t="shared" si="23"/>
        <v>62</v>
      </c>
      <c r="Y81">
        <f t="shared" si="24"/>
        <v>62</v>
      </c>
      <c r="Z81">
        <f t="shared" si="25"/>
        <v>0</v>
      </c>
    </row>
    <row r="82" spans="2:26" s="36" customFormat="1" x14ac:dyDescent="0.15">
      <c r="B82" s="36" t="s">
        <v>164</v>
      </c>
      <c r="C82" s="36">
        <f>IF(COUNTIF(系1703!A:A,B82),1,0)</f>
        <v>0</v>
      </c>
      <c r="D82" s="36">
        <f>IF(COUNTIF(系1703!C:C,B82),1,0)</f>
        <v>1</v>
      </c>
      <c r="E82" s="36">
        <f>IF(COUNTIF(系1703!D:D,B82),1,0)</f>
        <v>1</v>
      </c>
      <c r="F82" s="36">
        <f>IF(COUNTIF(系1703!E:E,B82),1,0)</f>
        <v>1</v>
      </c>
      <c r="G82" s="36">
        <f t="shared" si="18"/>
        <v>3</v>
      </c>
      <c r="H82" s="36">
        <v>50000</v>
      </c>
      <c r="I82" s="38">
        <v>43157</v>
      </c>
      <c r="J82" s="36">
        <v>61</v>
      </c>
      <c r="K82" s="1">
        <f t="shared" si="19"/>
        <v>43218</v>
      </c>
      <c r="L82" s="39">
        <v>790</v>
      </c>
      <c r="M82" s="40">
        <v>216</v>
      </c>
      <c r="N82" s="36">
        <f t="shared" si="20"/>
        <v>12.039016393442623</v>
      </c>
      <c r="O82" s="36" t="s">
        <v>289</v>
      </c>
      <c r="P82" s="36">
        <v>600</v>
      </c>
      <c r="Q82" s="36">
        <f t="shared" si="21"/>
        <v>19.219344262295081</v>
      </c>
      <c r="R82">
        <v>-50000</v>
      </c>
      <c r="S82" s="82">
        <v>43207</v>
      </c>
      <c r="T82" s="51">
        <v>689.44</v>
      </c>
      <c r="U82" s="51">
        <v>600</v>
      </c>
      <c r="V82" s="36">
        <f t="shared" si="17"/>
        <v>18.825824000000001</v>
      </c>
      <c r="W82" s="36">
        <f t="shared" si="22"/>
        <v>0</v>
      </c>
      <c r="X82">
        <f t="shared" si="23"/>
        <v>816.1639344262295</v>
      </c>
      <c r="Y82">
        <f t="shared" si="24"/>
        <v>655.28918032786885</v>
      </c>
      <c r="Z82" s="36">
        <f t="shared" si="25"/>
        <v>0</v>
      </c>
    </row>
    <row r="83" spans="2:26" ht="13.5" customHeight="1" x14ac:dyDescent="0.15">
      <c r="B83" t="s">
        <v>14</v>
      </c>
      <c r="C83">
        <f>IF(COUNTIF(系1703!A:A,B83),1,0)</f>
        <v>1</v>
      </c>
      <c r="D83">
        <f>IF(COUNTIF(系1703!C:C,B83),1,0)</f>
        <v>1</v>
      </c>
      <c r="E83">
        <f>IF(COUNTIF(系1703!D:D,B83),1,0)</f>
        <v>1</v>
      </c>
      <c r="F83">
        <f>IF(COUNTIF(系1703!E:E,B83),1,0)</f>
        <v>1</v>
      </c>
      <c r="G83">
        <f t="shared" si="18"/>
        <v>4</v>
      </c>
      <c r="H83">
        <v>500</v>
      </c>
      <c r="I83" s="1">
        <v>43126</v>
      </c>
      <c r="J83">
        <v>90</v>
      </c>
      <c r="K83" s="1">
        <f t="shared" si="19"/>
        <v>43216</v>
      </c>
      <c r="L83">
        <v>9.27</v>
      </c>
      <c r="M83" s="15">
        <v>10</v>
      </c>
      <c r="N83">
        <f t="shared" si="20"/>
        <v>15.630111111111111</v>
      </c>
      <c r="Q83">
        <f t="shared" si="21"/>
        <v>15.630111111111111</v>
      </c>
      <c r="R83">
        <v>-500</v>
      </c>
      <c r="S83" s="14">
        <v>43217</v>
      </c>
      <c r="T83" s="51">
        <v>18</v>
      </c>
      <c r="V83">
        <f t="shared" si="17"/>
        <v>14.43956043956044</v>
      </c>
      <c r="W83">
        <f t="shared" si="22"/>
        <v>0</v>
      </c>
      <c r="X83">
        <f t="shared" si="23"/>
        <v>6.6374444444444443</v>
      </c>
      <c r="Y83">
        <f t="shared" si="24"/>
        <v>6.2</v>
      </c>
      <c r="Z83" s="36">
        <f t="shared" si="25"/>
        <v>0</v>
      </c>
    </row>
    <row r="84" spans="2:26" x14ac:dyDescent="0.15">
      <c r="B84" s="7" t="s">
        <v>594</v>
      </c>
      <c r="C84">
        <f>IF(COUNTIF(系1703!A:A,B84),1,0)</f>
        <v>0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si="18"/>
        <v>0</v>
      </c>
      <c r="H84">
        <v>100000</v>
      </c>
      <c r="I84" s="1">
        <v>43159</v>
      </c>
      <c r="J84">
        <v>91</v>
      </c>
      <c r="K84" s="1">
        <f t="shared" si="19"/>
        <v>43250</v>
      </c>
      <c r="L84">
        <v>2059</v>
      </c>
      <c r="M84" s="15">
        <v>100</v>
      </c>
      <c r="N84">
        <f t="shared" si="20"/>
        <v>8.6597252747252753</v>
      </c>
      <c r="O84" t="s">
        <v>289</v>
      </c>
      <c r="P84">
        <v>1030</v>
      </c>
      <c r="Q84">
        <f t="shared" si="21"/>
        <v>12.791043956043955</v>
      </c>
      <c r="S84" s="14"/>
      <c r="U84">
        <v>1030</v>
      </c>
      <c r="V84" s="23">
        <f t="shared" si="17"/>
        <v>-8.7108135035566161E-3</v>
      </c>
      <c r="W84">
        <f t="shared" si="22"/>
        <v>100000</v>
      </c>
      <c r="X84">
        <f t="shared" si="23"/>
        <v>1086.3626373626373</v>
      </c>
      <c r="Y84">
        <f t="shared" si="24"/>
        <v>350.87912087912088</v>
      </c>
      <c r="Z84">
        <f t="shared" si="25"/>
        <v>0</v>
      </c>
    </row>
    <row r="85" spans="2:26" ht="13.5" customHeight="1" x14ac:dyDescent="0.15">
      <c r="B85" t="s">
        <v>854</v>
      </c>
      <c r="C85">
        <f>IF(COUNTIF(系1703!A:A,B85),1,0)</f>
        <v>1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si="18"/>
        <v>1</v>
      </c>
      <c r="H85">
        <v>55800</v>
      </c>
      <c r="I85" s="1">
        <v>43164</v>
      </c>
      <c r="J85">
        <v>30</v>
      </c>
      <c r="K85" s="1">
        <f t="shared" si="19"/>
        <v>43194</v>
      </c>
      <c r="L85">
        <v>300</v>
      </c>
      <c r="M85" s="15">
        <v>260</v>
      </c>
      <c r="N85">
        <f t="shared" si="20"/>
        <v>12.210274790919952</v>
      </c>
      <c r="O85" t="s">
        <v>289</v>
      </c>
      <c r="P85">
        <v>365</v>
      </c>
      <c r="Q85">
        <f t="shared" si="21"/>
        <v>20.168757467144562</v>
      </c>
      <c r="R85">
        <v>-55800</v>
      </c>
      <c r="S85" s="14">
        <v>43200</v>
      </c>
      <c r="T85" s="51">
        <v>513.33000000000004</v>
      </c>
      <c r="U85">
        <v>365</v>
      </c>
      <c r="V85">
        <f t="shared" si="17"/>
        <v>15.959301573078454</v>
      </c>
      <c r="W85">
        <f t="shared" si="22"/>
        <v>0</v>
      </c>
      <c r="X85">
        <f t="shared" si="23"/>
        <v>955.83333333333337</v>
      </c>
      <c r="Y85">
        <f t="shared" si="24"/>
        <v>907.60766666666666</v>
      </c>
      <c r="Z85" s="36">
        <f t="shared" si="25"/>
        <v>0</v>
      </c>
    </row>
    <row r="86" spans="2:26" s="36" customFormat="1" x14ac:dyDescent="0.15">
      <c r="B86" s="36" t="s">
        <v>46</v>
      </c>
      <c r="C86" s="36">
        <f>IF(COUNTIF(系1703!A:A,B86),1,0)</f>
        <v>1</v>
      </c>
      <c r="D86" s="36">
        <f>IF(COUNTIF(系1703!C:C,B86),1,0)</f>
        <v>1</v>
      </c>
      <c r="E86" s="36">
        <f>IF(COUNTIF(系1703!D:D,B86),1,0)</f>
        <v>1</v>
      </c>
      <c r="F86" s="36">
        <f>IF(COUNTIF(系1703!E:E,B86),1,0)</f>
        <v>1</v>
      </c>
      <c r="G86" s="36">
        <f t="shared" si="18"/>
        <v>4</v>
      </c>
      <c r="H86" s="36">
        <v>1000</v>
      </c>
      <c r="I86" s="38">
        <v>43173</v>
      </c>
      <c r="J86" s="36">
        <v>61</v>
      </c>
      <c r="K86" s="38">
        <f t="shared" si="19"/>
        <v>43234</v>
      </c>
      <c r="L86" s="39">
        <v>16</v>
      </c>
      <c r="M86" s="40">
        <v>10</v>
      </c>
      <c r="N86" s="36">
        <f t="shared" si="20"/>
        <v>15.557377049180328</v>
      </c>
      <c r="Q86" s="36">
        <f t="shared" si="21"/>
        <v>15.557377049180328</v>
      </c>
      <c r="R86" s="51"/>
      <c r="S86" s="14"/>
      <c r="T86" s="51"/>
      <c r="V86">
        <f t="shared" si="17"/>
        <v>0</v>
      </c>
      <c r="W86">
        <f t="shared" si="22"/>
        <v>1000</v>
      </c>
      <c r="X86">
        <f t="shared" si="23"/>
        <v>13.21311475409836</v>
      </c>
      <c r="Y86">
        <f t="shared" si="24"/>
        <v>0</v>
      </c>
      <c r="Z86" s="36">
        <f t="shared" si="25"/>
        <v>0</v>
      </c>
    </row>
    <row r="87" spans="2:26" x14ac:dyDescent="0.15">
      <c r="B87" s="7" t="s">
        <v>728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1</v>
      </c>
      <c r="F87">
        <f>IF(COUNTIF(系1703!E:E,B87),1,0)</f>
        <v>1</v>
      </c>
      <c r="G87">
        <f t="shared" si="18"/>
        <v>3</v>
      </c>
      <c r="H87">
        <v>990</v>
      </c>
      <c r="I87" s="1">
        <v>43174</v>
      </c>
      <c r="J87">
        <v>31</v>
      </c>
      <c r="K87" s="1">
        <f t="shared" si="19"/>
        <v>43205</v>
      </c>
      <c r="L87" s="81">
        <v>7</v>
      </c>
      <c r="M87" s="15">
        <v>10</v>
      </c>
      <c r="N87">
        <f t="shared" si="20"/>
        <v>20.218312153796024</v>
      </c>
      <c r="O87" s="51"/>
      <c r="Q87">
        <f t="shared" si="21"/>
        <v>20.218312153796024</v>
      </c>
      <c r="R87">
        <v>-990</v>
      </c>
      <c r="S87" s="14">
        <v>43208</v>
      </c>
      <c r="T87">
        <v>16.670000000000002</v>
      </c>
      <c r="V87">
        <f t="shared" si="17"/>
        <v>18.076500297088536</v>
      </c>
      <c r="W87">
        <f t="shared" si="22"/>
        <v>0</v>
      </c>
      <c r="X87">
        <f t="shared" si="23"/>
        <v>17</v>
      </c>
      <c r="Y87">
        <f t="shared" si="24"/>
        <v>16.670000000000002</v>
      </c>
      <c r="Z87" s="36">
        <f t="shared" si="25"/>
        <v>0</v>
      </c>
    </row>
    <row r="88" spans="2:26" s="36" customFormat="1" x14ac:dyDescent="0.15">
      <c r="B88" s="36" t="s">
        <v>46</v>
      </c>
      <c r="C88" s="36">
        <f>IF(COUNTIF(系1703!A:A,B88),1,0)</f>
        <v>1</v>
      </c>
      <c r="D88" s="36">
        <f>IF(COUNTIF(系1703!C:C,B88),1,0)</f>
        <v>1</v>
      </c>
      <c r="E88" s="36">
        <f>IF(COUNTIF(系1703!D:D,B88),1,0)</f>
        <v>1</v>
      </c>
      <c r="F88" s="36">
        <f>IF(COUNTIF(系1703!E:E,B88),1,0)</f>
        <v>1</v>
      </c>
      <c r="G88" s="36">
        <f t="shared" ref="G88:G89" si="26">SUM(C88:F88)</f>
        <v>4</v>
      </c>
      <c r="H88" s="36">
        <v>7000</v>
      </c>
      <c r="I88" s="38">
        <v>43202</v>
      </c>
      <c r="J88" s="36">
        <v>61</v>
      </c>
      <c r="K88" s="38">
        <f t="shared" ref="K88:K89" si="27">I88+J88</f>
        <v>43263</v>
      </c>
      <c r="L88" s="39">
        <v>95</v>
      </c>
      <c r="M88" s="40">
        <v>58</v>
      </c>
      <c r="N88" s="36">
        <f t="shared" ref="N88:N89" si="28">(L88+M88)*36500/(H88*J88)</f>
        <v>13.078454332552694</v>
      </c>
      <c r="Q88" s="36">
        <f t="shared" ref="Q88:Q89" si="29">(L88+M88+P88)*36500/(H88*J88)</f>
        <v>13.078454332552694</v>
      </c>
      <c r="R88" s="51"/>
      <c r="S88" s="14"/>
      <c r="T88" s="51"/>
      <c r="V88">
        <f t="shared" ref="V88:V89" si="30">(T88+U88)*36500/((S88-I88)*H88)</f>
        <v>0</v>
      </c>
      <c r="W88">
        <f t="shared" ref="W88:W89" si="31">R88+H88</f>
        <v>7000</v>
      </c>
      <c r="X88">
        <f t="shared" ref="X88:X89" si="32">(L88+M88+P88)*31/(J88)</f>
        <v>77.754098360655732</v>
      </c>
      <c r="Y88">
        <f t="shared" ref="Y88:Y89" si="33">(T88+U88)*31/(J88)</f>
        <v>0</v>
      </c>
      <c r="Z88" s="36">
        <f t="shared" ref="Z88:Z89" si="34">U88-P88</f>
        <v>0</v>
      </c>
    </row>
    <row r="89" spans="2:26" x14ac:dyDescent="0.15">
      <c r="B89" s="7" t="s">
        <v>728</v>
      </c>
      <c r="C89">
        <f>IF(COUNTIF(系1703!A:A,B89),1,0)</f>
        <v>0</v>
      </c>
      <c r="D89">
        <f>IF(COUNTIF(系1703!C:C,B89),1,0)</f>
        <v>1</v>
      </c>
      <c r="E89">
        <f>IF(COUNTIF(系1703!D:D,B89),1,0)</f>
        <v>1</v>
      </c>
      <c r="F89">
        <f>IF(COUNTIF(系1703!E:E,B89),1,0)</f>
        <v>1</v>
      </c>
      <c r="G89">
        <f t="shared" si="26"/>
        <v>3</v>
      </c>
      <c r="H89">
        <v>905</v>
      </c>
      <c r="I89" s="1">
        <v>43202</v>
      </c>
      <c r="J89">
        <v>31</v>
      </c>
      <c r="K89" s="1">
        <f t="shared" si="27"/>
        <v>43233</v>
      </c>
      <c r="L89" s="81">
        <v>7</v>
      </c>
      <c r="M89" s="15">
        <v>10</v>
      </c>
      <c r="N89">
        <f t="shared" si="28"/>
        <v>22.117269648903939</v>
      </c>
      <c r="O89" s="51"/>
      <c r="Q89">
        <f t="shared" si="29"/>
        <v>22.117269648903939</v>
      </c>
      <c r="S89" s="14"/>
      <c r="V89">
        <f t="shared" si="30"/>
        <v>0</v>
      </c>
      <c r="W89">
        <f t="shared" si="31"/>
        <v>905</v>
      </c>
      <c r="X89">
        <f t="shared" si="32"/>
        <v>17</v>
      </c>
      <c r="Y89">
        <f t="shared" si="33"/>
        <v>0</v>
      </c>
      <c r="Z89" s="36">
        <f t="shared" si="34"/>
        <v>0</v>
      </c>
    </row>
    <row r="90" spans="2:26" x14ac:dyDescent="0.15">
      <c r="B90" s="7" t="s">
        <v>990</v>
      </c>
      <c r="C90">
        <f>IF(COUNTIF(系1703!A:A,B90),1,0)</f>
        <v>1</v>
      </c>
      <c r="D90">
        <f>IF(COUNTIF(系1703!C:C,B90),1,0)</f>
        <v>0</v>
      </c>
      <c r="E90">
        <f>IF(COUNTIF(系1703!D:D,B90),1,0)</f>
        <v>0</v>
      </c>
      <c r="F90">
        <f>IF(COUNTIF(系1703!E:E,B90),1,0)</f>
        <v>0</v>
      </c>
      <c r="G90">
        <f t="shared" ref="G90" si="35">SUM(C90:F90)</f>
        <v>1</v>
      </c>
      <c r="H90">
        <v>20000</v>
      </c>
      <c r="I90" s="1">
        <v>43206</v>
      </c>
      <c r="J90">
        <v>31</v>
      </c>
      <c r="K90" s="1">
        <f t="shared" ref="K90" si="36">I90+J90</f>
        <v>43237</v>
      </c>
      <c r="L90" s="81">
        <v>170</v>
      </c>
      <c r="M90" s="15">
        <v>20</v>
      </c>
      <c r="N90">
        <f t="shared" ref="N90" si="37">(L90+M90)*36500/(H90*J90)</f>
        <v>11.185483870967742</v>
      </c>
      <c r="O90" t="s">
        <v>289</v>
      </c>
      <c r="P90">
        <v>80</v>
      </c>
      <c r="Q90">
        <f t="shared" ref="Q90" si="38">(L90+M90+P90)*36500/(H90*J90)</f>
        <v>15.89516129032258</v>
      </c>
      <c r="S90" s="14"/>
      <c r="U90">
        <v>80</v>
      </c>
      <c r="V90">
        <f t="shared" ref="V90" si="39">(T90+U90)*36500/((S90-I90)*H90)</f>
        <v>-3.3791603018099338E-3</v>
      </c>
      <c r="W90">
        <f t="shared" ref="W90" si="40">R90+H90</f>
        <v>20000</v>
      </c>
      <c r="X90">
        <f t="shared" ref="X90" si="41">(L90+M90+P90)*31/(J90)</f>
        <v>270</v>
      </c>
      <c r="Y90">
        <f t="shared" ref="Y90" si="42">(T90+U90)*31/(J90)</f>
        <v>80</v>
      </c>
      <c r="Z90" s="36">
        <f t="shared" ref="Z90" si="43">U90-P90</f>
        <v>0</v>
      </c>
    </row>
    <row r="91" spans="2:26" x14ac:dyDescent="0.15">
      <c r="B91" s="7" t="s">
        <v>990</v>
      </c>
      <c r="C91">
        <f>IF(COUNTIF(系1703!A:A,B91),1,0)</f>
        <v>1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ref="G91" si="44">SUM(C91:F91)</f>
        <v>1</v>
      </c>
      <c r="H91">
        <v>30000</v>
      </c>
      <c r="I91" s="1">
        <v>43208</v>
      </c>
      <c r="J91">
        <v>90</v>
      </c>
      <c r="K91" s="1">
        <f t="shared" ref="K91:K92" si="45">I91+J91</f>
        <v>43298</v>
      </c>
      <c r="L91" s="81">
        <v>900</v>
      </c>
      <c r="M91" s="15">
        <v>60</v>
      </c>
      <c r="N91">
        <f t="shared" ref="N91:N92" si="46">(L91+M91)*36500/(H91*J91)</f>
        <v>12.977777777777778</v>
      </c>
      <c r="O91" t="s">
        <v>289</v>
      </c>
      <c r="P91">
        <v>175</v>
      </c>
      <c r="Q91">
        <f t="shared" ref="Q91:Q92" si="47">(L91+M91+P91)*36500/(H91*J91)</f>
        <v>15.343518518518518</v>
      </c>
      <c r="S91" s="14"/>
      <c r="U91">
        <v>175</v>
      </c>
      <c r="V91">
        <f t="shared" ref="V91:V92" si="48">(T91+U91)*36500/((S91-I91)*H91)</f>
        <v>-4.9277140035795843E-3</v>
      </c>
      <c r="W91">
        <f t="shared" ref="W91:W92" si="49">R91+H91</f>
        <v>30000</v>
      </c>
      <c r="X91">
        <f t="shared" ref="X91:X92" si="50">(L91+M91+P91)*31/(J91)</f>
        <v>390.94444444444446</v>
      </c>
      <c r="Y91">
        <f t="shared" ref="Y91:Y92" si="51">(T91+U91)*31/(J91)</f>
        <v>60.277777777777779</v>
      </c>
      <c r="Z91" s="36">
        <f t="shared" ref="Z91:Z92" si="52">U91-P91</f>
        <v>0</v>
      </c>
    </row>
    <row r="92" spans="2:26" x14ac:dyDescent="0.15">
      <c r="B92" s="13" t="s">
        <v>126</v>
      </c>
      <c r="C92">
        <f>IF(COUNTIF(系1703!A:A,B92),1,0)</f>
        <v>0</v>
      </c>
      <c r="D92">
        <f>IF(COUNTIF(系1703!C:C,B92),1,0)</f>
        <v>1</v>
      </c>
      <c r="E92">
        <f>IF(COUNTIF(系1703!D:D,B92),1,0)</f>
        <v>1</v>
      </c>
      <c r="F92">
        <f>IF(COUNTIF(系1703!E:E,B92),1,0)</f>
        <v>1</v>
      </c>
      <c r="G92">
        <f t="shared" ref="G92" si="53">SUM(C92:F92)</f>
        <v>3</v>
      </c>
      <c r="H92">
        <v>1900</v>
      </c>
      <c r="I92" s="1">
        <v>43211</v>
      </c>
      <c r="J92">
        <v>182</v>
      </c>
      <c r="K92" s="1">
        <f t="shared" si="45"/>
        <v>43393</v>
      </c>
      <c r="L92">
        <v>77</v>
      </c>
      <c r="M92" s="15">
        <v>100</v>
      </c>
      <c r="N92">
        <f t="shared" si="46"/>
        <v>18.682764603817237</v>
      </c>
      <c r="Q92">
        <f t="shared" si="47"/>
        <v>18.682764603817237</v>
      </c>
      <c r="S92" s="14"/>
      <c r="V92" s="23">
        <f t="shared" si="48"/>
        <v>0</v>
      </c>
      <c r="W92">
        <f t="shared" si="49"/>
        <v>1900</v>
      </c>
      <c r="X92">
        <f t="shared" si="50"/>
        <v>30.14835164835165</v>
      </c>
      <c r="Y92">
        <f t="shared" si="51"/>
        <v>0</v>
      </c>
      <c r="Z92">
        <f t="shared" si="52"/>
        <v>0</v>
      </c>
    </row>
  </sheetData>
  <dataConsolidate link="1"/>
  <phoneticPr fontId="3" type="noConversion"/>
  <conditionalFormatting sqref="K13">
    <cfRule type="expression" dxfId="236" priority="229">
      <formula>"and(Q14&gt;=0,J14&lt;now(),G14&gt;0)"</formula>
    </cfRule>
  </conditionalFormatting>
  <conditionalFormatting sqref="K106:K114 K116:K1048576 K102:K103">
    <cfRule type="expression" dxfId="235" priority="227">
      <formula>AND(R102&gt;=0,K102&lt;NOW(),H102&gt;0)</formula>
    </cfRule>
    <cfRule type="expression" dxfId="234" priority="228">
      <formula>AND(R75&gt;=0,K75&lt;NOW(),H75&gt;0)</formula>
    </cfRule>
  </conditionalFormatting>
  <conditionalFormatting sqref="K25 K48:K56">
    <cfRule type="expression" dxfId="233" priority="242">
      <formula>AND(R25&gt;=0,K25&lt;NOW(),H25&gt;0)</formula>
    </cfRule>
    <cfRule type="expression" dxfId="232" priority="243">
      <formula>AND(#REF!&gt;=0,#REF!&lt;NOW(),#REF!&gt;0)</formula>
    </cfRule>
  </conditionalFormatting>
  <conditionalFormatting sqref="K14">
    <cfRule type="expression" dxfId="231" priority="1731">
      <formula>AND(R14&gt;=0,K14&lt;NOW(),H14&gt;0)</formula>
    </cfRule>
    <cfRule type="expression" dxfId="230" priority="1732">
      <formula>AND(#REF!&gt;=0,#REF!&lt;NOW(),#REF!&gt;0)</formula>
    </cfRule>
  </conditionalFormatting>
  <conditionalFormatting sqref="K7">
    <cfRule type="expression" dxfId="229" priority="2459">
      <formula>AND(R7&gt;=0,K7&lt;NOW(),H7&gt;0)</formula>
    </cfRule>
    <cfRule type="expression" dxfId="228" priority="2460">
      <formula>AND(#REF!&gt;=0,#REF!&lt;NOW(),#REF!&gt;0)</formula>
    </cfRule>
  </conditionalFormatting>
  <conditionalFormatting sqref="K45:K47">
    <cfRule type="expression" dxfId="227" priority="2607">
      <formula>AND(R45&gt;=0,K45&lt;NOW(),H45&gt;0)</formula>
    </cfRule>
    <cfRule type="expression" dxfId="226" priority="2608">
      <formula>AND(#REF!&gt;=0,#REF!&lt;NOW(),#REF!&gt;0)</formula>
    </cfRule>
  </conditionalFormatting>
  <conditionalFormatting sqref="K40 K27 K12">
    <cfRule type="expression" dxfId="225" priority="2651">
      <formula>AND(R12&gt;=0,K12&lt;NOW(),H12&gt;0)</formula>
    </cfRule>
    <cfRule type="expression" dxfId="224" priority="2652">
      <formula>AND(#REF!&gt;=0,#REF!&lt;NOW(),#REF!&gt;0)</formula>
    </cfRule>
  </conditionalFormatting>
  <conditionalFormatting sqref="K29">
    <cfRule type="expression" dxfId="223" priority="2731">
      <formula>AND(R29&gt;=0,K29&lt;NOW(),H29&gt;0)</formula>
    </cfRule>
    <cfRule type="expression" dxfId="222" priority="2732">
      <formula>AND(#REF!&gt;=0,#REF!&lt;NOW(),#REF!&gt;0)</formula>
    </cfRule>
  </conditionalFormatting>
  <conditionalFormatting sqref="K42:K44 K26 K24">
    <cfRule type="expression" dxfId="221" priority="2735">
      <formula>AND(R24&gt;=0,K24&lt;NOW(),H24&gt;0)</formula>
    </cfRule>
    <cfRule type="expression" dxfId="220" priority="2736">
      <formula>AND(#REF!&gt;=0,#REF!&lt;NOW(),#REF!&gt;0)</formula>
    </cfRule>
  </conditionalFormatting>
  <conditionalFormatting sqref="K37">
    <cfRule type="expression" dxfId="219" priority="2749">
      <formula>AND(R37&gt;=0,K37&lt;NOW(),H37&gt;0)</formula>
    </cfRule>
    <cfRule type="expression" dxfId="218" priority="2750">
      <formula>AND(#REF!&gt;=0,#REF!&lt;NOW(),#REF!&gt;0)</formula>
    </cfRule>
  </conditionalFormatting>
  <conditionalFormatting sqref="K39">
    <cfRule type="expression" dxfId="217" priority="2751">
      <formula>AND(R39&gt;=0,K39&lt;NOW(),H39&gt;0)</formula>
    </cfRule>
    <cfRule type="expression" dxfId="216" priority="2752">
      <formula>AND(#REF!&gt;=0,#REF!&lt;NOW(),#REF!&gt;0)</formula>
    </cfRule>
  </conditionalFormatting>
  <conditionalFormatting sqref="K38">
    <cfRule type="expression" dxfId="215" priority="2769">
      <formula>AND(R38&gt;=0,K38&lt;NOW(),H38&gt;0)</formula>
    </cfRule>
    <cfRule type="expression" dxfId="214" priority="2770">
      <formula>AND(#REF!&gt;=0,#REF!&lt;NOW(),#REF!&gt;0)</formula>
    </cfRule>
  </conditionalFormatting>
  <conditionalFormatting sqref="K41 K21">
    <cfRule type="expression" dxfId="213" priority="2771">
      <formula>AND(R21&gt;=0,K21&lt;NOW(),H21&gt;0)</formula>
    </cfRule>
    <cfRule type="expression" dxfId="212" priority="2772">
      <formula>AND(#REF!&gt;=0,#REF!&lt;NOW(),#REF!&gt;0)</formula>
    </cfRule>
  </conditionalFormatting>
  <conditionalFormatting sqref="K34:K36 K18:K20">
    <cfRule type="expression" dxfId="211" priority="2877">
      <formula>AND(R18&gt;=0,K18&lt;NOW(),H18&gt;0)</formula>
    </cfRule>
    <cfRule type="expression" dxfId="210" priority="2878">
      <formula>AND(#REF!&gt;=0,#REF!&lt;NOW(),#REF!&gt;0)</formula>
    </cfRule>
  </conditionalFormatting>
  <conditionalFormatting sqref="K33">
    <cfRule type="expression" dxfId="209" priority="2937">
      <formula>AND(R33&gt;=0,K33&lt;NOW(),H33&gt;0)</formula>
    </cfRule>
    <cfRule type="expression" dxfId="208" priority="2938">
      <formula>AND(#REF!&gt;=0,#REF!&lt;NOW(),#REF!&gt;0)</formula>
    </cfRule>
  </conditionalFormatting>
  <conditionalFormatting sqref="K30:K31 K28">
    <cfRule type="expression" dxfId="207" priority="2969">
      <formula>AND(R28&gt;=0,K28&lt;NOW(),H28&gt;0)</formula>
    </cfRule>
    <cfRule type="expression" dxfId="206" priority="2970">
      <formula>AND(#REF!&gt;=0,#REF!&lt;NOW(),#REF!&gt;0)</formula>
    </cfRule>
  </conditionalFormatting>
  <conditionalFormatting sqref="K32 K10:K11">
    <cfRule type="expression" dxfId="205" priority="2971">
      <formula>AND(R10&gt;=0,K10&lt;NOW(),H10&gt;0)</formula>
    </cfRule>
    <cfRule type="expression" dxfId="204" priority="2972">
      <formula>AND(#REF!&gt;=0,#REF!&lt;NOW(),#REF!&gt;0)</formula>
    </cfRule>
  </conditionalFormatting>
  <conditionalFormatting sqref="K17">
    <cfRule type="expression" dxfId="203" priority="3067">
      <formula>AND(R17&gt;=0,K17&lt;NOW(),H17&gt;0)</formula>
    </cfRule>
    <cfRule type="expression" dxfId="202" priority="3068">
      <formula>AND(#REF!&gt;=0,#REF!&lt;NOW(),#REF!&gt;0)</formula>
    </cfRule>
  </conditionalFormatting>
  <conditionalFormatting sqref="K22 K8">
    <cfRule type="expression" dxfId="201" priority="3091">
      <formula>AND(R8&gt;=0,K8&lt;NOW(),H8&gt;0)</formula>
    </cfRule>
    <cfRule type="expression" dxfId="200" priority="3092">
      <formula>AND(R1&gt;=0,K1&lt;NOW(),H1&gt;0)</formula>
    </cfRule>
  </conditionalFormatting>
  <conditionalFormatting sqref="K15:K16">
    <cfRule type="expression" dxfId="199" priority="3171">
      <formula>AND(R15&gt;=0,K15&lt;NOW(),H15&gt;0)</formula>
    </cfRule>
    <cfRule type="expression" dxfId="198" priority="3172">
      <formula>AND(#REF!&gt;=0,#REF!&lt;NOW(),#REF!&gt;0)</formula>
    </cfRule>
  </conditionalFormatting>
  <conditionalFormatting sqref="K13 K9">
    <cfRule type="expression" dxfId="197" priority="3227">
      <formula>AND(R9&gt;=0,K9&lt;NOW(),H9&gt;0)</formula>
    </cfRule>
    <cfRule type="expression" dxfId="196" priority="3228">
      <formula>AND(R5&gt;=0,K5&lt;NOW(),H5&gt;0)</formula>
    </cfRule>
  </conditionalFormatting>
  <conditionalFormatting sqref="K23">
    <cfRule type="expression" dxfId="195" priority="93">
      <formula>AND(R23&gt;=0,K23&lt;NOW(),H23&gt;0)</formula>
    </cfRule>
    <cfRule type="expression" dxfId="194" priority="94">
      <formula>AND(#REF!&gt;=0,#REF!&lt;NOW(),#REF!&gt;0)</formula>
    </cfRule>
  </conditionalFormatting>
  <conditionalFormatting sqref="K57">
    <cfRule type="expression" dxfId="193" priority="5225">
      <formula>AND(R57&gt;=0,K57&lt;NOW(),H57&gt;0)</formula>
    </cfRule>
    <cfRule type="expression" dxfId="192" priority="5226">
      <formula>AND(R27&gt;=0,K27&lt;NOW(),H27&gt;0)</formula>
    </cfRule>
  </conditionalFormatting>
  <conditionalFormatting sqref="K59">
    <cfRule type="expression" dxfId="191" priority="73">
      <formula>AND(R59&gt;=0,K59&lt;NOW(),H59&gt;0)</formula>
    </cfRule>
    <cfRule type="expression" dxfId="190" priority="74">
      <formula>AND(R29&gt;=0,K29&lt;NOW(),H29&gt;0)</formula>
    </cfRule>
  </conditionalFormatting>
  <conditionalFormatting sqref="K93:K99">
    <cfRule type="expression" dxfId="189" priority="5241">
      <formula>AND(R93&gt;=0,K93&lt;NOW(),H93&gt;0)</formula>
    </cfRule>
    <cfRule type="expression" dxfId="188" priority="5242">
      <formula>AND(#REF!&gt;=0,#REF!&lt;NOW(),#REF!&gt;0)</formula>
    </cfRule>
  </conditionalFormatting>
  <conditionalFormatting sqref="K60">
    <cfRule type="expression" dxfId="187" priority="71">
      <formula>AND(R60&gt;=0,K60&lt;NOW(),H60&gt;0)</formula>
    </cfRule>
    <cfRule type="expression" dxfId="186" priority="72">
      <formula>AND(#REF!&gt;=0,#REF!&lt;NOW(),#REF!&gt;0)</formula>
    </cfRule>
  </conditionalFormatting>
  <conditionalFormatting sqref="K61">
    <cfRule type="expression" dxfId="185" priority="69">
      <formula>AND(R61&gt;=0,K61&lt;NOW(),H61&gt;0)</formula>
    </cfRule>
    <cfRule type="expression" dxfId="184" priority="70">
      <formula>AND(#REF!&gt;=0,#REF!&lt;NOW(),#REF!&gt;0)</formula>
    </cfRule>
  </conditionalFormatting>
  <conditionalFormatting sqref="K62">
    <cfRule type="expression" dxfId="183" priority="67">
      <formula>AND(R62&gt;=0,K62&lt;NOW(),H62&gt;0)</formula>
    </cfRule>
    <cfRule type="expression" dxfId="182" priority="68">
      <formula>AND(#REF!&gt;=0,#REF!&lt;NOW(),#REF!&gt;0)</formula>
    </cfRule>
  </conditionalFormatting>
  <conditionalFormatting sqref="K63">
    <cfRule type="expression" dxfId="181" priority="65">
      <formula>AND(R63&gt;=0,K63&lt;NOW(),H63&gt;0)</formula>
    </cfRule>
    <cfRule type="expression" dxfId="180" priority="66">
      <formula>AND(#REF!&gt;=0,#REF!&lt;NOW(),#REF!&gt;0)</formula>
    </cfRule>
  </conditionalFormatting>
  <conditionalFormatting sqref="K64:K65">
    <cfRule type="expression" dxfId="179" priority="63">
      <formula>AND(R64&gt;=0,K64&lt;NOW(),H64&gt;0)</formula>
    </cfRule>
    <cfRule type="expression" dxfId="178" priority="64">
      <formula>AND(#REF!&gt;=0,#REF!&lt;NOW(),#REF!&gt;0)</formula>
    </cfRule>
  </conditionalFormatting>
  <conditionalFormatting sqref="K66 K68">
    <cfRule type="expression" dxfId="177" priority="61">
      <formula>AND(R66&gt;=0,K66&lt;NOW(),H66&gt;0)</formula>
    </cfRule>
    <cfRule type="expression" dxfId="176" priority="62">
      <formula>AND(#REF!&gt;=0,#REF!&lt;NOW(),#REF!&gt;0)</formula>
    </cfRule>
  </conditionalFormatting>
  <conditionalFormatting sqref="K69">
    <cfRule type="expression" dxfId="175" priority="59">
      <formula>AND(R69&gt;=0,K69&lt;NOW(),H69&gt;0)</formula>
    </cfRule>
    <cfRule type="expression" dxfId="174" priority="60">
      <formula>AND(#REF!&gt;=0,#REF!&lt;NOW(),#REF!&gt;0)</formula>
    </cfRule>
  </conditionalFormatting>
  <conditionalFormatting sqref="K70">
    <cfRule type="expression" dxfId="173" priority="55">
      <formula>AND(R70&gt;=0,K70&lt;NOW(),H70&gt;0)</formula>
    </cfRule>
    <cfRule type="expression" dxfId="172" priority="56">
      <formula>AND(#REF!&gt;=0,#REF!&lt;NOW(),#REF!&gt;0)</formula>
    </cfRule>
  </conditionalFormatting>
  <conditionalFormatting sqref="K71">
    <cfRule type="expression" dxfId="171" priority="53">
      <formula>AND(R71&gt;=0,K71&lt;NOW(),H71&gt;0)</formula>
    </cfRule>
    <cfRule type="expression" dxfId="170" priority="54">
      <formula>AND(#REF!&gt;=0,#REF!&lt;NOW(),#REF!&gt;0)</formula>
    </cfRule>
  </conditionalFormatting>
  <conditionalFormatting sqref="K72">
    <cfRule type="expression" dxfId="169" priority="51">
      <formula>AND(R72&gt;=0,K72&lt;NOW(),H72&gt;0)</formula>
    </cfRule>
    <cfRule type="expression" dxfId="168" priority="52">
      <formula>AND(#REF!&gt;=0,#REF!&lt;NOW(),#REF!&gt;0)</formula>
    </cfRule>
  </conditionalFormatting>
  <conditionalFormatting sqref="K73">
    <cfRule type="expression" dxfId="167" priority="49">
      <formula>AND(R73&gt;=0,K73&lt;NOW(),H73&gt;0)</formula>
    </cfRule>
    <cfRule type="expression" dxfId="166" priority="50">
      <formula>AND(#REF!&gt;=0,#REF!&lt;NOW(),#REF!&gt;0)</formula>
    </cfRule>
  </conditionalFormatting>
  <conditionalFormatting sqref="K74">
    <cfRule type="expression" dxfId="165" priority="45">
      <formula>AND(R74&gt;=0,K74&lt;NOW(),H74&gt;0)</formula>
    </cfRule>
    <cfRule type="expression" dxfId="164" priority="46">
      <formula>AND(#REF!&gt;=0,#REF!&lt;NOW(),#REF!&gt;0)</formula>
    </cfRule>
  </conditionalFormatting>
  <conditionalFormatting sqref="K67">
    <cfRule type="expression" dxfId="163" priority="41">
      <formula>AND(R67&gt;=0,K67&lt;NOW(),H67&gt;0)</formula>
    </cfRule>
    <cfRule type="expression" dxfId="162" priority="42">
      <formula>AND(#REF!&gt;=0,#REF!&lt;NOW(),#REF!&gt;0)</formula>
    </cfRule>
  </conditionalFormatting>
  <conditionalFormatting sqref="K75">
    <cfRule type="expression" dxfId="161" priority="39">
      <formula>AND(R75&gt;=0,K75&lt;NOW(),H75&gt;0)</formula>
    </cfRule>
    <cfRule type="expression" dxfId="160" priority="40">
      <formula>AND(#REF!&gt;=0,#REF!&lt;NOW(),#REF!&gt;0)</formula>
    </cfRule>
  </conditionalFormatting>
  <conditionalFormatting sqref="K76">
    <cfRule type="expression" dxfId="159" priority="37">
      <formula>AND(R76&gt;=0,K76&lt;NOW(),H76&gt;0)</formula>
    </cfRule>
    <cfRule type="expression" dxfId="158" priority="38">
      <formula>AND(#REF!&gt;=0,#REF!&lt;NOW(),#REF!&gt;0)</formula>
    </cfRule>
  </conditionalFormatting>
  <conditionalFormatting sqref="K58">
    <cfRule type="expression" dxfId="157" priority="33">
      <formula>AND(R58&gt;=0,K58&lt;NOW(),H58&gt;0)</formula>
    </cfRule>
    <cfRule type="expression" dxfId="156" priority="34">
      <formula>AND(#REF!&gt;=0,#REF!&lt;NOW(),#REF!&gt;0)</formula>
    </cfRule>
  </conditionalFormatting>
  <conditionalFormatting sqref="K100">
    <cfRule type="expression" dxfId="155" priority="5289">
      <formula>AND(R100&gt;=0,K100&lt;NOW(),H100&gt;0)</formula>
    </cfRule>
    <cfRule type="expression" dxfId="154" priority="5290">
      <formula>AND(R74&gt;=0,K74&lt;NOW(),H74&gt;0)</formula>
    </cfRule>
  </conditionalFormatting>
  <conditionalFormatting sqref="K101">
    <cfRule type="expression" dxfId="153" priority="5293">
      <formula>AND(R101&gt;=0,K101&lt;NOW(),H101&gt;0)</formula>
    </cfRule>
    <cfRule type="expression" dxfId="152" priority="5294">
      <formula>AND(#REF!&gt;=0,#REF!&lt;NOW(),#REF!&gt;0)</formula>
    </cfRule>
  </conditionalFormatting>
  <conditionalFormatting sqref="K79">
    <cfRule type="expression" dxfId="151" priority="29">
      <formula>AND(R79&gt;=0,K79&lt;NOW(),H79&gt;0)</formula>
    </cfRule>
    <cfRule type="expression" dxfId="150" priority="30">
      <formula>AND(#REF!&gt;=0,#REF!&lt;NOW(),#REF!&gt;0)</formula>
    </cfRule>
  </conditionalFormatting>
  <conditionalFormatting sqref="K6">
    <cfRule type="expression" dxfId="149" priority="5317">
      <formula>AND(R6&gt;=0,K6&lt;NOW(),H6&gt;0)</formula>
    </cfRule>
    <cfRule type="expression" dxfId="148" priority="5318">
      <formula>AND(R1048529&gt;=0,K1048529&lt;NOW(),H1048529&gt;0)</formula>
    </cfRule>
  </conditionalFormatting>
  <conditionalFormatting sqref="K1:K5">
    <cfRule type="expression" dxfId="147" priority="5319">
      <formula>AND(R1&gt;=0,K1&lt;NOW(),H1&gt;0)</formula>
    </cfRule>
    <cfRule type="expression" dxfId="146" priority="5320">
      <formula>AND(R1048310&gt;=0,K1048310&lt;NOW(),H1048310&gt;0)</formula>
    </cfRule>
  </conditionalFormatting>
  <conditionalFormatting sqref="K80">
    <cfRule type="expression" dxfId="145" priority="27">
      <formula>AND(R80&gt;=0,K80&lt;NOW(),H80&gt;0)</formula>
    </cfRule>
    <cfRule type="expression" dxfId="144" priority="28">
      <formula>AND(#REF!&gt;=0,#REF!&lt;NOW(),#REF!&gt;0)</formula>
    </cfRule>
  </conditionalFormatting>
  <conditionalFormatting sqref="K81">
    <cfRule type="expression" dxfId="143" priority="25">
      <formula>AND(R81&gt;=0,K81&lt;NOW(),H81&gt;0)</formula>
    </cfRule>
    <cfRule type="expression" dxfId="142" priority="26">
      <formula>AND(#REF!&gt;=0,#REF!&lt;NOW(),#REF!&gt;0)</formula>
    </cfRule>
  </conditionalFormatting>
  <conditionalFormatting sqref="K82">
    <cfRule type="expression" dxfId="141" priority="23">
      <formula>AND(R82&gt;=0,K82&lt;NOW(),H82&gt;0)</formula>
    </cfRule>
    <cfRule type="expression" dxfId="140" priority="24">
      <formula>AND(#REF!&gt;=0,#REF!&lt;NOW(),#REF!&gt;0)</formula>
    </cfRule>
  </conditionalFormatting>
  <conditionalFormatting sqref="K83">
    <cfRule type="expression" dxfId="139" priority="21">
      <formula>AND(R83&gt;=0,K83&lt;NOW(),H83&gt;0)</formula>
    </cfRule>
    <cfRule type="expression" dxfId="138" priority="22">
      <formula>AND(#REF!&gt;=0,#REF!&lt;NOW(),#REF!&gt;0)</formula>
    </cfRule>
  </conditionalFormatting>
  <conditionalFormatting sqref="K84">
    <cfRule type="expression" dxfId="137" priority="19">
      <formula>AND(R84&gt;=0,K84&lt;NOW(),H84&gt;0)</formula>
    </cfRule>
    <cfRule type="expression" dxfId="136" priority="20">
      <formula>AND(R49&gt;=0,K49&lt;NOW(),H49&gt;0)</formula>
    </cfRule>
  </conditionalFormatting>
  <conditionalFormatting sqref="K85">
    <cfRule type="expression" dxfId="135" priority="17">
      <formula>AND(R85&gt;=0,K85&lt;NOW(),H85&gt;0)</formula>
    </cfRule>
    <cfRule type="expression" dxfId="134" priority="18">
      <formula>AND(#REF!&gt;=0,#REF!&lt;NOW(),#REF!&gt;0)</formula>
    </cfRule>
  </conditionalFormatting>
  <conditionalFormatting sqref="K105">
    <cfRule type="expression" dxfId="133" priority="5357">
      <formula>AND(R105&gt;=0,K105&lt;NOW(),H105&gt;0)</formula>
    </cfRule>
    <cfRule type="expression" dxfId="132" priority="5358">
      <formula>AND(R77&gt;=0,K78&lt;NOW(),H78&gt;0)</formula>
    </cfRule>
  </conditionalFormatting>
  <conditionalFormatting sqref="K104">
    <cfRule type="expression" dxfId="131" priority="5359">
      <formula>AND(R104&gt;=0,K104&lt;NOW(),H104&gt;0)</formula>
    </cfRule>
    <cfRule type="expression" dxfId="130" priority="5360">
      <formula>AND(#REF!&gt;=0,K77&lt;NOW(),H77&gt;0)</formula>
    </cfRule>
  </conditionalFormatting>
  <conditionalFormatting sqref="K77:K78">
    <cfRule type="expression" dxfId="129" priority="5361">
      <formula>AND(#REF!&gt;=0,K77&lt;NOW(),H77&gt;0)</formula>
    </cfRule>
    <cfRule type="expression" dxfId="128" priority="5362">
      <formula>AND(#REF!&gt;=0,#REF!&lt;NOW(),#REF!&gt;0)</formula>
    </cfRule>
  </conditionalFormatting>
  <conditionalFormatting sqref="K86">
    <cfRule type="expression" dxfId="127" priority="15">
      <formula>AND(#REF!&gt;=0,K86&lt;NOW(),H86&gt;0)</formula>
    </cfRule>
    <cfRule type="expression" dxfId="126" priority="16">
      <formula>AND(#REF!&gt;=0,#REF!&lt;NOW(),#REF!&gt;0)</formula>
    </cfRule>
  </conditionalFormatting>
  <conditionalFormatting sqref="K87">
    <cfRule type="expression" dxfId="125" priority="13">
      <formula>AND(R87&gt;=0,K87&lt;NOW(),H87&gt;0)</formula>
    </cfRule>
    <cfRule type="expression" dxfId="124" priority="14">
      <formula>AND(#REF!&gt;=0,#REF!&lt;NOW(),#REF!&gt;0)</formula>
    </cfRule>
  </conditionalFormatting>
  <conditionalFormatting sqref="K115">
    <cfRule type="expression" dxfId="123" priority="5375">
      <formula>AND(R115&gt;=0,K115&lt;NOW(),H115&gt;0)</formula>
    </cfRule>
  </conditionalFormatting>
  <conditionalFormatting sqref="K88">
    <cfRule type="expression" dxfId="122" priority="9">
      <formula>AND(#REF!&gt;=0,K88&lt;NOW(),H88&gt;0)</formula>
    </cfRule>
    <cfRule type="expression" dxfId="121" priority="10">
      <formula>AND(#REF!&gt;=0,#REF!&lt;NOW(),#REF!&gt;0)</formula>
    </cfRule>
  </conditionalFormatting>
  <conditionalFormatting sqref="K89">
    <cfRule type="expression" dxfId="120" priority="7">
      <formula>AND(R89&gt;=0,K89&lt;NOW(),H89&gt;0)</formula>
    </cfRule>
    <cfRule type="expression" dxfId="119" priority="8">
      <formula>AND(#REF!&gt;=0,#REF!&lt;NOW(),#REF!&gt;0)</formula>
    </cfRule>
  </conditionalFormatting>
  <conditionalFormatting sqref="K90">
    <cfRule type="expression" dxfId="118" priority="5">
      <formula>AND(R90&gt;=0,K90&lt;NOW(),H90&gt;0)</formula>
    </cfRule>
    <cfRule type="expression" dxfId="117" priority="6">
      <formula>AND(#REF!&gt;=0,#REF!&lt;NOW(),#REF!&gt;0)</formula>
    </cfRule>
  </conditionalFormatting>
  <conditionalFormatting sqref="K91">
    <cfRule type="expression" dxfId="116" priority="3">
      <formula>AND(R91&gt;=0,K91&lt;NOW(),H91&gt;0)</formula>
    </cfRule>
    <cfRule type="expression" dxfId="115" priority="4">
      <formula>AND(#REF!&gt;=0,#REF!&lt;NOW(),#REF!&gt;0)</formula>
    </cfRule>
  </conditionalFormatting>
  <conditionalFormatting sqref="K92">
    <cfRule type="expression" dxfId="114" priority="1">
      <formula>AND(R92&gt;=0,K92&lt;NOW(),H92&gt;0)</formula>
    </cfRule>
    <cfRule type="expression" dxfId="113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376" id="{143A665A-1513-4323-B269-F895EB89DFD4}">
            <xm:f>AND(N!R90&gt;=0,N!K90&lt;NOW(),N!H90&gt;0)</xm:f>
            <x14:dxf>
              <fill>
                <patternFill>
                  <bgColor rgb="FFFF0000"/>
                </patternFill>
              </fill>
            </x14:dxf>
          </x14:cfRule>
          <xm:sqref>K115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76"/>
  <sheetViews>
    <sheetView workbookViewId="0">
      <pane ySplit="2" topLeftCell="A53" activePane="bottomLeft" state="frozen"/>
      <selection pane="bottomLeft" activeCell="H61" sqref="H61:L61"/>
    </sheetView>
  </sheetViews>
  <sheetFormatPr defaultRowHeight="13.5" x14ac:dyDescent="0.15"/>
  <cols>
    <col min="1" max="1" width="11.5" customWidth="1"/>
    <col min="2" max="2" width="13.125" bestFit="1" customWidth="1"/>
    <col min="3" max="3" width="7.125" bestFit="1" customWidth="1"/>
    <col min="4" max="4" width="9" bestFit="1" customWidth="1"/>
    <col min="5" max="5" width="6.375" bestFit="1" customWidth="1"/>
    <col min="7" max="7" width="4.75" customWidth="1"/>
    <col min="8" max="8" width="6.5" bestFit="1" customWidth="1"/>
    <col min="9" max="9" width="11.625" style="1" bestFit="1" customWidth="1"/>
    <col min="11" max="11" width="11.625" style="1" bestFit="1" customWidth="1"/>
    <col min="13" max="13" width="8.5" style="5" bestFit="1" customWidth="1"/>
    <col min="16" max="16" width="5.5" bestFit="1" customWidth="1"/>
    <col min="19" max="19" width="11" bestFit="1" customWidth="1"/>
    <col min="22" max="22" width="11.625" bestFit="1" customWidth="1"/>
  </cols>
  <sheetData>
    <row r="1" spans="2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</row>
    <row r="2" spans="2:26" x14ac:dyDescent="0.15">
      <c r="C2" t="s">
        <v>263</v>
      </c>
      <c r="D2" t="s">
        <v>210</v>
      </c>
      <c r="E2" t="s">
        <v>260</v>
      </c>
      <c r="F2" t="s">
        <v>265</v>
      </c>
      <c r="G2" t="s">
        <v>288</v>
      </c>
      <c r="H2" t="s">
        <v>266</v>
      </c>
      <c r="I2" s="1" t="s">
        <v>3</v>
      </c>
      <c r="J2" t="s">
        <v>267</v>
      </c>
      <c r="K2" s="1" t="s">
        <v>273</v>
      </c>
      <c r="L2" t="s">
        <v>268</v>
      </c>
      <c r="M2" s="5" t="s">
        <v>4</v>
      </c>
      <c r="N2" t="s">
        <v>269</v>
      </c>
      <c r="O2" t="s">
        <v>270</v>
      </c>
      <c r="P2" t="s">
        <v>5</v>
      </c>
      <c r="Q2" t="s">
        <v>274</v>
      </c>
      <c r="R2" t="s">
        <v>290</v>
      </c>
      <c r="S2" t="s">
        <v>281</v>
      </c>
      <c r="T2" t="s">
        <v>8</v>
      </c>
      <c r="U2" t="s">
        <v>7</v>
      </c>
      <c r="V2" t="s">
        <v>9</v>
      </c>
      <c r="W2" t="s">
        <v>346</v>
      </c>
      <c r="X2" t="s">
        <v>818</v>
      </c>
      <c r="Y2" t="s">
        <v>354</v>
      </c>
      <c r="Z2" s="36" t="s">
        <v>584</v>
      </c>
    </row>
    <row r="3" spans="2:26" ht="19.5" customHeight="1" x14ac:dyDescent="0.15">
      <c r="B3" s="17" t="s">
        <v>18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>SUM(C3:F3)</f>
        <v>4</v>
      </c>
      <c r="H3">
        <v>970</v>
      </c>
      <c r="I3" s="1">
        <v>42859</v>
      </c>
      <c r="J3">
        <v>92</v>
      </c>
      <c r="K3" s="1">
        <f>I3+J3</f>
        <v>42951</v>
      </c>
      <c r="L3">
        <v>20</v>
      </c>
      <c r="M3" s="5">
        <v>30</v>
      </c>
      <c r="N3">
        <f>(L3+M3)*36500/(H3*J3)</f>
        <v>20.450470640968177</v>
      </c>
      <c r="O3" t="s">
        <v>313</v>
      </c>
      <c r="P3">
        <v>20</v>
      </c>
      <c r="Q3">
        <f t="shared" ref="Q3:Q13" si="0">(L3+M3+P3)*36500/(H3*J3)</f>
        <v>28.630658897355445</v>
      </c>
      <c r="R3">
        <v>-970</v>
      </c>
      <c r="S3" s="14">
        <v>42951</v>
      </c>
      <c r="T3">
        <v>42.51</v>
      </c>
      <c r="U3">
        <v>20</v>
      </c>
      <c r="V3">
        <f t="shared" ref="V3:V17" si="1">(T3+U3)*36500/((S3-I3)*H3)</f>
        <v>25.567178395338413</v>
      </c>
      <c r="W3">
        <f t="shared" ref="W3:W23" si="2">R3+H3</f>
        <v>0</v>
      </c>
      <c r="X3">
        <f>(L3+M3+P3)*31/(J3)</f>
        <v>23.586956521739129</v>
      </c>
      <c r="Y3">
        <f>(T3+U3)*31/(J3)</f>
        <v>21.063152173913043</v>
      </c>
      <c r="Z3" s="36">
        <f>U3-P3</f>
        <v>0</v>
      </c>
    </row>
    <row r="4" spans="2:26" ht="19.5" customHeight="1" x14ac:dyDescent="0.15">
      <c r="B4" s="17" t="s">
        <v>259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ref="G4:G23" si="3">SUM(C4:F4)</f>
        <v>4</v>
      </c>
      <c r="H4">
        <v>19930</v>
      </c>
      <c r="I4" s="1">
        <v>42836</v>
      </c>
      <c r="J4">
        <v>32</v>
      </c>
      <c r="K4" s="1">
        <f>I4+J4</f>
        <v>42868</v>
      </c>
      <c r="L4">
        <v>160</v>
      </c>
      <c r="M4" s="5">
        <v>70</v>
      </c>
      <c r="N4">
        <f>(L4+M4)*36500/(H4*J4)</f>
        <v>13.163258906171601</v>
      </c>
      <c r="O4" t="s">
        <v>321</v>
      </c>
      <c r="P4">
        <v>120</v>
      </c>
      <c r="Q4">
        <f t="shared" si="0"/>
        <v>20.031046161565481</v>
      </c>
      <c r="R4">
        <v>-19930</v>
      </c>
      <c r="S4" s="14">
        <v>42866</v>
      </c>
      <c r="T4">
        <v>230</v>
      </c>
      <c r="U4">
        <v>120</v>
      </c>
      <c r="V4">
        <f t="shared" si="1"/>
        <v>21.366449239003177</v>
      </c>
      <c r="W4">
        <f t="shared" si="2"/>
        <v>0</v>
      </c>
      <c r="X4">
        <f t="shared" ref="X4:X64" si="4">(L4+M4+P4)*31/(J4)</f>
        <v>339.0625</v>
      </c>
      <c r="Y4">
        <f t="shared" ref="Y4:Y64" si="5">(T4+U4)*31/(J4)</f>
        <v>339.0625</v>
      </c>
      <c r="Z4" s="36">
        <f t="shared" ref="Z4:Z64" si="6">U4-P4</f>
        <v>0</v>
      </c>
    </row>
    <row r="5" spans="2:26" x14ac:dyDescent="0.15">
      <c r="B5" t="s">
        <v>130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3"/>
        <v>3</v>
      </c>
      <c r="H5">
        <v>13850</v>
      </c>
      <c r="I5" s="1">
        <v>42836</v>
      </c>
      <c r="J5">
        <v>31</v>
      </c>
      <c r="K5" s="1">
        <f>I5+J5</f>
        <v>42867</v>
      </c>
      <c r="L5">
        <v>113</v>
      </c>
      <c r="M5" s="5">
        <v>150</v>
      </c>
      <c r="N5">
        <f>(L5+M5)*36500/(H5*J5)</f>
        <v>22.358215907767555</v>
      </c>
      <c r="O5" t="s">
        <v>16</v>
      </c>
      <c r="P5">
        <v>70</v>
      </c>
      <c r="Q5">
        <f t="shared" si="0"/>
        <v>28.309071852800745</v>
      </c>
      <c r="R5">
        <v>-13850</v>
      </c>
      <c r="S5" s="14">
        <v>42870</v>
      </c>
      <c r="T5">
        <v>260</v>
      </c>
      <c r="U5">
        <v>70</v>
      </c>
      <c r="V5">
        <f t="shared" si="1"/>
        <v>25.578679125079635</v>
      </c>
      <c r="W5">
        <f t="shared" si="2"/>
        <v>0</v>
      </c>
      <c r="X5">
        <f t="shared" si="4"/>
        <v>333</v>
      </c>
      <c r="Y5">
        <f t="shared" si="5"/>
        <v>330</v>
      </c>
      <c r="Z5" s="36">
        <f t="shared" si="6"/>
        <v>0</v>
      </c>
    </row>
    <row r="6" spans="2:26" x14ac:dyDescent="0.15">
      <c r="B6" t="s">
        <v>10</v>
      </c>
      <c r="C6">
        <f>IF(COUNTIF(系1703!A:A,B6),1,0)</f>
        <v>1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3"/>
        <v>4</v>
      </c>
      <c r="H6">
        <v>9900</v>
      </c>
      <c r="I6" s="1">
        <v>42816</v>
      </c>
      <c r="J6">
        <v>32</v>
      </c>
      <c r="K6" s="1">
        <f>I6+J6</f>
        <v>42848</v>
      </c>
      <c r="L6">
        <v>60</v>
      </c>
      <c r="M6" s="5">
        <v>100</v>
      </c>
      <c r="N6">
        <f>(L6+M6)*36500/(H6*J6)</f>
        <v>18.434343434343436</v>
      </c>
      <c r="Q6">
        <f t="shared" si="0"/>
        <v>18.434343434343436</v>
      </c>
      <c r="R6">
        <v>-9900</v>
      </c>
      <c r="S6" s="14">
        <v>42850</v>
      </c>
      <c r="T6">
        <v>166.67</v>
      </c>
      <c r="V6">
        <f t="shared" si="1"/>
        <v>18.073247177658942</v>
      </c>
      <c r="W6">
        <f t="shared" si="2"/>
        <v>0</v>
      </c>
      <c r="X6">
        <f t="shared" si="4"/>
        <v>155</v>
      </c>
      <c r="Y6">
        <f t="shared" si="5"/>
        <v>161.46156249999999</v>
      </c>
      <c r="Z6" s="36">
        <f t="shared" si="6"/>
        <v>0</v>
      </c>
    </row>
    <row r="7" spans="2:26" x14ac:dyDescent="0.15">
      <c r="B7" t="s">
        <v>132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>SUM(C7:F7)</f>
        <v>3</v>
      </c>
      <c r="H7">
        <v>6000</v>
      </c>
      <c r="I7" s="1">
        <v>42903</v>
      </c>
      <c r="J7">
        <v>31</v>
      </c>
      <c r="K7" s="1">
        <f>I7+J7</f>
        <v>42934</v>
      </c>
      <c r="L7">
        <v>30</v>
      </c>
      <c r="M7" s="15"/>
      <c r="N7">
        <f>(L7+M7)*36500/(H7*J7)</f>
        <v>5.887096774193548</v>
      </c>
      <c r="O7" t="s">
        <v>399</v>
      </c>
      <c r="P7">
        <v>100</v>
      </c>
      <c r="Q7">
        <f t="shared" si="0"/>
        <v>25.510752688172044</v>
      </c>
      <c r="R7">
        <v>-6000</v>
      </c>
      <c r="S7" s="14">
        <v>42936</v>
      </c>
      <c r="T7">
        <v>32.89</v>
      </c>
      <c r="U7">
        <v>100</v>
      </c>
      <c r="V7">
        <f t="shared" si="1"/>
        <v>24.497398989898986</v>
      </c>
      <c r="W7">
        <f t="shared" si="2"/>
        <v>0</v>
      </c>
      <c r="X7">
        <f t="shared" si="4"/>
        <v>130</v>
      </c>
      <c r="Y7">
        <f t="shared" si="5"/>
        <v>132.88999999999999</v>
      </c>
      <c r="Z7" s="36">
        <f t="shared" si="6"/>
        <v>0</v>
      </c>
    </row>
    <row r="8" spans="2:26" x14ac:dyDescent="0.15">
      <c r="B8" t="s">
        <v>129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3"/>
        <v>3</v>
      </c>
      <c r="H8">
        <v>5970</v>
      </c>
      <c r="I8" s="1">
        <v>42850</v>
      </c>
      <c r="J8">
        <v>92</v>
      </c>
      <c r="K8" s="1">
        <f t="shared" ref="K8:K38" si="7">I8+J8</f>
        <v>42942</v>
      </c>
      <c r="L8">
        <v>125</v>
      </c>
      <c r="M8" s="5">
        <v>30</v>
      </c>
      <c r="N8">
        <f t="shared" ref="N8:N38" si="8">(L8+M8)*36500/(H8*J8)</f>
        <v>10.300597188842765</v>
      </c>
      <c r="O8" t="s">
        <v>16</v>
      </c>
      <c r="P8">
        <v>80</v>
      </c>
      <c r="Q8">
        <f t="shared" si="0"/>
        <v>15.61703444760032</v>
      </c>
      <c r="R8">
        <v>-5970</v>
      </c>
      <c r="S8" s="14">
        <v>42942</v>
      </c>
      <c r="T8">
        <v>158.59</v>
      </c>
      <c r="U8">
        <v>80</v>
      </c>
      <c r="V8">
        <f t="shared" si="1"/>
        <v>15.855609569587065</v>
      </c>
      <c r="W8">
        <f t="shared" si="2"/>
        <v>0</v>
      </c>
      <c r="X8">
        <f t="shared" si="4"/>
        <v>79.184782608695656</v>
      </c>
      <c r="Y8">
        <f t="shared" si="5"/>
        <v>80.39445652173913</v>
      </c>
      <c r="Z8" s="36">
        <f t="shared" si="6"/>
        <v>0</v>
      </c>
    </row>
    <row r="9" spans="2:26" x14ac:dyDescent="0.15">
      <c r="B9" t="s">
        <v>126</v>
      </c>
      <c r="C9">
        <f>IF(COUNTIF(系1703!A:A,B9),1,0)</f>
        <v>0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3"/>
        <v>3</v>
      </c>
      <c r="H9">
        <v>5000</v>
      </c>
      <c r="I9" s="1">
        <v>42824</v>
      </c>
      <c r="J9">
        <v>31</v>
      </c>
      <c r="K9" s="1">
        <f t="shared" si="7"/>
        <v>42855</v>
      </c>
      <c r="L9">
        <v>25</v>
      </c>
      <c r="N9">
        <f t="shared" si="8"/>
        <v>5.887096774193548</v>
      </c>
      <c r="O9" t="s">
        <v>342</v>
      </c>
      <c r="P9">
        <v>150</v>
      </c>
      <c r="Q9">
        <f t="shared" si="0"/>
        <v>41.20967741935484</v>
      </c>
      <c r="R9">
        <v>-5000</v>
      </c>
      <c r="S9" s="14">
        <v>42858</v>
      </c>
      <c r="T9">
        <v>22.44</v>
      </c>
      <c r="U9">
        <v>150</v>
      </c>
      <c r="V9">
        <f t="shared" si="1"/>
        <v>37.023882352941179</v>
      </c>
      <c r="W9">
        <f t="shared" si="2"/>
        <v>0</v>
      </c>
      <c r="X9">
        <f t="shared" si="4"/>
        <v>175</v>
      </c>
      <c r="Y9">
        <f t="shared" si="5"/>
        <v>172.44</v>
      </c>
      <c r="Z9" s="36">
        <f t="shared" si="6"/>
        <v>0</v>
      </c>
    </row>
    <row r="10" spans="2:26" x14ac:dyDescent="0.15">
      <c r="B10" t="s">
        <v>141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>SUM(C10:F10)</f>
        <v>3</v>
      </c>
      <c r="H10">
        <v>6732</v>
      </c>
      <c r="I10" s="1">
        <v>42911</v>
      </c>
      <c r="J10">
        <v>92</v>
      </c>
      <c r="K10" s="1">
        <f t="shared" si="7"/>
        <v>43003</v>
      </c>
      <c r="L10">
        <v>135</v>
      </c>
      <c r="M10" s="5">
        <v>68</v>
      </c>
      <c r="N10">
        <f t="shared" si="8"/>
        <v>11.963464568963291</v>
      </c>
      <c r="Q10">
        <f t="shared" si="0"/>
        <v>11.963464568963291</v>
      </c>
      <c r="R10">
        <v>-6732</v>
      </c>
      <c r="S10" s="14">
        <v>43003</v>
      </c>
      <c r="T10">
        <v>205.54</v>
      </c>
      <c r="V10" s="23">
        <f t="shared" si="1"/>
        <v>12.11315520938283</v>
      </c>
      <c r="W10">
        <f t="shared" si="2"/>
        <v>0</v>
      </c>
      <c r="X10">
        <f t="shared" si="4"/>
        <v>68.402173913043484</v>
      </c>
      <c r="Y10">
        <f t="shared" si="5"/>
        <v>69.258043478260873</v>
      </c>
      <c r="Z10" s="36">
        <f t="shared" si="6"/>
        <v>0</v>
      </c>
    </row>
    <row r="11" spans="2:26" x14ac:dyDescent="0.15">
      <c r="B11" t="s">
        <v>141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>SUM(C11:F11)</f>
        <v>3</v>
      </c>
      <c r="H11">
        <v>11000</v>
      </c>
      <c r="I11" s="1">
        <v>42878</v>
      </c>
      <c r="J11">
        <v>32</v>
      </c>
      <c r="K11" s="1">
        <f t="shared" si="7"/>
        <v>42910</v>
      </c>
      <c r="L11">
        <v>66</v>
      </c>
      <c r="M11">
        <v>18</v>
      </c>
      <c r="N11">
        <f t="shared" si="8"/>
        <v>8.7102272727272734</v>
      </c>
      <c r="O11" t="s">
        <v>289</v>
      </c>
      <c r="P11">
        <v>80</v>
      </c>
      <c r="Q11">
        <f t="shared" si="0"/>
        <v>17.005681818181817</v>
      </c>
      <c r="R11">
        <v>-11000</v>
      </c>
      <c r="S11" s="14">
        <v>42911</v>
      </c>
      <c r="T11">
        <v>84.01</v>
      </c>
      <c r="U11">
        <v>80</v>
      </c>
      <c r="V11">
        <f t="shared" si="1"/>
        <v>16.491363636363637</v>
      </c>
      <c r="W11">
        <f t="shared" si="2"/>
        <v>0</v>
      </c>
      <c r="X11">
        <f t="shared" si="4"/>
        <v>158.875</v>
      </c>
      <c r="Y11">
        <f t="shared" si="5"/>
        <v>158.88468749999998</v>
      </c>
      <c r="Z11" s="36">
        <f t="shared" si="6"/>
        <v>0</v>
      </c>
    </row>
    <row r="12" spans="2:26" x14ac:dyDescent="0.15">
      <c r="B12" t="s">
        <v>21</v>
      </c>
      <c r="C12">
        <f>IF(COUNTIF(系1703!A:A,B12),1,0)</f>
        <v>0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3"/>
        <v>3</v>
      </c>
      <c r="H12">
        <v>5000</v>
      </c>
      <c r="I12" s="1">
        <v>42824</v>
      </c>
      <c r="J12">
        <v>93</v>
      </c>
      <c r="K12" s="1">
        <f t="shared" si="7"/>
        <v>42917</v>
      </c>
      <c r="L12">
        <v>125</v>
      </c>
      <c r="N12">
        <f t="shared" si="8"/>
        <v>9.8118279569892479</v>
      </c>
      <c r="O12" t="s">
        <v>342</v>
      </c>
      <c r="P12">
        <v>130</v>
      </c>
      <c r="Q12">
        <f t="shared" si="0"/>
        <v>20.016129032258064</v>
      </c>
      <c r="R12">
        <v>-5000</v>
      </c>
      <c r="S12" s="14">
        <v>42919</v>
      </c>
      <c r="T12">
        <v>103.4</v>
      </c>
      <c r="U12">
        <v>130</v>
      </c>
      <c r="V12">
        <f t="shared" si="1"/>
        <v>17.934947368421053</v>
      </c>
      <c r="W12">
        <f t="shared" si="2"/>
        <v>0</v>
      </c>
      <c r="X12">
        <f t="shared" si="4"/>
        <v>85</v>
      </c>
      <c r="Y12">
        <f t="shared" si="5"/>
        <v>77.800000000000011</v>
      </c>
      <c r="Z12" s="36">
        <f t="shared" si="6"/>
        <v>0</v>
      </c>
    </row>
    <row r="13" spans="2:26" x14ac:dyDescent="0.15">
      <c r="B13" s="12" t="s">
        <v>107</v>
      </c>
      <c r="C13">
        <f>IF(COUNTIF(系1703!A:A,B13),1,0)</f>
        <v>1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>SUM(C13:F13)</f>
        <v>4</v>
      </c>
      <c r="H13">
        <v>1000</v>
      </c>
      <c r="I13" s="1">
        <v>42855</v>
      </c>
      <c r="J13">
        <v>31</v>
      </c>
      <c r="K13" s="1">
        <f t="shared" si="7"/>
        <v>42886</v>
      </c>
      <c r="L13">
        <v>9</v>
      </c>
      <c r="M13" s="5">
        <v>10</v>
      </c>
      <c r="N13">
        <f t="shared" si="8"/>
        <v>22.370967741935484</v>
      </c>
      <c r="O13" t="s">
        <v>381</v>
      </c>
      <c r="Q13">
        <f t="shared" si="0"/>
        <v>22.370967741935484</v>
      </c>
      <c r="R13">
        <v>-1000</v>
      </c>
      <c r="S13" s="14">
        <v>42886</v>
      </c>
      <c r="T13">
        <v>18.420000000000002</v>
      </c>
      <c r="V13">
        <f t="shared" si="1"/>
        <v>21.688064516129035</v>
      </c>
      <c r="W13">
        <f t="shared" si="2"/>
        <v>0</v>
      </c>
      <c r="X13">
        <f t="shared" si="4"/>
        <v>19</v>
      </c>
      <c r="Y13">
        <f t="shared" si="5"/>
        <v>18.420000000000002</v>
      </c>
      <c r="Z13" s="36">
        <f t="shared" si="6"/>
        <v>0</v>
      </c>
    </row>
    <row r="14" spans="2:26" x14ac:dyDescent="0.15">
      <c r="B14" s="12" t="s">
        <v>107</v>
      </c>
      <c r="C14">
        <f>IF(COUNTIF(系1703!A:A,B14),1,0)</f>
        <v>1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>SUM(C14:F14)</f>
        <v>4</v>
      </c>
      <c r="H14">
        <v>1000</v>
      </c>
      <c r="I14" s="1">
        <v>42802</v>
      </c>
      <c r="J14">
        <v>30</v>
      </c>
      <c r="K14" s="1">
        <f t="shared" si="7"/>
        <v>42832</v>
      </c>
      <c r="L14">
        <v>8.3000000000000007</v>
      </c>
      <c r="M14" s="5">
        <v>10</v>
      </c>
      <c r="N14">
        <f t="shared" si="8"/>
        <v>22.265000000000001</v>
      </c>
      <c r="Q14">
        <f>(L14+M14+P14)*36500/(H14*J14)</f>
        <v>22.265000000000001</v>
      </c>
      <c r="R14">
        <v>-1000</v>
      </c>
      <c r="S14" s="14">
        <v>42835</v>
      </c>
      <c r="T14">
        <v>18</v>
      </c>
      <c r="V14">
        <f t="shared" si="1"/>
        <v>19.90909090909091</v>
      </c>
      <c r="W14">
        <f t="shared" si="2"/>
        <v>0</v>
      </c>
      <c r="X14">
        <f t="shared" si="4"/>
        <v>18.910000000000004</v>
      </c>
      <c r="Y14">
        <f t="shared" si="5"/>
        <v>18.600000000000001</v>
      </c>
      <c r="Z14" s="36">
        <f t="shared" si="6"/>
        <v>0</v>
      </c>
    </row>
    <row r="15" spans="2:26" x14ac:dyDescent="0.15">
      <c r="B15" s="12" t="s">
        <v>107</v>
      </c>
      <c r="C15">
        <f>IF(COUNTIF(系1703!A:A,B15),1,0)</f>
        <v>1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>SUM(C15:F15)</f>
        <v>4</v>
      </c>
      <c r="H15">
        <v>1000</v>
      </c>
      <c r="I15" s="1">
        <v>42802</v>
      </c>
      <c r="J15">
        <v>30</v>
      </c>
      <c r="K15" s="1">
        <f t="shared" si="7"/>
        <v>42832</v>
      </c>
      <c r="L15">
        <v>8.3000000000000007</v>
      </c>
      <c r="M15" s="5">
        <v>0</v>
      </c>
      <c r="N15">
        <f t="shared" si="8"/>
        <v>10.098333333333333</v>
      </c>
      <c r="O15" t="s">
        <v>312</v>
      </c>
      <c r="P15">
        <v>5.25</v>
      </c>
      <c r="Q15">
        <f>(L15+M15+P15)*36500/(H15*J15)</f>
        <v>16.485833333333332</v>
      </c>
      <c r="R15">
        <v>-1000</v>
      </c>
      <c r="S15" s="14">
        <v>42835</v>
      </c>
      <c r="T15">
        <v>8.99</v>
      </c>
      <c r="U15">
        <v>5.25</v>
      </c>
      <c r="V15">
        <f t="shared" si="1"/>
        <v>15.75030303030303</v>
      </c>
      <c r="W15">
        <f t="shared" si="2"/>
        <v>0</v>
      </c>
      <c r="X15">
        <f t="shared" si="4"/>
        <v>14.001666666666667</v>
      </c>
      <c r="Y15">
        <f t="shared" si="5"/>
        <v>14.714666666666666</v>
      </c>
      <c r="Z15" s="36">
        <f t="shared" si="6"/>
        <v>0</v>
      </c>
    </row>
    <row r="16" spans="2:26" x14ac:dyDescent="0.15">
      <c r="B16" t="s">
        <v>46</v>
      </c>
      <c r="C16">
        <f>IF(COUNTIF(系1703!A:A,B16),1,0)</f>
        <v>1</v>
      </c>
      <c r="D16">
        <f>IF(COUNTIF(系1703!C:C,B16),1,0)</f>
        <v>1</v>
      </c>
      <c r="E16">
        <f>IF(COUNTIF(系1703!D:D,B16),1,0)</f>
        <v>1</v>
      </c>
      <c r="F16">
        <f>IF(COUNTIF(系1703!E:E,B16),1,0)</f>
        <v>1</v>
      </c>
      <c r="G16">
        <f>SUM(C16:F16)</f>
        <v>4</v>
      </c>
      <c r="H16">
        <v>65.010000000000005</v>
      </c>
      <c r="I16" s="1">
        <v>42902</v>
      </c>
      <c r="J16">
        <v>5</v>
      </c>
      <c r="K16" s="1">
        <f t="shared" si="7"/>
        <v>42907</v>
      </c>
      <c r="L16">
        <v>30</v>
      </c>
      <c r="N16">
        <f t="shared" si="8"/>
        <v>3368.7125057683434</v>
      </c>
      <c r="Q16">
        <f>(L16+M16+P16)*36500/(H16*J16)</f>
        <v>3368.7125057683434</v>
      </c>
      <c r="R16">
        <v>-65.010000000000005</v>
      </c>
      <c r="S16" s="1">
        <v>42911</v>
      </c>
      <c r="T16">
        <v>35.06</v>
      </c>
      <c r="V16">
        <f t="shared" si="1"/>
        <v>2187.1677861525577</v>
      </c>
      <c r="W16">
        <f>R16+H16</f>
        <v>0</v>
      </c>
      <c r="X16">
        <f t="shared" si="4"/>
        <v>186</v>
      </c>
      <c r="Y16">
        <f t="shared" si="5"/>
        <v>217.37200000000001</v>
      </c>
      <c r="Z16" s="36">
        <f t="shared" si="6"/>
        <v>0</v>
      </c>
    </row>
    <row r="17" spans="1:26" x14ac:dyDescent="0.15">
      <c r="B17" t="s">
        <v>46</v>
      </c>
      <c r="C17">
        <f>IF(COUNTIF(系1703!A:A,B17),1,0)</f>
        <v>1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3"/>
        <v>4</v>
      </c>
      <c r="H17">
        <v>29971</v>
      </c>
      <c r="I17" s="1">
        <v>42871</v>
      </c>
      <c r="J17">
        <v>31</v>
      </c>
      <c r="K17" s="1">
        <f t="shared" si="7"/>
        <v>42902</v>
      </c>
      <c r="L17">
        <v>320</v>
      </c>
      <c r="M17" s="5">
        <v>30</v>
      </c>
      <c r="N17">
        <f t="shared" si="8"/>
        <v>13.749850662091635</v>
      </c>
      <c r="O17" t="s">
        <v>411</v>
      </c>
      <c r="P17">
        <v>155</v>
      </c>
      <c r="Q17">
        <f>(L17+M17+P17)*36500/(H17*J17)</f>
        <v>19.839070241017929</v>
      </c>
      <c r="R17">
        <v>-29971</v>
      </c>
      <c r="S17" s="1">
        <v>42902</v>
      </c>
      <c r="T17">
        <v>329</v>
      </c>
      <c r="U17">
        <v>155</v>
      </c>
      <c r="V17">
        <f t="shared" si="1"/>
        <v>19.014079201292432</v>
      </c>
      <c r="W17">
        <f t="shared" si="2"/>
        <v>0</v>
      </c>
      <c r="X17">
        <f t="shared" si="4"/>
        <v>505</v>
      </c>
      <c r="Y17">
        <f t="shared" si="5"/>
        <v>484</v>
      </c>
      <c r="Z17" s="36">
        <f t="shared" si="6"/>
        <v>0</v>
      </c>
    </row>
    <row r="18" spans="1:26" x14ac:dyDescent="0.15">
      <c r="A18">
        <v>1025</v>
      </c>
      <c r="B18" t="s">
        <v>151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>SUM(C18:F18)</f>
        <v>3</v>
      </c>
      <c r="H18">
        <v>984</v>
      </c>
      <c r="I18" s="1">
        <v>42861</v>
      </c>
      <c r="J18">
        <v>92</v>
      </c>
      <c r="K18" s="1">
        <f t="shared" si="7"/>
        <v>42953</v>
      </c>
      <c r="L18">
        <v>22</v>
      </c>
      <c r="N18">
        <f t="shared" si="8"/>
        <v>8.8701838105337583</v>
      </c>
      <c r="R18">
        <v>-984</v>
      </c>
      <c r="S18" s="14">
        <v>42953</v>
      </c>
      <c r="T18">
        <v>41</v>
      </c>
      <c r="V18">
        <f>(T18+U18)*36500/((S18-I18)*H18)</f>
        <v>16.530797101449274</v>
      </c>
      <c r="W18">
        <f t="shared" si="2"/>
        <v>0</v>
      </c>
      <c r="X18">
        <f t="shared" si="4"/>
        <v>7.4130434782608692</v>
      </c>
      <c r="Y18">
        <f t="shared" si="5"/>
        <v>13.815217391304348</v>
      </c>
      <c r="Z18" s="36">
        <f t="shared" si="6"/>
        <v>0</v>
      </c>
    </row>
    <row r="19" spans="1:26" x14ac:dyDescent="0.15">
      <c r="B19" t="s">
        <v>151</v>
      </c>
      <c r="C19">
        <f>IF(COUNTIF(系1703!A:A,B19),1,0)</f>
        <v>0</v>
      </c>
      <c r="D19">
        <f>IF(COUNTIF(系1703!C:C,B19),1,0)</f>
        <v>1</v>
      </c>
      <c r="E19">
        <f>IF(COUNTIF(系1703!D:D,B19),1,0)</f>
        <v>1</v>
      </c>
      <c r="F19">
        <f>IF(COUNTIF(系1703!E:E,B19),1,0)</f>
        <v>1</v>
      </c>
      <c r="G19">
        <f t="shared" si="3"/>
        <v>3</v>
      </c>
      <c r="H19">
        <v>30000</v>
      </c>
      <c r="I19" s="1">
        <v>42858</v>
      </c>
      <c r="J19">
        <v>92</v>
      </c>
      <c r="K19" s="1">
        <f t="shared" si="7"/>
        <v>42950</v>
      </c>
      <c r="L19">
        <v>750</v>
      </c>
      <c r="M19" s="5">
        <v>116</v>
      </c>
      <c r="N19">
        <f t="shared" si="8"/>
        <v>11.452536231884057</v>
      </c>
      <c r="O19" t="s">
        <v>363</v>
      </c>
      <c r="P19">
        <v>480</v>
      </c>
      <c r="Q19">
        <f t="shared" ref="Q19:Q29" si="9">(L19+M19+P19)*36500/(H19*J19)</f>
        <v>17.80036231884058</v>
      </c>
      <c r="R19">
        <v>-30000</v>
      </c>
      <c r="S19" s="14">
        <v>42950</v>
      </c>
      <c r="T19">
        <v>798.67</v>
      </c>
      <c r="U19">
        <v>480</v>
      </c>
      <c r="V19">
        <f>(T19+U19)*36500/((S19-I19)*H19)</f>
        <v>16.909947463768116</v>
      </c>
      <c r="W19">
        <f t="shared" si="2"/>
        <v>0</v>
      </c>
      <c r="X19">
        <f t="shared" si="4"/>
        <v>453.54347826086956</v>
      </c>
      <c r="Y19">
        <f t="shared" si="5"/>
        <v>430.85619565217394</v>
      </c>
      <c r="Z19" s="36">
        <f t="shared" si="6"/>
        <v>0</v>
      </c>
    </row>
    <row r="20" spans="1:26" x14ac:dyDescent="0.15">
      <c r="B20" t="s">
        <v>2</v>
      </c>
      <c r="C20">
        <f>IF(COUNTIF(系1703!A:A,B20),1,0)</f>
        <v>1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3"/>
        <v>4</v>
      </c>
      <c r="H20">
        <v>5000</v>
      </c>
      <c r="I20" s="1">
        <v>42850</v>
      </c>
      <c r="J20">
        <v>184</v>
      </c>
      <c r="K20" s="1">
        <f t="shared" si="7"/>
        <v>43034</v>
      </c>
      <c r="L20">
        <v>280</v>
      </c>
      <c r="N20">
        <f t="shared" si="8"/>
        <v>11.108695652173912</v>
      </c>
      <c r="O20" t="s">
        <v>128</v>
      </c>
      <c r="P20">
        <v>150</v>
      </c>
      <c r="Q20">
        <f t="shared" si="9"/>
        <v>17.059782608695652</v>
      </c>
      <c r="R20">
        <v>-5000</v>
      </c>
      <c r="S20" s="14">
        <v>43036</v>
      </c>
      <c r="T20">
        <v>272</v>
      </c>
      <c r="U20">
        <v>150</v>
      </c>
      <c r="V20">
        <f t="shared" ref="V20:V33" si="10">(T20+U20)*36500/((S20-I20)*H20)</f>
        <v>16.56236559139785</v>
      </c>
      <c r="W20">
        <f t="shared" si="2"/>
        <v>0</v>
      </c>
      <c r="X20">
        <f t="shared" si="4"/>
        <v>72.445652173913047</v>
      </c>
      <c r="Y20">
        <f t="shared" si="5"/>
        <v>71.097826086956516</v>
      </c>
      <c r="Z20" s="36">
        <f t="shared" si="6"/>
        <v>0</v>
      </c>
    </row>
    <row r="21" spans="1:26" x14ac:dyDescent="0.15">
      <c r="B21" t="s">
        <v>2</v>
      </c>
      <c r="C21">
        <f>IF(COUNTIF(系1703!A:A,B21),1,0)</f>
        <v>1</v>
      </c>
      <c r="D21">
        <f>IF(COUNTIF(系1703!C:C,B21),1,0)</f>
        <v>1</v>
      </c>
      <c r="E21">
        <f>IF(COUNTIF(系1703!D:D,B21),1,0)</f>
        <v>1</v>
      </c>
      <c r="F21">
        <f>IF(COUNTIF(系1703!E:E,B21),1,0)</f>
        <v>1</v>
      </c>
      <c r="G21">
        <f>SUM(C21:F21)</f>
        <v>4</v>
      </c>
      <c r="H21">
        <v>100</v>
      </c>
      <c r="I21" s="1">
        <v>43034</v>
      </c>
      <c r="J21">
        <v>184</v>
      </c>
      <c r="K21" s="1">
        <f>I21+J21</f>
        <v>43218</v>
      </c>
      <c r="L21">
        <v>8</v>
      </c>
      <c r="N21">
        <f>(L21+M21)*36500/(H21*J21)</f>
        <v>15.869565217391305</v>
      </c>
      <c r="O21" t="s">
        <v>128</v>
      </c>
      <c r="Q21">
        <f>(L21+M21+P21)*36500/(H21*J21)</f>
        <v>15.869565217391305</v>
      </c>
      <c r="R21">
        <v>-100</v>
      </c>
      <c r="S21" s="14">
        <v>43222</v>
      </c>
      <c r="T21">
        <v>7.25</v>
      </c>
      <c r="V21">
        <f>(T21+U21)*36500/((S21-I21)*H21)</f>
        <v>14.075797872340425</v>
      </c>
      <c r="W21">
        <f>R21+H21</f>
        <v>0</v>
      </c>
      <c r="X21">
        <f t="shared" si="4"/>
        <v>1.3478260869565217</v>
      </c>
      <c r="Y21">
        <f t="shared" si="5"/>
        <v>1.2214673913043479</v>
      </c>
      <c r="Z21" s="36">
        <f t="shared" si="6"/>
        <v>0</v>
      </c>
    </row>
    <row r="22" spans="1:26" x14ac:dyDescent="0.15">
      <c r="B22" t="s">
        <v>19</v>
      </c>
      <c r="C22">
        <f>IF(COUNTIF(系1703!A:A,B22),1,0)</f>
        <v>1</v>
      </c>
      <c r="D22">
        <f>IF(COUNTIF(系1703!C:C,B22),1,0)</f>
        <v>1</v>
      </c>
      <c r="E22">
        <f>IF(COUNTIF(系1703!D:D,B22),1,0)</f>
        <v>1</v>
      </c>
      <c r="F22">
        <f>IF(COUNTIF(系1703!E:E,B22),1,0)</f>
        <v>1</v>
      </c>
      <c r="G22">
        <f>SUM(C22:F22)</f>
        <v>4</v>
      </c>
      <c r="H22">
        <v>7662</v>
      </c>
      <c r="I22" s="1">
        <v>42873</v>
      </c>
      <c r="J22">
        <v>94</v>
      </c>
      <c r="K22" s="1">
        <f t="shared" si="7"/>
        <v>42967</v>
      </c>
      <c r="L22">
        <v>120</v>
      </c>
      <c r="M22" s="15">
        <v>38</v>
      </c>
      <c r="N22">
        <f t="shared" si="8"/>
        <v>8.0071866131280647</v>
      </c>
      <c r="O22" t="s">
        <v>371</v>
      </c>
      <c r="P22">
        <v>154</v>
      </c>
      <c r="Q22">
        <f t="shared" si="9"/>
        <v>15.811659641113648</v>
      </c>
      <c r="R22">
        <v>-7662</v>
      </c>
      <c r="S22" s="14">
        <v>42967</v>
      </c>
      <c r="T22">
        <v>157.35</v>
      </c>
      <c r="U22">
        <v>154</v>
      </c>
      <c r="V22">
        <f t="shared" si="10"/>
        <v>15.778718683527995</v>
      </c>
      <c r="W22">
        <f t="shared" si="2"/>
        <v>0</v>
      </c>
      <c r="X22">
        <f t="shared" si="4"/>
        <v>102.8936170212766</v>
      </c>
      <c r="Y22">
        <f t="shared" si="5"/>
        <v>102.67925531914894</v>
      </c>
      <c r="Z22" s="36">
        <f t="shared" si="6"/>
        <v>0</v>
      </c>
    </row>
    <row r="23" spans="1:26" x14ac:dyDescent="0.15">
      <c r="B23" t="s">
        <v>19</v>
      </c>
      <c r="C23">
        <f>IF(COUNTIF(系1703!A:A,B23),1,0)</f>
        <v>1</v>
      </c>
      <c r="D23">
        <f>IF(COUNTIF(系1703!C:C,B23),1,0)</f>
        <v>1</v>
      </c>
      <c r="E23">
        <f>IF(COUNTIF(系1703!D:D,B23),1,0)</f>
        <v>1</v>
      </c>
      <c r="F23">
        <f>IF(COUNTIF(系1703!E:E,B23),1,0)</f>
        <v>1</v>
      </c>
      <c r="G23">
        <f t="shared" si="3"/>
        <v>4</v>
      </c>
      <c r="H23">
        <v>10000</v>
      </c>
      <c r="I23" s="1">
        <v>42832</v>
      </c>
      <c r="J23">
        <v>30</v>
      </c>
      <c r="K23" s="1">
        <f t="shared" si="7"/>
        <v>42862</v>
      </c>
      <c r="L23">
        <v>100</v>
      </c>
      <c r="N23">
        <f t="shared" si="8"/>
        <v>12.166666666666666</v>
      </c>
      <c r="O23" t="s">
        <v>363</v>
      </c>
      <c r="P23">
        <v>100</v>
      </c>
      <c r="Q23">
        <f t="shared" si="9"/>
        <v>24.333333333333332</v>
      </c>
      <c r="R23">
        <v>-10000</v>
      </c>
      <c r="S23" s="14">
        <v>42863</v>
      </c>
      <c r="T23">
        <v>100</v>
      </c>
      <c r="U23">
        <v>100</v>
      </c>
      <c r="V23">
        <f t="shared" si="10"/>
        <v>23.548387096774192</v>
      </c>
      <c r="W23">
        <f t="shared" si="2"/>
        <v>0</v>
      </c>
      <c r="X23">
        <f t="shared" si="4"/>
        <v>206.66666666666666</v>
      </c>
      <c r="Y23">
        <f t="shared" si="5"/>
        <v>206.66666666666666</v>
      </c>
      <c r="Z23" s="36">
        <f t="shared" si="6"/>
        <v>0</v>
      </c>
    </row>
    <row r="24" spans="1:26" x14ac:dyDescent="0.15">
      <c r="B24" s="12" t="s">
        <v>291</v>
      </c>
      <c r="C24">
        <f>IF(COUNTIF(系1703!A:A,B24),1,0)</f>
        <v>1</v>
      </c>
      <c r="D24">
        <f>IF(COUNTIF(系1703!C:C,B24),1,0)</f>
        <v>0</v>
      </c>
      <c r="E24">
        <f>IF(COUNTIF(系1703!D:D,B24),1,0)</f>
        <v>0</v>
      </c>
      <c r="F24">
        <f>IF(COUNTIF(系1703!E:E,B24),1,0)</f>
        <v>0</v>
      </c>
      <c r="G24">
        <f>SUM(C24:F24)</f>
        <v>1</v>
      </c>
      <c r="H24">
        <v>10000</v>
      </c>
      <c r="I24" s="1">
        <v>42801</v>
      </c>
      <c r="J24">
        <v>29</v>
      </c>
      <c r="K24" s="1">
        <f t="shared" si="7"/>
        <v>42830</v>
      </c>
      <c r="L24">
        <v>100</v>
      </c>
      <c r="M24" s="5">
        <v>30</v>
      </c>
      <c r="N24">
        <f t="shared" si="8"/>
        <v>16.362068965517242</v>
      </c>
      <c r="O24" t="s">
        <v>289</v>
      </c>
      <c r="P24">
        <v>60</v>
      </c>
      <c r="Q24">
        <f t="shared" si="9"/>
        <v>23.913793103448278</v>
      </c>
      <c r="R24">
        <v>-10000</v>
      </c>
      <c r="S24" s="14">
        <v>42831</v>
      </c>
      <c r="T24">
        <v>124</v>
      </c>
      <c r="U24">
        <v>60</v>
      </c>
      <c r="V24">
        <f t="shared" si="10"/>
        <v>22.386666666666667</v>
      </c>
      <c r="W24">
        <f>R24+H24</f>
        <v>0</v>
      </c>
      <c r="X24">
        <f t="shared" si="4"/>
        <v>203.10344827586206</v>
      </c>
      <c r="Y24">
        <f t="shared" si="5"/>
        <v>196.68965517241378</v>
      </c>
      <c r="Z24" s="36">
        <f t="shared" si="6"/>
        <v>0</v>
      </c>
    </row>
    <row r="25" spans="1:26" x14ac:dyDescent="0.15">
      <c r="B25" s="12" t="s">
        <v>291</v>
      </c>
      <c r="C25">
        <f>IF(COUNTIF(系1703!A:A,B25),1,0)</f>
        <v>1</v>
      </c>
      <c r="D25">
        <f>IF(COUNTIF(系1703!C:C,B25),1,0)</f>
        <v>0</v>
      </c>
      <c r="E25">
        <f>IF(COUNTIF(系1703!D:D,B25),1,0)</f>
        <v>0</v>
      </c>
      <c r="F25">
        <f>IF(COUNTIF(系1703!E:E,B25),1,0)</f>
        <v>0</v>
      </c>
      <c r="G25">
        <f>SUM(C25:F25)</f>
        <v>1</v>
      </c>
      <c r="H25">
        <v>970</v>
      </c>
      <c r="I25" s="1">
        <v>42801</v>
      </c>
      <c r="J25">
        <v>29</v>
      </c>
      <c r="K25" s="1">
        <f t="shared" si="7"/>
        <v>42830</v>
      </c>
      <c r="L25">
        <v>5.21</v>
      </c>
      <c r="M25" s="5">
        <v>10</v>
      </c>
      <c r="N25">
        <f t="shared" si="8"/>
        <v>19.735691432634198</v>
      </c>
      <c r="Q25">
        <f t="shared" si="9"/>
        <v>19.735691432634198</v>
      </c>
      <c r="R25">
        <v>-970</v>
      </c>
      <c r="S25" s="14">
        <v>42831</v>
      </c>
      <c r="T25">
        <v>13.26</v>
      </c>
      <c r="V25">
        <f t="shared" si="10"/>
        <v>16.631958762886597</v>
      </c>
      <c r="W25">
        <f>R25+H25</f>
        <v>0</v>
      </c>
      <c r="X25">
        <f t="shared" si="4"/>
        <v>16.258965517241382</v>
      </c>
      <c r="Y25">
        <f t="shared" si="5"/>
        <v>14.174482758620689</v>
      </c>
      <c r="Z25" s="36">
        <f t="shared" si="6"/>
        <v>0</v>
      </c>
    </row>
    <row r="26" spans="1:26" x14ac:dyDescent="0.15">
      <c r="B26" t="s">
        <v>36</v>
      </c>
      <c r="C26">
        <f>IF(COUNTIF(系1703!A:A,B26),1,0)</f>
        <v>1</v>
      </c>
      <c r="D26">
        <f>IF(COUNTIF(系1703!C:C,B26),1,0)</f>
        <v>0</v>
      </c>
      <c r="E26">
        <f>IF(COUNTIF(系1703!D:D,B26),1,0)</f>
        <v>0</v>
      </c>
      <c r="F26">
        <f>IF(COUNTIF(系1703!E:E,B26),1,0)</f>
        <v>0</v>
      </c>
      <c r="G26">
        <f>SUM(C26:F26)</f>
        <v>1</v>
      </c>
      <c r="H26">
        <v>20000</v>
      </c>
      <c r="I26" s="1">
        <v>42917</v>
      </c>
      <c r="J26">
        <v>185</v>
      </c>
      <c r="K26" s="1">
        <f t="shared" si="7"/>
        <v>43102</v>
      </c>
      <c r="L26">
        <v>750</v>
      </c>
      <c r="M26" s="5">
        <v>10</v>
      </c>
      <c r="N26">
        <f t="shared" si="8"/>
        <v>7.4972972972972975</v>
      </c>
      <c r="O26" t="s">
        <v>289</v>
      </c>
      <c r="P26">
        <v>910</v>
      </c>
      <c r="Q26">
        <f t="shared" si="9"/>
        <v>16.474324324324325</v>
      </c>
      <c r="R26">
        <v>-20000</v>
      </c>
      <c r="S26" s="14">
        <v>43103</v>
      </c>
      <c r="T26">
        <v>753.59</v>
      </c>
      <c r="U26">
        <v>910</v>
      </c>
      <c r="V26">
        <f t="shared" si="10"/>
        <v>16.322858870967742</v>
      </c>
      <c r="W26">
        <f>R26+H26</f>
        <v>0</v>
      </c>
      <c r="X26">
        <f t="shared" si="4"/>
        <v>279.83783783783781</v>
      </c>
      <c r="Y26">
        <f t="shared" si="5"/>
        <v>278.76372972972979</v>
      </c>
      <c r="Z26" s="36">
        <f t="shared" si="6"/>
        <v>0</v>
      </c>
    </row>
    <row r="27" spans="1:26" x14ac:dyDescent="0.15">
      <c r="B27" t="s">
        <v>36</v>
      </c>
      <c r="C27">
        <f>IF(COUNTIF(系1703!A:A,B27),1,0)</f>
        <v>1</v>
      </c>
      <c r="D27">
        <f>IF(COUNTIF(系1703!C:C,B27),1,0)</f>
        <v>0</v>
      </c>
      <c r="E27">
        <f>IF(COUNTIF(系1703!D:D,B27),1,0)</f>
        <v>0</v>
      </c>
      <c r="F27">
        <f>IF(COUNTIF(系1703!E:E,B27),1,0)</f>
        <v>0</v>
      </c>
      <c r="G27">
        <f>SUM(C27:F27)</f>
        <v>1</v>
      </c>
      <c r="H27">
        <v>10100</v>
      </c>
      <c r="I27" s="1">
        <v>42927</v>
      </c>
      <c r="J27">
        <v>31</v>
      </c>
      <c r="K27" s="1">
        <f t="shared" si="7"/>
        <v>42958</v>
      </c>
      <c r="L27">
        <v>55</v>
      </c>
      <c r="N27">
        <f t="shared" si="8"/>
        <v>6.4116895560523792</v>
      </c>
      <c r="O27" t="s">
        <v>289</v>
      </c>
      <c r="P27">
        <v>90</v>
      </c>
      <c r="Q27">
        <f t="shared" si="9"/>
        <v>16.903545193229</v>
      </c>
      <c r="R27">
        <v>-10100</v>
      </c>
      <c r="S27" s="14">
        <v>42961</v>
      </c>
      <c r="U27">
        <v>90</v>
      </c>
      <c r="V27">
        <f t="shared" si="10"/>
        <v>9.5661036691904489</v>
      </c>
      <c r="W27">
        <f>R27+H27</f>
        <v>0</v>
      </c>
      <c r="X27">
        <f t="shared" si="4"/>
        <v>145</v>
      </c>
      <c r="Y27">
        <f t="shared" si="5"/>
        <v>90</v>
      </c>
      <c r="Z27" s="36">
        <f t="shared" si="6"/>
        <v>0</v>
      </c>
    </row>
    <row r="28" spans="1:26" x14ac:dyDescent="0.15">
      <c r="B28" s="12" t="s">
        <v>1</v>
      </c>
      <c r="C28">
        <f>IF(COUNTIF(系1703!A:A,B28),1,0)</f>
        <v>1</v>
      </c>
      <c r="D28">
        <f>IF(COUNTIF(系1703!C:C,B28),1,0)</f>
        <v>0</v>
      </c>
      <c r="E28">
        <f>IF(COUNTIF(系1703!D:D,B28),1,0)</f>
        <v>0</v>
      </c>
      <c r="F28">
        <f>IF(COUNTIF(系1703!E:E,B28),1,0)</f>
        <v>0</v>
      </c>
      <c r="G28">
        <f>SUM(C28:F28)</f>
        <v>1</v>
      </c>
      <c r="H28">
        <v>1980</v>
      </c>
      <c r="I28" s="1">
        <v>42856</v>
      </c>
      <c r="J28">
        <v>31</v>
      </c>
      <c r="K28" s="1">
        <f t="shared" si="7"/>
        <v>42887</v>
      </c>
      <c r="L28">
        <v>12</v>
      </c>
      <c r="M28" s="5">
        <v>0</v>
      </c>
      <c r="N28">
        <f t="shared" si="8"/>
        <v>7.1358748778103616</v>
      </c>
      <c r="O28" t="s">
        <v>384</v>
      </c>
      <c r="P28">
        <v>20</v>
      </c>
      <c r="Q28">
        <f t="shared" si="9"/>
        <v>19.028999674160964</v>
      </c>
      <c r="R28">
        <v>-1980</v>
      </c>
      <c r="S28" s="14">
        <v>42886</v>
      </c>
      <c r="T28">
        <v>32.32</v>
      </c>
      <c r="U28">
        <v>20</v>
      </c>
      <c r="V28">
        <f t="shared" si="10"/>
        <v>32.149494949494951</v>
      </c>
      <c r="W28">
        <f t="shared" ref="W28:W37" si="11">R28+H28</f>
        <v>0</v>
      </c>
      <c r="X28">
        <f t="shared" si="4"/>
        <v>32</v>
      </c>
      <c r="Y28">
        <f t="shared" si="5"/>
        <v>52.32</v>
      </c>
      <c r="Z28" s="36">
        <f t="shared" si="6"/>
        <v>0</v>
      </c>
    </row>
    <row r="29" spans="1:26" x14ac:dyDescent="0.15">
      <c r="B29" s="12" t="s">
        <v>1</v>
      </c>
      <c r="C29">
        <f>IF(COUNTIF(系1703!A:A,B29),1,0)</f>
        <v>1</v>
      </c>
      <c r="D29">
        <f>IF(COUNTIF(系1703!C:C,B29),1,0)</f>
        <v>0</v>
      </c>
      <c r="E29">
        <f>IF(COUNTIF(系1703!D:D,B29),1,0)</f>
        <v>0</v>
      </c>
      <c r="F29">
        <f>IF(COUNTIF(系1703!E:E,B29),1,0)</f>
        <v>0</v>
      </c>
      <c r="G29">
        <f t="shared" ref="G29:G37" si="12">SUM(C29:F29)</f>
        <v>1</v>
      </c>
      <c r="H29">
        <v>5000</v>
      </c>
      <c r="I29" s="1">
        <v>42825</v>
      </c>
      <c r="J29">
        <v>30</v>
      </c>
      <c r="K29" s="1">
        <f t="shared" si="7"/>
        <v>42855</v>
      </c>
      <c r="L29">
        <v>31</v>
      </c>
      <c r="M29" s="5">
        <v>20</v>
      </c>
      <c r="N29">
        <f t="shared" si="8"/>
        <v>12.41</v>
      </c>
      <c r="O29" t="s">
        <v>16</v>
      </c>
      <c r="P29">
        <v>100</v>
      </c>
      <c r="Q29">
        <f t="shared" si="9"/>
        <v>36.743333333333332</v>
      </c>
      <c r="R29">
        <v>-5000</v>
      </c>
      <c r="S29" s="14">
        <v>42856</v>
      </c>
      <c r="T29">
        <v>53</v>
      </c>
      <c r="U29">
        <v>100</v>
      </c>
      <c r="V29">
        <f t="shared" si="10"/>
        <v>36.029032258064518</v>
      </c>
      <c r="W29">
        <f t="shared" si="11"/>
        <v>0</v>
      </c>
      <c r="X29">
        <f t="shared" si="4"/>
        <v>156.03333333333333</v>
      </c>
      <c r="Y29">
        <f t="shared" si="5"/>
        <v>158.1</v>
      </c>
      <c r="Z29" s="36">
        <f t="shared" si="6"/>
        <v>0</v>
      </c>
    </row>
    <row r="30" spans="1:26" x14ac:dyDescent="0.15">
      <c r="B30" s="12" t="s">
        <v>122</v>
      </c>
      <c r="C30">
        <f>IF(COUNTIF(系1703!A:A,B30),1,0)</f>
        <v>1</v>
      </c>
      <c r="D30">
        <f>IF(COUNTIF(系1703!C:C,B30),1,0)</f>
        <v>0</v>
      </c>
      <c r="E30">
        <f>IF(COUNTIF(系1703!D:D,B30),1,0)</f>
        <v>0</v>
      </c>
      <c r="F30">
        <f>IF(COUNTIF(系1703!E:E,B30),1,0)</f>
        <v>0</v>
      </c>
      <c r="G30">
        <f>SUM(C30:F30)</f>
        <v>1</v>
      </c>
      <c r="H30">
        <v>982</v>
      </c>
      <c r="I30" s="1">
        <v>42833</v>
      </c>
      <c r="J30">
        <v>68</v>
      </c>
      <c r="K30" s="1">
        <f t="shared" si="7"/>
        <v>42901</v>
      </c>
      <c r="L30">
        <v>12</v>
      </c>
      <c r="M30" s="5">
        <v>18</v>
      </c>
      <c r="N30">
        <f t="shared" si="8"/>
        <v>16.398107104348867</v>
      </c>
      <c r="Q30">
        <f t="shared" ref="Q30:Q54" si="13">(L30+M30+P30)*36500/(H30*J30)</f>
        <v>16.398107104348867</v>
      </c>
      <c r="R30">
        <v>-982</v>
      </c>
      <c r="S30" s="14">
        <v>42901</v>
      </c>
      <c r="T30">
        <v>28.85</v>
      </c>
      <c r="V30">
        <f t="shared" si="10"/>
        <v>15.769512998682162</v>
      </c>
      <c r="W30">
        <f>R30+H30</f>
        <v>0</v>
      </c>
      <c r="X30">
        <f t="shared" si="4"/>
        <v>13.676470588235293</v>
      </c>
      <c r="Y30">
        <f t="shared" si="5"/>
        <v>13.152205882352941</v>
      </c>
      <c r="Z30" s="36">
        <f t="shared" si="6"/>
        <v>0</v>
      </c>
    </row>
    <row r="31" spans="1:26" x14ac:dyDescent="0.15">
      <c r="A31" t="s">
        <v>401</v>
      </c>
      <c r="B31" s="12" t="s">
        <v>122</v>
      </c>
      <c r="C31">
        <f>IF(COUNTIF(系1703!A:A,B31),1,0)</f>
        <v>1</v>
      </c>
      <c r="D31">
        <f>IF(COUNTIF(系1703!C:C,B31),1,0)</f>
        <v>0</v>
      </c>
      <c r="E31">
        <f>IF(COUNTIF(系1703!D:D,B31),1,0)</f>
        <v>0</v>
      </c>
      <c r="F31">
        <f>IF(COUNTIF(系1703!E:E,B31),1,0)</f>
        <v>0</v>
      </c>
      <c r="G31">
        <f t="shared" si="12"/>
        <v>1</v>
      </c>
      <c r="H31">
        <v>14880</v>
      </c>
      <c r="I31" s="1">
        <v>42833</v>
      </c>
      <c r="J31">
        <v>31</v>
      </c>
      <c r="K31" s="1">
        <f t="shared" si="7"/>
        <v>42864</v>
      </c>
      <c r="L31">
        <v>162</v>
      </c>
      <c r="M31" s="5">
        <v>80</v>
      </c>
      <c r="N31">
        <f t="shared" si="8"/>
        <v>19.148890045091918</v>
      </c>
      <c r="O31" t="s">
        <v>358</v>
      </c>
      <c r="P31">
        <v>110</v>
      </c>
      <c r="Q31">
        <f t="shared" si="13"/>
        <v>27.852930974679154</v>
      </c>
      <c r="R31">
        <v>-14880</v>
      </c>
      <c r="S31" s="14">
        <v>42870</v>
      </c>
      <c r="T31">
        <v>181.37</v>
      </c>
      <c r="U31">
        <v>110</v>
      </c>
      <c r="V31">
        <f t="shared" si="10"/>
        <v>19.316704809648357</v>
      </c>
      <c r="W31">
        <f t="shared" si="11"/>
        <v>0</v>
      </c>
      <c r="X31">
        <f t="shared" si="4"/>
        <v>352</v>
      </c>
      <c r="Y31">
        <f t="shared" si="5"/>
        <v>291.37</v>
      </c>
      <c r="Z31" s="36">
        <f t="shared" si="6"/>
        <v>0</v>
      </c>
    </row>
    <row r="32" spans="1:26" x14ac:dyDescent="0.15">
      <c r="B32" t="s">
        <v>317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12"/>
        <v>3</v>
      </c>
      <c r="H32">
        <v>5000</v>
      </c>
      <c r="I32" s="1">
        <v>42839</v>
      </c>
      <c r="J32">
        <v>91</v>
      </c>
      <c r="K32" s="1">
        <f t="shared" si="7"/>
        <v>42930</v>
      </c>
      <c r="L32">
        <v>111</v>
      </c>
      <c r="N32">
        <f t="shared" si="8"/>
        <v>8.9043956043956047</v>
      </c>
      <c r="O32" t="s">
        <v>128</v>
      </c>
      <c r="P32">
        <v>150</v>
      </c>
      <c r="Q32">
        <f t="shared" si="13"/>
        <v>20.937362637362636</v>
      </c>
      <c r="R32">
        <v>-5000</v>
      </c>
      <c r="S32" s="14">
        <v>42933</v>
      </c>
      <c r="T32">
        <v>86.52</v>
      </c>
      <c r="U32">
        <v>150</v>
      </c>
      <c r="V32">
        <f t="shared" si="10"/>
        <v>18.36804255319149</v>
      </c>
      <c r="W32">
        <f t="shared" si="11"/>
        <v>0</v>
      </c>
      <c r="X32">
        <f t="shared" si="4"/>
        <v>88.912087912087912</v>
      </c>
      <c r="Y32">
        <f t="shared" si="5"/>
        <v>80.572747252747249</v>
      </c>
      <c r="Z32" s="36">
        <f t="shared" si="6"/>
        <v>0</v>
      </c>
    </row>
    <row r="33" spans="1:26" x14ac:dyDescent="0.15">
      <c r="B33" t="s">
        <v>156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1</v>
      </c>
      <c r="F33">
        <f>IF(COUNTIF(系1703!E:E,B33),1,0)</f>
        <v>0</v>
      </c>
      <c r="G33">
        <f t="shared" si="12"/>
        <v>2</v>
      </c>
      <c r="H33">
        <v>10000</v>
      </c>
      <c r="I33" s="1">
        <v>42854</v>
      </c>
      <c r="J33">
        <v>31</v>
      </c>
      <c r="K33" s="1">
        <f t="shared" si="7"/>
        <v>42885</v>
      </c>
      <c r="L33">
        <v>84.9</v>
      </c>
      <c r="M33" s="5">
        <v>50</v>
      </c>
      <c r="N33">
        <f t="shared" si="8"/>
        <v>15.883387096774193</v>
      </c>
      <c r="O33" t="s">
        <v>383</v>
      </c>
      <c r="P33">
        <v>130</v>
      </c>
      <c r="Q33">
        <f t="shared" si="13"/>
        <v>31.189838709677421</v>
      </c>
      <c r="R33">
        <v>-10000</v>
      </c>
      <c r="S33" s="14">
        <v>42886</v>
      </c>
      <c r="T33">
        <v>134.93</v>
      </c>
      <c r="U33">
        <v>130</v>
      </c>
      <c r="V33">
        <f t="shared" si="10"/>
        <v>30.218578125000001</v>
      </c>
      <c r="W33">
        <f t="shared" si="11"/>
        <v>0</v>
      </c>
      <c r="X33">
        <f t="shared" si="4"/>
        <v>264.89999999999998</v>
      </c>
      <c r="Y33">
        <f t="shared" si="5"/>
        <v>264.93</v>
      </c>
      <c r="Z33" s="36">
        <f t="shared" si="6"/>
        <v>0</v>
      </c>
    </row>
    <row r="34" spans="1:26" x14ac:dyDescent="0.15">
      <c r="B34" t="s">
        <v>176</v>
      </c>
      <c r="C34">
        <f>IF(COUNTIF(系1703!A:A,B34),1,0)</f>
        <v>0</v>
      </c>
      <c r="D34">
        <f>IF(COUNTIF(系1703!C:C,B34),1,0)</f>
        <v>1</v>
      </c>
      <c r="E34">
        <f>IF(COUNTIF(系1703!D:D,B34),1,0)</f>
        <v>0</v>
      </c>
      <c r="F34">
        <f>IF(COUNTIF(系1703!E:E,B34),1,0)</f>
        <v>0</v>
      </c>
      <c r="G34">
        <f>SUM(C34:F34)</f>
        <v>1</v>
      </c>
      <c r="H34">
        <v>19930</v>
      </c>
      <c r="I34" s="1">
        <v>42898</v>
      </c>
      <c r="J34">
        <v>30</v>
      </c>
      <c r="K34" s="1">
        <f t="shared" si="7"/>
        <v>42928</v>
      </c>
      <c r="L34">
        <v>116</v>
      </c>
      <c r="M34" s="5">
        <v>115</v>
      </c>
      <c r="N34">
        <f t="shared" si="8"/>
        <v>14.101856497742098</v>
      </c>
      <c r="O34" t="s">
        <v>411</v>
      </c>
      <c r="P34">
        <v>120</v>
      </c>
      <c r="Q34">
        <f t="shared" si="13"/>
        <v>21.427496236828901</v>
      </c>
      <c r="R34">
        <v>-19930</v>
      </c>
      <c r="S34" s="14">
        <v>42930</v>
      </c>
      <c r="T34">
        <v>220</v>
      </c>
      <c r="U34">
        <v>120</v>
      </c>
      <c r="V34">
        <f>(T34+U34)*36500/((S34-I34)*H34)</f>
        <v>19.458730556949323</v>
      </c>
      <c r="W34">
        <f t="shared" si="11"/>
        <v>0</v>
      </c>
      <c r="X34">
        <f t="shared" si="4"/>
        <v>362.7</v>
      </c>
      <c r="Y34">
        <f t="shared" si="5"/>
        <v>351.33333333333331</v>
      </c>
      <c r="Z34" s="36">
        <f t="shared" si="6"/>
        <v>0</v>
      </c>
    </row>
    <row r="35" spans="1:26" x14ac:dyDescent="0.15">
      <c r="B35" t="s">
        <v>176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0</v>
      </c>
      <c r="F35">
        <f>IF(COUNTIF(系1703!E:E,B35),1,0)</f>
        <v>0</v>
      </c>
      <c r="G35">
        <f>SUM(C35:F35)</f>
        <v>1</v>
      </c>
      <c r="H35">
        <v>10110</v>
      </c>
      <c r="I35" s="1">
        <v>42898</v>
      </c>
      <c r="J35">
        <v>30</v>
      </c>
      <c r="K35" s="1">
        <f t="shared" si="7"/>
        <v>42928</v>
      </c>
      <c r="L35">
        <v>58</v>
      </c>
      <c r="M35" s="5">
        <v>60</v>
      </c>
      <c r="N35">
        <f t="shared" si="8"/>
        <v>14.200461589185625</v>
      </c>
      <c r="O35" t="s">
        <v>411</v>
      </c>
      <c r="P35">
        <v>45</v>
      </c>
      <c r="Q35">
        <f t="shared" si="13"/>
        <v>19.615891856247938</v>
      </c>
      <c r="R35">
        <v>-10110</v>
      </c>
      <c r="S35" s="14">
        <v>42930</v>
      </c>
      <c r="T35">
        <v>131.44</v>
      </c>
      <c r="U35">
        <v>45</v>
      </c>
      <c r="V35">
        <f>(T35+U35)*36500/((S35-I35)*H35)</f>
        <v>19.906219090009891</v>
      </c>
      <c r="W35">
        <f>R35+H35</f>
        <v>0</v>
      </c>
      <c r="X35">
        <f t="shared" si="4"/>
        <v>168.43333333333334</v>
      </c>
      <c r="Y35">
        <f t="shared" si="5"/>
        <v>182.32133333333334</v>
      </c>
      <c r="Z35" s="36">
        <f t="shared" si="6"/>
        <v>0</v>
      </c>
    </row>
    <row r="36" spans="1:26" x14ac:dyDescent="0.15">
      <c r="B36" t="s">
        <v>176</v>
      </c>
      <c r="C36">
        <f>IF(COUNTIF(系1703!A:A,B36),1,0)</f>
        <v>0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0</v>
      </c>
      <c r="G36">
        <f t="shared" si="12"/>
        <v>1</v>
      </c>
      <c r="H36">
        <v>10000</v>
      </c>
      <c r="I36" s="1">
        <v>42865</v>
      </c>
      <c r="J36">
        <v>31</v>
      </c>
      <c r="K36" s="1">
        <f t="shared" si="7"/>
        <v>42896</v>
      </c>
      <c r="L36">
        <v>58</v>
      </c>
      <c r="M36" s="5">
        <v>50</v>
      </c>
      <c r="N36">
        <f t="shared" si="8"/>
        <v>12.716129032258065</v>
      </c>
      <c r="O36" t="s">
        <v>411</v>
      </c>
      <c r="P36">
        <v>55</v>
      </c>
      <c r="Q36">
        <f t="shared" si="13"/>
        <v>19.191935483870967</v>
      </c>
      <c r="R36">
        <v>-10000</v>
      </c>
      <c r="S36" s="14">
        <v>42898</v>
      </c>
      <c r="T36">
        <v>110</v>
      </c>
      <c r="U36">
        <v>55</v>
      </c>
      <c r="V36">
        <f t="shared" ref="V36:V42" si="14">(T36+U36)*36500/((S36-I36)*H36)</f>
        <v>18.25</v>
      </c>
      <c r="W36">
        <f t="shared" si="11"/>
        <v>0</v>
      </c>
      <c r="X36">
        <f t="shared" si="4"/>
        <v>163</v>
      </c>
      <c r="Y36">
        <f t="shared" si="5"/>
        <v>165</v>
      </c>
      <c r="Z36" s="36">
        <f t="shared" si="6"/>
        <v>0</v>
      </c>
    </row>
    <row r="37" spans="1:26" x14ac:dyDescent="0.15">
      <c r="A37">
        <v>18000</v>
      </c>
      <c r="B37" t="s">
        <v>192</v>
      </c>
      <c r="C37">
        <f>IF(COUNTIF(系1703!A:A,B37),1,0)</f>
        <v>0</v>
      </c>
      <c r="D37">
        <f>IF(COUNTIF(系1703!C:C,B37),1,0)</f>
        <v>1</v>
      </c>
      <c r="E37">
        <f>IF(COUNTIF(系1703!D:D,B37),1,0)</f>
        <v>0</v>
      </c>
      <c r="F37">
        <f>IF(COUNTIF(系1703!E:E,B37),1,0)</f>
        <v>0</v>
      </c>
      <c r="G37">
        <f t="shared" si="12"/>
        <v>1</v>
      </c>
      <c r="H37">
        <v>18000</v>
      </c>
      <c r="I37" s="1">
        <v>42917</v>
      </c>
      <c r="J37">
        <v>31</v>
      </c>
      <c r="K37" s="1">
        <f t="shared" si="7"/>
        <v>42948</v>
      </c>
      <c r="L37">
        <v>110</v>
      </c>
      <c r="M37" s="5">
        <v>35</v>
      </c>
      <c r="N37">
        <f t="shared" si="8"/>
        <v>9.4847670250896066</v>
      </c>
      <c r="O37" t="s">
        <v>484</v>
      </c>
      <c r="P37">
        <v>100</v>
      </c>
      <c r="Q37">
        <f t="shared" si="13"/>
        <v>16.025985663082437</v>
      </c>
      <c r="R37">
        <v>-18000</v>
      </c>
      <c r="S37" s="14">
        <v>42948</v>
      </c>
      <c r="T37">
        <v>163</v>
      </c>
      <c r="U37">
        <v>100</v>
      </c>
      <c r="V37">
        <f t="shared" si="14"/>
        <v>17.203405017921146</v>
      </c>
      <c r="W37">
        <f t="shared" si="11"/>
        <v>0</v>
      </c>
      <c r="X37">
        <f t="shared" si="4"/>
        <v>245</v>
      </c>
      <c r="Y37">
        <f t="shared" si="5"/>
        <v>263</v>
      </c>
      <c r="Z37" s="36">
        <f t="shared" si="6"/>
        <v>0</v>
      </c>
    </row>
    <row r="38" spans="1:26" x14ac:dyDescent="0.15">
      <c r="B38" t="s">
        <v>347</v>
      </c>
      <c r="C38">
        <v>0</v>
      </c>
      <c r="D38">
        <v>0</v>
      </c>
      <c r="E38">
        <v>0</v>
      </c>
      <c r="F38">
        <v>0</v>
      </c>
      <c r="G38">
        <f>SUM(C38:F38)</f>
        <v>0</v>
      </c>
      <c r="H38">
        <v>5000</v>
      </c>
      <c r="I38" s="1">
        <v>42825</v>
      </c>
      <c r="J38">
        <v>31</v>
      </c>
      <c r="K38" s="1">
        <f t="shared" si="7"/>
        <v>42856</v>
      </c>
      <c r="L38">
        <v>63</v>
      </c>
      <c r="N38">
        <f t="shared" si="8"/>
        <v>14.835483870967742</v>
      </c>
      <c r="O38" t="s">
        <v>289</v>
      </c>
      <c r="P38">
        <v>55</v>
      </c>
      <c r="Q38">
        <f t="shared" si="13"/>
        <v>27.787096774193547</v>
      </c>
      <c r="R38">
        <v>-5000</v>
      </c>
      <c r="S38" s="14">
        <v>42857</v>
      </c>
      <c r="T38">
        <v>64.31</v>
      </c>
      <c r="U38">
        <v>55</v>
      </c>
      <c r="V38">
        <f t="shared" si="14"/>
        <v>27.217593749999999</v>
      </c>
      <c r="W38">
        <f t="shared" ref="W38:W44" si="15">R38+H38</f>
        <v>0</v>
      </c>
      <c r="X38">
        <f t="shared" si="4"/>
        <v>118</v>
      </c>
      <c r="Y38">
        <f t="shared" si="5"/>
        <v>119.31</v>
      </c>
      <c r="Z38" s="36">
        <f t="shared" si="6"/>
        <v>0</v>
      </c>
    </row>
    <row r="39" spans="1:26" x14ac:dyDescent="0.15">
      <c r="B39" s="7" t="s">
        <v>335</v>
      </c>
      <c r="C39">
        <v>0</v>
      </c>
      <c r="D39">
        <v>0</v>
      </c>
      <c r="E39">
        <v>0</v>
      </c>
      <c r="F39">
        <v>0</v>
      </c>
      <c r="G39">
        <v>0</v>
      </c>
      <c r="H39">
        <v>5000</v>
      </c>
      <c r="I39" s="1">
        <v>42857</v>
      </c>
      <c r="J39">
        <v>15</v>
      </c>
      <c r="K39" s="1">
        <f t="shared" ref="K39:K64" si="16">I39+J39</f>
        <v>42872</v>
      </c>
      <c r="L39">
        <v>15</v>
      </c>
      <c r="M39"/>
      <c r="N39">
        <f t="shared" ref="N39:N54" si="17">(L39+M39)*36500/(H39*J39)</f>
        <v>7.3</v>
      </c>
      <c r="O39" t="s">
        <v>16</v>
      </c>
      <c r="P39">
        <v>38</v>
      </c>
      <c r="Q39">
        <f t="shared" si="13"/>
        <v>25.793333333333333</v>
      </c>
      <c r="R39">
        <v>-5000</v>
      </c>
      <c r="S39" s="14">
        <v>42872</v>
      </c>
      <c r="T39">
        <v>15.34</v>
      </c>
      <c r="U39">
        <v>38</v>
      </c>
      <c r="V39">
        <f t="shared" si="14"/>
        <v>25.958800000000004</v>
      </c>
      <c r="W39">
        <f t="shared" si="15"/>
        <v>0</v>
      </c>
      <c r="X39">
        <f t="shared" si="4"/>
        <v>109.53333333333333</v>
      </c>
      <c r="Y39">
        <f t="shared" si="5"/>
        <v>110.23600000000002</v>
      </c>
      <c r="Z39" s="36">
        <f t="shared" si="6"/>
        <v>0</v>
      </c>
    </row>
    <row r="40" spans="1:26" x14ac:dyDescent="0.15">
      <c r="B40" s="7" t="s">
        <v>389</v>
      </c>
      <c r="C40">
        <v>0</v>
      </c>
      <c r="D40">
        <v>0</v>
      </c>
      <c r="E40">
        <v>0</v>
      </c>
      <c r="F40">
        <v>0</v>
      </c>
      <c r="G40">
        <v>0</v>
      </c>
      <c r="H40">
        <v>10000</v>
      </c>
      <c r="I40" s="1">
        <v>42860</v>
      </c>
      <c r="J40">
        <v>14</v>
      </c>
      <c r="K40" s="1">
        <f t="shared" si="16"/>
        <v>42874</v>
      </c>
      <c r="L40">
        <v>50</v>
      </c>
      <c r="M40"/>
      <c r="N40">
        <f t="shared" si="17"/>
        <v>13.035714285714286</v>
      </c>
      <c r="O40" t="s">
        <v>350</v>
      </c>
      <c r="P40">
        <v>80</v>
      </c>
      <c r="Q40">
        <f t="shared" si="13"/>
        <v>33.892857142857146</v>
      </c>
      <c r="R40">
        <v>-10000</v>
      </c>
      <c r="S40" s="14">
        <v>42879</v>
      </c>
      <c r="T40">
        <v>64.540000000000006</v>
      </c>
      <c r="U40">
        <v>80</v>
      </c>
      <c r="V40">
        <f t="shared" si="14"/>
        <v>27.766894736842112</v>
      </c>
      <c r="W40">
        <f>R40+H40</f>
        <v>0</v>
      </c>
      <c r="X40">
        <f t="shared" si="4"/>
        <v>287.85714285714283</v>
      </c>
      <c r="Y40">
        <f t="shared" si="5"/>
        <v>320.05285714285719</v>
      </c>
      <c r="Z40" s="36">
        <f t="shared" si="6"/>
        <v>0</v>
      </c>
    </row>
    <row r="41" spans="1:26" x14ac:dyDescent="0.15">
      <c r="B41" s="13" t="s">
        <v>373</v>
      </c>
      <c r="C41">
        <v>0</v>
      </c>
      <c r="D41">
        <v>0</v>
      </c>
      <c r="E41">
        <v>0</v>
      </c>
      <c r="F41">
        <v>0</v>
      </c>
      <c r="G41">
        <v>0</v>
      </c>
      <c r="H41">
        <v>20000</v>
      </c>
      <c r="I41" s="1">
        <v>42879</v>
      </c>
      <c r="J41">
        <v>31</v>
      </c>
      <c r="K41" s="1">
        <f t="shared" si="16"/>
        <v>42910</v>
      </c>
      <c r="L41">
        <v>180</v>
      </c>
      <c r="M41"/>
      <c r="N41">
        <f t="shared" si="17"/>
        <v>10.596774193548388</v>
      </c>
      <c r="O41" t="s">
        <v>289</v>
      </c>
      <c r="P41">
        <v>340</v>
      </c>
      <c r="Q41">
        <f t="shared" si="13"/>
        <v>30.612903225806452</v>
      </c>
      <c r="R41">
        <v>-20000</v>
      </c>
      <c r="S41" s="14">
        <v>42912</v>
      </c>
      <c r="T41">
        <v>164.67</v>
      </c>
      <c r="U41">
        <v>340</v>
      </c>
      <c r="V41">
        <f t="shared" si="14"/>
        <v>27.909780303030303</v>
      </c>
      <c r="W41">
        <f>R41+H41</f>
        <v>0</v>
      </c>
      <c r="X41">
        <f t="shared" si="4"/>
        <v>520</v>
      </c>
      <c r="Y41">
        <f t="shared" si="5"/>
        <v>504.66999999999996</v>
      </c>
      <c r="Z41" s="36">
        <f t="shared" si="6"/>
        <v>0</v>
      </c>
    </row>
    <row r="42" spans="1:26" x14ac:dyDescent="0.15">
      <c r="B42" s="7" t="s">
        <v>394</v>
      </c>
      <c r="C42">
        <v>0</v>
      </c>
      <c r="D42">
        <v>0</v>
      </c>
      <c r="E42">
        <v>0</v>
      </c>
      <c r="F42">
        <v>0</v>
      </c>
      <c r="G42">
        <v>0</v>
      </c>
      <c r="H42">
        <v>9930.74</v>
      </c>
      <c r="I42" s="1">
        <v>42869</v>
      </c>
      <c r="J42">
        <v>30</v>
      </c>
      <c r="K42" s="1">
        <f t="shared" si="16"/>
        <v>42899</v>
      </c>
      <c r="L42">
        <v>20</v>
      </c>
      <c r="M42">
        <v>70</v>
      </c>
      <c r="N42">
        <f t="shared" si="17"/>
        <v>11.026368629125322</v>
      </c>
      <c r="O42" t="s">
        <v>289</v>
      </c>
      <c r="P42">
        <v>220</v>
      </c>
      <c r="Q42">
        <f t="shared" si="13"/>
        <v>37.979714166987222</v>
      </c>
      <c r="R42">
        <v>-9930.74</v>
      </c>
      <c r="S42" s="14">
        <v>42901</v>
      </c>
      <c r="T42">
        <v>218.17</v>
      </c>
      <c r="U42">
        <v>220</v>
      </c>
      <c r="V42">
        <f t="shared" si="14"/>
        <v>50.327332731498352</v>
      </c>
      <c r="W42">
        <f t="shared" si="15"/>
        <v>0</v>
      </c>
      <c r="X42">
        <f t="shared" si="4"/>
        <v>320.33333333333331</v>
      </c>
      <c r="Y42">
        <f t="shared" si="5"/>
        <v>452.77566666666661</v>
      </c>
      <c r="Z42" s="36">
        <f t="shared" si="6"/>
        <v>0</v>
      </c>
    </row>
    <row r="43" spans="1:26" x14ac:dyDescent="0.15">
      <c r="B43" s="7" t="s">
        <v>394</v>
      </c>
      <c r="C43">
        <v>0</v>
      </c>
      <c r="D43">
        <v>0</v>
      </c>
      <c r="E43">
        <v>0</v>
      </c>
      <c r="F43">
        <v>0</v>
      </c>
      <c r="G43">
        <v>0</v>
      </c>
      <c r="H43">
        <v>2000</v>
      </c>
      <c r="I43" s="1">
        <v>42885</v>
      </c>
      <c r="J43">
        <v>30</v>
      </c>
      <c r="K43" s="1">
        <f t="shared" si="16"/>
        <v>42915</v>
      </c>
      <c r="L43">
        <v>6</v>
      </c>
      <c r="M43">
        <v>40</v>
      </c>
      <c r="N43">
        <f t="shared" si="17"/>
        <v>27.983333333333334</v>
      </c>
      <c r="Q43">
        <f t="shared" si="13"/>
        <v>27.983333333333334</v>
      </c>
      <c r="R43">
        <v>-2000</v>
      </c>
      <c r="S43" s="14">
        <v>42916</v>
      </c>
      <c r="T43">
        <v>62.03</v>
      </c>
      <c r="V43">
        <f t="shared" ref="V43:V54" si="18">(T43+U43)*36500/((S43-I43)*H43)</f>
        <v>36.517661290322579</v>
      </c>
      <c r="W43">
        <f t="shared" si="15"/>
        <v>0</v>
      </c>
      <c r="X43">
        <f t="shared" si="4"/>
        <v>47.533333333333331</v>
      </c>
      <c r="Y43">
        <f t="shared" si="5"/>
        <v>64.097666666666669</v>
      </c>
      <c r="Z43" s="36">
        <f t="shared" si="6"/>
        <v>0</v>
      </c>
    </row>
    <row r="44" spans="1:26" x14ac:dyDescent="0.15">
      <c r="B44" s="7" t="s">
        <v>395</v>
      </c>
      <c r="C44">
        <v>0</v>
      </c>
      <c r="D44">
        <v>0</v>
      </c>
      <c r="E44">
        <v>0</v>
      </c>
      <c r="F44">
        <v>0</v>
      </c>
      <c r="G44">
        <v>0</v>
      </c>
      <c r="H44">
        <v>3000</v>
      </c>
      <c r="I44" s="1">
        <v>42869</v>
      </c>
      <c r="J44">
        <v>93</v>
      </c>
      <c r="K44" s="1">
        <f t="shared" si="16"/>
        <v>42962</v>
      </c>
      <c r="L44">
        <v>67.5</v>
      </c>
      <c r="M44">
        <v>28</v>
      </c>
      <c r="N44">
        <f t="shared" si="17"/>
        <v>12.493727598566307</v>
      </c>
      <c r="O44" t="s">
        <v>289</v>
      </c>
      <c r="P44">
        <v>65</v>
      </c>
      <c r="Q44">
        <f t="shared" si="13"/>
        <v>20.997311827956988</v>
      </c>
      <c r="R44">
        <v>-3000</v>
      </c>
      <c r="S44" s="14">
        <v>42962</v>
      </c>
      <c r="T44">
        <v>81</v>
      </c>
      <c r="U44">
        <v>65</v>
      </c>
      <c r="V44">
        <f t="shared" si="18"/>
        <v>19.100358422939067</v>
      </c>
      <c r="W44">
        <f t="shared" si="15"/>
        <v>0</v>
      </c>
      <c r="X44">
        <f t="shared" si="4"/>
        <v>53.5</v>
      </c>
      <c r="Y44">
        <f t="shared" si="5"/>
        <v>48.666666666666664</v>
      </c>
      <c r="Z44" s="36">
        <f t="shared" si="6"/>
        <v>0</v>
      </c>
    </row>
    <row r="45" spans="1:26" x14ac:dyDescent="0.15">
      <c r="B45" s="7" t="s">
        <v>395</v>
      </c>
      <c r="C45">
        <v>0</v>
      </c>
      <c r="D45">
        <v>0</v>
      </c>
      <c r="E45">
        <v>0</v>
      </c>
      <c r="F45">
        <v>0</v>
      </c>
      <c r="G45">
        <v>0</v>
      </c>
      <c r="H45">
        <v>8000</v>
      </c>
      <c r="I45" s="1">
        <v>42871</v>
      </c>
      <c r="J45">
        <v>32</v>
      </c>
      <c r="K45" s="1">
        <f t="shared" si="16"/>
        <v>42903</v>
      </c>
      <c r="L45">
        <v>50</v>
      </c>
      <c r="M45"/>
      <c r="N45">
        <f t="shared" si="17"/>
        <v>7.12890625</v>
      </c>
      <c r="O45" t="s">
        <v>289</v>
      </c>
      <c r="P45">
        <v>90</v>
      </c>
      <c r="Q45">
        <f t="shared" si="13"/>
        <v>19.9609375</v>
      </c>
      <c r="R45">
        <v>-8000</v>
      </c>
      <c r="S45" s="14">
        <v>42905</v>
      </c>
      <c r="T45">
        <v>57.48</v>
      </c>
      <c r="U45">
        <v>90</v>
      </c>
      <c r="V45">
        <f t="shared" si="18"/>
        <v>19.790514705882352</v>
      </c>
      <c r="W45">
        <f t="shared" ref="W45:W50" si="19">R45+H45</f>
        <v>0</v>
      </c>
      <c r="X45">
        <f t="shared" si="4"/>
        <v>135.625</v>
      </c>
      <c r="Y45">
        <f t="shared" si="5"/>
        <v>142.87125</v>
      </c>
      <c r="Z45" s="36">
        <f t="shared" si="6"/>
        <v>0</v>
      </c>
    </row>
    <row r="46" spans="1:26" ht="13.5" customHeight="1" x14ac:dyDescent="0.15">
      <c r="B46" t="s">
        <v>223</v>
      </c>
      <c r="C46">
        <f>IF(COUNTIF(系1703!A:A,B46),1,0)</f>
        <v>0</v>
      </c>
      <c r="D46">
        <f>IF(COUNTIF(系1703!C:C,B46),1,0)</f>
        <v>0</v>
      </c>
      <c r="E46">
        <f>IF(COUNTIF(系1703!D:D,B46),1,0)</f>
        <v>1</v>
      </c>
      <c r="F46">
        <f>IF(COUNTIF(系1703!E:E,B46),1,0)</f>
        <v>0</v>
      </c>
      <c r="G46">
        <f>SUM(C46:F46)</f>
        <v>1</v>
      </c>
      <c r="H46">
        <v>50000</v>
      </c>
      <c r="I46" s="1">
        <v>43021</v>
      </c>
      <c r="J46">
        <v>21</v>
      </c>
      <c r="K46" s="1">
        <f t="shared" si="16"/>
        <v>43042</v>
      </c>
      <c r="L46">
        <v>350</v>
      </c>
      <c r="M46" s="15">
        <v>86</v>
      </c>
      <c r="N46">
        <f t="shared" si="17"/>
        <v>15.156190476190476</v>
      </c>
      <c r="O46" t="s">
        <v>602</v>
      </c>
      <c r="P46">
        <v>310</v>
      </c>
      <c r="Q46">
        <f t="shared" si="13"/>
        <v>25.932380952380953</v>
      </c>
      <c r="R46">
        <v>-50000</v>
      </c>
      <c r="S46" s="14">
        <v>43043</v>
      </c>
      <c r="T46">
        <v>431.21</v>
      </c>
      <c r="U46">
        <v>310</v>
      </c>
      <c r="V46">
        <f t="shared" si="18"/>
        <v>24.594695454545455</v>
      </c>
      <c r="W46">
        <f>R46+H46</f>
        <v>0</v>
      </c>
      <c r="X46">
        <f t="shared" si="4"/>
        <v>1101.2380952380952</v>
      </c>
      <c r="Y46">
        <f t="shared" si="5"/>
        <v>1094.1671428571431</v>
      </c>
      <c r="Z46" s="36">
        <f t="shared" si="6"/>
        <v>0</v>
      </c>
    </row>
    <row r="47" spans="1:26" x14ac:dyDescent="0.15">
      <c r="B47" s="7" t="s">
        <v>417</v>
      </c>
      <c r="C47">
        <v>0</v>
      </c>
      <c r="D47">
        <v>0</v>
      </c>
      <c r="E47">
        <v>0</v>
      </c>
      <c r="F47">
        <v>0</v>
      </c>
      <c r="G47">
        <v>0</v>
      </c>
      <c r="H47">
        <v>5000</v>
      </c>
      <c r="I47" s="1">
        <v>42881</v>
      </c>
      <c r="J47">
        <v>31</v>
      </c>
      <c r="K47" s="1">
        <f t="shared" si="16"/>
        <v>42912</v>
      </c>
      <c r="L47">
        <v>32</v>
      </c>
      <c r="M47"/>
      <c r="N47">
        <f t="shared" si="17"/>
        <v>7.5354838709677416</v>
      </c>
      <c r="O47" t="s">
        <v>418</v>
      </c>
      <c r="P47">
        <v>88</v>
      </c>
      <c r="Q47">
        <f t="shared" si="13"/>
        <v>28.258064516129032</v>
      </c>
      <c r="R47">
        <v>-5000</v>
      </c>
      <c r="S47" s="14">
        <v>42912</v>
      </c>
      <c r="T47">
        <v>31.25</v>
      </c>
      <c r="U47">
        <v>88</v>
      </c>
      <c r="V47">
        <f t="shared" si="18"/>
        <v>28.081451612903226</v>
      </c>
      <c r="W47">
        <f t="shared" si="19"/>
        <v>0</v>
      </c>
      <c r="X47">
        <f t="shared" si="4"/>
        <v>120</v>
      </c>
      <c r="Y47">
        <f t="shared" si="5"/>
        <v>119.25</v>
      </c>
      <c r="Z47" s="36">
        <f t="shared" si="6"/>
        <v>0</v>
      </c>
    </row>
    <row r="48" spans="1:26" x14ac:dyDescent="0.15">
      <c r="B48" t="s">
        <v>392</v>
      </c>
      <c r="C48">
        <f>IF(COUNTIF(系1703!A:A,B48),1,0)</f>
        <v>0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0</v>
      </c>
      <c r="G48">
        <f t="shared" ref="G48:G54" si="20">SUM(C48:F48)</f>
        <v>0</v>
      </c>
      <c r="H48">
        <v>19900</v>
      </c>
      <c r="I48" s="1">
        <v>42885</v>
      </c>
      <c r="J48">
        <v>31</v>
      </c>
      <c r="K48" s="1">
        <f t="shared" si="16"/>
        <v>42916</v>
      </c>
      <c r="L48">
        <v>120</v>
      </c>
      <c r="M48">
        <v>100</v>
      </c>
      <c r="N48">
        <f t="shared" si="17"/>
        <v>13.016696385151564</v>
      </c>
      <c r="O48" t="s">
        <v>289</v>
      </c>
      <c r="P48">
        <v>140</v>
      </c>
      <c r="Q48">
        <f t="shared" si="13"/>
        <v>21.300048630248014</v>
      </c>
      <c r="R48">
        <v>-19900</v>
      </c>
      <c r="S48" s="14">
        <v>42916</v>
      </c>
      <c r="T48">
        <v>230</v>
      </c>
      <c r="U48">
        <v>140</v>
      </c>
      <c r="V48">
        <f t="shared" si="18"/>
        <v>21.891716647754905</v>
      </c>
      <c r="W48">
        <f t="shared" si="19"/>
        <v>0</v>
      </c>
      <c r="X48">
        <f t="shared" si="4"/>
        <v>360</v>
      </c>
      <c r="Y48">
        <f t="shared" si="5"/>
        <v>370</v>
      </c>
      <c r="Z48" s="36">
        <f t="shared" si="6"/>
        <v>0</v>
      </c>
    </row>
    <row r="49" spans="1:26" x14ac:dyDescent="0.15">
      <c r="B49" t="s">
        <v>392</v>
      </c>
      <c r="C49">
        <f>IF(COUNTIF(系1703!A:A,B49),1,0)</f>
        <v>0</v>
      </c>
      <c r="D49">
        <f>IF(COUNTIF(系1703!C:C,B49),1,0)</f>
        <v>0</v>
      </c>
      <c r="E49">
        <f>IF(COUNTIF(系1703!D:D,B49),1,0)</f>
        <v>0</v>
      </c>
      <c r="F49">
        <f>IF(COUNTIF(系1703!E:E,B49),1,0)</f>
        <v>0</v>
      </c>
      <c r="G49">
        <f t="shared" si="20"/>
        <v>0</v>
      </c>
      <c r="H49">
        <v>592</v>
      </c>
      <c r="I49" s="1">
        <v>42885</v>
      </c>
      <c r="J49">
        <v>31</v>
      </c>
      <c r="K49" s="1">
        <f t="shared" si="16"/>
        <v>42916</v>
      </c>
      <c r="L49">
        <v>4</v>
      </c>
      <c r="M49">
        <v>8</v>
      </c>
      <c r="N49">
        <f t="shared" si="17"/>
        <v>23.866608544027898</v>
      </c>
      <c r="O49" t="s">
        <v>289</v>
      </c>
      <c r="Q49">
        <f t="shared" si="13"/>
        <v>23.866608544027898</v>
      </c>
      <c r="R49">
        <v>-592</v>
      </c>
      <c r="S49" s="14">
        <v>42916</v>
      </c>
      <c r="T49">
        <v>15</v>
      </c>
      <c r="V49">
        <f t="shared" si="18"/>
        <v>29.833260680034872</v>
      </c>
      <c r="W49">
        <f t="shared" si="19"/>
        <v>0</v>
      </c>
      <c r="X49">
        <f t="shared" si="4"/>
        <v>12</v>
      </c>
      <c r="Y49">
        <f t="shared" si="5"/>
        <v>15</v>
      </c>
      <c r="Z49" s="36">
        <f t="shared" si="6"/>
        <v>0</v>
      </c>
    </row>
    <row r="50" spans="1:26" x14ac:dyDescent="0.15">
      <c r="B50" t="s">
        <v>450</v>
      </c>
      <c r="C50">
        <f>IF(COUNTIF(系1703!A:A,B50),1,0)</f>
        <v>0</v>
      </c>
      <c r="D50">
        <f>IF(COUNTIF(系1703!C:C,B50),1,0)</f>
        <v>0</v>
      </c>
      <c r="E50">
        <f>IF(COUNTIF(系1703!D:D,B50),1,0)</f>
        <v>0</v>
      </c>
      <c r="F50">
        <f>IF(COUNTIF(系1703!E:E,B50),1,0)</f>
        <v>0</v>
      </c>
      <c r="G50">
        <f t="shared" si="20"/>
        <v>0</v>
      </c>
      <c r="H50">
        <v>30000</v>
      </c>
      <c r="I50" s="1">
        <v>42903</v>
      </c>
      <c r="J50">
        <v>30</v>
      </c>
      <c r="K50" s="1">
        <f t="shared" si="16"/>
        <v>42933</v>
      </c>
      <c r="L50">
        <v>215</v>
      </c>
      <c r="N50">
        <f t="shared" si="17"/>
        <v>8.719444444444445</v>
      </c>
      <c r="O50" t="s">
        <v>16</v>
      </c>
      <c r="P50">
        <v>420</v>
      </c>
      <c r="Q50">
        <f t="shared" si="13"/>
        <v>25.752777777777776</v>
      </c>
      <c r="R50">
        <v>-30000</v>
      </c>
      <c r="S50" s="14">
        <v>42934</v>
      </c>
      <c r="T50">
        <v>214.99</v>
      </c>
      <c r="U50">
        <v>420</v>
      </c>
      <c r="V50">
        <f t="shared" si="18"/>
        <v>24.92165053763441</v>
      </c>
      <c r="W50">
        <f t="shared" si="19"/>
        <v>0</v>
      </c>
      <c r="X50">
        <f t="shared" si="4"/>
        <v>656.16666666666663</v>
      </c>
      <c r="Y50">
        <f t="shared" si="5"/>
        <v>656.15633333333324</v>
      </c>
      <c r="Z50" s="36">
        <f t="shared" si="6"/>
        <v>0</v>
      </c>
    </row>
    <row r="51" spans="1:26" x14ac:dyDescent="0.15">
      <c r="B51" t="s">
        <v>608</v>
      </c>
      <c r="C51">
        <f>IF(COUNTIF(系1703!A:A,B51),1,0)</f>
        <v>0</v>
      </c>
      <c r="D51">
        <f>IF(COUNTIF(系1703!C:C,B51),1,0)</f>
        <v>1</v>
      </c>
      <c r="E51">
        <f>IF(COUNTIF(系1703!D:D,B51),1,0)</f>
        <v>1</v>
      </c>
      <c r="F51">
        <f>IF(COUNTIF(系1703!E:E,B51),1,0)</f>
        <v>1</v>
      </c>
      <c r="G51">
        <f t="shared" si="20"/>
        <v>3</v>
      </c>
      <c r="H51">
        <v>50000</v>
      </c>
      <c r="I51" s="1">
        <v>43028</v>
      </c>
      <c r="J51">
        <v>92</v>
      </c>
      <c r="K51" s="1">
        <f t="shared" si="16"/>
        <v>43120</v>
      </c>
      <c r="L51">
        <v>1438</v>
      </c>
      <c r="M51" s="5">
        <v>58</v>
      </c>
      <c r="N51">
        <f t="shared" si="17"/>
        <v>11.870434782608696</v>
      </c>
      <c r="O51" t="s">
        <v>289</v>
      </c>
      <c r="P51">
        <v>100</v>
      </c>
      <c r="Q51">
        <f t="shared" si="13"/>
        <v>12.66391304347826</v>
      </c>
      <c r="R51">
        <v>-50000</v>
      </c>
      <c r="S51" s="14">
        <v>43122</v>
      </c>
      <c r="T51">
        <v>1495.38</v>
      </c>
      <c r="U51">
        <v>100</v>
      </c>
      <c r="V51">
        <f t="shared" si="18"/>
        <v>12.389653191489364</v>
      </c>
      <c r="W51">
        <f>R51+H51</f>
        <v>0</v>
      </c>
      <c r="X51">
        <f t="shared" si="4"/>
        <v>537.78260869565213</v>
      </c>
      <c r="Y51">
        <f t="shared" si="5"/>
        <v>537.57369565217402</v>
      </c>
      <c r="Z51" s="36">
        <f t="shared" si="6"/>
        <v>0</v>
      </c>
    </row>
    <row r="52" spans="1:26" x14ac:dyDescent="0.15">
      <c r="A52">
        <v>200.5</v>
      </c>
      <c r="B52" t="s">
        <v>634</v>
      </c>
      <c r="C52">
        <f>IF(COUNTIF(系1703!A:A,B52),1,0)</f>
        <v>1</v>
      </c>
      <c r="D52">
        <f>IF(COUNTIF(系1703!C:C,B52),1,0)</f>
        <v>0</v>
      </c>
      <c r="E52">
        <f>IF(COUNTIF(系1703!D:D,B52),1,0)</f>
        <v>0</v>
      </c>
      <c r="F52">
        <f>IF(COUNTIF(系1703!E:E,B52),1,0)</f>
        <v>0</v>
      </c>
      <c r="G52">
        <f t="shared" si="20"/>
        <v>1</v>
      </c>
      <c r="H52" s="51">
        <v>50000</v>
      </c>
      <c r="I52" s="1">
        <v>43044</v>
      </c>
      <c r="J52" s="18">
        <v>21</v>
      </c>
      <c r="K52" s="1">
        <f t="shared" si="16"/>
        <v>43065</v>
      </c>
      <c r="L52" s="15">
        <v>180</v>
      </c>
      <c r="M52" s="15"/>
      <c r="N52">
        <f t="shared" si="17"/>
        <v>6.2571428571428571</v>
      </c>
      <c r="O52" t="s">
        <v>289</v>
      </c>
      <c r="P52">
        <v>360</v>
      </c>
      <c r="Q52">
        <f t="shared" si="13"/>
        <v>18.771428571428572</v>
      </c>
      <c r="R52">
        <v>-50000</v>
      </c>
      <c r="S52" s="14">
        <v>43066</v>
      </c>
      <c r="T52">
        <v>200.5</v>
      </c>
      <c r="U52">
        <v>360</v>
      </c>
      <c r="V52">
        <f t="shared" si="18"/>
        <v>18.59840909090909</v>
      </c>
      <c r="W52">
        <f>R52+H52</f>
        <v>0</v>
      </c>
      <c r="X52">
        <f t="shared" si="4"/>
        <v>797.14285714285711</v>
      </c>
      <c r="Y52">
        <f t="shared" si="5"/>
        <v>827.40476190476193</v>
      </c>
      <c r="Z52" s="36">
        <f t="shared" si="6"/>
        <v>0</v>
      </c>
    </row>
    <row r="53" spans="1:26" x14ac:dyDescent="0.15">
      <c r="A53">
        <v>5774.14</v>
      </c>
      <c r="B53" s="7" t="s">
        <v>17</v>
      </c>
      <c r="C53">
        <f>IF(COUNTIF(系1703!A:A,B53),1,0)</f>
        <v>1</v>
      </c>
      <c r="D53">
        <f>IF(COUNTIF(系1703!C:C,B53),1,0)</f>
        <v>0</v>
      </c>
      <c r="E53">
        <f>IF(COUNTIF(系1703!D:D,B53),1,0)</f>
        <v>0</v>
      </c>
      <c r="F53">
        <f>IF(COUNTIF(系1703!E:E,B53),1,0)</f>
        <v>0</v>
      </c>
      <c r="G53">
        <f t="shared" si="20"/>
        <v>1</v>
      </c>
      <c r="H53">
        <v>5754</v>
      </c>
      <c r="I53" s="1">
        <v>43044</v>
      </c>
      <c r="J53">
        <v>21</v>
      </c>
      <c r="K53" s="1">
        <f t="shared" si="16"/>
        <v>43065</v>
      </c>
      <c r="L53">
        <v>26.5</v>
      </c>
      <c r="M53" s="15"/>
      <c r="N53">
        <f t="shared" si="17"/>
        <v>8.0047834218845697</v>
      </c>
      <c r="Q53">
        <f t="shared" si="13"/>
        <v>8.0047834218845697</v>
      </c>
      <c r="R53">
        <v>-5754</v>
      </c>
      <c r="S53" s="14">
        <v>43067</v>
      </c>
      <c r="T53">
        <v>10.14</v>
      </c>
      <c r="V53" s="23">
        <f t="shared" si="18"/>
        <v>2.7966178537425761</v>
      </c>
      <c r="W53">
        <f>R53+H53</f>
        <v>0</v>
      </c>
      <c r="X53">
        <f t="shared" si="4"/>
        <v>39.11904761904762</v>
      </c>
      <c r="Y53">
        <f t="shared" si="5"/>
        <v>14.96857142857143</v>
      </c>
      <c r="Z53" s="36">
        <f t="shared" si="6"/>
        <v>0</v>
      </c>
    </row>
    <row r="54" spans="1:26" x14ac:dyDescent="0.15">
      <c r="A54" s="1">
        <v>43214</v>
      </c>
      <c r="B54" s="7" t="s">
        <v>17</v>
      </c>
      <c r="C54">
        <f>IF(COUNTIF(系1703!A:A,B54),1,0)</f>
        <v>1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0</v>
      </c>
      <c r="G54">
        <f t="shared" si="20"/>
        <v>1</v>
      </c>
      <c r="H54">
        <v>5754</v>
      </c>
      <c r="I54" s="1">
        <v>43044</v>
      </c>
      <c r="J54">
        <v>170</v>
      </c>
      <c r="K54" s="1">
        <f t="shared" si="16"/>
        <v>43214</v>
      </c>
      <c r="L54">
        <v>26.5</v>
      </c>
      <c r="M54" s="15">
        <v>300</v>
      </c>
      <c r="N54">
        <f t="shared" si="17"/>
        <v>12.183084912797236</v>
      </c>
      <c r="Q54">
        <f t="shared" si="13"/>
        <v>12.183084912797236</v>
      </c>
      <c r="R54">
        <v>-5754</v>
      </c>
      <c r="S54" s="14">
        <v>43214</v>
      </c>
      <c r="T54">
        <v>700</v>
      </c>
      <c r="V54" s="23">
        <f t="shared" si="18"/>
        <v>26.119937025905251</v>
      </c>
      <c r="W54">
        <f>R54+H54</f>
        <v>0</v>
      </c>
      <c r="X54">
        <f t="shared" si="4"/>
        <v>59.538235294117648</v>
      </c>
      <c r="Y54">
        <f t="shared" si="5"/>
        <v>127.64705882352941</v>
      </c>
      <c r="Z54" s="36">
        <f t="shared" si="6"/>
        <v>0</v>
      </c>
    </row>
    <row r="55" spans="1:26" x14ac:dyDescent="0.15">
      <c r="B55" t="s">
        <v>634</v>
      </c>
      <c r="C55">
        <f>IF(COUNTIF(系1703!A:A,B55),1,0)</f>
        <v>1</v>
      </c>
      <c r="D55">
        <f>IF(COUNTIF(系1703!C:C,B55),1,0)</f>
        <v>0</v>
      </c>
      <c r="E55">
        <f>IF(COUNTIF(系1703!D:D,B55),1,0)</f>
        <v>0</v>
      </c>
      <c r="F55">
        <f>IF(COUNTIF(系1703!E:E,B55),1,0)</f>
        <v>0</v>
      </c>
      <c r="G55">
        <f t="shared" ref="G55:G56" si="21">SUM(C55:F55)</f>
        <v>1</v>
      </c>
      <c r="H55" s="51">
        <v>50000</v>
      </c>
      <c r="I55" s="1">
        <v>43066</v>
      </c>
      <c r="J55" s="18">
        <v>22</v>
      </c>
      <c r="K55" s="1">
        <f t="shared" si="16"/>
        <v>43088</v>
      </c>
      <c r="L55" s="15">
        <v>180</v>
      </c>
      <c r="M55" s="15"/>
      <c r="N55">
        <f t="shared" ref="N55:N59" si="22">(L55+M55)*36500/(H55*J55)</f>
        <v>5.9727272727272727</v>
      </c>
      <c r="O55" t="s">
        <v>289</v>
      </c>
      <c r="P55">
        <v>285</v>
      </c>
      <c r="Q55">
        <f t="shared" ref="Q55:Q59" si="23">(L55+M55+P55)*36500/(H55*J55)</f>
        <v>15.429545454545455</v>
      </c>
      <c r="R55">
        <v>-50000</v>
      </c>
      <c r="S55" s="14">
        <v>43088</v>
      </c>
      <c r="T55">
        <v>200.5</v>
      </c>
      <c r="U55">
        <v>285</v>
      </c>
      <c r="V55">
        <f t="shared" ref="V55:V57" si="24">(T55+U55)*36500/((S55-I55)*H55)</f>
        <v>16.109772727272727</v>
      </c>
      <c r="W55">
        <f>R55+H55</f>
        <v>0</v>
      </c>
      <c r="X55">
        <f t="shared" si="4"/>
        <v>655.22727272727275</v>
      </c>
      <c r="Y55">
        <f t="shared" si="5"/>
        <v>684.11363636363637</v>
      </c>
      <c r="Z55" s="36">
        <f t="shared" si="6"/>
        <v>0</v>
      </c>
    </row>
    <row r="56" spans="1:26" x14ac:dyDescent="0.15">
      <c r="B56" s="7" t="s">
        <v>596</v>
      </c>
      <c r="C56">
        <f>IF(COUNTIF(系1703!A:A,B56),1,0)</f>
        <v>0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0</v>
      </c>
      <c r="G56">
        <f t="shared" si="21"/>
        <v>0</v>
      </c>
      <c r="H56">
        <v>50000</v>
      </c>
      <c r="I56" s="1">
        <v>43083</v>
      </c>
      <c r="J56">
        <v>36</v>
      </c>
      <c r="K56" s="1">
        <f t="shared" si="16"/>
        <v>43119</v>
      </c>
      <c r="L56">
        <v>300</v>
      </c>
      <c r="M56" s="15"/>
      <c r="N56">
        <f t="shared" si="22"/>
        <v>6.083333333333333</v>
      </c>
      <c r="O56" t="s">
        <v>289</v>
      </c>
      <c r="P56">
        <v>575</v>
      </c>
      <c r="Q56">
        <f t="shared" si="23"/>
        <v>17.743055555555557</v>
      </c>
      <c r="R56">
        <v>-50000</v>
      </c>
      <c r="S56" s="14">
        <v>43119</v>
      </c>
      <c r="T56">
        <v>297</v>
      </c>
      <c r="U56">
        <v>575</v>
      </c>
      <c r="V56" s="23">
        <f t="shared" si="24"/>
        <v>17.682222222222222</v>
      </c>
      <c r="W56">
        <f t="shared" ref="W56:W59" si="25">R56+H56</f>
        <v>0</v>
      </c>
      <c r="X56">
        <f t="shared" si="4"/>
        <v>753.47222222222217</v>
      </c>
      <c r="Y56">
        <f t="shared" si="5"/>
        <v>750.88888888888891</v>
      </c>
      <c r="Z56" s="36">
        <f t="shared" si="6"/>
        <v>0</v>
      </c>
    </row>
    <row r="57" spans="1:26" s="36" customFormat="1" x14ac:dyDescent="0.15">
      <c r="B57" s="36" t="s">
        <v>164</v>
      </c>
      <c r="C57" s="36">
        <f>IF(COUNTIF(系1703!A:A,B57),1,0)</f>
        <v>0</v>
      </c>
      <c r="D57" s="36">
        <f>IF(COUNTIF(系1703!C:C,B57),1,0)</f>
        <v>1</v>
      </c>
      <c r="E57" s="36">
        <f>IF(COUNTIF(系1703!D:D,B57),1,0)</f>
        <v>1</v>
      </c>
      <c r="F57" s="36">
        <f>IF(COUNTIF(系1703!E:E,B57),1,0)</f>
        <v>1</v>
      </c>
      <c r="G57" s="36">
        <f>SUM(C57:F57)</f>
        <v>3</v>
      </c>
      <c r="H57" s="36">
        <v>50000</v>
      </c>
      <c r="I57" s="38">
        <v>43088</v>
      </c>
      <c r="J57" s="36">
        <v>61</v>
      </c>
      <c r="K57" s="1">
        <f t="shared" si="16"/>
        <v>43149</v>
      </c>
      <c r="L57" s="39">
        <v>790</v>
      </c>
      <c r="M57" s="40">
        <v>128</v>
      </c>
      <c r="N57" s="36">
        <f t="shared" si="22"/>
        <v>10.985901639344263</v>
      </c>
      <c r="O57" s="36" t="s">
        <v>289</v>
      </c>
      <c r="P57" s="36">
        <v>625</v>
      </c>
      <c r="Q57" s="36">
        <f t="shared" si="23"/>
        <v>18.465409836065575</v>
      </c>
      <c r="R57">
        <v>-50000</v>
      </c>
      <c r="S57" s="82">
        <v>43153</v>
      </c>
      <c r="T57" s="51">
        <v>833.34</v>
      </c>
      <c r="U57" s="51">
        <v>625</v>
      </c>
      <c r="V57" s="36">
        <f t="shared" si="24"/>
        <v>16.378280000000004</v>
      </c>
      <c r="W57" s="36">
        <f t="shared" si="25"/>
        <v>0</v>
      </c>
      <c r="X57">
        <f t="shared" si="4"/>
        <v>784.14754098360652</v>
      </c>
      <c r="Y57">
        <f t="shared" si="5"/>
        <v>741.12360655737723</v>
      </c>
      <c r="Z57" s="36">
        <f t="shared" si="6"/>
        <v>0</v>
      </c>
    </row>
    <row r="58" spans="1:26" ht="13.5" customHeight="1" x14ac:dyDescent="0.15">
      <c r="A58">
        <v>-2799.73</v>
      </c>
      <c r="B58" t="s">
        <v>239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1</v>
      </c>
      <c r="F58">
        <f>IF(COUNTIF(系1703!E:E,B58),1,0)</f>
        <v>0</v>
      </c>
      <c r="G58">
        <f t="shared" ref="G58" si="26">SUM(C58:F58)</f>
        <v>2</v>
      </c>
      <c r="H58">
        <v>15500</v>
      </c>
      <c r="I58" s="1">
        <v>43089</v>
      </c>
      <c r="J58">
        <v>62</v>
      </c>
      <c r="K58" s="1">
        <f t="shared" si="16"/>
        <v>43151</v>
      </c>
      <c r="L58">
        <v>240</v>
      </c>
      <c r="M58" s="15">
        <v>106.21</v>
      </c>
      <c r="N58">
        <f t="shared" si="22"/>
        <v>13.149495317377731</v>
      </c>
      <c r="O58" t="s">
        <v>598</v>
      </c>
      <c r="P58">
        <v>50</v>
      </c>
      <c r="Q58">
        <f t="shared" si="23"/>
        <v>15.048558792924037</v>
      </c>
      <c r="R58">
        <v>-15500</v>
      </c>
      <c r="S58" s="14">
        <v>43153</v>
      </c>
      <c r="T58" s="51">
        <v>383.15</v>
      </c>
      <c r="U58" s="51">
        <v>50</v>
      </c>
      <c r="V58">
        <f>(T58+U58)*36500/((S58-I58)*H58)</f>
        <v>15.937474798387097</v>
      </c>
      <c r="W58">
        <f t="shared" si="25"/>
        <v>0</v>
      </c>
      <c r="X58">
        <f t="shared" si="4"/>
        <v>198.10499999999999</v>
      </c>
      <c r="Y58">
        <f t="shared" si="5"/>
        <v>216.57499999999999</v>
      </c>
      <c r="Z58" s="36">
        <f t="shared" si="6"/>
        <v>0</v>
      </c>
    </row>
    <row r="59" spans="1:26" x14ac:dyDescent="0.15">
      <c r="B59" s="62" t="s">
        <v>712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0</v>
      </c>
      <c r="G59">
        <f t="shared" ref="G59" si="27">SUM(C59:F59)</f>
        <v>1</v>
      </c>
      <c r="H59" s="36">
        <v>20000</v>
      </c>
      <c r="I59" s="38">
        <v>43094</v>
      </c>
      <c r="J59" s="36">
        <v>90</v>
      </c>
      <c r="K59" s="1">
        <f t="shared" si="16"/>
        <v>43184</v>
      </c>
      <c r="L59" s="39">
        <v>450</v>
      </c>
      <c r="M59" s="40">
        <v>100</v>
      </c>
      <c r="N59" s="36">
        <f t="shared" si="22"/>
        <v>11.152777777777779</v>
      </c>
      <c r="O59" s="36" t="s">
        <v>289</v>
      </c>
      <c r="P59" s="51">
        <v>400</v>
      </c>
      <c r="Q59" s="36">
        <f t="shared" si="23"/>
        <v>19.263888888888889</v>
      </c>
      <c r="R59">
        <v>-20000</v>
      </c>
      <c r="S59" s="41">
        <v>43185</v>
      </c>
      <c r="T59" s="51">
        <v>430.43</v>
      </c>
      <c r="U59" s="36">
        <v>400</v>
      </c>
      <c r="V59" s="36">
        <f t="shared" ref="V59" si="28">(T59+U59)*36500/((S59-I59)*H59)</f>
        <v>16.654228021978025</v>
      </c>
      <c r="W59" s="36">
        <f t="shared" si="25"/>
        <v>0</v>
      </c>
      <c r="X59">
        <f t="shared" si="4"/>
        <v>327.22222222222223</v>
      </c>
      <c r="Y59">
        <f t="shared" si="5"/>
        <v>286.03700000000003</v>
      </c>
      <c r="Z59" s="36">
        <f t="shared" si="6"/>
        <v>0</v>
      </c>
    </row>
    <row r="60" spans="1:26" x14ac:dyDescent="0.15">
      <c r="B60" s="62" t="s">
        <v>712</v>
      </c>
      <c r="C60">
        <f>IF(COUNTIF(系1703!A:A,B60),1,0)</f>
        <v>0</v>
      </c>
      <c r="D60">
        <f>IF(COUNTIF(系1703!C:C,B60),1,0)</f>
        <v>1</v>
      </c>
      <c r="E60">
        <f>IF(COUNTIF(系1703!D:D,B60),1,0)</f>
        <v>0</v>
      </c>
      <c r="F60">
        <f>IF(COUNTIF(系1703!E:E,B60),1,0)</f>
        <v>0</v>
      </c>
      <c r="G60">
        <f t="shared" ref="G60" si="29">SUM(C60:F60)</f>
        <v>1</v>
      </c>
      <c r="H60" s="36">
        <v>10000</v>
      </c>
      <c r="I60" s="38">
        <v>43094</v>
      </c>
      <c r="J60" s="36">
        <v>31</v>
      </c>
      <c r="K60" s="1">
        <f t="shared" si="16"/>
        <v>43125</v>
      </c>
      <c r="L60" s="39">
        <v>80</v>
      </c>
      <c r="M60" s="40">
        <v>100</v>
      </c>
      <c r="N60" s="36">
        <f t="shared" ref="N60:N64" si="30">(L60+M60)*36500/(H60*J60)</f>
        <v>21.193548387096776</v>
      </c>
      <c r="O60" s="36"/>
      <c r="P60" s="51"/>
      <c r="Q60" s="36">
        <f t="shared" ref="Q60:Q64" si="31">(L60+M60+P60)*36500/(H60*J60)</f>
        <v>21.193548387096776</v>
      </c>
      <c r="R60">
        <v>-10000</v>
      </c>
      <c r="S60" s="41">
        <v>43125</v>
      </c>
      <c r="T60" s="36">
        <v>342.7</v>
      </c>
      <c r="U60" s="36"/>
      <c r="V60" s="36">
        <f t="shared" ref="V60:V62" si="32">(T60+U60)*36500/((S60-I60)*H60)</f>
        <v>40.350161290322582</v>
      </c>
      <c r="W60" s="36">
        <f t="shared" ref="W60:W64" si="33">R60+H60</f>
        <v>0</v>
      </c>
      <c r="X60">
        <f t="shared" si="4"/>
        <v>180</v>
      </c>
      <c r="Y60">
        <f t="shared" si="5"/>
        <v>342.7</v>
      </c>
      <c r="Z60" s="36">
        <f t="shared" si="6"/>
        <v>0</v>
      </c>
    </row>
    <row r="61" spans="1:26" x14ac:dyDescent="0.15">
      <c r="B61" t="s">
        <v>138</v>
      </c>
      <c r="C61">
        <f>IF(COUNTIF(系1703!A:A,B61),1,0)</f>
        <v>0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>SUM(C61:F61)</f>
        <v>3</v>
      </c>
      <c r="H61" s="51">
        <v>19960</v>
      </c>
      <c r="I61" s="1">
        <v>43124</v>
      </c>
      <c r="J61" s="18">
        <v>95</v>
      </c>
      <c r="K61" s="25">
        <f t="shared" si="16"/>
        <v>43219</v>
      </c>
      <c r="L61" s="15">
        <v>400</v>
      </c>
      <c r="M61" s="15"/>
      <c r="N61">
        <f t="shared" si="30"/>
        <v>7.699609745807404</v>
      </c>
      <c r="O61" s="36" t="s">
        <v>289</v>
      </c>
      <c r="P61" s="51">
        <v>350</v>
      </c>
      <c r="Q61">
        <f t="shared" si="31"/>
        <v>14.436768273388884</v>
      </c>
      <c r="R61" s="51"/>
      <c r="S61" s="14"/>
      <c r="T61" s="51"/>
      <c r="U61" s="51">
        <v>350</v>
      </c>
      <c r="V61">
        <f t="shared" si="32"/>
        <v>-1.4841620909939721E-2</v>
      </c>
      <c r="W61">
        <f t="shared" si="33"/>
        <v>19960</v>
      </c>
      <c r="X61">
        <f t="shared" si="4"/>
        <v>244.73684210526315</v>
      </c>
      <c r="Y61">
        <f t="shared" si="5"/>
        <v>114.21052631578948</v>
      </c>
      <c r="Z61" s="36">
        <f t="shared" si="6"/>
        <v>0</v>
      </c>
    </row>
    <row r="62" spans="1:26" x14ac:dyDescent="0.15">
      <c r="B62" s="7" t="s">
        <v>487</v>
      </c>
      <c r="C62">
        <f>IF(COUNTIF(系1703!A:A,B62),1,0)</f>
        <v>0</v>
      </c>
      <c r="D62">
        <f>IF(COUNTIF(系1703!C:C,B62),1,0)</f>
        <v>0</v>
      </c>
      <c r="E62">
        <f>IF(COUNTIF(系1703!D:D,B62),1,0)</f>
        <v>0</v>
      </c>
      <c r="F62">
        <f>IF(COUNTIF(系1703!E:E,B62),1,0)</f>
        <v>0</v>
      </c>
      <c r="G62">
        <f t="shared" ref="G62" si="34">SUM(C62:F62)</f>
        <v>0</v>
      </c>
      <c r="H62">
        <v>5000</v>
      </c>
      <c r="I62" s="1">
        <v>43124</v>
      </c>
      <c r="J62">
        <v>31</v>
      </c>
      <c r="K62" s="1">
        <f t="shared" si="16"/>
        <v>43155</v>
      </c>
      <c r="L62">
        <v>25</v>
      </c>
      <c r="M62" s="15"/>
      <c r="N62">
        <f t="shared" si="30"/>
        <v>5.887096774193548</v>
      </c>
      <c r="O62" t="s">
        <v>289</v>
      </c>
      <c r="P62">
        <v>80</v>
      </c>
      <c r="Q62">
        <f t="shared" si="31"/>
        <v>24.725806451612904</v>
      </c>
      <c r="R62" s="51">
        <v>-5000</v>
      </c>
      <c r="S62" s="14">
        <v>43156</v>
      </c>
      <c r="T62" s="51">
        <v>34.479999999999997</v>
      </c>
      <c r="U62">
        <v>80</v>
      </c>
      <c r="V62" s="23">
        <f t="shared" si="32"/>
        <v>26.115749999999998</v>
      </c>
      <c r="W62">
        <f t="shared" si="33"/>
        <v>0</v>
      </c>
      <c r="X62">
        <f t="shared" si="4"/>
        <v>105</v>
      </c>
      <c r="Y62">
        <f t="shared" si="5"/>
        <v>114.47999999999999</v>
      </c>
      <c r="Z62" s="36">
        <f t="shared" si="6"/>
        <v>0</v>
      </c>
    </row>
    <row r="63" spans="1:26" ht="13.5" customHeight="1" x14ac:dyDescent="0.15">
      <c r="B63" t="s">
        <v>390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ref="G63" si="35">SUM(C63:F63)</f>
        <v>0</v>
      </c>
      <c r="H63">
        <v>19850</v>
      </c>
      <c r="I63" s="1">
        <v>43138</v>
      </c>
      <c r="J63">
        <v>29</v>
      </c>
      <c r="K63" s="1">
        <f t="shared" si="16"/>
        <v>43167</v>
      </c>
      <c r="L63">
        <v>205</v>
      </c>
      <c r="M63" s="15">
        <v>150</v>
      </c>
      <c r="N63">
        <f t="shared" si="30"/>
        <v>22.509337270911143</v>
      </c>
      <c r="O63" t="s">
        <v>22</v>
      </c>
      <c r="P63">
        <v>100</v>
      </c>
      <c r="Q63">
        <f t="shared" si="31"/>
        <v>28.849995657083298</v>
      </c>
      <c r="R63" s="51">
        <v>-19850</v>
      </c>
      <c r="S63" s="14">
        <v>43171</v>
      </c>
      <c r="T63" s="51">
        <v>318.77</v>
      </c>
      <c r="U63">
        <v>100</v>
      </c>
      <c r="V63">
        <f>(T63+U63)*36500/((S63-I63)*H63)</f>
        <v>23.33425692695214</v>
      </c>
      <c r="W63">
        <f t="shared" si="33"/>
        <v>0</v>
      </c>
      <c r="X63">
        <f t="shared" si="4"/>
        <v>486.37931034482756</v>
      </c>
      <c r="Y63">
        <f t="shared" si="5"/>
        <v>447.65068965517236</v>
      </c>
      <c r="Z63" s="36">
        <f t="shared" si="6"/>
        <v>0</v>
      </c>
    </row>
    <row r="64" spans="1:26" ht="13.5" customHeight="1" x14ac:dyDescent="0.15">
      <c r="B64" t="s">
        <v>827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1</v>
      </c>
      <c r="F64">
        <f>IF(COUNTIF(系1703!E:E,B64),1,0)</f>
        <v>0</v>
      </c>
      <c r="G64">
        <f t="shared" ref="G64" si="36">SUM(C64:F64)</f>
        <v>1</v>
      </c>
      <c r="H64">
        <v>9952</v>
      </c>
      <c r="I64" s="1">
        <v>43145</v>
      </c>
      <c r="J64">
        <v>91</v>
      </c>
      <c r="K64" s="1">
        <f t="shared" si="16"/>
        <v>43236</v>
      </c>
      <c r="L64">
        <v>470</v>
      </c>
      <c r="M64" s="15"/>
      <c r="N64">
        <f t="shared" si="30"/>
        <v>18.942572700611287</v>
      </c>
      <c r="P64">
        <v>50</v>
      </c>
      <c r="Q64">
        <f t="shared" si="31"/>
        <v>20.957740009186953</v>
      </c>
      <c r="S64" s="14"/>
      <c r="T64" s="51"/>
      <c r="U64">
        <v>50</v>
      </c>
      <c r="V64">
        <f t="shared" ref="V64" si="37">(T64+U64)*36500/((S64-I64)*H64)</f>
        <v>-4.2503239096160815E-3</v>
      </c>
      <c r="W64">
        <f t="shared" si="33"/>
        <v>9952</v>
      </c>
      <c r="X64">
        <f t="shared" si="4"/>
        <v>177.14285714285714</v>
      </c>
      <c r="Y64">
        <f t="shared" si="5"/>
        <v>17.032967032967033</v>
      </c>
      <c r="Z64" s="36">
        <f t="shared" si="6"/>
        <v>0</v>
      </c>
    </row>
    <row r="65" spans="2:26" ht="13.5" customHeight="1" x14ac:dyDescent="0.15">
      <c r="B65" t="s">
        <v>828</v>
      </c>
      <c r="C65">
        <f>IF(COUNTIF(系1703!A:A,B65),1,0)</f>
        <v>0</v>
      </c>
      <c r="D65">
        <f>IF(COUNTIF(系1703!C:C,B65),1,0)</f>
        <v>0</v>
      </c>
      <c r="E65">
        <f>IF(COUNTIF(系1703!D:D,B65),1,0)</f>
        <v>0</v>
      </c>
      <c r="F65">
        <f>IF(COUNTIF(系1703!E:E,B65),1,0)</f>
        <v>0</v>
      </c>
      <c r="G65">
        <f t="shared" ref="G65" si="38">SUM(C65:F65)</f>
        <v>0</v>
      </c>
      <c r="H65">
        <v>10956</v>
      </c>
      <c r="I65" s="1">
        <v>43153</v>
      </c>
      <c r="J65">
        <v>40</v>
      </c>
      <c r="K65" s="1">
        <f t="shared" ref="K65" si="39">I65+J65</f>
        <v>43193</v>
      </c>
      <c r="L65">
        <v>80</v>
      </c>
      <c r="M65" s="15"/>
      <c r="N65">
        <f t="shared" ref="N65" si="40">(L65+M65)*36500/(H65*J65)</f>
        <v>6.6630156991602778</v>
      </c>
      <c r="O65" t="s">
        <v>289</v>
      </c>
      <c r="P65">
        <v>150</v>
      </c>
      <c r="Q65">
        <f t="shared" ref="Q65" si="41">(L65+M65+P65)*36500/(H65*J65)</f>
        <v>19.156170135085798</v>
      </c>
      <c r="R65">
        <v>-10956</v>
      </c>
      <c r="S65" s="14">
        <v>43194</v>
      </c>
      <c r="T65" s="51">
        <v>80</v>
      </c>
      <c r="U65">
        <v>150</v>
      </c>
      <c r="V65">
        <f t="shared" ref="V65" si="42">(T65+U65)*36500/((S65-I65)*H65)</f>
        <v>18.688946473254436</v>
      </c>
      <c r="W65">
        <f t="shared" ref="W65" si="43">R65+H65</f>
        <v>0</v>
      </c>
      <c r="X65">
        <f t="shared" ref="X65" si="44">(L65+M65+P65)*31/(J65)</f>
        <v>178.25</v>
      </c>
      <c r="Y65">
        <f t="shared" ref="Y65" si="45">(T65+U65)*31/(J65)</f>
        <v>178.25</v>
      </c>
      <c r="Z65" s="36">
        <f t="shared" ref="Z65" si="46">U65-P65</f>
        <v>0</v>
      </c>
    </row>
    <row r="66" spans="2:26" ht="13.5" customHeight="1" x14ac:dyDescent="0.15">
      <c r="B66" t="s">
        <v>828</v>
      </c>
      <c r="C66">
        <f>IF(COUNTIF(系1703!A:A,B66),1,0)</f>
        <v>0</v>
      </c>
      <c r="D66">
        <f>IF(COUNTIF(系1703!C:C,B66),1,0)</f>
        <v>0</v>
      </c>
      <c r="E66">
        <f>IF(COUNTIF(系1703!D:D,B66),1,0)</f>
        <v>0</v>
      </c>
      <c r="F66">
        <f>IF(COUNTIF(系1703!E:E,B66),1,0)</f>
        <v>0</v>
      </c>
      <c r="G66">
        <f t="shared" ref="G66" si="47">SUM(C66:F66)</f>
        <v>0</v>
      </c>
      <c r="H66">
        <v>33000</v>
      </c>
      <c r="I66" s="1">
        <v>43153</v>
      </c>
      <c r="J66">
        <v>52</v>
      </c>
      <c r="K66" s="1">
        <f t="shared" ref="K66:K71" si="48">I66+J66</f>
        <v>43205</v>
      </c>
      <c r="L66">
        <v>250</v>
      </c>
      <c r="M66" s="15">
        <v>150</v>
      </c>
      <c r="N66">
        <f t="shared" ref="N66:N71" si="49">(L66+M66)*36500/(H66*J66)</f>
        <v>8.5081585081585089</v>
      </c>
      <c r="O66" t="s">
        <v>289</v>
      </c>
      <c r="P66">
        <v>430</v>
      </c>
      <c r="Q66">
        <f t="shared" ref="Q66:Q71" si="50">(L66+M66+P66)*36500/(H66*J66)</f>
        <v>17.654428904428904</v>
      </c>
      <c r="R66">
        <v>-33000</v>
      </c>
      <c r="S66" s="14">
        <v>43206</v>
      </c>
      <c r="T66" s="51">
        <v>318</v>
      </c>
      <c r="U66">
        <v>430</v>
      </c>
      <c r="V66">
        <f t="shared" ref="V66:V71" si="51">(T66+U66)*36500/((S66-I66)*H66)</f>
        <v>15.610062893081761</v>
      </c>
      <c r="W66">
        <f t="shared" ref="W66:W71" si="52">R66+H66</f>
        <v>0</v>
      </c>
      <c r="X66">
        <f t="shared" ref="X66:X71" si="53">(L66+M66+P66)*31/(J66)</f>
        <v>494.80769230769232</v>
      </c>
      <c r="Y66">
        <f t="shared" ref="Y66:Y71" si="54">(T66+U66)*31/(J66)</f>
        <v>445.92307692307691</v>
      </c>
      <c r="Z66" s="36">
        <f t="shared" ref="Z66:Z71" si="55">U66-P66</f>
        <v>0</v>
      </c>
    </row>
    <row r="67" spans="2:26" x14ac:dyDescent="0.15">
      <c r="B67" s="7" t="s">
        <v>761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0</v>
      </c>
      <c r="F67">
        <f>IF(COUNTIF(系1703!E:E,B67),1,0)</f>
        <v>1</v>
      </c>
      <c r="G67">
        <f t="shared" ref="G67" si="56">SUM(C67:F67)</f>
        <v>2</v>
      </c>
      <c r="H67">
        <v>67000</v>
      </c>
      <c r="I67" s="1">
        <v>43153</v>
      </c>
      <c r="J67">
        <v>77</v>
      </c>
      <c r="K67" s="1">
        <f t="shared" si="48"/>
        <v>43230</v>
      </c>
      <c r="L67" s="81">
        <v>1350</v>
      </c>
      <c r="M67" s="15"/>
      <c r="N67">
        <f t="shared" si="49"/>
        <v>9.5512696258964915</v>
      </c>
      <c r="O67" s="36" t="s">
        <v>289</v>
      </c>
      <c r="P67">
        <v>1000</v>
      </c>
      <c r="Q67">
        <f t="shared" si="50"/>
        <v>16.626284163597596</v>
      </c>
      <c r="S67" s="14"/>
      <c r="U67">
        <v>1000</v>
      </c>
      <c r="V67">
        <f t="shared" si="51"/>
        <v>-1.2624293082821243E-2</v>
      </c>
      <c r="W67">
        <f t="shared" si="52"/>
        <v>67000</v>
      </c>
      <c r="X67">
        <f t="shared" si="53"/>
        <v>946.10389610389609</v>
      </c>
      <c r="Y67">
        <f t="shared" si="54"/>
        <v>402.59740259740261</v>
      </c>
      <c r="Z67">
        <f t="shared" si="55"/>
        <v>0</v>
      </c>
    </row>
    <row r="68" spans="2:26" x14ac:dyDescent="0.15">
      <c r="B68" s="7" t="s">
        <v>826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0</v>
      </c>
      <c r="G68">
        <f t="shared" ref="G68" si="57">SUM(C68:F68)</f>
        <v>0</v>
      </c>
      <c r="H68">
        <v>2000</v>
      </c>
      <c r="I68" s="1">
        <v>43154</v>
      </c>
      <c r="J68">
        <v>5</v>
      </c>
      <c r="K68" s="1">
        <f t="shared" si="48"/>
        <v>43159</v>
      </c>
      <c r="L68">
        <v>5</v>
      </c>
      <c r="M68" s="15"/>
      <c r="N68">
        <f t="shared" si="49"/>
        <v>18.25</v>
      </c>
      <c r="O68" s="51"/>
      <c r="Q68">
        <f t="shared" si="50"/>
        <v>18.25</v>
      </c>
      <c r="R68">
        <v>-2000</v>
      </c>
      <c r="S68" s="14">
        <v>43159</v>
      </c>
      <c r="T68" s="51">
        <v>5</v>
      </c>
      <c r="V68">
        <f t="shared" si="51"/>
        <v>18.25</v>
      </c>
      <c r="W68">
        <f t="shared" si="52"/>
        <v>0</v>
      </c>
      <c r="X68">
        <f t="shared" si="53"/>
        <v>31</v>
      </c>
      <c r="Y68">
        <f t="shared" si="54"/>
        <v>31</v>
      </c>
      <c r="Z68">
        <f t="shared" si="55"/>
        <v>0</v>
      </c>
    </row>
    <row r="69" spans="2:26" x14ac:dyDescent="0.15">
      <c r="B69" s="7" t="s">
        <v>826</v>
      </c>
      <c r="C69">
        <f>IF(COUNTIF(系1703!A:A,B69),1,0)</f>
        <v>0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0</v>
      </c>
      <c r="G69">
        <f t="shared" ref="G69" si="58">SUM(C69:F69)</f>
        <v>0</v>
      </c>
      <c r="H69">
        <v>4950</v>
      </c>
      <c r="I69" s="1">
        <v>43151</v>
      </c>
      <c r="J69">
        <v>3</v>
      </c>
      <c r="K69" s="1">
        <f t="shared" si="48"/>
        <v>43154</v>
      </c>
      <c r="L69">
        <v>2</v>
      </c>
      <c r="M69" s="15">
        <v>7</v>
      </c>
      <c r="N69">
        <f t="shared" si="49"/>
        <v>22.121212121212121</v>
      </c>
      <c r="O69" s="51"/>
      <c r="Q69">
        <f t="shared" si="50"/>
        <v>22.121212121212121</v>
      </c>
      <c r="R69">
        <v>-4950</v>
      </c>
      <c r="S69" s="14">
        <v>43168</v>
      </c>
      <c r="T69" s="51">
        <v>41</v>
      </c>
      <c r="V69">
        <f t="shared" si="51"/>
        <v>17.783719548425431</v>
      </c>
      <c r="W69">
        <f t="shared" si="52"/>
        <v>0</v>
      </c>
      <c r="X69">
        <f t="shared" si="53"/>
        <v>93</v>
      </c>
      <c r="Y69">
        <f t="shared" si="54"/>
        <v>423.66666666666669</v>
      </c>
      <c r="Z69">
        <f t="shared" si="55"/>
        <v>0</v>
      </c>
    </row>
    <row r="70" spans="2:26" x14ac:dyDescent="0.15">
      <c r="B70" t="s">
        <v>170</v>
      </c>
      <c r="C70">
        <f>IF(COUNTIF(系1703!A:A,B70),1,0)</f>
        <v>0</v>
      </c>
      <c r="D70">
        <f>IF(COUNTIF(系1703!C:C,B70),1,0)</f>
        <v>1</v>
      </c>
      <c r="E70">
        <f>IF(COUNTIF(系1703!D:D,B70),1,0)</f>
        <v>0</v>
      </c>
      <c r="F70">
        <f>IF(COUNTIF(系1703!E:E,B70),1,0)</f>
        <v>0</v>
      </c>
      <c r="G70">
        <f t="shared" ref="G70:G72" si="59">SUM(C70:F70)</f>
        <v>1</v>
      </c>
      <c r="H70">
        <v>49500</v>
      </c>
      <c r="I70" s="1">
        <v>43168</v>
      </c>
      <c r="J70">
        <v>30</v>
      </c>
      <c r="K70" s="1">
        <f t="shared" si="48"/>
        <v>43198</v>
      </c>
      <c r="L70">
        <v>530</v>
      </c>
      <c r="M70" s="15">
        <v>500</v>
      </c>
      <c r="N70">
        <f t="shared" si="49"/>
        <v>25.316498316498315</v>
      </c>
      <c r="Q70">
        <f t="shared" si="50"/>
        <v>25.316498316498315</v>
      </c>
      <c r="R70" s="51">
        <v>-49500</v>
      </c>
      <c r="S70" s="14">
        <v>43198</v>
      </c>
      <c r="T70" s="51">
        <v>1041.6600000000001</v>
      </c>
      <c r="V70" s="23">
        <f t="shared" si="51"/>
        <v>25.603090909090909</v>
      </c>
      <c r="W70">
        <f t="shared" si="52"/>
        <v>0</v>
      </c>
      <c r="X70">
        <f t="shared" si="53"/>
        <v>1064.3333333333333</v>
      </c>
      <c r="Y70">
        <f t="shared" si="54"/>
        <v>1076.3820000000001</v>
      </c>
      <c r="Z70">
        <f t="shared" si="55"/>
        <v>0</v>
      </c>
    </row>
    <row r="71" spans="2:26" x14ac:dyDescent="0.15">
      <c r="B71" s="7" t="s">
        <v>728</v>
      </c>
      <c r="C71">
        <f>IF(COUNTIF(系1703!A:A,B71),1,0)</f>
        <v>0</v>
      </c>
      <c r="D71">
        <f>IF(COUNTIF(系1703!C:C,B71),1,0)</f>
        <v>1</v>
      </c>
      <c r="E71">
        <f>IF(COUNTIF(系1703!D:D,B71),1,0)</f>
        <v>1</v>
      </c>
      <c r="F71">
        <f>IF(COUNTIF(系1703!E:E,B71),1,0)</f>
        <v>1</v>
      </c>
      <c r="G71">
        <f t="shared" si="59"/>
        <v>3</v>
      </c>
      <c r="H71">
        <v>34000</v>
      </c>
      <c r="I71" s="1">
        <v>43174</v>
      </c>
      <c r="J71">
        <v>30</v>
      </c>
      <c r="K71" s="1">
        <f t="shared" si="48"/>
        <v>43204</v>
      </c>
      <c r="L71" s="81">
        <v>500</v>
      </c>
      <c r="M71" s="15">
        <v>100</v>
      </c>
      <c r="N71">
        <f t="shared" si="49"/>
        <v>21.470588235294116</v>
      </c>
      <c r="O71" s="36"/>
      <c r="P71">
        <v>85</v>
      </c>
      <c r="Q71">
        <f t="shared" si="50"/>
        <v>24.512254901960784</v>
      </c>
      <c r="R71" s="51">
        <v>-34000</v>
      </c>
      <c r="S71" s="14">
        <v>43204</v>
      </c>
      <c r="T71" s="51">
        <v>341.67</v>
      </c>
      <c r="U71">
        <v>85</v>
      </c>
      <c r="V71">
        <f t="shared" si="51"/>
        <v>15.268093137254901</v>
      </c>
      <c r="W71">
        <f t="shared" si="52"/>
        <v>0</v>
      </c>
      <c r="X71">
        <f t="shared" si="53"/>
        <v>707.83333333333337</v>
      </c>
      <c r="Y71">
        <f t="shared" si="54"/>
        <v>440.89233333333334</v>
      </c>
      <c r="Z71" s="36">
        <f t="shared" si="55"/>
        <v>0</v>
      </c>
    </row>
    <row r="72" spans="2:26" x14ac:dyDescent="0.15">
      <c r="B72" t="s">
        <v>170</v>
      </c>
      <c r="C72">
        <f>IF(COUNTIF(系1703!A:A,B72),1,0)</f>
        <v>0</v>
      </c>
      <c r="D72">
        <f>IF(COUNTIF(系1703!C:C,B72),1,0)</f>
        <v>1</v>
      </c>
      <c r="E72">
        <f>IF(COUNTIF(系1703!D:D,B72),1,0)</f>
        <v>0</v>
      </c>
      <c r="F72">
        <f>IF(COUNTIF(系1703!E:E,B72),1,0)</f>
        <v>0</v>
      </c>
      <c r="G72">
        <f t="shared" si="59"/>
        <v>1</v>
      </c>
      <c r="H72">
        <v>48500</v>
      </c>
      <c r="I72" s="1">
        <v>43173</v>
      </c>
      <c r="J72">
        <v>30</v>
      </c>
      <c r="K72" s="1">
        <f t="shared" ref="K72:K73" si="60">I72+J72</f>
        <v>43203</v>
      </c>
      <c r="L72">
        <v>330</v>
      </c>
      <c r="M72" s="15">
        <v>490</v>
      </c>
      <c r="N72">
        <f t="shared" ref="N72:N73" si="61">(L72+M72)*36500/(H72*J72)</f>
        <v>20.570446735395191</v>
      </c>
      <c r="O72" s="36" t="s">
        <v>289</v>
      </c>
      <c r="P72">
        <v>49</v>
      </c>
      <c r="Q72">
        <f t="shared" ref="Q72:Q73" si="62">(L72+M72+P72)*36500/(H72*J72)</f>
        <v>21.799656357388315</v>
      </c>
      <c r="R72" s="51">
        <v>-48500</v>
      </c>
      <c r="S72" s="14">
        <v>43203</v>
      </c>
      <c r="T72" s="51">
        <v>824.66</v>
      </c>
      <c r="U72">
        <v>49</v>
      </c>
      <c r="V72" s="23">
        <f t="shared" ref="V72:V73" si="63">(T72+U72)*36500/((S72-I72)*H72)</f>
        <v>21.916556701030927</v>
      </c>
      <c r="W72">
        <f t="shared" ref="W72:W73" si="64">R72+H72</f>
        <v>0</v>
      </c>
      <c r="X72">
        <f t="shared" ref="X72:X73" si="65">(L72+M72+P72)*31/(J72)</f>
        <v>897.9666666666667</v>
      </c>
      <c r="Y72">
        <f t="shared" ref="Y72:Y73" si="66">(T72+U72)*31/(J72)</f>
        <v>902.78199999999993</v>
      </c>
      <c r="Z72">
        <f t="shared" ref="Z72:Z73" si="67">U72-P72</f>
        <v>0</v>
      </c>
    </row>
    <row r="73" spans="2:26" x14ac:dyDescent="0.15">
      <c r="B73" s="7" t="s">
        <v>728</v>
      </c>
      <c r="C73">
        <f>IF(COUNTIF(系1703!A:A,B73),1,0)</f>
        <v>0</v>
      </c>
      <c r="D73">
        <f>IF(COUNTIF(系1703!C:C,B73),1,0)</f>
        <v>1</v>
      </c>
      <c r="E73">
        <f>IF(COUNTIF(系1703!D:D,B73),1,0)</f>
        <v>1</v>
      </c>
      <c r="F73">
        <f>IF(COUNTIF(系1703!E:E,B73),1,0)</f>
        <v>1</v>
      </c>
      <c r="G73">
        <f t="shared" ref="G73:G74" si="68">SUM(C73:F73)</f>
        <v>3</v>
      </c>
      <c r="H73">
        <v>14900</v>
      </c>
      <c r="I73" s="1">
        <v>43182</v>
      </c>
      <c r="J73">
        <v>32</v>
      </c>
      <c r="K73" s="1">
        <f t="shared" si="60"/>
        <v>43214</v>
      </c>
      <c r="L73" s="81">
        <v>100</v>
      </c>
      <c r="M73" s="15">
        <v>100</v>
      </c>
      <c r="N73">
        <f t="shared" si="61"/>
        <v>15.310402684563758</v>
      </c>
      <c r="O73" s="36"/>
      <c r="Q73">
        <f t="shared" si="62"/>
        <v>15.310402684563758</v>
      </c>
      <c r="R73" s="51">
        <v>-14900</v>
      </c>
      <c r="S73" s="14">
        <v>43214</v>
      </c>
      <c r="T73" s="51">
        <v>207.4</v>
      </c>
      <c r="V73">
        <f t="shared" si="63"/>
        <v>15.876887583892618</v>
      </c>
      <c r="W73">
        <f t="shared" si="64"/>
        <v>0</v>
      </c>
      <c r="X73">
        <f t="shared" si="65"/>
        <v>193.75</v>
      </c>
      <c r="Y73">
        <f t="shared" si="66"/>
        <v>200.91875000000002</v>
      </c>
      <c r="Z73" s="36">
        <f t="shared" si="67"/>
        <v>0</v>
      </c>
    </row>
    <row r="74" spans="2:26" x14ac:dyDescent="0.15">
      <c r="B74" t="s">
        <v>170</v>
      </c>
      <c r="C74">
        <f>IF(COUNTIF(系1703!A:A,B74),1,0)</f>
        <v>0</v>
      </c>
      <c r="D74">
        <f>IF(COUNTIF(系1703!C:C,B74),1,0)</f>
        <v>1</v>
      </c>
      <c r="E74">
        <f>IF(COUNTIF(系1703!D:D,B74),1,0)</f>
        <v>0</v>
      </c>
      <c r="F74">
        <f>IF(COUNTIF(系1703!E:E,B74),1,0)</f>
        <v>0</v>
      </c>
      <c r="G74">
        <f t="shared" si="68"/>
        <v>1</v>
      </c>
      <c r="H74">
        <v>4950</v>
      </c>
      <c r="I74" s="1">
        <v>43184</v>
      </c>
      <c r="J74">
        <v>30</v>
      </c>
      <c r="K74" s="1">
        <f t="shared" ref="K74:K75" si="69">I74+J74</f>
        <v>43214</v>
      </c>
      <c r="L74">
        <v>33</v>
      </c>
      <c r="M74" s="15">
        <v>50</v>
      </c>
      <c r="N74">
        <f t="shared" ref="N74:N75" si="70">(L74+M74)*36500/(H74*J74)</f>
        <v>20.400673400673401</v>
      </c>
      <c r="O74" s="36"/>
      <c r="Q74">
        <f t="shared" ref="Q74:Q75" si="71">(L74+M74+P74)*36500/(H74*J74)</f>
        <v>20.400673400673401</v>
      </c>
      <c r="R74" s="51">
        <v>-4950</v>
      </c>
      <c r="S74" s="14">
        <v>43214</v>
      </c>
      <c r="T74" s="51">
        <v>103.74</v>
      </c>
      <c r="V74" s="23">
        <f t="shared" ref="V74:V75" si="72">(T74+U74)*36500/((S74-I74)*H74)</f>
        <v>25.498383838383837</v>
      </c>
      <c r="W74">
        <f t="shared" ref="W74:W75" si="73">R74+H74</f>
        <v>0</v>
      </c>
      <c r="X74">
        <f t="shared" ref="X74:X75" si="74">(L74+M74+P74)*31/(J74)</f>
        <v>85.766666666666666</v>
      </c>
      <c r="Y74">
        <f t="shared" ref="Y74:Y75" si="75">(T74+U74)*31/(J74)</f>
        <v>107.19800000000001</v>
      </c>
      <c r="Z74">
        <f t="shared" ref="Z74:Z75" si="76">U74-P74</f>
        <v>0</v>
      </c>
    </row>
    <row r="75" spans="2:26" x14ac:dyDescent="0.15">
      <c r="B75" s="13" t="s">
        <v>126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 t="shared" ref="G75" si="77">SUM(C75:F75)</f>
        <v>3</v>
      </c>
      <c r="H75">
        <v>1900</v>
      </c>
      <c r="I75" s="1">
        <v>43211</v>
      </c>
      <c r="J75">
        <v>182</v>
      </c>
      <c r="K75" s="1">
        <f t="shared" si="69"/>
        <v>43393</v>
      </c>
      <c r="L75">
        <v>77</v>
      </c>
      <c r="M75" s="15">
        <v>100</v>
      </c>
      <c r="N75">
        <f t="shared" si="70"/>
        <v>18.682764603817237</v>
      </c>
      <c r="Q75">
        <f t="shared" si="71"/>
        <v>18.682764603817237</v>
      </c>
      <c r="S75" s="14"/>
      <c r="V75" s="23">
        <f t="shared" si="72"/>
        <v>0</v>
      </c>
      <c r="W75">
        <f t="shared" si="73"/>
        <v>1900</v>
      </c>
      <c r="X75">
        <f t="shared" si="74"/>
        <v>30.14835164835165</v>
      </c>
      <c r="Y75">
        <f t="shared" si="75"/>
        <v>0</v>
      </c>
      <c r="Z75">
        <f t="shared" si="76"/>
        <v>0</v>
      </c>
    </row>
    <row r="76" spans="2:26" x14ac:dyDescent="0.15">
      <c r="B76" s="13" t="s">
        <v>1018</v>
      </c>
      <c r="C76">
        <f>IF(COUNTIF(系1703!A:A,B76),1,0)</f>
        <v>1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ref="G76" si="78">SUM(C76:F76)</f>
        <v>4</v>
      </c>
      <c r="H76">
        <v>2000</v>
      </c>
      <c r="I76" s="1">
        <v>43215</v>
      </c>
      <c r="J76">
        <v>30</v>
      </c>
      <c r="K76" s="1">
        <f t="shared" ref="K76" si="79">I76+J76</f>
        <v>43245</v>
      </c>
      <c r="L76">
        <v>33</v>
      </c>
      <c r="M76" s="15"/>
      <c r="N76">
        <f t="shared" ref="N76" si="80">(L76+M76)*36500/(H76*J76)</f>
        <v>20.074999999999999</v>
      </c>
      <c r="Q76">
        <f t="shared" ref="Q76" si="81">(L76+M76+P76)*36500/(H76*J76)</f>
        <v>20.074999999999999</v>
      </c>
      <c r="S76" s="14"/>
      <c r="V76" s="23">
        <f t="shared" ref="V76" si="82">(T76+U76)*36500/((S76-I76)*H76)</f>
        <v>0</v>
      </c>
      <c r="W76">
        <f t="shared" ref="W76" si="83">R76+H76</f>
        <v>2000</v>
      </c>
      <c r="X76">
        <f t="shared" ref="X76" si="84">(L76+M76+P76)*31/(J76)</f>
        <v>34.1</v>
      </c>
      <c r="Y76">
        <f t="shared" ref="Y76" si="85">(T76+U76)*31/(J76)</f>
        <v>0</v>
      </c>
      <c r="Z76">
        <f t="shared" ref="Z76" si="86">U76-P76</f>
        <v>0</v>
      </c>
    </row>
  </sheetData>
  <autoFilter ref="A2:Z2" xr:uid="{00000000-0009-0000-0000-00000A000000}"/>
  <phoneticPr fontId="3" type="noConversion"/>
  <conditionalFormatting sqref="K100:K1048576 K77">
    <cfRule type="expression" dxfId="111" priority="121">
      <formula>AND(R77&gt;=0,K77&lt;NOW(),H77&gt;0)</formula>
    </cfRule>
    <cfRule type="expression" dxfId="110" priority="122">
      <formula>AND(R42&gt;=0,K42&lt;NOW(),H42&gt;0)</formula>
    </cfRule>
  </conditionalFormatting>
  <conditionalFormatting sqref="K12">
    <cfRule type="expression" dxfId="109" priority="618">
      <formula>AND(R12&gt;=0,K12&lt;NOW(),H12&gt;0)</formula>
    </cfRule>
    <cfRule type="expression" dxfId="108" priority="619">
      <formula>AND(R1048552&gt;=0,K1048552&lt;NOW(),H1048552&gt;0)</formula>
    </cfRule>
  </conditionalFormatting>
  <conditionalFormatting sqref="K17:K18 K14:K15">
    <cfRule type="expression" dxfId="107" priority="706">
      <formula>AND(R14&gt;=0,K14&lt;NOW(),H14&gt;0)</formula>
    </cfRule>
    <cfRule type="expression" dxfId="106" priority="707">
      <formula>AND(#REF!&gt;=0,#REF!&lt;NOW(),#REF!&gt;0)</formula>
    </cfRule>
  </conditionalFormatting>
  <conditionalFormatting sqref="K11">
    <cfRule type="expression" dxfId="105" priority="1066">
      <formula>AND(R11&gt;=0,K11&lt;NOW(),H11&gt;0)</formula>
    </cfRule>
    <cfRule type="expression" dxfId="104" priority="1067">
      <formula>AND(#REF!&gt;=0,#REF!&lt;NOW(),#REF!&gt;0)</formula>
    </cfRule>
  </conditionalFormatting>
  <conditionalFormatting sqref="K16">
    <cfRule type="expression" dxfId="103" priority="79">
      <formula>AND(R16&gt;=0,K16&lt;NOW(),H16&gt;0)</formula>
    </cfRule>
    <cfRule type="expression" dxfId="102" priority="80">
      <formula>AND(#REF!&gt;=0,#REF!&lt;NOW(),#REF!&gt;0)</formula>
    </cfRule>
  </conditionalFormatting>
  <conditionalFormatting sqref="K10">
    <cfRule type="expression" dxfId="101" priority="61">
      <formula>AND(R10&gt;=0,K10&lt;NOW(),H10&gt;0)</formula>
    </cfRule>
    <cfRule type="expression" dxfId="100" priority="62">
      <formula>AND(#REF!&gt;=0,#REF!&lt;NOW(),#REF!&gt;0)</formula>
    </cfRule>
  </conditionalFormatting>
  <conditionalFormatting sqref="K38 K28:K29">
    <cfRule type="expression" dxfId="99" priority="3287">
      <formula>AND(R28&gt;=0,K28&lt;NOW(),H28&gt;0)</formula>
    </cfRule>
    <cfRule type="expression" dxfId="98" priority="3288">
      <formula>AND(#REF!&gt;=0,#REF!&lt;NOW(),#REF!&gt;0)</formula>
    </cfRule>
  </conditionalFormatting>
  <conditionalFormatting sqref="K39 K42">
    <cfRule type="expression" dxfId="97" priority="3293">
      <formula>AND(R39&gt;=0,K39&lt;NOW(),H39&gt;0)</formula>
    </cfRule>
    <cfRule type="expression" dxfId="96" priority="3294">
      <formula>AND(#REF!&gt;=0,#REF!&lt;NOW(),#REF!&gt;0)</formula>
    </cfRule>
  </conditionalFormatting>
  <conditionalFormatting sqref="K43:K45 K32 K47">
    <cfRule type="expression" dxfId="95" priority="3295">
      <formula>AND(R32&gt;=0,K32&lt;NOW(),H32&gt;0)</formula>
    </cfRule>
    <cfRule type="expression" dxfId="94" priority="3296">
      <formula>AND(#REF!&gt;=0,#REF!&lt;NOW(),#REF!&gt;0)</formula>
    </cfRule>
  </conditionalFormatting>
  <conditionalFormatting sqref="K40">
    <cfRule type="expression" dxfId="93" priority="3299">
      <formula>AND(R40&gt;=0,K40&lt;NOW(),H40&gt;0)</formula>
    </cfRule>
    <cfRule type="expression" dxfId="92" priority="3300">
      <formula>AND(#REF!&gt;=0,#REF!&lt;NOW(),#REF!&gt;0)</formula>
    </cfRule>
  </conditionalFormatting>
  <conditionalFormatting sqref="K41">
    <cfRule type="expression" dxfId="91" priority="3313">
      <formula>AND(R41&gt;=0,K41&lt;NOW(),H41&gt;0)</formula>
    </cfRule>
    <cfRule type="expression" dxfId="90" priority="3314">
      <formula>AND(#REF!&gt;=0,#REF!&lt;NOW(),#REF!&gt;0)</formula>
    </cfRule>
  </conditionalFormatting>
  <conditionalFormatting sqref="K48:K60">
    <cfRule type="expression" dxfId="89" priority="3317">
      <formula>AND(R48&gt;=0,K48&lt;NOW(),H48&gt;0)</formula>
    </cfRule>
    <cfRule type="expression" dxfId="88" priority="3318">
      <formula>AND(#REF!&gt;=0,#REF!&lt;NOW(),#REF!&gt;0)</formula>
    </cfRule>
  </conditionalFormatting>
  <conditionalFormatting sqref="K34:K37">
    <cfRule type="expression" dxfId="87" priority="3401">
      <formula>AND(R34&gt;=0,K34&lt;NOW(),H34&gt;0)</formula>
    </cfRule>
    <cfRule type="expression" dxfId="86" priority="3402">
      <formula>AND(#REF!&gt;=0,#REF!&lt;NOW(),#REF!&gt;0)</formula>
    </cfRule>
  </conditionalFormatting>
  <conditionalFormatting sqref="K30:K31">
    <cfRule type="expression" dxfId="85" priority="3481">
      <formula>AND(R30&gt;=0,K30&lt;NOW(),H30&gt;0)</formula>
    </cfRule>
    <cfRule type="expression" dxfId="84" priority="3482">
      <formula>AND(#REF!&gt;=0,#REF!&lt;NOW(),#REF!&gt;0)</formula>
    </cfRule>
  </conditionalFormatting>
  <conditionalFormatting sqref="K33">
    <cfRule type="expression" dxfId="83" priority="3489">
      <formula>AND(R33&gt;=0,K33&lt;NOW(),H33&gt;0)</formula>
    </cfRule>
    <cfRule type="expression" dxfId="82" priority="3490">
      <formula>AND(#REF!&gt;=0,#REF!&lt;NOW(),#REF!&gt;0)</formula>
    </cfRule>
  </conditionalFormatting>
  <conditionalFormatting sqref="K26:K27 K23 K20 K13">
    <cfRule type="expression" dxfId="81" priority="3599">
      <formula>AND(R13&gt;=0,K13&lt;NOW(),H13&gt;0)</formula>
    </cfRule>
    <cfRule type="expression" dxfId="80" priority="3600">
      <formula>AND(#REF!&gt;=0,#REF!&lt;NOW(),#REF!&gt;0)</formula>
    </cfRule>
  </conditionalFormatting>
  <conditionalFormatting sqref="K24">
    <cfRule type="expression" dxfId="79" priority="3633">
      <formula>AND(R24&gt;=0,K24&lt;NOW(),H24&gt;0)</formula>
    </cfRule>
    <cfRule type="expression" dxfId="78" priority="3634">
      <formula>AND(R17&gt;=0,K17&lt;NOW(),H17&gt;0)</formula>
    </cfRule>
  </conditionalFormatting>
  <conditionalFormatting sqref="K25">
    <cfRule type="expression" dxfId="77" priority="3635">
      <formula>AND(R25&gt;=0,K25&lt;NOW(),H25&gt;0)</formula>
    </cfRule>
    <cfRule type="expression" dxfId="76" priority="3636">
      <formula>AND(#REF!&gt;=0,#REF!&lt;NOW(),#REF!&gt;0)</formula>
    </cfRule>
  </conditionalFormatting>
  <conditionalFormatting sqref="K9">
    <cfRule type="expression" dxfId="75" priority="3687">
      <formula>AND(R9&gt;=0,K9&lt;NOW(),H9&gt;0)</formula>
    </cfRule>
    <cfRule type="expression" dxfId="74" priority="3688">
      <formula>AND(R1048553&gt;=0,K1048553&lt;NOW(),H1048553&gt;0)</formula>
    </cfRule>
  </conditionalFormatting>
  <conditionalFormatting sqref="K22">
    <cfRule type="expression" dxfId="73" priority="3729">
      <formula>AND(R22&gt;=0,K22&lt;NOW(),H22&gt;0)</formula>
    </cfRule>
    <cfRule type="expression" dxfId="72" priority="3730">
      <formula>AND(#REF!&gt;=0,#REF!&lt;NOW(),#REF!&gt;0)</formula>
    </cfRule>
  </conditionalFormatting>
  <conditionalFormatting sqref="K6">
    <cfRule type="expression" dxfId="71" priority="3797">
      <formula>AND(R6&gt;=0,K6&lt;NOW(),H6&gt;0)</formula>
    </cfRule>
    <cfRule type="expression" dxfId="70" priority="3798">
      <formula>AND(R1048360&gt;=0,K1048360&lt;NOW(),H1048360&gt;0)</formula>
    </cfRule>
  </conditionalFormatting>
  <conditionalFormatting sqref="K19">
    <cfRule type="expression" dxfId="69" priority="3813">
      <formula>AND(R19&gt;=0,K19&lt;NOW(),H19&gt;0)</formula>
    </cfRule>
    <cfRule type="expression" dxfId="68" priority="3814">
      <formula>AND(#REF!&gt;=0,#REF!&lt;NOW(),#REF!&gt;0)</formula>
    </cfRule>
  </conditionalFormatting>
  <conditionalFormatting sqref="K46">
    <cfRule type="expression" dxfId="67" priority="59">
      <formula>AND(R46&gt;=0,K46&lt;NOW(),H46&gt;0)</formula>
    </cfRule>
    <cfRule type="expression" dxfId="66" priority="60">
      <formula>AND(#REF!&gt;=0,#REF!&lt;NOW(),#REF!&gt;0)</formula>
    </cfRule>
  </conditionalFormatting>
  <conditionalFormatting sqref="K21">
    <cfRule type="expression" dxfId="65" priority="55">
      <formula>AND(R21&gt;=0,K21&lt;NOW(),H21&gt;0)</formula>
    </cfRule>
    <cfRule type="expression" dxfId="64" priority="56">
      <formula>AND(#REF!&gt;=0,#REF!&lt;NOW(),#REF!&gt;0)</formula>
    </cfRule>
  </conditionalFormatting>
  <conditionalFormatting sqref="K61">
    <cfRule type="expression" dxfId="63" priority="35">
      <formula>AND(R61&gt;=0,K61&lt;NOW(),H61&gt;0)</formula>
    </cfRule>
    <cfRule type="expression" dxfId="62" priority="36">
      <formula>AND(#REF!&gt;=0,#REF!&lt;NOW(),#REF!&gt;0)</formula>
    </cfRule>
  </conditionalFormatting>
  <conditionalFormatting sqref="K62:K64">
    <cfRule type="expression" dxfId="61" priority="33">
      <formula>AND(R62&gt;=0,K62&lt;NOW(),H62&gt;0)</formula>
    </cfRule>
    <cfRule type="expression" dxfId="60" priority="34">
      <formula>AND(#REF!&gt;=0,#REF!&lt;NOW(),#REF!&gt;0)</formula>
    </cfRule>
  </conditionalFormatting>
  <conditionalFormatting sqref="K65">
    <cfRule type="expression" dxfId="59" priority="25">
      <formula>AND(R65&gt;=0,K65&lt;NOW(),H65&gt;0)</formula>
    </cfRule>
    <cfRule type="expression" dxfId="58" priority="26">
      <formula>AND(#REF!&gt;=0,#REF!&lt;NOW(),#REF!&gt;0)</formula>
    </cfRule>
  </conditionalFormatting>
  <conditionalFormatting sqref="K66">
    <cfRule type="expression" dxfId="57" priority="23">
      <formula>AND(R66&gt;=0,K66&lt;NOW(),H66&gt;0)</formula>
    </cfRule>
    <cfRule type="expression" dxfId="56" priority="24">
      <formula>AND(#REF!&gt;=0,#REF!&lt;NOW(),#REF!&gt;0)</formula>
    </cfRule>
  </conditionalFormatting>
  <conditionalFormatting sqref="K67">
    <cfRule type="expression" dxfId="55" priority="21">
      <formula>AND(R67&gt;=0,K67&lt;NOW(),H67&gt;0)</formula>
    </cfRule>
    <cfRule type="expression" dxfId="54" priority="22">
      <formula>AND(#REF!&gt;=0,#REF!&lt;NOW(),#REF!&gt;0)</formula>
    </cfRule>
  </conditionalFormatting>
  <conditionalFormatting sqref="K68">
    <cfRule type="expression" dxfId="53" priority="19">
      <formula>AND(R68&gt;=0,K68&lt;NOW(),H68&gt;0)</formula>
    </cfRule>
    <cfRule type="expression" dxfId="52" priority="20">
      <formula>AND(#REF!&gt;=0,#REF!&lt;NOW(),#REF!&gt;0)</formula>
    </cfRule>
  </conditionalFormatting>
  <conditionalFormatting sqref="K78:K98">
    <cfRule type="expression" dxfId="51" priority="5323">
      <formula>AND(R78&gt;=0,K78&lt;NOW(),H78&gt;0)</formula>
    </cfRule>
    <cfRule type="expression" dxfId="50" priority="5324">
      <formula>AND(R44&gt;=0,K44&lt;NOW(),H44&gt;0)</formula>
    </cfRule>
  </conditionalFormatting>
  <conditionalFormatting sqref="K99">
    <cfRule type="expression" dxfId="49" priority="5327">
      <formula>AND(R99&gt;=0,K99&lt;NOW(),H99&gt;0)</formula>
    </cfRule>
    <cfRule type="expression" dxfId="48" priority="5328">
      <formula>AND(#REF!&gt;=0,#REF!&lt;NOW(),#REF!&gt;0)</formula>
    </cfRule>
  </conditionalFormatting>
  <conditionalFormatting sqref="K5">
    <cfRule type="expression" dxfId="47" priority="5333">
      <formula>AND(R5&gt;=0,K5&lt;NOW(),H5&gt;0)</formula>
    </cfRule>
    <cfRule type="expression" dxfId="46" priority="5334">
      <formula>AND(R1048358&gt;=0,K1048358&lt;NOW(),H1048358&gt;0)</formula>
    </cfRule>
  </conditionalFormatting>
  <conditionalFormatting sqref="K7">
    <cfRule type="expression" dxfId="45" priority="5335">
      <formula>AND(R7&gt;=0,K7&lt;NOW(),H7&gt;0)</formula>
    </cfRule>
    <cfRule type="expression" dxfId="44" priority="5336">
      <formula>AND(R1048356&gt;=0,K1048356&lt;NOW(),H1048356&gt;0)</formula>
    </cfRule>
  </conditionalFormatting>
  <conditionalFormatting sqref="K8">
    <cfRule type="expression" dxfId="43" priority="5337">
      <formula>AND(R8&gt;=0,K8&lt;NOW(),H8&gt;0)</formula>
    </cfRule>
    <cfRule type="expression" dxfId="42" priority="5338">
      <formula>AND(R1048545&gt;=0,K1048545&lt;NOW(),H1048545&gt;0)</formula>
    </cfRule>
  </conditionalFormatting>
  <conditionalFormatting sqref="K4">
    <cfRule type="expression" dxfId="41" priority="5341">
      <formula>AND(R4&gt;=0,K4&lt;NOW(),H4&gt;0)</formula>
    </cfRule>
    <cfRule type="expression" dxfId="40" priority="5342">
      <formula>AND(R1048355&gt;=0,K1048355&lt;NOW(),H1048355&gt;0)</formula>
    </cfRule>
  </conditionalFormatting>
  <conditionalFormatting sqref="K1:K3">
    <cfRule type="expression" dxfId="39" priority="5345">
      <formula>AND(R1&gt;=0,K1&lt;NOW(),H1&gt;0)</formula>
    </cfRule>
    <cfRule type="expression" dxfId="38" priority="5346">
      <formula>AND(R1048346&gt;=0,K1048346&lt;NOW(),H1048346&gt;0)</formula>
    </cfRule>
  </conditionalFormatting>
  <conditionalFormatting sqref="K69">
    <cfRule type="expression" dxfId="37" priority="15">
      <formula>AND(R69&gt;=0,K69&lt;NOW(),H69&gt;0)</formula>
    </cfRule>
    <cfRule type="expression" dxfId="36" priority="16">
      <formula>AND(#REF!&gt;=0,#REF!&lt;NOW(),#REF!&gt;0)</formula>
    </cfRule>
  </conditionalFormatting>
  <conditionalFormatting sqref="K70">
    <cfRule type="expression" dxfId="35" priority="13">
      <formula>AND(R70&gt;=0,K70&lt;NOW(),H70&gt;0)</formula>
    </cfRule>
    <cfRule type="expression" dxfId="34" priority="14">
      <formula>AND(#REF!&gt;=0,#REF!&lt;NOW(),#REF!&gt;0)</formula>
    </cfRule>
  </conditionalFormatting>
  <conditionalFormatting sqref="K71">
    <cfRule type="expression" dxfId="33" priority="11">
      <formula>AND(R71&gt;=0,K71&lt;NOW(),H71&gt;0)</formula>
    </cfRule>
    <cfRule type="expression" dxfId="32" priority="12">
      <formula>AND(#REF!&gt;=0,#REF!&lt;NOW(),#REF!&gt;0)</formula>
    </cfRule>
  </conditionalFormatting>
  <conditionalFormatting sqref="K72">
    <cfRule type="expression" dxfId="31" priority="9">
      <formula>AND(R72&gt;=0,K72&lt;NOW(),H72&gt;0)</formula>
    </cfRule>
    <cfRule type="expression" dxfId="30" priority="10">
      <formula>AND(#REF!&gt;=0,#REF!&lt;NOW(),#REF!&gt;0)</formula>
    </cfRule>
  </conditionalFormatting>
  <conditionalFormatting sqref="K73">
    <cfRule type="expression" dxfId="29" priority="7">
      <formula>AND(R73&gt;=0,K73&lt;NOW(),H73&gt;0)</formula>
    </cfRule>
    <cfRule type="expression" dxfId="28" priority="8">
      <formula>AND(#REF!&gt;=0,#REF!&lt;NOW(),#REF!&gt;0)</formula>
    </cfRule>
  </conditionalFormatting>
  <conditionalFormatting sqref="K74">
    <cfRule type="expression" dxfId="27" priority="5">
      <formula>AND(R74&gt;=0,K74&lt;NOW(),H74&gt;0)</formula>
    </cfRule>
    <cfRule type="expression" dxfId="26" priority="6">
      <formula>AND(#REF!&gt;=0,#REF!&lt;NOW(),#REF!&gt;0)</formula>
    </cfRule>
  </conditionalFormatting>
  <conditionalFormatting sqref="K75">
    <cfRule type="expression" dxfId="25" priority="3">
      <formula>AND(R75&gt;=0,K75&lt;NOW(),H75&gt;0)</formula>
    </cfRule>
    <cfRule type="expression" dxfId="24" priority="4">
      <formula>AND(#REF!&gt;=0,#REF!&lt;NOW(),#REF!&gt;0)</formula>
    </cfRule>
  </conditionalFormatting>
  <conditionalFormatting sqref="K76">
    <cfRule type="expression" dxfId="23" priority="1">
      <formula>AND(R76&gt;=0,K76&lt;NOW(),H76&gt;0)</formula>
    </cfRule>
    <cfRule type="expression" dxfId="22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14"/>
  <sheetViews>
    <sheetView workbookViewId="0">
      <pane ySplit="2" topLeftCell="A3" activePane="bottomLeft" state="frozen"/>
      <selection pane="bottomLeft" activeCell="J17" sqref="J17"/>
    </sheetView>
  </sheetViews>
  <sheetFormatPr defaultRowHeight="13.5" x14ac:dyDescent="0.15"/>
  <cols>
    <col min="1" max="1" width="9" customWidth="1"/>
    <col min="2" max="2" width="15.25" style="7" customWidth="1"/>
    <col min="3" max="3" width="7.25" bestFit="1" customWidth="1"/>
    <col min="4" max="5" width="5.375" bestFit="1" customWidth="1"/>
    <col min="6" max="8" width="7.25" bestFit="1" customWidth="1"/>
    <col min="9" max="9" width="10.5" style="1" bestFit="1" customWidth="1"/>
    <col min="10" max="10" width="10.5" style="18" bestFit="1" customWidth="1"/>
    <col min="11" max="11" width="11.625" style="1" bestFit="1" customWidth="1"/>
    <col min="12" max="12" width="11" style="15" bestFit="1" customWidth="1"/>
    <col min="13" max="13" width="10.5" style="15" bestFit="1" customWidth="1"/>
    <col min="19" max="19" width="11" bestFit="1" customWidth="1"/>
    <col min="22" max="22" width="11.625" bestFit="1" customWidth="1"/>
  </cols>
  <sheetData>
    <row r="1" spans="1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</row>
    <row r="2" spans="1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3</v>
      </c>
      <c r="J2" s="18" t="s">
        <v>267</v>
      </c>
      <c r="K2" s="1" t="s">
        <v>273</v>
      </c>
      <c r="L2" s="15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8</v>
      </c>
      <c r="U2" t="s">
        <v>284</v>
      </c>
      <c r="V2" t="s">
        <v>9</v>
      </c>
      <c r="W2" t="s">
        <v>346</v>
      </c>
      <c r="X2" t="s">
        <v>818</v>
      </c>
      <c r="Y2" t="s">
        <v>354</v>
      </c>
      <c r="Z2" s="36" t="s">
        <v>584</v>
      </c>
    </row>
    <row r="3" spans="1:26" x14ac:dyDescent="0.15">
      <c r="B3" t="s">
        <v>127</v>
      </c>
      <c r="C3">
        <f>IF(COUNTIF(系1703!A:A,B3),1,0)</f>
        <v>0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" si="0">SUM(C3:F3)</f>
        <v>3</v>
      </c>
      <c r="H3" s="51">
        <v>30000</v>
      </c>
      <c r="I3" s="1">
        <v>43116</v>
      </c>
      <c r="J3" s="18">
        <v>92</v>
      </c>
      <c r="K3" s="1">
        <f t="shared" ref="K3:K6" si="1">I3+J3</f>
        <v>43208</v>
      </c>
      <c r="L3" s="15">
        <v>1100</v>
      </c>
      <c r="M3" s="15">
        <v>28</v>
      </c>
      <c r="N3">
        <f t="shared" ref="N3:N6" si="2">(L3+M3)*36500/(H3*J3)</f>
        <v>14.917391304347825</v>
      </c>
      <c r="O3" t="s">
        <v>419</v>
      </c>
      <c r="Q3">
        <f t="shared" ref="Q3:Q6" si="3">(L3+M3+P3)*36500/(H3*J3)</f>
        <v>14.917391304347825</v>
      </c>
      <c r="R3">
        <v>-30000</v>
      </c>
      <c r="S3" s="14">
        <v>43209</v>
      </c>
      <c r="T3">
        <v>1349</v>
      </c>
      <c r="V3">
        <f t="shared" ref="V3:V6" si="4">(T3+U3)*36500/((S3-I3)*H3)</f>
        <v>17.648207885304661</v>
      </c>
      <c r="W3">
        <f t="shared" ref="W3:W6" si="5">R3+H3</f>
        <v>0</v>
      </c>
      <c r="X3">
        <f>(L3+M3+P3)*31/(J3)</f>
        <v>380.08695652173913</v>
      </c>
      <c r="Y3">
        <f>(T3+U3)*31/(J3)</f>
        <v>454.55434782608694</v>
      </c>
      <c r="Z3" s="36">
        <f>U3-P3</f>
        <v>0</v>
      </c>
    </row>
    <row r="4" spans="1:26" x14ac:dyDescent="0.15">
      <c r="B4" t="s">
        <v>127</v>
      </c>
      <c r="C4">
        <f>IF(COUNTIF(系1703!A:A,B4),1,0)</f>
        <v>0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ref="G4" si="6">SUM(C4:F4)</f>
        <v>3</v>
      </c>
      <c r="H4" s="51">
        <v>19972</v>
      </c>
      <c r="I4" s="1">
        <v>43122</v>
      </c>
      <c r="J4" s="18">
        <v>31</v>
      </c>
      <c r="K4" s="1">
        <f t="shared" si="1"/>
        <v>43153</v>
      </c>
      <c r="L4" s="15">
        <v>365</v>
      </c>
      <c r="M4" s="15">
        <v>18</v>
      </c>
      <c r="N4">
        <f t="shared" si="2"/>
        <v>22.579191513279881</v>
      </c>
      <c r="O4" t="s">
        <v>419</v>
      </c>
      <c r="Q4">
        <f t="shared" si="3"/>
        <v>22.579191513279881</v>
      </c>
      <c r="R4">
        <v>-19972</v>
      </c>
      <c r="S4" s="14">
        <v>43155</v>
      </c>
      <c r="T4">
        <v>338.57</v>
      </c>
      <c r="V4">
        <f t="shared" si="4"/>
        <v>18.750197245841147</v>
      </c>
      <c r="W4">
        <f t="shared" si="5"/>
        <v>0</v>
      </c>
      <c r="X4">
        <f>(L4+M4+P4)*31/(J4)</f>
        <v>383</v>
      </c>
      <c r="Y4">
        <f>(T4+U4)*31/(J4)</f>
        <v>338.57</v>
      </c>
      <c r="Z4" s="36">
        <f>U4-P4</f>
        <v>0</v>
      </c>
    </row>
    <row r="5" spans="1:26" ht="13.5" customHeight="1" x14ac:dyDescent="0.15">
      <c r="B5" t="s">
        <v>827</v>
      </c>
      <c r="C5">
        <f>IF(COUNTIF(系1703!A:A,B5),1,0)</f>
        <v>0</v>
      </c>
      <c r="D5">
        <f>IF(COUNTIF(系1703!C:C,B5),1,0)</f>
        <v>0</v>
      </c>
      <c r="E5">
        <f>IF(COUNTIF(系1703!D:D,B5),1,0)</f>
        <v>1</v>
      </c>
      <c r="F5">
        <f>IF(COUNTIF(系1703!E:E,B5),1,0)</f>
        <v>0</v>
      </c>
      <c r="G5">
        <f t="shared" ref="G5" si="7">SUM(C5:F5)</f>
        <v>1</v>
      </c>
      <c r="H5">
        <v>9952</v>
      </c>
      <c r="I5" s="1">
        <v>43145</v>
      </c>
      <c r="J5">
        <v>91</v>
      </c>
      <c r="K5" s="1">
        <f t="shared" si="1"/>
        <v>43236</v>
      </c>
      <c r="L5">
        <v>470</v>
      </c>
      <c r="N5">
        <f t="shared" si="2"/>
        <v>18.942572700611287</v>
      </c>
      <c r="P5">
        <v>50</v>
      </c>
      <c r="Q5">
        <f t="shared" si="3"/>
        <v>20.957740009186953</v>
      </c>
      <c r="S5" s="14"/>
      <c r="T5" s="51"/>
      <c r="U5">
        <v>50</v>
      </c>
      <c r="V5">
        <f t="shared" si="4"/>
        <v>-4.2503239096160815E-3</v>
      </c>
      <c r="W5">
        <f t="shared" si="5"/>
        <v>9952</v>
      </c>
      <c r="X5">
        <f t="shared" ref="X5:X6" si="8">(L5+M5+P5)*31/(J5)</f>
        <v>177.14285714285714</v>
      </c>
      <c r="Y5">
        <f t="shared" ref="Y5:Y6" si="9">(T5+U5)*31/(J5)</f>
        <v>17.032967032967033</v>
      </c>
      <c r="Z5" s="36">
        <f t="shared" ref="Z5:Z6" si="10">U5-P5</f>
        <v>0</v>
      </c>
    </row>
    <row r="6" spans="1:26" x14ac:dyDescent="0.15">
      <c r="A6">
        <v>3687.98</v>
      </c>
      <c r="B6" s="7" t="s">
        <v>826</v>
      </c>
      <c r="C6">
        <f>IF(COUNTIF(系1703!A:A,B6),1,0)</f>
        <v>0</v>
      </c>
      <c r="D6">
        <f>IF(COUNTIF(系1703!C:C,B6),1,0)</f>
        <v>0</v>
      </c>
      <c r="E6">
        <f>IF(COUNTIF(系1703!D:D,B6),1,0)</f>
        <v>0</v>
      </c>
      <c r="F6">
        <f>IF(COUNTIF(系1703!E:E,B6),1,0)</f>
        <v>0</v>
      </c>
      <c r="G6">
        <f t="shared" ref="G6" si="11">SUM(C6:F6)</f>
        <v>0</v>
      </c>
      <c r="H6">
        <v>3200</v>
      </c>
      <c r="I6" s="1">
        <v>43154</v>
      </c>
      <c r="J6">
        <v>5</v>
      </c>
      <c r="K6" s="1">
        <f t="shared" si="1"/>
        <v>43159</v>
      </c>
      <c r="L6">
        <v>10</v>
      </c>
      <c r="N6">
        <f t="shared" si="2"/>
        <v>22.8125</v>
      </c>
      <c r="O6" s="51"/>
      <c r="Q6">
        <f t="shared" si="3"/>
        <v>22.8125</v>
      </c>
      <c r="R6">
        <v>-3200</v>
      </c>
      <c r="S6" s="14">
        <v>43159</v>
      </c>
      <c r="T6" s="51">
        <v>10</v>
      </c>
      <c r="V6">
        <f t="shared" si="4"/>
        <v>22.8125</v>
      </c>
      <c r="W6">
        <f t="shared" si="5"/>
        <v>0</v>
      </c>
      <c r="X6">
        <f t="shared" si="8"/>
        <v>62</v>
      </c>
      <c r="Y6">
        <f t="shared" si="9"/>
        <v>62</v>
      </c>
      <c r="Z6">
        <f t="shared" si="10"/>
        <v>0</v>
      </c>
    </row>
    <row r="7" spans="1:26" ht="13.5" customHeight="1" x14ac:dyDescent="0.15">
      <c r="B7" t="s">
        <v>997</v>
      </c>
      <c r="C7">
        <f>IF(COUNTIF(系1703!A:A,B7),1,0)</f>
        <v>0</v>
      </c>
      <c r="D7">
        <f>IF(COUNTIF(系1703!C:C,B7),1,0)</f>
        <v>0</v>
      </c>
      <c r="E7">
        <f>IF(COUNTIF(系1703!D:D,B7),1,0)</f>
        <v>0</v>
      </c>
      <c r="F7">
        <f>IF(COUNTIF(系1703!E:E,B7),1,0)</f>
        <v>0</v>
      </c>
      <c r="G7">
        <f t="shared" ref="G7" si="12">SUM(C7:F7)</f>
        <v>0</v>
      </c>
      <c r="H7">
        <v>7231</v>
      </c>
      <c r="I7" s="1">
        <v>43182</v>
      </c>
      <c r="J7">
        <v>31</v>
      </c>
      <c r="K7" s="1">
        <f t="shared" ref="K7" si="13">I7+J7</f>
        <v>43213</v>
      </c>
      <c r="L7">
        <v>60</v>
      </c>
      <c r="M7" s="15">
        <v>60</v>
      </c>
      <c r="N7">
        <f t="shared" ref="N7" si="14">(L7+M7)*36500/(H7*J7)</f>
        <v>19.539527393257526</v>
      </c>
      <c r="Q7">
        <f t="shared" ref="Q7" si="15">(L7+M7+P7)*36500/(H7*J7)</f>
        <v>19.539527393257526</v>
      </c>
      <c r="R7">
        <v>-7231</v>
      </c>
      <c r="S7" s="14">
        <v>43214</v>
      </c>
      <c r="T7" s="51">
        <v>114.73</v>
      </c>
      <c r="V7">
        <f t="shared" ref="V7" si="16">(T7+U7)*36500/((S7-I7)*H7)</f>
        <v>18.097622216844144</v>
      </c>
      <c r="W7">
        <f t="shared" ref="W7" si="17">R7+H7</f>
        <v>0</v>
      </c>
      <c r="X7">
        <f t="shared" ref="X7" si="18">(L7+M7+P7)*31/(J7)</f>
        <v>120</v>
      </c>
      <c r="Y7">
        <f t="shared" ref="Y7" si="19">(T7+U7)*31/(J7)</f>
        <v>114.73</v>
      </c>
      <c r="Z7" s="36">
        <f t="shared" ref="Z7" si="20">U7-P7</f>
        <v>0</v>
      </c>
    </row>
    <row r="8" spans="1:26" ht="13.5" customHeight="1" x14ac:dyDescent="0.15">
      <c r="B8" t="s">
        <v>993</v>
      </c>
      <c r="C8">
        <f>IF(COUNTIF(系1703!A:A,B8),1,0)</f>
        <v>0</v>
      </c>
      <c r="D8">
        <f>IF(COUNTIF(系1703!C:C,B8),1,0)</f>
        <v>0</v>
      </c>
      <c r="E8">
        <f>IF(COUNTIF(系1703!D:D,B8),1,0)</f>
        <v>0</v>
      </c>
      <c r="F8">
        <f>IF(COUNTIF(系1703!E:E,B8),1,0)</f>
        <v>0</v>
      </c>
      <c r="G8">
        <f t="shared" ref="G8" si="21">SUM(C8:F8)</f>
        <v>0</v>
      </c>
      <c r="H8">
        <v>15500</v>
      </c>
      <c r="I8" s="1">
        <v>43196</v>
      </c>
      <c r="J8">
        <v>31</v>
      </c>
      <c r="K8" s="1">
        <f t="shared" ref="K8" si="22">I8+J8</f>
        <v>43227</v>
      </c>
      <c r="L8">
        <v>90.42</v>
      </c>
      <c r="M8" s="15">
        <v>20</v>
      </c>
      <c r="N8">
        <f t="shared" ref="N8" si="23">(L8+M8)*36500/(H8*J8)</f>
        <v>8.3877835587929237</v>
      </c>
      <c r="O8" t="s">
        <v>977</v>
      </c>
      <c r="P8">
        <v>164</v>
      </c>
      <c r="Q8">
        <f t="shared" ref="Q8" si="24">(L8+M8+P8)*36500/(H8*J8)</f>
        <v>20.84563995837669</v>
      </c>
      <c r="S8" s="14"/>
      <c r="T8" s="51"/>
      <c r="U8">
        <v>164</v>
      </c>
      <c r="V8">
        <f t="shared" ref="V8" si="25">(T8+U8)*36500/((S8-I8)*H8)</f>
        <v>-8.9404932953768123E-3</v>
      </c>
      <c r="W8">
        <f t="shared" ref="W8" si="26">R8+H8</f>
        <v>15500</v>
      </c>
      <c r="X8">
        <f t="shared" ref="X8" si="27">(L8+M8+P8)*31/(J8)</f>
        <v>274.42</v>
      </c>
      <c r="Y8">
        <f t="shared" ref="Y8" si="28">(T8+U8)*31/(J8)</f>
        <v>164</v>
      </c>
      <c r="Z8" s="36">
        <f t="shared" ref="Z8" si="29">U8-P8</f>
        <v>0</v>
      </c>
    </row>
    <row r="9" spans="1:26" ht="13.5" customHeight="1" x14ac:dyDescent="0.15">
      <c r="B9" t="s">
        <v>976</v>
      </c>
      <c r="C9">
        <f>IF(COUNTIF(系1703!A:A,B9),1,0)</f>
        <v>0</v>
      </c>
      <c r="D9">
        <f>IF(COUNTIF(系1703!C:C,B9),1,0)</f>
        <v>0</v>
      </c>
      <c r="E9">
        <f>IF(COUNTIF(系1703!D:D,B9),1,0)</f>
        <v>0</v>
      </c>
      <c r="F9">
        <f>IF(COUNTIF(系1703!E:E,B9),1,0)</f>
        <v>0</v>
      </c>
      <c r="G9">
        <f t="shared" ref="G9" si="30">SUM(C9:F9)</f>
        <v>0</v>
      </c>
      <c r="H9">
        <v>22000</v>
      </c>
      <c r="I9" s="1">
        <v>43198</v>
      </c>
      <c r="J9">
        <v>31</v>
      </c>
      <c r="K9" s="1">
        <f t="shared" ref="K9:K10" si="31">I9+J9</f>
        <v>43229</v>
      </c>
      <c r="L9">
        <v>150</v>
      </c>
      <c r="M9" s="15">
        <v>58</v>
      </c>
      <c r="N9">
        <f t="shared" ref="N9:N10" si="32">(L9+M9)*36500/(H9*J9)</f>
        <v>11.131964809384165</v>
      </c>
      <c r="O9" t="s">
        <v>977</v>
      </c>
      <c r="P9">
        <v>180</v>
      </c>
      <c r="Q9">
        <f t="shared" ref="Q9:Q10" si="33">(L9+M9+P9)*36500/(H9*J9)</f>
        <v>20.765395894428153</v>
      </c>
      <c r="S9" s="14"/>
      <c r="T9" s="51"/>
      <c r="U9">
        <v>180</v>
      </c>
      <c r="V9">
        <f t="shared" ref="V9:V10" si="34">(T9+U9)*36500/((S9-I9)*H9)</f>
        <v>-6.9131988433807964E-3</v>
      </c>
      <c r="W9">
        <f t="shared" ref="W9:W10" si="35">R9+H9</f>
        <v>22000</v>
      </c>
      <c r="X9">
        <f t="shared" ref="X9:X10" si="36">(L9+M9+P9)*31/(J9)</f>
        <v>388</v>
      </c>
      <c r="Y9">
        <f t="shared" ref="Y9:Y10" si="37">(T9+U9)*31/(J9)</f>
        <v>180</v>
      </c>
      <c r="Z9" s="36">
        <f t="shared" ref="Z9:Z10" si="38">U9-P9</f>
        <v>0</v>
      </c>
    </row>
    <row r="10" spans="1:26" x14ac:dyDescent="0.15">
      <c r="B10" s="13" t="s">
        <v>126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ref="G10" si="39">SUM(C10:F10)</f>
        <v>3</v>
      </c>
      <c r="H10">
        <v>1900</v>
      </c>
      <c r="I10" s="1">
        <v>43210</v>
      </c>
      <c r="J10">
        <v>182</v>
      </c>
      <c r="K10" s="1">
        <f t="shared" si="31"/>
        <v>43392</v>
      </c>
      <c r="L10">
        <v>77</v>
      </c>
      <c r="M10" s="15">
        <v>100</v>
      </c>
      <c r="N10">
        <f t="shared" si="32"/>
        <v>18.682764603817237</v>
      </c>
      <c r="Q10">
        <f t="shared" si="33"/>
        <v>18.682764603817237</v>
      </c>
      <c r="S10" s="14"/>
      <c r="V10" s="23">
        <f t="shared" si="34"/>
        <v>0</v>
      </c>
      <c r="W10">
        <f t="shared" si="35"/>
        <v>1900</v>
      </c>
      <c r="X10">
        <f t="shared" si="36"/>
        <v>30.14835164835165</v>
      </c>
      <c r="Y10">
        <f t="shared" si="37"/>
        <v>0</v>
      </c>
      <c r="Z10">
        <f t="shared" si="38"/>
        <v>0</v>
      </c>
    </row>
    <row r="14" spans="1:26" x14ac:dyDescent="0.15">
      <c r="J14"/>
    </row>
  </sheetData>
  <dataConsolidate link="1"/>
  <phoneticPr fontId="3" type="noConversion"/>
  <conditionalFormatting sqref="K31:K1048576">
    <cfRule type="expression" dxfId="21" priority="21">
      <formula>AND(R31&gt;=0,K31&lt;NOW(),H31&gt;0)</formula>
    </cfRule>
    <cfRule type="expression" dxfId="20" priority="22">
      <formula>AND(R4&gt;=0,K4&lt;NOW(),H4&gt;0)</formula>
    </cfRule>
  </conditionalFormatting>
  <conditionalFormatting sqref="K11:K30">
    <cfRule type="expression" dxfId="19" priority="2473">
      <formula>AND(R11&gt;=0,K11&lt;NOW(),H11&gt;0)</formula>
    </cfRule>
    <cfRule type="expression" dxfId="18" priority="2474">
      <formula>AND(#REF!&gt;=0,#REF!&lt;NOW(),#REF!&gt;0)</formula>
    </cfRule>
  </conditionalFormatting>
  <conditionalFormatting sqref="K1:K2">
    <cfRule type="expression" dxfId="17" priority="2477">
      <formula>AND(R1&gt;=0,K1&lt;NOW(),H1&gt;0)</formula>
    </cfRule>
    <cfRule type="expression" dxfId="16" priority="2478">
      <formula>AND(R1048216&gt;=0,K1048216&lt;NOW(),H1048216&gt;0)</formula>
    </cfRule>
  </conditionalFormatting>
  <conditionalFormatting sqref="K3">
    <cfRule type="expression" dxfId="15" priority="15">
      <formula>AND(R3&gt;=0,K3&lt;NOW(),H3&gt;0)</formula>
    </cfRule>
    <cfRule type="expression" dxfId="14" priority="16">
      <formula>AND(#REF!&gt;=0,#REF!&lt;NOW(),#REF!&gt;0)</formula>
    </cfRule>
  </conditionalFormatting>
  <conditionalFormatting sqref="K4">
    <cfRule type="expression" dxfId="13" priority="13">
      <formula>AND(R4&gt;=0,K4&lt;NOW(),H4&gt;0)</formula>
    </cfRule>
    <cfRule type="expression" dxfId="12" priority="14">
      <formula>AND(#REF!&gt;=0,#REF!&lt;NOW(),#REF!&gt;0)</formula>
    </cfRule>
  </conditionalFormatting>
  <conditionalFormatting sqref="K5">
    <cfRule type="expression" dxfId="11" priority="11">
      <formula>AND(R5&gt;=0,K5&lt;NOW(),H5&gt;0)</formula>
    </cfRule>
    <cfRule type="expression" dxfId="10" priority="12">
      <formula>AND(#REF!&gt;=0,#REF!&lt;NOW(),#REF!&gt;0)</formula>
    </cfRule>
  </conditionalFormatting>
  <conditionalFormatting sqref="K6">
    <cfRule type="expression" dxfId="9" priority="9">
      <formula>AND(R6&gt;=0,K6&lt;NOW(),H6&gt;0)</formula>
    </cfRule>
    <cfRule type="expression" dxfId="8" priority="10">
      <formula>AND(#REF!&gt;=0,#REF!&lt;NOW(),#REF!&gt;0)</formula>
    </cfRule>
  </conditionalFormatting>
  <conditionalFormatting sqref="K7">
    <cfRule type="expression" dxfId="7" priority="7">
      <formula>AND(R7&gt;=0,K7&lt;NOW(),H7&gt;0)</formula>
    </cfRule>
    <cfRule type="expression" dxfId="6" priority="8">
      <formula>AND(#REF!&gt;=0,#REF!&lt;NOW(),#REF!&gt;0)</formula>
    </cfRule>
  </conditionalFormatting>
  <conditionalFormatting sqref="K8">
    <cfRule type="expression" dxfId="5" priority="5">
      <formula>AND(R8&gt;=0,K8&lt;NOW(),H8&gt;0)</formula>
    </cfRule>
    <cfRule type="expression" dxfId="4" priority="6">
      <formula>AND(#REF!&gt;=0,#REF!&lt;NOW(),#REF!&gt;0)</formula>
    </cfRule>
  </conditionalFormatting>
  <conditionalFormatting sqref="K9">
    <cfRule type="expression" dxfId="3" priority="3">
      <formula>AND(R9&gt;=0,K9&lt;NOW(),H9&gt;0)</formula>
    </cfRule>
    <cfRule type="expression" dxfId="2" priority="4">
      <formula>AND(#REF!&gt;=0,#REF!&lt;NOW(),#REF!&gt;0)</formula>
    </cfRule>
  </conditionalFormatting>
  <conditionalFormatting sqref="K10">
    <cfRule type="expression" dxfId="1" priority="1">
      <formula>AND(R10&gt;=0,K10&lt;NOW(),H10&gt;0)</formula>
    </cfRule>
    <cfRule type="expression" dxfId="0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J10"/>
  <sheetViews>
    <sheetView workbookViewId="0">
      <selection activeCell="H13" sqref="H13"/>
    </sheetView>
  </sheetViews>
  <sheetFormatPr defaultRowHeight="13.5" x14ac:dyDescent="0.15"/>
  <cols>
    <col min="1" max="1" width="9" customWidth="1"/>
  </cols>
  <sheetData>
    <row r="2" spans="2:10" x14ac:dyDescent="0.15">
      <c r="B2">
        <v>223.24</v>
      </c>
      <c r="C2">
        <v>7.2</v>
      </c>
      <c r="D2" s="14">
        <v>42746</v>
      </c>
      <c r="E2">
        <v>481.44</v>
      </c>
      <c r="J2">
        <v>101.98</v>
      </c>
    </row>
    <row r="3" spans="2:10" x14ac:dyDescent="0.15">
      <c r="B3">
        <v>250</v>
      </c>
      <c r="D3" s="14">
        <v>42746</v>
      </c>
      <c r="J3">
        <v>131.29</v>
      </c>
    </row>
    <row r="4" spans="2:10" x14ac:dyDescent="0.15">
      <c r="C4">
        <v>1</v>
      </c>
      <c r="D4" s="14">
        <v>42746</v>
      </c>
      <c r="J4">
        <v>188.41</v>
      </c>
    </row>
    <row r="5" spans="2:10" x14ac:dyDescent="0.15">
      <c r="B5">
        <v>356.98</v>
      </c>
      <c r="D5" s="14">
        <v>42861</v>
      </c>
      <c r="E5">
        <v>366.98</v>
      </c>
      <c r="J5">
        <v>108.49</v>
      </c>
    </row>
    <row r="6" spans="2:10" x14ac:dyDescent="0.15">
      <c r="C6">
        <v>10</v>
      </c>
      <c r="D6" s="14">
        <v>42861</v>
      </c>
      <c r="J6">
        <v>242.09</v>
      </c>
    </row>
    <row r="7" spans="2:10" x14ac:dyDescent="0.15">
      <c r="B7">
        <v>380.31</v>
      </c>
      <c r="C7">
        <v>11.55</v>
      </c>
      <c r="D7" s="14">
        <v>42847</v>
      </c>
      <c r="E7">
        <v>451.86</v>
      </c>
      <c r="J7">
        <v>15</v>
      </c>
    </row>
    <row r="8" spans="2:10" x14ac:dyDescent="0.15">
      <c r="C8">
        <v>60</v>
      </c>
      <c r="D8" s="14">
        <v>42847</v>
      </c>
      <c r="J8">
        <v>11.05</v>
      </c>
    </row>
    <row r="9" spans="2:10" x14ac:dyDescent="0.15">
      <c r="J9">
        <v>2.86</v>
      </c>
    </row>
    <row r="10" spans="2:10" x14ac:dyDescent="0.15">
      <c r="B10">
        <v>1210.53</v>
      </c>
      <c r="E10">
        <v>1300.28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L167"/>
  <sheetViews>
    <sheetView topLeftCell="A106" workbookViewId="0">
      <selection activeCell="H114" sqref="H114"/>
    </sheetView>
  </sheetViews>
  <sheetFormatPr defaultRowHeight="13.5" x14ac:dyDescent="0.15"/>
  <cols>
    <col min="1" max="1" width="12.75" style="4" bestFit="1" customWidth="1"/>
    <col min="2" max="2" width="10.25" style="4" customWidth="1"/>
    <col min="3" max="4" width="10.25" customWidth="1"/>
    <col min="5" max="5" width="10.25" style="1" customWidth="1"/>
    <col min="6" max="6" width="12.125" bestFit="1" customWidth="1"/>
    <col min="7" max="7" width="12.25" bestFit="1" customWidth="1"/>
    <col min="8" max="8" width="10.25" customWidth="1"/>
    <col min="9" max="9" width="10.25" style="5" customWidth="1"/>
    <col min="10" max="10" width="10.25" customWidth="1"/>
    <col min="11" max="11" width="13.625" bestFit="1" customWidth="1"/>
    <col min="12" max="19" width="11.625" bestFit="1" customWidth="1"/>
    <col min="20" max="20" width="13.875" bestFit="1" customWidth="1"/>
    <col min="21" max="22" width="11.625" bestFit="1" customWidth="1"/>
    <col min="23" max="23" width="12.375" bestFit="1" customWidth="1"/>
    <col min="24" max="29" width="11.625" bestFit="1" customWidth="1"/>
    <col min="30" max="30" width="12.125" bestFit="1" customWidth="1"/>
    <col min="31" max="32" width="11.625" bestFit="1" customWidth="1"/>
    <col min="33" max="33" width="11.375" bestFit="1" customWidth="1"/>
    <col min="34" max="34" width="12.375" bestFit="1" customWidth="1"/>
  </cols>
  <sheetData>
    <row r="1" spans="1:32" hidden="1" x14ac:dyDescent="0.15">
      <c r="G1" s="1"/>
    </row>
    <row r="2" spans="1:32" s="20" customFormat="1" ht="25.5" hidden="1" customHeight="1" x14ac:dyDescent="0.15">
      <c r="A2" s="19"/>
      <c r="B2" s="19">
        <f>SUM(B4:B11)</f>
        <v>0</v>
      </c>
      <c r="C2" s="19">
        <f t="shared" ref="C2:AE2" si="0">SUM(C4:C11)</f>
        <v>0</v>
      </c>
      <c r="D2" s="19">
        <f t="shared" si="0"/>
        <v>0</v>
      </c>
      <c r="E2" s="19">
        <f t="shared" si="0"/>
        <v>0</v>
      </c>
      <c r="F2" s="19">
        <f t="shared" si="0"/>
        <v>0</v>
      </c>
      <c r="G2" s="19">
        <f t="shared" si="0"/>
        <v>0</v>
      </c>
      <c r="H2" s="19">
        <f t="shared" si="0"/>
        <v>0</v>
      </c>
      <c r="I2" s="19">
        <f t="shared" si="0"/>
        <v>0</v>
      </c>
      <c r="J2" s="19">
        <f t="shared" si="0"/>
        <v>0</v>
      </c>
      <c r="K2" s="19">
        <f t="shared" si="0"/>
        <v>0</v>
      </c>
      <c r="L2" s="19">
        <f t="shared" si="0"/>
        <v>0</v>
      </c>
      <c r="M2" s="19">
        <f t="shared" si="0"/>
        <v>0</v>
      </c>
      <c r="N2" s="19">
        <f t="shared" si="0"/>
        <v>0</v>
      </c>
      <c r="O2" s="19">
        <f t="shared" si="0"/>
        <v>0</v>
      </c>
      <c r="P2" s="19">
        <f t="shared" si="0"/>
        <v>0</v>
      </c>
      <c r="Q2" s="19">
        <f t="shared" si="0"/>
        <v>0</v>
      </c>
      <c r="R2" s="19">
        <f t="shared" si="0"/>
        <v>0</v>
      </c>
      <c r="S2" s="19">
        <f t="shared" si="0"/>
        <v>0</v>
      </c>
      <c r="T2" s="19">
        <f t="shared" si="0"/>
        <v>0</v>
      </c>
      <c r="U2" s="19">
        <f t="shared" si="0"/>
        <v>0</v>
      </c>
      <c r="V2" s="19">
        <f t="shared" si="0"/>
        <v>0</v>
      </c>
      <c r="W2" s="19">
        <f t="shared" si="0"/>
        <v>0</v>
      </c>
      <c r="X2" s="19">
        <f t="shared" si="0"/>
        <v>0</v>
      </c>
      <c r="Y2" s="19">
        <f t="shared" si="0"/>
        <v>0</v>
      </c>
      <c r="Z2" s="19">
        <f t="shared" si="0"/>
        <v>0</v>
      </c>
      <c r="AA2" s="19">
        <f t="shared" si="0"/>
        <v>0</v>
      </c>
      <c r="AB2" s="19">
        <f t="shared" si="0"/>
        <v>0</v>
      </c>
      <c r="AC2" s="19">
        <f t="shared" si="0"/>
        <v>0</v>
      </c>
      <c r="AD2" s="19">
        <f t="shared" si="0"/>
        <v>0</v>
      </c>
      <c r="AE2" s="19">
        <f t="shared" si="0"/>
        <v>0</v>
      </c>
    </row>
    <row r="3" spans="1:32" s="20" customFormat="1" ht="25.5" hidden="1" customHeight="1" x14ac:dyDescent="0.15">
      <c r="A3" s="19">
        <f>AVERAGE(A4:A8)</f>
        <v>0.25718622499412386</v>
      </c>
      <c r="B3" s="21">
        <v>42887</v>
      </c>
      <c r="C3" s="22">
        <f>B3+1</f>
        <v>42888</v>
      </c>
      <c r="D3" s="22">
        <f t="shared" ref="D3:AE3" si="1">C3+1</f>
        <v>42889</v>
      </c>
      <c r="E3" s="22">
        <f t="shared" si="1"/>
        <v>42890</v>
      </c>
      <c r="F3" s="22">
        <f t="shared" si="1"/>
        <v>42891</v>
      </c>
      <c r="G3" s="22">
        <f t="shared" si="1"/>
        <v>42892</v>
      </c>
      <c r="H3" s="22">
        <f t="shared" si="1"/>
        <v>42893</v>
      </c>
      <c r="I3" s="22">
        <f t="shared" si="1"/>
        <v>42894</v>
      </c>
      <c r="J3" s="22">
        <f t="shared" si="1"/>
        <v>42895</v>
      </c>
      <c r="K3" s="22">
        <f t="shared" si="1"/>
        <v>42896</v>
      </c>
      <c r="L3" s="22">
        <f t="shared" si="1"/>
        <v>42897</v>
      </c>
      <c r="M3" s="22">
        <f t="shared" si="1"/>
        <v>42898</v>
      </c>
      <c r="N3" s="22">
        <f t="shared" si="1"/>
        <v>42899</v>
      </c>
      <c r="O3" s="22">
        <f t="shared" si="1"/>
        <v>42900</v>
      </c>
      <c r="P3" s="22">
        <f t="shared" si="1"/>
        <v>42901</v>
      </c>
      <c r="Q3" s="22">
        <f t="shared" si="1"/>
        <v>42902</v>
      </c>
      <c r="R3" s="22">
        <f t="shared" si="1"/>
        <v>42903</v>
      </c>
      <c r="S3" s="22">
        <f t="shared" si="1"/>
        <v>42904</v>
      </c>
      <c r="T3" s="22">
        <f t="shared" si="1"/>
        <v>42905</v>
      </c>
      <c r="U3" s="22">
        <f t="shared" si="1"/>
        <v>42906</v>
      </c>
      <c r="V3" s="22">
        <f t="shared" si="1"/>
        <v>42907</v>
      </c>
      <c r="W3" s="22">
        <f t="shared" si="1"/>
        <v>42908</v>
      </c>
      <c r="X3" s="22">
        <f t="shared" si="1"/>
        <v>42909</v>
      </c>
      <c r="Y3" s="22">
        <f t="shared" si="1"/>
        <v>42910</v>
      </c>
      <c r="Z3" s="22">
        <f t="shared" si="1"/>
        <v>42911</v>
      </c>
      <c r="AA3" s="22">
        <f t="shared" si="1"/>
        <v>42912</v>
      </c>
      <c r="AB3" s="22">
        <f t="shared" si="1"/>
        <v>42913</v>
      </c>
      <c r="AC3" s="22">
        <f t="shared" si="1"/>
        <v>42914</v>
      </c>
      <c r="AD3" s="22">
        <f t="shared" si="1"/>
        <v>42915</v>
      </c>
      <c r="AE3" s="22">
        <f t="shared" si="1"/>
        <v>42916</v>
      </c>
    </row>
    <row r="4" spans="1:32" hidden="1" x14ac:dyDescent="0.15">
      <c r="A4" s="4">
        <f>SUMIFS(K!Y:Y,K!Y:Y,"&gt;0",K!K:K,"&gt;=2017/06/01",K!K:K,"&lt;=2017/06/30")*12/SUMIFS(K!H:H,K!Y:Y,"&gt;0",K!K:K,"&gt;=2017/06/01",K!K:K,"&lt;=2017/06/30")</f>
        <v>0.23405806650622327</v>
      </c>
      <c r="B4">
        <f>SUMIF(K!$K:$K,B3,K!$W:$W)</f>
        <v>0</v>
      </c>
      <c r="C4">
        <f>SUMIF(K!$K:$K,C3,K!$W:$W)</f>
        <v>0</v>
      </c>
      <c r="D4">
        <f>SUMIF(K!$K:$K,D3,K!$W:$W)</f>
        <v>0</v>
      </c>
      <c r="E4">
        <f>SUMIF(K!$K:$K,E3,K!$W:$W)</f>
        <v>0</v>
      </c>
      <c r="F4">
        <f>SUMIF(K!$K:$K,F3,K!$W:$W)</f>
        <v>0</v>
      </c>
      <c r="G4">
        <f>SUMIF(K!$K:$K,G3,K!$W:$W)</f>
        <v>0</v>
      </c>
      <c r="H4">
        <f>SUMIF(K!$K:$K,H3,K!$W:$W)</f>
        <v>0</v>
      </c>
      <c r="I4">
        <f>SUMIF(K!$K:$K,I3,K!$W:$W)</f>
        <v>0</v>
      </c>
      <c r="J4">
        <f>SUMIF(K!$K:$K,J3,K!$W:$W)</f>
        <v>0</v>
      </c>
      <c r="K4">
        <f>SUMIF(K!$K:$K,K3,K!$W:$W)</f>
        <v>0</v>
      </c>
      <c r="L4">
        <f>SUMIF(K!$K:$K,L3,K!$W:$W)</f>
        <v>0</v>
      </c>
      <c r="M4">
        <f>SUMIF(K!$K:$K,M3,K!$W:$W)</f>
        <v>0</v>
      </c>
      <c r="N4">
        <f>SUMIF(K!$K:$K,N3,K!$W:$W)</f>
        <v>0</v>
      </c>
      <c r="O4">
        <f>SUMIF(K!$K:$K,O3,K!$W:$W)</f>
        <v>0</v>
      </c>
      <c r="P4">
        <f>SUMIF(K!$K:$K,P3,K!$W:$W)</f>
        <v>0</v>
      </c>
      <c r="Q4">
        <f>SUMIF(K!$K:$K,Q3,K!$W:$W)</f>
        <v>0</v>
      </c>
      <c r="R4">
        <f>SUMIF(K!$K:$K,R3,K!$W:$W)</f>
        <v>0</v>
      </c>
      <c r="S4">
        <f>SUMIF(K!$K:$K,S3,K!$W:$W)</f>
        <v>0</v>
      </c>
      <c r="T4">
        <f>SUMIF(K!$K:$K,T3,K!$W:$W)</f>
        <v>0</v>
      </c>
      <c r="U4">
        <f>SUMIF(K!$K:$K,U3,K!$W:$W)</f>
        <v>0</v>
      </c>
      <c r="V4">
        <f>SUMIF(K!$K:$K,V3,K!$W:$W)</f>
        <v>0</v>
      </c>
      <c r="W4">
        <f>SUMIF(K!$K:$K,W3,K!$W:$W)</f>
        <v>0</v>
      </c>
      <c r="X4">
        <f>SUMIF(K!$K:$K,X3,K!$W:$W)</f>
        <v>0</v>
      </c>
      <c r="Y4">
        <f>SUMIF(K!$K:$K,Y3,K!$W:$W)</f>
        <v>0</v>
      </c>
      <c r="Z4">
        <f>SUMIF(K!$K:$K,Z3,K!$W:$W)</f>
        <v>0</v>
      </c>
      <c r="AA4">
        <f>SUMIF(K!$K:$K,AA3,K!$W:$W)</f>
        <v>0</v>
      </c>
      <c r="AB4">
        <f>SUMIF(K!$K:$K,AB3,K!$W:$W)</f>
        <v>0</v>
      </c>
      <c r="AC4">
        <f>SUMIF(K!$K:$K,AC3,K!$W:$W)</f>
        <v>0</v>
      </c>
      <c r="AD4">
        <f>SUMIF(K!$K:$K,AD3,K!$W:$W)</f>
        <v>0</v>
      </c>
      <c r="AE4">
        <f>SUMIF(K!$K:$K,AE3,K!$W:$W)</f>
        <v>0</v>
      </c>
    </row>
    <row r="5" spans="1:32" hidden="1" x14ac:dyDescent="0.15">
      <c r="A5" s="4">
        <f>SUMIFS(N!Y:Y,N!Y:Y,"&gt;0",N!K:K,"&gt;=2017/06/01",N!K:K,"&lt;=2017/06/30")*12/SUMIFS(N!H:H,N!Y:Y,"&gt;0",N!K:K,"&gt;=2017/06/01",N!K:K,"&lt;=2017/06/30")</f>
        <v>0.25839899932344668</v>
      </c>
      <c r="B5">
        <f>SUMIF(N!$K:$K,B3,N!$W:$W)</f>
        <v>0</v>
      </c>
      <c r="C5">
        <f>SUMIF(N!$K:$K,C3,N!$W:$W)</f>
        <v>0</v>
      </c>
      <c r="D5">
        <f>SUMIF(N!$K:$K,D3,N!$W:$W)</f>
        <v>0</v>
      </c>
      <c r="E5">
        <f>SUMIF(N!$K:$K,E3,N!$W:$W)</f>
        <v>0</v>
      </c>
      <c r="F5">
        <f>SUMIF(N!$K:$K,F3,N!$W:$W)</f>
        <v>0</v>
      </c>
      <c r="G5">
        <f>SUMIF(N!$K:$K,G3,N!$W:$W)</f>
        <v>0</v>
      </c>
      <c r="H5">
        <f>SUMIF(N!$K:$K,H3,N!$W:$W)</f>
        <v>0</v>
      </c>
      <c r="I5">
        <f>SUMIF(N!$K:$K,I3,N!$W:$W)</f>
        <v>0</v>
      </c>
      <c r="J5">
        <f>SUMIF(N!$K:$K,J3,N!$W:$W)</f>
        <v>0</v>
      </c>
      <c r="K5">
        <f>SUMIF(N!$K:$K,K3,N!$W:$W)</f>
        <v>0</v>
      </c>
      <c r="L5">
        <f>SUMIF(N!$K:$K,L3,N!$W:$W)</f>
        <v>0</v>
      </c>
      <c r="M5">
        <f>SUMIF(N!$K:$K,M3,N!$W:$W)</f>
        <v>0</v>
      </c>
      <c r="N5">
        <f>SUMIF(N!$K:$K,N3,N!$W:$W)</f>
        <v>0</v>
      </c>
      <c r="O5">
        <f>SUMIF(N!$K:$K,O3,N!$W:$W)</f>
        <v>0</v>
      </c>
      <c r="P5">
        <f>SUMIF(N!$K:$K,P3,N!$W:$W)</f>
        <v>0</v>
      </c>
      <c r="Q5">
        <f>SUMIF(N!$K:$K,Q3,N!$W:$W)</f>
        <v>0</v>
      </c>
      <c r="R5">
        <f>SUMIF(N!$K:$K,R3,N!$W:$W)</f>
        <v>0</v>
      </c>
      <c r="S5">
        <f>SUMIF(N!$K:$K,S3,N!$W:$W)</f>
        <v>0</v>
      </c>
      <c r="T5">
        <f>SUMIF(N!$K:$K,T3,N!$W:$W)</f>
        <v>0</v>
      </c>
      <c r="U5">
        <f>SUMIF(N!$K:$K,U3,N!$W:$W)</f>
        <v>0</v>
      </c>
      <c r="V5">
        <f>SUMIF(N!$K:$K,V3,N!$W:$W)</f>
        <v>0</v>
      </c>
      <c r="W5">
        <f>SUMIF(N!$K:$K,W3,N!$W:$W)</f>
        <v>0</v>
      </c>
      <c r="X5">
        <f>SUMIF(N!$K:$K,X3,N!$W:$W)</f>
        <v>0</v>
      </c>
      <c r="Y5">
        <f>SUMIF(N!$K:$K,Y3,N!$W:$W)</f>
        <v>0</v>
      </c>
      <c r="Z5">
        <f>SUMIF(N!$K:$K,Z3,N!$W:$W)</f>
        <v>0</v>
      </c>
      <c r="AA5">
        <f>SUMIF(N!$K:$K,AA3,N!$W:$W)</f>
        <v>0</v>
      </c>
      <c r="AB5">
        <f>SUMIF(N!$K:$K,AB3,N!$W:$W)</f>
        <v>0</v>
      </c>
      <c r="AC5">
        <f>SUMIF(N!$K:$K,AC3,N!$W:$W)</f>
        <v>0</v>
      </c>
      <c r="AD5">
        <f>SUMIF(N!$K:$K,AD3,N!$W:$W)</f>
        <v>0</v>
      </c>
      <c r="AE5">
        <f>SUMIF(N!$K:$K,AE3,N!$W:$W)</f>
        <v>0</v>
      </c>
    </row>
    <row r="6" spans="1:32" hidden="1" x14ac:dyDescent="0.15">
      <c r="A6" s="4">
        <f>SUMIFS(Y!Y:Y,Y!Y:Y,"&gt;0",Y!K:K,"&gt;=2017/06/01",Y!K:K,"&lt;=2017/06/30")*12/SUMIFS(Y!H:H,Y!Y:Y,"&gt;0",Y!K:K,"&gt;=2017/06/01",Y!K:K,"&lt;=2017/06/30")</f>
        <v>0.27727779067363278</v>
      </c>
      <c r="B6">
        <f>SUMIF(Y!$K:$K,B3,Y!$W:$W)</f>
        <v>0</v>
      </c>
      <c r="C6">
        <f>SUMIF(Y!$K:$K,C3,Y!$W:$W)</f>
        <v>0</v>
      </c>
      <c r="D6">
        <f>SUMIF(Y!$K:$K,D3,Y!$W:$W)</f>
        <v>0</v>
      </c>
      <c r="E6">
        <f>SUMIF(Y!$K:$K,E3,Y!$W:$W)</f>
        <v>0</v>
      </c>
      <c r="F6">
        <f>SUMIF(Y!$K:$K,F3,Y!$W:$W)</f>
        <v>0</v>
      </c>
      <c r="G6">
        <f>SUMIF(Y!$K:$K,G3,Y!$W:$W)</f>
        <v>0</v>
      </c>
      <c r="H6">
        <f>SUMIF(Y!$K:$K,H3,Y!$W:$W)</f>
        <v>0</v>
      </c>
      <c r="I6">
        <f>SUMIF(Y!$K:$K,I3,Y!$W:$W)</f>
        <v>0</v>
      </c>
      <c r="J6">
        <f>SUMIF(Y!$K:$K,J3,Y!$W:$W)</f>
        <v>0</v>
      </c>
      <c r="K6">
        <f>SUMIF(Y!$K:$K,K3,Y!$W:$W)</f>
        <v>0</v>
      </c>
      <c r="L6">
        <f>SUMIF(Y!$K:$K,L3,Y!$W:$W)</f>
        <v>0</v>
      </c>
      <c r="M6">
        <f>SUMIF(Y!$K:$K,M3,Y!$W:$W)</f>
        <v>0</v>
      </c>
      <c r="N6">
        <f>SUMIF(Y!$K:$K,N3,Y!$W:$W)</f>
        <v>0</v>
      </c>
      <c r="O6">
        <f>SUMIF(Y!$K:$K,O3,Y!$W:$W)</f>
        <v>0</v>
      </c>
      <c r="P6">
        <f>SUMIF(Y!$K:$K,P3,Y!$W:$W)</f>
        <v>0</v>
      </c>
      <c r="Q6">
        <f>SUMIF(Y!$K:$K,Q3,Y!$W:$W)</f>
        <v>0</v>
      </c>
      <c r="R6">
        <f>SUMIF(Y!$K:$K,R3,Y!$W:$W)</f>
        <v>0</v>
      </c>
      <c r="S6">
        <f>SUMIF(Y!$K:$K,S3,Y!$W:$W)</f>
        <v>0</v>
      </c>
      <c r="T6">
        <f>SUMIF(Y!$K:$K,T3,Y!$W:$W)</f>
        <v>0</v>
      </c>
      <c r="U6">
        <f>SUMIF(Y!$K:$K,U3,Y!$W:$W)</f>
        <v>0</v>
      </c>
      <c r="V6">
        <f>SUMIF(Y!$K:$K,V3,Y!$W:$W)</f>
        <v>0</v>
      </c>
      <c r="W6">
        <f>SUMIF(Y!$K:$K,W3,Y!$W:$W)</f>
        <v>0</v>
      </c>
      <c r="X6">
        <f>SUMIF(Y!$K:$K,X3,Y!$W:$W)</f>
        <v>0</v>
      </c>
      <c r="Y6">
        <f>SUMIF(Y!$K:$K,Y3,Y!$W:$W)</f>
        <v>0</v>
      </c>
      <c r="Z6">
        <f>SUMIF(Y!$K:$K,Z3,Y!$W:$W)</f>
        <v>0</v>
      </c>
      <c r="AA6">
        <f>SUMIF(Y!$K:$K,AA3,Y!$W:$W)</f>
        <v>0</v>
      </c>
      <c r="AB6">
        <f>SUMIF(Y!$K:$K,AB3,Y!$W:$W)</f>
        <v>0</v>
      </c>
      <c r="AC6">
        <f>SUMIF(Y!$K:$K,AC3,Y!$W:$W)</f>
        <v>0</v>
      </c>
      <c r="AD6">
        <f>SUMIF(Y!$K:$K,AD3,Y!$W:$W)</f>
        <v>0</v>
      </c>
      <c r="AE6">
        <f>SUMIF(Y!$K:$K,AE3,Y!$W:$W)</f>
        <v>0</v>
      </c>
    </row>
    <row r="7" spans="1:32" hidden="1" x14ac:dyDescent="0.15">
      <c r="A7" s="4">
        <f>SUMIFS('R'!Y:Y,'R'!Y:Y,"&gt;0",'R'!K:K,"&gt;=2017/06/01",'R'!K:K,"&lt;=2017/06/30")*12/SUMIFS('R'!H:H,'R'!Y:Y,"&gt;0",'R'!K:K,"&gt;=2017/06/01",'R'!K:K,"&lt;=2017/06/30")</f>
        <v>0.29188959877708121</v>
      </c>
      <c r="B7">
        <f>SUMIF('R'!$K:$K,B3,'R'!$W:$W)</f>
        <v>0</v>
      </c>
      <c r="C7">
        <f>SUMIF('R'!$K:$K,C3,'R'!$W:$W)</f>
        <v>0</v>
      </c>
      <c r="D7">
        <f>SUMIF('R'!$K:$K,D3,'R'!$W:$W)</f>
        <v>0</v>
      </c>
      <c r="E7">
        <f>SUMIF('R'!$K:$K,E3,'R'!$W:$W)</f>
        <v>0</v>
      </c>
      <c r="F7">
        <f>SUMIF('R'!$K:$K,F3,'R'!$W:$W)</f>
        <v>0</v>
      </c>
      <c r="G7">
        <f>SUMIF('R'!$K:$K,G3,'R'!$W:$W)</f>
        <v>0</v>
      </c>
      <c r="H7">
        <f>SUMIF('R'!$K:$K,H3,'R'!$W:$W)</f>
        <v>0</v>
      </c>
      <c r="I7">
        <f>SUMIF('R'!$K:$K,I3,'R'!$W:$W)</f>
        <v>0</v>
      </c>
      <c r="J7">
        <f>SUMIF('R'!$K:$K,J3,'R'!$W:$W)</f>
        <v>0</v>
      </c>
      <c r="K7">
        <f>SUMIF('R'!$K:$K,K3,'R'!$W:$W)</f>
        <v>0</v>
      </c>
      <c r="L7">
        <f>SUMIF('R'!$K:$K,L3,'R'!$W:$W)</f>
        <v>0</v>
      </c>
      <c r="M7">
        <f>SUMIF('R'!$K:$K,M3,'R'!$W:$W)</f>
        <v>0</v>
      </c>
      <c r="N7">
        <f>SUMIF('R'!$K:$K,N3,'R'!$W:$W)</f>
        <v>0</v>
      </c>
      <c r="O7">
        <f>SUMIF('R'!$K:$K,O3,'R'!$W:$W)</f>
        <v>0</v>
      </c>
      <c r="P7">
        <f>SUMIF('R'!$K:$K,P3,'R'!$W:$W)</f>
        <v>0</v>
      </c>
      <c r="Q7">
        <f>SUMIF('R'!$K:$K,Q3,'R'!$W:$W)</f>
        <v>0</v>
      </c>
      <c r="R7">
        <f>SUMIF('R'!$K:$K,R3,'R'!$W:$W)</f>
        <v>0</v>
      </c>
      <c r="S7">
        <f>SUMIF('R'!$K:$K,S3,'R'!$W:$W)</f>
        <v>0</v>
      </c>
      <c r="T7">
        <f>SUMIF('R'!$K:$K,T3,'R'!$W:$W)</f>
        <v>0</v>
      </c>
      <c r="U7">
        <f>SUMIF('R'!$K:$K,U3,'R'!$W:$W)</f>
        <v>0</v>
      </c>
      <c r="V7">
        <f>SUMIF('R'!$K:$K,V3,'R'!$W:$W)</f>
        <v>0</v>
      </c>
      <c r="W7">
        <f>SUMIF('R'!$K:$K,W3,'R'!$W:$W)</f>
        <v>0</v>
      </c>
      <c r="X7">
        <f>SUMIF('R'!$K:$K,X3,'R'!$W:$W)</f>
        <v>0</v>
      </c>
      <c r="Y7">
        <f>SUMIF('R'!$K:$K,Y3,'R'!$W:$W)</f>
        <v>0</v>
      </c>
      <c r="Z7">
        <f>SUMIF('R'!$K:$K,Z3,'R'!$W:$W)</f>
        <v>0</v>
      </c>
      <c r="AA7">
        <f>SUMIF('R'!$K:$K,AA3,'R'!$W:$W)</f>
        <v>0</v>
      </c>
      <c r="AB7">
        <f>SUMIF('R'!$K:$K,AB3,'R'!$W:$W)</f>
        <v>0</v>
      </c>
      <c r="AC7">
        <f>SUMIF('R'!$K:$K,AC3,'R'!$W:$W)</f>
        <v>0</v>
      </c>
      <c r="AD7">
        <f>SUMIF('R'!$K:$K,AD3,'R'!$W:$W)</f>
        <v>0</v>
      </c>
      <c r="AE7">
        <f>SUMIF('R'!$K:$K,AE3,'R'!$W:$W)</f>
        <v>0</v>
      </c>
    </row>
    <row r="8" spans="1:32" hidden="1" x14ac:dyDescent="0.15">
      <c r="A8" s="4">
        <f>SUMIFS(L!Y:Y,L!Y:Y,"&gt;0",L!K:K,"&gt;=2017/06/01",L!K:K,"&lt;=2017/06/30")*12/SUMIFS(L!H:H,L!Y:Y,"&gt;0",L!K:K,"&gt;=2017/06/01",L!K:K,"&lt;=2017/06/30")</f>
        <v>0.22430666969023541</v>
      </c>
      <c r="B8">
        <f>SUMIF(L!$K:$K,B3,L!$W:$W)</f>
        <v>0</v>
      </c>
      <c r="C8">
        <f>SUMIF(L!$K:$K,C3,L!$W:$W)</f>
        <v>0</v>
      </c>
      <c r="D8">
        <f>SUMIF(L!$K:$K,D3,L!$W:$W)</f>
        <v>0</v>
      </c>
      <c r="E8">
        <f>SUMIF(L!$K:$K,E3,L!$W:$W)</f>
        <v>0</v>
      </c>
      <c r="F8">
        <f>SUMIF(L!$K:$K,F3,L!$W:$W)</f>
        <v>0</v>
      </c>
      <c r="G8">
        <f>SUMIF(L!$K:$K,G3,L!$W:$W)</f>
        <v>0</v>
      </c>
      <c r="H8">
        <f>SUMIF(L!$K:$K,H3,L!$W:$W)</f>
        <v>0</v>
      </c>
      <c r="I8">
        <f>SUMIF(L!$K:$K,I3,L!$W:$W)</f>
        <v>0</v>
      </c>
      <c r="J8">
        <f>SUMIF(L!$K:$K,J3,L!$W:$W)</f>
        <v>0</v>
      </c>
      <c r="K8">
        <f>SUMIF(L!$K:$K,K3,L!$W:$W)</f>
        <v>0</v>
      </c>
      <c r="L8">
        <f>SUMIF(L!$K:$K,L3,L!$W:$W)</f>
        <v>0</v>
      </c>
      <c r="M8">
        <f>SUMIF(L!$K:$K,M3,L!$W:$W)</f>
        <v>0</v>
      </c>
      <c r="N8">
        <f>SUMIF(L!$K:$K,N3,L!$W:$W)</f>
        <v>0</v>
      </c>
      <c r="O8">
        <f>SUMIF(L!$K:$K,O3,L!$W:$W)</f>
        <v>0</v>
      </c>
      <c r="P8">
        <f>SUMIF(L!$K:$K,P3,L!$W:$W)</f>
        <v>0</v>
      </c>
      <c r="Q8">
        <f>SUMIF(L!$K:$K,Q3,L!$W:$W)</f>
        <v>0</v>
      </c>
      <c r="R8">
        <f>SUMIF(L!$K:$K,R3,L!$W:$W)</f>
        <v>0</v>
      </c>
      <c r="S8">
        <f>SUMIF(L!$K:$K,S3,L!$W:$W)</f>
        <v>0</v>
      </c>
      <c r="T8">
        <f>SUMIF(L!$K:$K,T3,L!$W:$W)</f>
        <v>0</v>
      </c>
      <c r="U8">
        <f>SUMIF(L!$K:$K,U3,L!$W:$W)</f>
        <v>0</v>
      </c>
      <c r="V8">
        <f>SUMIF(L!$K:$K,V3,L!$W:$W)</f>
        <v>0</v>
      </c>
      <c r="W8">
        <f>SUMIF(L!$K:$K,W3,L!$W:$W)</f>
        <v>0</v>
      </c>
      <c r="X8">
        <f>SUMIF(L!$K:$K,X3,L!$W:$W)</f>
        <v>0</v>
      </c>
      <c r="Y8">
        <f>SUMIF(L!$K:$K,Y3,L!$W:$W)</f>
        <v>0</v>
      </c>
      <c r="Z8">
        <f>SUMIF(L!$K:$K,Z3,L!$W:$W)</f>
        <v>0</v>
      </c>
      <c r="AA8">
        <f>SUMIF(L!$K:$K,AA3,L!$W:$W)</f>
        <v>0</v>
      </c>
      <c r="AB8">
        <f>SUMIF(L!$K:$K,AB3,L!$W:$W)</f>
        <v>0</v>
      </c>
      <c r="AC8">
        <f>SUMIF(L!$K:$K,AC3,L!$W:$W)</f>
        <v>0</v>
      </c>
      <c r="AD8">
        <f>SUMIF(L!$K:$K,AD3,L!$W:$W)</f>
        <v>0</v>
      </c>
      <c r="AE8">
        <f>SUMIF(L!$K:$K,AE3,L!$W:$W)</f>
        <v>0</v>
      </c>
    </row>
    <row r="9" spans="1:32" hidden="1" x14ac:dyDescent="0.15">
      <c r="G9" s="1"/>
      <c r="I9" t="s">
        <v>430</v>
      </c>
      <c r="J9" t="s">
        <v>432</v>
      </c>
      <c r="K9" t="s">
        <v>433</v>
      </c>
      <c r="M9" t="s">
        <v>438</v>
      </c>
      <c r="O9" t="s">
        <v>442</v>
      </c>
      <c r="P9" t="s">
        <v>449</v>
      </c>
      <c r="R9" t="s">
        <v>450</v>
      </c>
      <c r="S9" t="s">
        <v>456</v>
      </c>
      <c r="V9" t="s">
        <v>434</v>
      </c>
      <c r="W9" t="s">
        <v>462</v>
      </c>
      <c r="Y9" t="s">
        <v>467</v>
      </c>
      <c r="Z9" t="s">
        <v>426</v>
      </c>
      <c r="AD9" t="s">
        <v>468</v>
      </c>
    </row>
    <row r="10" spans="1:32" hidden="1" x14ac:dyDescent="0.15">
      <c r="G10" s="1"/>
      <c r="J10" t="s">
        <v>432</v>
      </c>
      <c r="M10" t="s">
        <v>437</v>
      </c>
      <c r="N10" t="s">
        <v>441</v>
      </c>
      <c r="P10" t="s">
        <v>443</v>
      </c>
      <c r="R10" t="s">
        <v>451</v>
      </c>
      <c r="U10" t="s">
        <v>459</v>
      </c>
      <c r="V10" t="s">
        <v>455</v>
      </c>
      <c r="Z10" t="s">
        <v>458</v>
      </c>
    </row>
    <row r="11" spans="1:32" hidden="1" x14ac:dyDescent="0.15">
      <c r="G11" s="1"/>
      <c r="P11" t="s">
        <v>447</v>
      </c>
      <c r="R11" t="s">
        <v>457</v>
      </c>
      <c r="S11" t="s">
        <v>422</v>
      </c>
      <c r="U11" t="s">
        <v>461</v>
      </c>
      <c r="Z11" t="s">
        <v>470</v>
      </c>
    </row>
    <row r="12" spans="1:32" hidden="1" x14ac:dyDescent="0.15">
      <c r="G12" s="1"/>
      <c r="R12" t="s">
        <v>439</v>
      </c>
      <c r="Z12" t="s">
        <v>469</v>
      </c>
      <c r="AA12" t="s">
        <v>435</v>
      </c>
    </row>
    <row r="13" spans="1:32" s="20" customFormat="1" ht="25.5" hidden="1" customHeight="1" x14ac:dyDescent="0.15">
      <c r="A13" s="19"/>
      <c r="B13" s="19">
        <f>SUM(B15:B22)</f>
        <v>0</v>
      </c>
      <c r="C13" s="19">
        <f t="shared" ref="C13:AE13" si="2">SUM(C15:C22)</f>
        <v>0</v>
      </c>
      <c r="D13" s="19">
        <f t="shared" si="2"/>
        <v>0</v>
      </c>
      <c r="E13" s="19">
        <f t="shared" si="2"/>
        <v>0</v>
      </c>
      <c r="F13" s="19">
        <f t="shared" si="2"/>
        <v>0</v>
      </c>
      <c r="G13" s="19">
        <f t="shared" si="2"/>
        <v>0</v>
      </c>
      <c r="H13" s="19">
        <f t="shared" si="2"/>
        <v>0</v>
      </c>
      <c r="I13" s="19">
        <f t="shared" si="2"/>
        <v>0</v>
      </c>
      <c r="J13" s="19">
        <f t="shared" si="2"/>
        <v>0</v>
      </c>
      <c r="K13" s="19">
        <f t="shared" si="2"/>
        <v>0</v>
      </c>
      <c r="L13" s="19">
        <f t="shared" si="2"/>
        <v>0</v>
      </c>
      <c r="M13" s="19">
        <f t="shared" si="2"/>
        <v>0</v>
      </c>
      <c r="N13" s="19">
        <f t="shared" si="2"/>
        <v>0</v>
      </c>
      <c r="O13" s="19">
        <f t="shared" si="2"/>
        <v>0</v>
      </c>
      <c r="P13" s="19">
        <f t="shared" si="2"/>
        <v>0</v>
      </c>
      <c r="Q13" s="19">
        <f t="shared" si="2"/>
        <v>0</v>
      </c>
      <c r="R13" s="19">
        <f t="shared" si="2"/>
        <v>0</v>
      </c>
      <c r="S13" s="19">
        <f t="shared" si="2"/>
        <v>0</v>
      </c>
      <c r="T13" s="19">
        <f t="shared" si="2"/>
        <v>0</v>
      </c>
      <c r="U13" s="19">
        <f t="shared" si="2"/>
        <v>0</v>
      </c>
      <c r="V13" s="19">
        <f t="shared" si="2"/>
        <v>0</v>
      </c>
      <c r="W13" s="19">
        <f t="shared" si="2"/>
        <v>0</v>
      </c>
      <c r="X13" s="19">
        <f t="shared" si="2"/>
        <v>0</v>
      </c>
      <c r="Y13" s="19">
        <f t="shared" si="2"/>
        <v>0</v>
      </c>
      <c r="Z13" s="19">
        <f t="shared" si="2"/>
        <v>0</v>
      </c>
      <c r="AA13" s="19">
        <f t="shared" si="2"/>
        <v>0</v>
      </c>
      <c r="AB13" s="19">
        <f t="shared" si="2"/>
        <v>0</v>
      </c>
      <c r="AC13" s="19">
        <f t="shared" si="2"/>
        <v>0</v>
      </c>
      <c r="AD13" s="19">
        <f t="shared" si="2"/>
        <v>0</v>
      </c>
      <c r="AE13" s="19">
        <f t="shared" si="2"/>
        <v>0</v>
      </c>
      <c r="AF13" s="19">
        <f>SUM(AF15:AF22)</f>
        <v>0</v>
      </c>
    </row>
    <row r="14" spans="1:32" s="20" customFormat="1" ht="25.5" customHeight="1" x14ac:dyDescent="0.15">
      <c r="A14" s="19">
        <f>AVERAGE(A15:A19)</f>
        <v>0.22337078836265839</v>
      </c>
      <c r="B14" s="21">
        <f>EDATE(B3,1)</f>
        <v>42917</v>
      </c>
      <c r="C14" s="22">
        <f>B14+1</f>
        <v>42918</v>
      </c>
      <c r="D14" s="22">
        <f t="shared" ref="D14:AE14" si="3">C14+1</f>
        <v>42919</v>
      </c>
      <c r="E14" s="22">
        <f t="shared" si="3"/>
        <v>42920</v>
      </c>
      <c r="F14" s="22">
        <f t="shared" si="3"/>
        <v>42921</v>
      </c>
      <c r="G14" s="22">
        <f t="shared" si="3"/>
        <v>42922</v>
      </c>
      <c r="H14" s="22">
        <f t="shared" si="3"/>
        <v>42923</v>
      </c>
      <c r="I14" s="22">
        <f t="shared" si="3"/>
        <v>42924</v>
      </c>
      <c r="J14" s="22">
        <f t="shared" si="3"/>
        <v>42925</v>
      </c>
      <c r="K14" s="22">
        <f t="shared" si="3"/>
        <v>42926</v>
      </c>
      <c r="L14" s="22">
        <f t="shared" si="3"/>
        <v>42927</v>
      </c>
      <c r="M14" s="22">
        <f t="shared" si="3"/>
        <v>42928</v>
      </c>
      <c r="N14" s="22">
        <f t="shared" si="3"/>
        <v>42929</v>
      </c>
      <c r="O14" s="22">
        <f t="shared" si="3"/>
        <v>42930</v>
      </c>
      <c r="P14" s="22">
        <f t="shared" si="3"/>
        <v>42931</v>
      </c>
      <c r="Q14" s="22">
        <f t="shared" si="3"/>
        <v>42932</v>
      </c>
      <c r="R14" s="22">
        <f t="shared" si="3"/>
        <v>42933</v>
      </c>
      <c r="S14" s="22">
        <f t="shared" si="3"/>
        <v>42934</v>
      </c>
      <c r="T14" s="22">
        <f t="shared" si="3"/>
        <v>42935</v>
      </c>
      <c r="U14" s="22">
        <f t="shared" si="3"/>
        <v>42936</v>
      </c>
      <c r="V14" s="22">
        <f t="shared" si="3"/>
        <v>42937</v>
      </c>
      <c r="W14" s="22">
        <f t="shared" si="3"/>
        <v>42938</v>
      </c>
      <c r="X14" s="22">
        <f t="shared" si="3"/>
        <v>42939</v>
      </c>
      <c r="Y14" s="22">
        <f t="shared" si="3"/>
        <v>42940</v>
      </c>
      <c r="Z14" s="22">
        <f t="shared" si="3"/>
        <v>42941</v>
      </c>
      <c r="AA14" s="22">
        <f t="shared" si="3"/>
        <v>42942</v>
      </c>
      <c r="AB14" s="22">
        <f t="shared" si="3"/>
        <v>42943</v>
      </c>
      <c r="AC14" s="22">
        <f t="shared" si="3"/>
        <v>42944</v>
      </c>
      <c r="AD14" s="22">
        <f t="shared" si="3"/>
        <v>42945</v>
      </c>
      <c r="AE14" s="22">
        <f t="shared" si="3"/>
        <v>42946</v>
      </c>
      <c r="AF14" s="22">
        <f>AE14+1</f>
        <v>42947</v>
      </c>
    </row>
    <row r="15" spans="1:32" hidden="1" x14ac:dyDescent="0.15">
      <c r="A15" s="4">
        <f>SUMIFS(K!Y:Y,K!Y:Y,"&gt;0",K!K:K,"&gt;=2017/07/01",K!K:K,"&lt;=2017/07/31")*12/SUMIFS(K!H:H,K!Y:Y,"&gt;0",K!K:K,"&gt;=2017/07/01",K!K:K,"&lt;=2017/07/31")</f>
        <v>0.19383286542003378</v>
      </c>
      <c r="B15">
        <f>SUMIF(K!$K:$K,B14,K!$W:$W)</f>
        <v>0</v>
      </c>
      <c r="C15">
        <f>SUMIF(K!$K:$K,C14,K!$W:$W)</f>
        <v>0</v>
      </c>
      <c r="D15">
        <f>SUMIF(K!$K:$K,D14,K!$W:$W)</f>
        <v>0</v>
      </c>
      <c r="E15">
        <f>SUMIF(K!$K:$K,E14,K!$W:$W)</f>
        <v>0</v>
      </c>
      <c r="F15">
        <f>SUMIF(K!$K:$K,F14,K!$W:$W)</f>
        <v>0</v>
      </c>
      <c r="G15">
        <f>SUMIF(K!$K:$K,G14,K!$W:$W)</f>
        <v>0</v>
      </c>
      <c r="H15">
        <f>SUMIF(K!$K:$K,H14,K!$W:$W)</f>
        <v>0</v>
      </c>
      <c r="I15">
        <f>SUMIF(K!$K:$K,I14,K!$W:$W)</f>
        <v>0</v>
      </c>
      <c r="J15">
        <f>SUMIF(K!$K:$K,J14,K!$W:$W)</f>
        <v>0</v>
      </c>
      <c r="K15">
        <f>SUMIF(K!$K:$K,K14,K!$W:$W)</f>
        <v>0</v>
      </c>
      <c r="L15">
        <f>SUMIF(K!$K:$K,L14,K!$W:$W)</f>
        <v>0</v>
      </c>
      <c r="M15">
        <f>SUMIF(K!$K:$K,M14,K!$W:$W)</f>
        <v>0</v>
      </c>
      <c r="N15">
        <f>SUMIF(K!$K:$K,N14,K!$W:$W)</f>
        <v>0</v>
      </c>
      <c r="O15">
        <f>SUMIF(K!$K:$K,O14,K!$W:$W)</f>
        <v>0</v>
      </c>
      <c r="P15">
        <f>SUMIF(K!$K:$K,P14,K!$W:$W)</f>
        <v>0</v>
      </c>
      <c r="Q15">
        <f>SUMIF(K!$K:$K,Q14,K!$W:$W)</f>
        <v>0</v>
      </c>
      <c r="R15">
        <f>SUMIF(K!$K:$K,R14,K!$W:$W)</f>
        <v>0</v>
      </c>
      <c r="S15">
        <f>SUMIF(K!$K:$K,S14,K!$W:$W)</f>
        <v>0</v>
      </c>
      <c r="T15">
        <f>SUMIF(K!$K:$K,T14,K!$W:$W)</f>
        <v>0</v>
      </c>
      <c r="U15">
        <f>SUMIF(K!$K:$K,U14,K!$W:$W)</f>
        <v>0</v>
      </c>
      <c r="V15">
        <f>SUMIF(K!$K:$K,V14,K!$W:$W)</f>
        <v>0</v>
      </c>
      <c r="W15">
        <f>SUMIF(K!$K:$K,W14,K!$W:$W)</f>
        <v>0</v>
      </c>
      <c r="X15">
        <f>SUMIF(K!$K:$K,X14,K!$W:$W)</f>
        <v>0</v>
      </c>
      <c r="Y15">
        <f>SUMIF(K!$K:$K,Y14,K!$W:$W)</f>
        <v>0</v>
      </c>
      <c r="Z15">
        <f>SUMIF(K!$K:$K,Z14,K!$W:$W)</f>
        <v>0</v>
      </c>
      <c r="AA15">
        <f>SUMIF(K!$K:$K,AA14,K!$W:$W)</f>
        <v>0</v>
      </c>
      <c r="AB15">
        <f>SUMIF(K!$K:$K,AB14,K!$W:$W)</f>
        <v>0</v>
      </c>
      <c r="AC15">
        <f>SUMIF(K!$K:$K,AC14,K!$W:$W)</f>
        <v>0</v>
      </c>
      <c r="AD15">
        <f>SUMIF(K!$K:$K,AD14,K!$W:$W)</f>
        <v>0</v>
      </c>
      <c r="AE15">
        <f>SUMIF(K!$K:$K,AE14,K!$W:$W)</f>
        <v>0</v>
      </c>
      <c r="AF15">
        <f>SUMIF(K!$K:$K,AF14,K!$W:$W)</f>
        <v>0</v>
      </c>
    </row>
    <row r="16" spans="1:32" hidden="1" x14ac:dyDescent="0.15">
      <c r="A16" s="4">
        <f>SUMIFS(N!Y:Y,N!Y:Y,"&gt;0",N!K:K,"&gt;=2017/07/01",N!K:K,"&lt;=2017/07/31")*12/SUMIFS(N!H:H,N!Y:Y,"&gt;0",N!K:K,"&gt;=2017/07/01",N!K:K,"&lt;=2017/07/31")</f>
        <v>0.22779379911038969</v>
      </c>
      <c r="B16">
        <f>SUMIF(N!$K:$K,B14,N!$W:$W)</f>
        <v>0</v>
      </c>
      <c r="C16">
        <f>SUMIF(N!$K:$K,C14,N!$W:$W)</f>
        <v>0</v>
      </c>
      <c r="D16">
        <f>SUMIF(N!$K:$K,D14,N!$W:$W)</f>
        <v>0</v>
      </c>
      <c r="E16">
        <f>SUMIF(N!$K:$K,E14,N!$W:$W)</f>
        <v>0</v>
      </c>
      <c r="F16">
        <f>SUMIF(N!$K:$K,F14,N!$W:$W)</f>
        <v>0</v>
      </c>
      <c r="G16">
        <f>SUMIF(N!$K:$K,G14,N!$W:$W)</f>
        <v>0</v>
      </c>
      <c r="H16">
        <f>SUMIF(N!$K:$K,H14,N!$W:$W)</f>
        <v>0</v>
      </c>
      <c r="I16">
        <f>SUMIF(N!$K:$K,I14,N!$W:$W)</f>
        <v>0</v>
      </c>
      <c r="J16">
        <f>SUMIF(N!$K:$K,J14,N!$W:$W)</f>
        <v>0</v>
      </c>
      <c r="K16">
        <f>SUMIF(N!$K:$K,K14,N!$W:$W)</f>
        <v>0</v>
      </c>
      <c r="L16">
        <f>SUMIF(N!$K:$K,L14,N!$W:$W)</f>
        <v>0</v>
      </c>
      <c r="M16">
        <f>SUMIF(N!$K:$K,M14,N!$W:$W)</f>
        <v>0</v>
      </c>
      <c r="N16">
        <f>SUMIF(N!$K:$K,N14,N!$W:$W)</f>
        <v>0</v>
      </c>
      <c r="O16">
        <f>SUMIF(N!$K:$K,O14,N!$W:$W)</f>
        <v>0</v>
      </c>
      <c r="P16">
        <f>SUMIF(N!$K:$K,P14,N!$W:$W)</f>
        <v>0</v>
      </c>
      <c r="Q16">
        <f>SUMIF(N!$K:$K,Q14,N!$W:$W)</f>
        <v>0</v>
      </c>
      <c r="R16">
        <f>SUMIF(N!$K:$K,R14,N!$W:$W)</f>
        <v>0</v>
      </c>
      <c r="S16">
        <f>SUMIF(N!$K:$K,S14,N!$W:$W)</f>
        <v>0</v>
      </c>
      <c r="T16">
        <f>SUMIF(N!$K:$K,T14,N!$W:$W)</f>
        <v>0</v>
      </c>
      <c r="U16">
        <f>SUMIF(N!$K:$K,U14,N!$W:$W)</f>
        <v>0</v>
      </c>
      <c r="V16">
        <f>SUMIF(N!$K:$K,V14,N!$W:$W)</f>
        <v>0</v>
      </c>
      <c r="W16">
        <f>SUMIF(N!$K:$K,W14,N!$W:$W)</f>
        <v>0</v>
      </c>
      <c r="X16">
        <f>SUMIF(N!$K:$K,X14,N!$W:$W)</f>
        <v>0</v>
      </c>
      <c r="Y16">
        <f>SUMIF(N!$K:$K,Y14,N!$W:$W)</f>
        <v>0</v>
      </c>
      <c r="Z16">
        <f>SUMIF(N!$K:$K,Z14,N!$W:$W)</f>
        <v>0</v>
      </c>
      <c r="AA16">
        <f>SUMIF(N!$K:$K,AA14,N!$W:$W)</f>
        <v>0</v>
      </c>
      <c r="AB16">
        <f>SUMIF(N!$K:$K,AB14,N!$W:$W)</f>
        <v>0</v>
      </c>
      <c r="AC16">
        <f>SUMIF(N!$K:$K,AC14,N!$W:$W)</f>
        <v>0</v>
      </c>
      <c r="AD16">
        <f>SUMIF(N!$K:$K,AD14,N!$W:$W)</f>
        <v>0</v>
      </c>
      <c r="AE16">
        <f>SUMIF(N!$K:$K,AE14,N!$W:$W)</f>
        <v>0</v>
      </c>
      <c r="AF16">
        <f>SUMIF(N!$K:$K,AF14,N!$W:$W)</f>
        <v>0</v>
      </c>
    </row>
    <row r="17" spans="1:38" hidden="1" x14ac:dyDescent="0.15">
      <c r="A17" s="4">
        <f>SUMIFS(Y!Y:Y,Y!Y:Y,"&gt;0",Y!K:K,"&gt;=2017/07/01",Y!K:K,"&lt;=2017/07/31")*12/SUMIFS(Y!H:H,Y!Y:Y,"&gt;0",Y!K:K,"&gt;=2017/07/01",Y!K:K,"&lt;=2017/07/31")</f>
        <v>0.22847967864033455</v>
      </c>
      <c r="B17">
        <f>SUMIF(Y!$K:$K,B14,Y!$W:$W)</f>
        <v>0</v>
      </c>
      <c r="C17">
        <f>SUMIF(Y!$K:$K,C14,Y!$W:$W)</f>
        <v>0</v>
      </c>
      <c r="D17">
        <f>SUMIF(Y!$K:$K,D14,Y!$W:$W)</f>
        <v>0</v>
      </c>
      <c r="E17">
        <f>SUMIF(Y!$K:$K,E14,Y!$W:$W)</f>
        <v>0</v>
      </c>
      <c r="F17">
        <f>SUMIF(Y!$K:$K,F14,Y!$W:$W)</f>
        <v>0</v>
      </c>
      <c r="G17">
        <f>SUMIF(Y!$K:$K,G14,Y!$W:$W)</f>
        <v>0</v>
      </c>
      <c r="H17">
        <f>SUMIF(Y!$K:$K,H14,Y!$W:$W)</f>
        <v>0</v>
      </c>
      <c r="I17">
        <f>SUMIF(Y!$K:$K,I14,Y!$W:$W)</f>
        <v>0</v>
      </c>
      <c r="J17">
        <f>SUMIF(Y!$K:$K,J14,Y!$W:$W)</f>
        <v>0</v>
      </c>
      <c r="K17">
        <f>SUMIF(Y!$K:$K,K14,Y!$W:$W)</f>
        <v>0</v>
      </c>
      <c r="L17">
        <f>SUMIF(Y!$K:$K,L14,Y!$W:$W)</f>
        <v>0</v>
      </c>
      <c r="M17">
        <f>SUMIF(Y!$K:$K,M14,Y!$W:$W)</f>
        <v>0</v>
      </c>
      <c r="N17">
        <f>SUMIF(Y!$K:$K,N14,Y!$W:$W)</f>
        <v>0</v>
      </c>
      <c r="O17">
        <f>SUMIF(Y!$K:$K,O14,Y!$W:$W)</f>
        <v>0</v>
      </c>
      <c r="P17">
        <f>SUMIF(Y!$K:$K,P14,Y!$W:$W)</f>
        <v>0</v>
      </c>
      <c r="Q17">
        <f>SUMIF(Y!$K:$K,Q14,Y!$W:$W)</f>
        <v>0</v>
      </c>
      <c r="R17">
        <f>SUMIF(Y!$K:$K,R14,Y!$W:$W)</f>
        <v>0</v>
      </c>
      <c r="S17">
        <f>SUMIF(Y!$K:$K,S14,Y!$W:$W)</f>
        <v>0</v>
      </c>
      <c r="T17">
        <f>SUMIF(Y!$K:$K,T14,Y!$W:$W)</f>
        <v>0</v>
      </c>
      <c r="U17">
        <f>SUMIF(Y!$K:$K,U14,Y!$W:$W)</f>
        <v>0</v>
      </c>
      <c r="V17">
        <f>SUMIF(Y!$K:$K,V14,Y!$W:$W)</f>
        <v>0</v>
      </c>
      <c r="W17">
        <f>SUMIF(Y!$K:$K,W14,Y!$W:$W)</f>
        <v>0</v>
      </c>
      <c r="X17">
        <f>SUMIF(Y!$K:$K,X14,Y!$W:$W)</f>
        <v>0</v>
      </c>
      <c r="Y17">
        <f>SUMIF(Y!$K:$K,Y14,Y!$W:$W)</f>
        <v>0</v>
      </c>
      <c r="Z17">
        <f>SUMIF(Y!$K:$K,Z14,Y!$W:$W)</f>
        <v>0</v>
      </c>
      <c r="AA17">
        <f>SUMIF(Y!$K:$K,AA14,Y!$W:$W)</f>
        <v>0</v>
      </c>
      <c r="AB17">
        <f>SUMIF(Y!$K:$K,AB14,Y!$W:$W)</f>
        <v>0</v>
      </c>
      <c r="AC17">
        <f>SUMIF(Y!$K:$K,AC14,Y!$W:$W)</f>
        <v>0</v>
      </c>
      <c r="AD17">
        <f>SUMIF(Y!$K:$K,AD14,Y!$W:$W)</f>
        <v>0</v>
      </c>
      <c r="AE17">
        <f>SUMIF(Y!$K:$K,AE14,Y!$W:$W)</f>
        <v>0</v>
      </c>
      <c r="AF17">
        <f>SUMIF(Y!$K:$K,AF14,Y!$W:$W)</f>
        <v>0</v>
      </c>
    </row>
    <row r="18" spans="1:38" hidden="1" x14ac:dyDescent="0.15">
      <c r="A18" s="4">
        <f>SUMIFS('R'!Y:Y,'R'!Y:Y,"&gt;0",'R'!K:K,"&gt;=2017/07/01",'R'!K:K,"&lt;=2017/07/31")*12/SUMIFS('R'!H:H,'R'!Y:Y,"&gt;0",'R'!K:K,"&gt;=2017/07/01",'R'!K:K,"&lt;=2017/07/31")</f>
        <v>0.24311738210096778</v>
      </c>
      <c r="B18">
        <f>SUMIF('R'!$K:$K,B14,'R'!$W:$W)</f>
        <v>0</v>
      </c>
      <c r="C18">
        <f>SUMIF('R'!$K:$K,C14,'R'!$W:$W)</f>
        <v>0</v>
      </c>
      <c r="D18">
        <f>SUMIF('R'!$K:$K,D14,'R'!$W:$W)</f>
        <v>0</v>
      </c>
      <c r="E18">
        <f>SUMIF('R'!$K:$K,E14,'R'!$W:$W)</f>
        <v>0</v>
      </c>
      <c r="F18">
        <f>SUMIF('R'!$K:$K,F14,'R'!$W:$W)</f>
        <v>0</v>
      </c>
      <c r="G18">
        <f>SUMIF('R'!$K:$K,G14,'R'!$W:$W)</f>
        <v>0</v>
      </c>
      <c r="H18">
        <f>SUMIF('R'!$K:$K,H14,'R'!$W:$W)</f>
        <v>0</v>
      </c>
      <c r="I18">
        <f>SUMIF('R'!$K:$K,I14,'R'!$W:$W)</f>
        <v>0</v>
      </c>
      <c r="J18">
        <f>SUMIF('R'!$K:$K,J14,'R'!$W:$W)</f>
        <v>0</v>
      </c>
      <c r="K18">
        <f>SUMIF('R'!$K:$K,K14,'R'!$W:$W)</f>
        <v>0</v>
      </c>
      <c r="L18">
        <f>SUMIF('R'!$K:$K,L14,'R'!$W:$W)</f>
        <v>0</v>
      </c>
      <c r="M18">
        <f>SUMIF('R'!$K:$K,M14,'R'!$W:$W)</f>
        <v>0</v>
      </c>
      <c r="N18">
        <f>SUMIF('R'!$K:$K,N14,'R'!$W:$W)</f>
        <v>0</v>
      </c>
      <c r="O18">
        <f>SUMIF('R'!$K:$K,O14,'R'!$W:$W)</f>
        <v>0</v>
      </c>
      <c r="P18">
        <f>SUMIF('R'!$K:$K,P14,'R'!$W:$W)</f>
        <v>0</v>
      </c>
      <c r="Q18">
        <f>SUMIF('R'!$K:$K,Q14,'R'!$W:$W)</f>
        <v>0</v>
      </c>
      <c r="R18">
        <f>SUMIF('R'!$K:$K,R14,'R'!$W:$W)</f>
        <v>0</v>
      </c>
      <c r="S18">
        <f>SUMIF('R'!$K:$K,S14,'R'!$W:$W)</f>
        <v>0</v>
      </c>
      <c r="T18">
        <f>SUMIF('R'!$K:$K,T14,'R'!$W:$W)</f>
        <v>0</v>
      </c>
      <c r="U18">
        <f>SUMIF('R'!$K:$K,U14,'R'!$W:$W)</f>
        <v>0</v>
      </c>
      <c r="V18">
        <f>SUMIF('R'!$K:$K,V14,'R'!$W:$W)</f>
        <v>0</v>
      </c>
      <c r="W18">
        <f>SUMIF('R'!$K:$K,W14,'R'!$W:$W)</f>
        <v>0</v>
      </c>
      <c r="X18">
        <f>SUMIF('R'!$K:$K,X14,'R'!$W:$W)</f>
        <v>0</v>
      </c>
      <c r="Y18">
        <f>SUMIF('R'!$K:$K,Y14,'R'!$W:$W)</f>
        <v>0</v>
      </c>
      <c r="Z18">
        <f>SUMIF('R'!$K:$K,Z14,'R'!$W:$W)</f>
        <v>0</v>
      </c>
      <c r="AA18">
        <f>SUMIF('R'!$K:$K,AA14,'R'!$W:$W)</f>
        <v>0</v>
      </c>
      <c r="AB18">
        <f>SUMIF('R'!$K:$K,AB14,'R'!$W:$W)</f>
        <v>0</v>
      </c>
      <c r="AC18">
        <f>SUMIF('R'!$K:$K,AC14,'R'!$W:$W)</f>
        <v>0</v>
      </c>
      <c r="AD18">
        <f>SUMIF('R'!$K:$K,AD14,'R'!$W:$W)</f>
        <v>0</v>
      </c>
      <c r="AE18">
        <f>SUMIF('R'!$K:$K,AE14,'R'!$W:$W)</f>
        <v>0</v>
      </c>
      <c r="AF18">
        <f>SUMIF('R'!$K:$K,AF14,'R'!$W:$W)</f>
        <v>0</v>
      </c>
    </row>
    <row r="19" spans="1:38" hidden="1" x14ac:dyDescent="0.15">
      <c r="A19" s="4">
        <f>SUMIFS(L!Y:Y,L!Y:Y,"&gt;0",L!K:K,"&gt;=2017/07/01",L!K:K,"&lt;=2017/07/31")*12/SUMIFS(L!H:H,L!Y:Y,"&gt;0",L!K:K,"&gt;=2017/07/01",L!K:K,"&lt;=2017/07/31")</f>
        <v>0.22363021654156603</v>
      </c>
      <c r="B19">
        <f>SUMIF(L!$K:$K,B14,L!$W:$W)</f>
        <v>0</v>
      </c>
      <c r="C19">
        <f>SUMIF(L!$K:$K,C14,L!$W:$W)</f>
        <v>0</v>
      </c>
      <c r="D19">
        <f>SUMIF(L!$K:$K,D14,L!$W:$W)</f>
        <v>0</v>
      </c>
      <c r="E19">
        <f>SUMIF(L!$K:$K,E14,L!$W:$W)</f>
        <v>0</v>
      </c>
      <c r="F19">
        <f>SUMIF(L!$K:$K,F14,L!$W:$W)</f>
        <v>0</v>
      </c>
      <c r="G19">
        <f>SUMIF(L!$K:$K,G14,L!$W:$W)</f>
        <v>0</v>
      </c>
      <c r="H19">
        <f>SUMIF(L!$K:$K,H14,L!$W:$W)</f>
        <v>0</v>
      </c>
      <c r="I19">
        <f>SUMIF(L!$K:$K,I14,L!$W:$W)</f>
        <v>0</v>
      </c>
      <c r="J19">
        <f>SUMIF(L!$K:$K,J14,L!$W:$W)</f>
        <v>0</v>
      </c>
      <c r="K19">
        <f>SUMIF(L!$K:$K,K14,L!$W:$W)</f>
        <v>0</v>
      </c>
      <c r="L19">
        <f>SUMIF(L!$K:$K,L14,L!$W:$W)</f>
        <v>0</v>
      </c>
      <c r="M19">
        <f>SUMIF(L!$K:$K,M14,L!$W:$W)</f>
        <v>0</v>
      </c>
      <c r="N19">
        <f>SUMIF(L!$K:$K,N14,L!$W:$W)</f>
        <v>0</v>
      </c>
      <c r="O19">
        <f>SUMIF(L!$K:$K,O14,L!$W:$W)</f>
        <v>0</v>
      </c>
      <c r="P19">
        <f>SUMIF(L!$K:$K,P14,L!$W:$W)</f>
        <v>0</v>
      </c>
      <c r="Q19">
        <f>SUMIF(L!$K:$K,Q14,L!$W:$W)</f>
        <v>0</v>
      </c>
      <c r="R19">
        <f>SUMIF(L!$K:$K,R14,L!$W:$W)</f>
        <v>0</v>
      </c>
      <c r="S19">
        <f>SUMIF(L!$K:$K,S14,L!$W:$W)</f>
        <v>0</v>
      </c>
      <c r="T19">
        <f>SUMIF(L!$K:$K,T14,L!$W:$W)</f>
        <v>0</v>
      </c>
      <c r="U19">
        <f>SUMIF(L!$K:$K,U14,L!$W:$W)</f>
        <v>0</v>
      </c>
      <c r="V19">
        <f>SUMIF(L!$K:$K,V14,L!$W:$W)</f>
        <v>0</v>
      </c>
      <c r="W19">
        <f>SUMIF(L!$K:$K,W14,L!$W:$W)</f>
        <v>0</v>
      </c>
      <c r="X19">
        <f>SUMIF(L!$K:$K,X14,L!$W:$W)</f>
        <v>0</v>
      </c>
      <c r="Y19">
        <f>SUMIF(L!$K:$K,Y14,L!$W:$W)</f>
        <v>0</v>
      </c>
      <c r="Z19">
        <f>SUMIF(L!$K:$K,Z14,L!$W:$W)</f>
        <v>0</v>
      </c>
      <c r="AA19">
        <f>SUMIF(L!$K:$K,AA14,L!$W:$W)</f>
        <v>0</v>
      </c>
      <c r="AB19">
        <f>SUMIF(L!$K:$K,AB14,L!$W:$W)</f>
        <v>0</v>
      </c>
      <c r="AC19">
        <f>SUMIF(L!$K:$K,AC14,L!$W:$W)</f>
        <v>0</v>
      </c>
      <c r="AD19">
        <f>SUMIF(L!$K:$K,AD14,L!$W:$W)</f>
        <v>0</v>
      </c>
      <c r="AE19">
        <f>SUMIF(L!$K:$K,AE14,L!$W:$W)</f>
        <v>0</v>
      </c>
      <c r="AF19">
        <f>SUMIF(L!$K:$K,AF14,L!$W:$W)</f>
        <v>0</v>
      </c>
    </row>
    <row r="20" spans="1:38" x14ac:dyDescent="0.15">
      <c r="B20" t="s">
        <v>474</v>
      </c>
      <c r="C20" s="5" t="s">
        <v>481</v>
      </c>
      <c r="D20" t="s">
        <v>482</v>
      </c>
      <c r="E20" s="1" t="s">
        <v>491</v>
      </c>
      <c r="G20" t="s">
        <v>492</v>
      </c>
      <c r="H20" t="s">
        <v>495</v>
      </c>
      <c r="I20" s="1"/>
      <c r="K20" t="s">
        <v>475</v>
      </c>
      <c r="L20" t="s">
        <v>497</v>
      </c>
      <c r="M20" s="5" t="s">
        <v>499</v>
      </c>
      <c r="N20" t="s">
        <v>501</v>
      </c>
      <c r="O20" t="s">
        <v>510</v>
      </c>
      <c r="S20" t="s">
        <v>512</v>
      </c>
      <c r="T20" t="s">
        <v>528</v>
      </c>
      <c r="U20" t="s">
        <v>522</v>
      </c>
      <c r="V20" t="s">
        <v>455</v>
      </c>
      <c r="Y20" t="s">
        <v>530</v>
      </c>
      <c r="Z20" t="s">
        <v>524</v>
      </c>
      <c r="AC20" t="s">
        <v>508</v>
      </c>
      <c r="AD20" t="s">
        <v>505</v>
      </c>
      <c r="AE20" t="s">
        <v>539</v>
      </c>
      <c r="AG20" t="s">
        <v>425</v>
      </c>
      <c r="AI20" s="5" t="s">
        <v>440</v>
      </c>
      <c r="AJ20" t="s">
        <v>513</v>
      </c>
      <c r="AK20" s="1" t="s">
        <v>507</v>
      </c>
      <c r="AL20" t="s">
        <v>466</v>
      </c>
    </row>
    <row r="21" spans="1:38" x14ac:dyDescent="0.15">
      <c r="B21" t="s">
        <v>476</v>
      </c>
      <c r="D21" t="s">
        <v>423</v>
      </c>
      <c r="H21" t="s">
        <v>479</v>
      </c>
      <c r="I21"/>
      <c r="L21" t="s">
        <v>519</v>
      </c>
      <c r="M21" s="5"/>
      <c r="O21" t="s">
        <v>504</v>
      </c>
      <c r="S21" t="s">
        <v>514</v>
      </c>
      <c r="T21" t="s">
        <v>506</v>
      </c>
      <c r="U21" t="s">
        <v>523</v>
      </c>
      <c r="V21" t="s">
        <v>503</v>
      </c>
      <c r="Y21" t="s">
        <v>520</v>
      </c>
      <c r="Z21" t="s">
        <v>537</v>
      </c>
      <c r="AF21" t="s">
        <v>534</v>
      </c>
      <c r="AG21" t="s">
        <v>427</v>
      </c>
      <c r="AH21" t="s">
        <v>508</v>
      </c>
      <c r="AI21" t="s">
        <v>496</v>
      </c>
      <c r="AJ21" t="s">
        <v>511</v>
      </c>
      <c r="AK21" t="s">
        <v>509</v>
      </c>
    </row>
    <row r="22" spans="1:38" x14ac:dyDescent="0.15">
      <c r="B22" s="1" t="s">
        <v>483</v>
      </c>
      <c r="D22" s="5" t="s">
        <v>489</v>
      </c>
      <c r="E22"/>
      <c r="I22"/>
      <c r="AF22" t="s">
        <v>473</v>
      </c>
      <c r="AG22" t="s">
        <v>428</v>
      </c>
      <c r="AH22" t="s">
        <v>521</v>
      </c>
      <c r="AI22" t="s">
        <v>421</v>
      </c>
      <c r="AJ22" t="s">
        <v>480</v>
      </c>
      <c r="AK22" t="s">
        <v>498</v>
      </c>
      <c r="AL22" t="s">
        <v>477</v>
      </c>
    </row>
    <row r="23" spans="1:38" x14ac:dyDescent="0.15">
      <c r="B23" t="s">
        <v>478</v>
      </c>
      <c r="E23"/>
      <c r="AF23" t="s">
        <v>471</v>
      </c>
      <c r="AG23" t="s">
        <v>429</v>
      </c>
      <c r="AI23" t="s">
        <v>515</v>
      </c>
      <c r="AJ23" t="s">
        <v>500</v>
      </c>
      <c r="AK23" t="s">
        <v>533</v>
      </c>
    </row>
    <row r="24" spans="1:38" x14ac:dyDescent="0.15">
      <c r="G24" s="1"/>
      <c r="AG24" t="s">
        <v>532</v>
      </c>
      <c r="AI24" t="s">
        <v>517</v>
      </c>
      <c r="AK24" t="s">
        <v>516</v>
      </c>
      <c r="AL24" t="s">
        <v>444</v>
      </c>
    </row>
    <row r="25" spans="1:38" s="20" customFormat="1" ht="25.5" customHeight="1" x14ac:dyDescent="0.15">
      <c r="A25" s="19"/>
      <c r="B25" s="19">
        <f>SUM(B27:B34)</f>
        <v>0</v>
      </c>
      <c r="C25" s="19">
        <f>SUM(C27:C34)</f>
        <v>0</v>
      </c>
      <c r="D25" s="19">
        <f>SUM(D27:D34)</f>
        <v>0</v>
      </c>
      <c r="E25" s="19">
        <f t="shared" ref="E25:AE25" si="4">SUM(E27:E34)</f>
        <v>0</v>
      </c>
      <c r="F25" s="19">
        <f t="shared" si="4"/>
        <v>0</v>
      </c>
      <c r="G25" s="19">
        <f t="shared" si="4"/>
        <v>0</v>
      </c>
      <c r="H25" s="19">
        <f t="shared" si="4"/>
        <v>0</v>
      </c>
      <c r="I25" s="19">
        <f t="shared" si="4"/>
        <v>0</v>
      </c>
      <c r="J25" s="19">
        <f t="shared" si="4"/>
        <v>0</v>
      </c>
      <c r="K25" s="19">
        <f t="shared" si="4"/>
        <v>0</v>
      </c>
      <c r="L25" s="19">
        <f t="shared" si="4"/>
        <v>0</v>
      </c>
      <c r="M25" s="19">
        <f t="shared" si="4"/>
        <v>0</v>
      </c>
      <c r="N25" s="19">
        <f t="shared" si="4"/>
        <v>0</v>
      </c>
      <c r="O25" s="19">
        <f t="shared" si="4"/>
        <v>0</v>
      </c>
      <c r="P25" s="19">
        <f t="shared" si="4"/>
        <v>0</v>
      </c>
      <c r="Q25" s="19">
        <f t="shared" si="4"/>
        <v>0</v>
      </c>
      <c r="R25" s="19">
        <f t="shared" si="4"/>
        <v>0</v>
      </c>
      <c r="S25" s="19">
        <f t="shared" si="4"/>
        <v>0</v>
      </c>
      <c r="T25" s="19">
        <f t="shared" si="4"/>
        <v>0</v>
      </c>
      <c r="U25" s="19">
        <f t="shared" si="4"/>
        <v>0</v>
      </c>
      <c r="V25" s="19">
        <f t="shared" si="4"/>
        <v>0</v>
      </c>
      <c r="W25" s="19">
        <f t="shared" si="4"/>
        <v>0</v>
      </c>
      <c r="X25" s="19">
        <f t="shared" si="4"/>
        <v>0</v>
      </c>
      <c r="Y25" s="19">
        <f t="shared" si="4"/>
        <v>0</v>
      </c>
      <c r="Z25" s="19">
        <f t="shared" si="4"/>
        <v>0</v>
      </c>
      <c r="AA25" s="19">
        <f t="shared" si="4"/>
        <v>0</v>
      </c>
      <c r="AB25" s="19">
        <f t="shared" si="4"/>
        <v>0</v>
      </c>
      <c r="AC25" s="19">
        <f t="shared" si="4"/>
        <v>0</v>
      </c>
      <c r="AD25" s="19">
        <f t="shared" si="4"/>
        <v>0</v>
      </c>
      <c r="AE25" s="19">
        <f t="shared" si="4"/>
        <v>0</v>
      </c>
      <c r="AF25" s="19">
        <f>SUM(AF27:AF34)</f>
        <v>0</v>
      </c>
    </row>
    <row r="26" spans="1:38" s="20" customFormat="1" ht="25.5" customHeight="1" x14ac:dyDescent="0.15">
      <c r="A26" s="19">
        <f>AVERAGE(A27:A31)</f>
        <v>0.24146011219597946</v>
      </c>
      <c r="B26" s="21">
        <f>EDATE(B14,1)</f>
        <v>42948</v>
      </c>
      <c r="C26" s="22">
        <f>B26+1</f>
        <v>42949</v>
      </c>
      <c r="D26" s="22">
        <f t="shared" ref="D26:AE26" si="5">C26+1</f>
        <v>42950</v>
      </c>
      <c r="E26" s="22">
        <f t="shared" si="5"/>
        <v>42951</v>
      </c>
      <c r="F26" s="22">
        <f t="shared" si="5"/>
        <v>42952</v>
      </c>
      <c r="G26" s="22">
        <f t="shared" si="5"/>
        <v>42953</v>
      </c>
      <c r="H26" s="22">
        <f t="shared" si="5"/>
        <v>42954</v>
      </c>
      <c r="I26" s="22">
        <f t="shared" si="5"/>
        <v>42955</v>
      </c>
      <c r="J26" s="22">
        <f t="shared" si="5"/>
        <v>42956</v>
      </c>
      <c r="K26" s="22">
        <f t="shared" si="5"/>
        <v>42957</v>
      </c>
      <c r="L26" s="22">
        <f t="shared" si="5"/>
        <v>42958</v>
      </c>
      <c r="M26" s="22">
        <f t="shared" si="5"/>
        <v>42959</v>
      </c>
      <c r="N26" s="22">
        <f t="shared" si="5"/>
        <v>42960</v>
      </c>
      <c r="O26" s="22">
        <f t="shared" si="5"/>
        <v>42961</v>
      </c>
      <c r="P26" s="22">
        <f t="shared" si="5"/>
        <v>42962</v>
      </c>
      <c r="Q26" s="22">
        <f t="shared" si="5"/>
        <v>42963</v>
      </c>
      <c r="R26" s="22">
        <f t="shared" si="5"/>
        <v>42964</v>
      </c>
      <c r="S26" s="22">
        <f t="shared" si="5"/>
        <v>42965</v>
      </c>
      <c r="T26" s="22">
        <f t="shared" si="5"/>
        <v>42966</v>
      </c>
      <c r="U26" s="22">
        <f t="shared" si="5"/>
        <v>42967</v>
      </c>
      <c r="V26" s="22">
        <f t="shared" si="5"/>
        <v>42968</v>
      </c>
      <c r="W26" s="22">
        <f t="shared" si="5"/>
        <v>42969</v>
      </c>
      <c r="X26" s="22">
        <f t="shared" si="5"/>
        <v>42970</v>
      </c>
      <c r="Y26" s="22">
        <f t="shared" si="5"/>
        <v>42971</v>
      </c>
      <c r="Z26" s="22">
        <f t="shared" si="5"/>
        <v>42972</v>
      </c>
      <c r="AA26" s="22">
        <f t="shared" si="5"/>
        <v>42973</v>
      </c>
      <c r="AB26" s="22">
        <f t="shared" si="5"/>
        <v>42974</v>
      </c>
      <c r="AC26" s="22">
        <f t="shared" si="5"/>
        <v>42975</v>
      </c>
      <c r="AD26" s="22">
        <f t="shared" si="5"/>
        <v>42976</v>
      </c>
      <c r="AE26" s="22">
        <f t="shared" si="5"/>
        <v>42977</v>
      </c>
      <c r="AF26" s="22">
        <f>AE26+1</f>
        <v>42978</v>
      </c>
    </row>
    <row r="27" spans="1:38" hidden="1" x14ac:dyDescent="0.15">
      <c r="A27" s="4">
        <f>SUMIFS(K!Y:Y,K!Y:Y,"&gt;0",K!K:K,"&gt;=2017/08/01",K!K:K,"&lt;=2017/08/31")*12/SUMIFS(K!H:H,K!Y:Y,"&gt;0",K!K:K,"&gt;=2017/08/01",K!K:K,"&lt;=2017/08/31")</f>
        <v>0.21368447144165287</v>
      </c>
      <c r="B27">
        <f>SUMIF(K!$K:$K,B26,K!$W:$W)</f>
        <v>0</v>
      </c>
      <c r="C27">
        <f>SUMIF(K!$K:$K,C26,K!$W:$W)</f>
        <v>0</v>
      </c>
      <c r="D27">
        <f>SUMIF(K!$K:$K,D26,K!$W:$W)</f>
        <v>0</v>
      </c>
      <c r="E27">
        <f>SUMIF(K!$K:$K,E26,K!$W:$W)</f>
        <v>0</v>
      </c>
      <c r="F27">
        <f>SUMIF(K!$K:$K,F26,K!$W:$W)</f>
        <v>0</v>
      </c>
      <c r="G27">
        <f>SUMIF(K!$K:$K,G26,K!$W:$W)</f>
        <v>0</v>
      </c>
      <c r="H27">
        <f>SUMIF(K!$K:$K,H26,K!$W:$W)</f>
        <v>0</v>
      </c>
      <c r="I27">
        <f>SUMIF(K!$K:$K,I26,K!$W:$W)</f>
        <v>0</v>
      </c>
      <c r="J27">
        <f>SUMIF(K!$K:$K,J26,K!$W:$W)</f>
        <v>0</v>
      </c>
      <c r="K27">
        <f>SUMIF(K!$K:$K,K26,K!$W:$W)</f>
        <v>0</v>
      </c>
      <c r="L27">
        <f>SUMIF(K!$K:$K,L26,K!$W:$W)</f>
        <v>0</v>
      </c>
      <c r="M27">
        <f>SUMIF(K!$K:$K,M26,K!$W:$W)</f>
        <v>0</v>
      </c>
      <c r="N27">
        <f>SUMIF(K!$K:$K,N26,K!$W:$W)</f>
        <v>0</v>
      </c>
      <c r="O27">
        <f>SUMIF(K!$K:$K,O26,K!$W:$W)</f>
        <v>0</v>
      </c>
      <c r="P27">
        <f>SUMIF(K!$K:$K,P26,K!$W:$W)</f>
        <v>0</v>
      </c>
      <c r="Q27">
        <f>SUMIF(K!$K:$K,Q26,K!$W:$W)</f>
        <v>0</v>
      </c>
      <c r="R27">
        <f>SUMIF(K!$K:$K,R26,K!$W:$W)</f>
        <v>0</v>
      </c>
      <c r="S27">
        <f>SUMIF(K!$K:$K,S26,K!$W:$W)</f>
        <v>0</v>
      </c>
      <c r="T27">
        <f>SUMIF(K!$K:$K,T26,K!$W:$W)</f>
        <v>0</v>
      </c>
      <c r="U27">
        <f>SUMIF(K!$K:$K,U26,K!$W:$W)</f>
        <v>0</v>
      </c>
      <c r="V27">
        <f>SUMIF(K!$K:$K,V26,K!$W:$W)</f>
        <v>0</v>
      </c>
      <c r="W27">
        <f>SUMIF(K!$K:$K,W26,K!$W:$W)</f>
        <v>0</v>
      </c>
      <c r="X27">
        <f>SUMIF(K!$K:$K,X26,K!$W:$W)</f>
        <v>0</v>
      </c>
      <c r="Y27">
        <f>SUMIF(K!$K:$K,Y26,K!$W:$W)</f>
        <v>0</v>
      </c>
      <c r="Z27">
        <f>SUMIF(K!$K:$K,Z26,K!$W:$W)</f>
        <v>0</v>
      </c>
      <c r="AA27">
        <f>SUMIF(K!$K:$K,AA26,K!$W:$W)</f>
        <v>0</v>
      </c>
      <c r="AB27">
        <f>SUMIF(K!$K:$K,AB26,K!$W:$W)</f>
        <v>0</v>
      </c>
      <c r="AC27">
        <f>SUMIF(K!$K:$K,AC26,K!$W:$W)</f>
        <v>0</v>
      </c>
      <c r="AD27">
        <f>SUMIF(K!$K:$K,AD26,K!$W:$W)</f>
        <v>0</v>
      </c>
      <c r="AE27">
        <f>SUMIF(K!$K:$K,AE26,K!$W:$W)</f>
        <v>0</v>
      </c>
      <c r="AF27">
        <f>SUMIF(K!$K:$K,AF26,K!$W:$W)</f>
        <v>0</v>
      </c>
    </row>
    <row r="28" spans="1:38" hidden="1" x14ac:dyDescent="0.15">
      <c r="A28" s="4">
        <f>SUMIFS(N!Y:Y,N!Y:Y,"&gt;0",N!K:K,"&gt;=2017/08/01",N!K:K,"&lt;=2017/08/31")*12/SUMIFS(N!H:H,N!Y:Y,"&gt;0",N!K:K,"&gt;=2017/08/01",N!K:K,"&lt;=2017/08/31")</f>
        <v>0.281455262249801</v>
      </c>
      <c r="B28">
        <f>SUMIF(N!$K:$K,B26,N!$W:$W)</f>
        <v>0</v>
      </c>
      <c r="C28">
        <f>SUMIF(N!$K:$K,C26,N!$W:$W)</f>
        <v>0</v>
      </c>
      <c r="D28">
        <f>SUMIF(N!$K:$K,D26,N!$W:$W)</f>
        <v>0</v>
      </c>
      <c r="E28">
        <f>SUMIF(N!$K:$K,E26,N!$W:$W)</f>
        <v>0</v>
      </c>
      <c r="F28">
        <f>SUMIF(N!$K:$K,F26,N!$W:$W)</f>
        <v>0</v>
      </c>
      <c r="G28">
        <f>SUMIF(N!$K:$K,G26,N!$W:$W)</f>
        <v>0</v>
      </c>
      <c r="H28">
        <f>SUMIF(N!$K:$K,H26,N!$W:$W)</f>
        <v>0</v>
      </c>
      <c r="I28">
        <f>SUMIF(N!$K:$K,I26,N!$W:$W)</f>
        <v>0</v>
      </c>
      <c r="J28">
        <f>SUMIF(N!$K:$K,J26,N!$W:$W)</f>
        <v>0</v>
      </c>
      <c r="K28">
        <f>SUMIF(N!$K:$K,K26,N!$W:$W)</f>
        <v>0</v>
      </c>
      <c r="L28">
        <f>SUMIF(N!$K:$K,L26,N!$W:$W)</f>
        <v>0</v>
      </c>
      <c r="M28">
        <f>SUMIF(N!$K:$K,M26,N!$W:$W)</f>
        <v>0</v>
      </c>
      <c r="N28">
        <f>SUMIF(N!$K:$K,N26,N!$W:$W)</f>
        <v>0</v>
      </c>
      <c r="O28">
        <f>SUMIF(N!$K:$K,O26,N!$W:$W)</f>
        <v>0</v>
      </c>
      <c r="P28">
        <f>SUMIF(N!$K:$K,P26,N!$W:$W)</f>
        <v>0</v>
      </c>
      <c r="Q28">
        <f>SUMIF(N!$K:$K,Q26,N!$W:$W)</f>
        <v>0</v>
      </c>
      <c r="R28">
        <f>SUMIF(N!$K:$K,R26,N!$W:$W)</f>
        <v>0</v>
      </c>
      <c r="S28">
        <f>SUMIF(N!$K:$K,S26,N!$W:$W)</f>
        <v>0</v>
      </c>
      <c r="T28">
        <f>SUMIF(N!$K:$K,T26,N!$W:$W)</f>
        <v>0</v>
      </c>
      <c r="U28">
        <f>SUMIF(N!$K:$K,U26,N!$W:$W)</f>
        <v>0</v>
      </c>
      <c r="V28">
        <f>SUMIF(N!$K:$K,V26,N!$W:$W)</f>
        <v>0</v>
      </c>
      <c r="W28">
        <f>SUMIF(N!$K:$K,W26,N!$W:$W)</f>
        <v>0</v>
      </c>
      <c r="X28">
        <f>SUMIF(N!$K:$K,X26,N!$W:$W)</f>
        <v>0</v>
      </c>
      <c r="Y28">
        <f>SUMIF(N!$K:$K,Y26,N!$W:$W)</f>
        <v>0</v>
      </c>
      <c r="Z28">
        <f>SUMIF(N!$K:$K,Z26,N!$W:$W)</f>
        <v>0</v>
      </c>
      <c r="AA28">
        <f>SUMIF(N!$K:$K,AA26,N!$W:$W)</f>
        <v>0</v>
      </c>
      <c r="AB28">
        <f>SUMIF(N!$K:$K,AB26,N!$W:$W)</f>
        <v>0</v>
      </c>
      <c r="AC28">
        <f>SUMIF(N!$K:$K,AC26,N!$W:$W)</f>
        <v>0</v>
      </c>
      <c r="AD28">
        <f>SUMIF(N!$K:$K,AD26,N!$W:$W)</f>
        <v>0</v>
      </c>
      <c r="AE28">
        <f>SUMIF(N!$K:$K,AE26,N!$W:$W)</f>
        <v>0</v>
      </c>
      <c r="AF28">
        <f>SUMIF(N!$K:$K,AF26,N!$W:$W)</f>
        <v>0</v>
      </c>
    </row>
    <row r="29" spans="1:38" hidden="1" x14ac:dyDescent="0.15">
      <c r="A29" s="4">
        <f>SUMIFS(Y!Y:Y,Y!Y:Y,"&gt;0",Y!K:K,"&gt;=2017/08/01",Y!K:K,"&lt;=2017/08/31")*12/SUMIFS(Y!H:H,Y!Y:Y,"&gt;0",Y!K:K,"&gt;=2017/08/01",Y!K:K,"&lt;=2017/08/31")</f>
        <v>0.1646157283562204</v>
      </c>
      <c r="B29">
        <f>SUMIF(Y!$K:$K,B26,Y!$W:$W)</f>
        <v>0</v>
      </c>
      <c r="C29">
        <f>SUMIF(Y!$K:$K,C26,Y!$W:$W)</f>
        <v>0</v>
      </c>
      <c r="D29">
        <f>SUMIF(Y!$K:$K,D26,Y!$W:$W)</f>
        <v>0</v>
      </c>
      <c r="E29">
        <f>SUMIF(Y!$K:$K,E26,Y!$W:$W)</f>
        <v>0</v>
      </c>
      <c r="F29">
        <f>SUMIF(Y!$K:$K,F26,Y!$W:$W)</f>
        <v>0</v>
      </c>
      <c r="G29">
        <f>SUMIF(Y!$K:$K,G26,Y!$W:$W)</f>
        <v>0</v>
      </c>
      <c r="H29">
        <f>SUMIF(Y!$K:$K,H26,Y!$W:$W)</f>
        <v>0</v>
      </c>
      <c r="I29">
        <f>SUMIF(Y!$K:$K,I26,Y!$W:$W)</f>
        <v>0</v>
      </c>
      <c r="J29">
        <f>SUMIF(Y!$K:$K,J26,Y!$W:$W)</f>
        <v>0</v>
      </c>
      <c r="K29">
        <f>SUMIF(Y!$K:$K,K26,Y!$W:$W)</f>
        <v>0</v>
      </c>
      <c r="L29">
        <f>SUMIF(Y!$K:$K,L26,Y!$W:$W)</f>
        <v>0</v>
      </c>
      <c r="M29">
        <f>SUMIF(Y!$K:$K,M26,Y!$W:$W)</f>
        <v>0</v>
      </c>
      <c r="N29">
        <f>SUMIF(Y!$K:$K,N26,Y!$W:$W)</f>
        <v>0</v>
      </c>
      <c r="O29">
        <f>SUMIF(Y!$K:$K,O26,Y!$W:$W)</f>
        <v>0</v>
      </c>
      <c r="P29">
        <f>SUMIF(Y!$K:$K,P26,Y!$W:$W)</f>
        <v>0</v>
      </c>
      <c r="Q29">
        <f>SUMIF(Y!$K:$K,Q26,Y!$W:$W)</f>
        <v>0</v>
      </c>
      <c r="R29">
        <f>SUMIF(Y!$K:$K,R26,Y!$W:$W)</f>
        <v>0</v>
      </c>
      <c r="S29">
        <f>SUMIF(Y!$K:$K,S26,Y!$W:$W)</f>
        <v>0</v>
      </c>
      <c r="T29">
        <f>SUMIF(Y!$K:$K,T26,Y!$W:$W)</f>
        <v>0</v>
      </c>
      <c r="U29">
        <f>SUMIF(Y!$K:$K,U26,Y!$W:$W)</f>
        <v>0</v>
      </c>
      <c r="V29">
        <f>SUMIF(Y!$K:$K,V26,Y!$W:$W)</f>
        <v>0</v>
      </c>
      <c r="W29">
        <f>SUMIF(Y!$K:$K,W26,Y!$W:$W)</f>
        <v>0</v>
      </c>
      <c r="X29">
        <f>SUMIF(Y!$K:$K,X26,Y!$W:$W)</f>
        <v>0</v>
      </c>
      <c r="Y29">
        <f>SUMIF(Y!$K:$K,Y26,Y!$W:$W)</f>
        <v>0</v>
      </c>
      <c r="Z29">
        <f>SUMIF(Y!$K:$K,Z26,Y!$W:$W)</f>
        <v>0</v>
      </c>
      <c r="AA29">
        <f>SUMIF(Y!$K:$K,AA26,Y!$W:$W)</f>
        <v>0</v>
      </c>
      <c r="AB29">
        <f>SUMIF(Y!$K:$K,AB26,Y!$W:$W)</f>
        <v>0</v>
      </c>
      <c r="AC29">
        <f>SUMIF(Y!$K:$K,AC26,Y!$W:$W)</f>
        <v>0</v>
      </c>
      <c r="AD29">
        <f>SUMIF(Y!$K:$K,AD26,Y!$W:$W)</f>
        <v>0</v>
      </c>
      <c r="AE29">
        <f>SUMIF(Y!$K:$K,AE26,Y!$W:$W)</f>
        <v>0</v>
      </c>
      <c r="AF29">
        <f>SUMIF(Y!$K:$K,AF26,Y!$W:$W)</f>
        <v>0</v>
      </c>
    </row>
    <row r="30" spans="1:38" hidden="1" x14ac:dyDescent="0.15">
      <c r="A30" s="4">
        <f>SUMIFS('R'!Y:Y,'R'!Y:Y,"&gt;0",'R'!K:K,"&gt;=2017/08/01",'R'!K:K,"&lt;=2017/08/31")*12/SUMIFS('R'!H:H,'R'!Y:Y,"&gt;0",'R'!K:K,"&gt;=2017/08/01",'R'!K:K,"&lt;=2017/08/31")</f>
        <v>0.25523555257131697</v>
      </c>
      <c r="B30">
        <f>SUMIF('R'!$K:$K,B26,'R'!$W:$W)</f>
        <v>0</v>
      </c>
      <c r="C30">
        <f>SUMIF('R'!$K:$K,C26,'R'!$W:$W)</f>
        <v>0</v>
      </c>
      <c r="D30">
        <f>SUMIF('R'!$K:$K,D26,'R'!$W:$W)</f>
        <v>0</v>
      </c>
      <c r="E30">
        <f>SUMIF('R'!$K:$K,E26,'R'!$W:$W)</f>
        <v>0</v>
      </c>
      <c r="F30">
        <f>SUMIF('R'!$K:$K,F26,'R'!$W:$W)</f>
        <v>0</v>
      </c>
      <c r="G30">
        <f>SUMIF('R'!$K:$K,G26,'R'!$W:$W)</f>
        <v>0</v>
      </c>
      <c r="H30">
        <f>SUMIF('R'!$K:$K,H26,'R'!$W:$W)</f>
        <v>0</v>
      </c>
      <c r="I30">
        <f>SUMIF('R'!$K:$K,I26,'R'!$W:$W)</f>
        <v>0</v>
      </c>
      <c r="J30">
        <f>SUMIF('R'!$K:$K,J26,'R'!$W:$W)</f>
        <v>0</v>
      </c>
      <c r="K30">
        <f>SUMIF('R'!$K:$K,K26,'R'!$W:$W)</f>
        <v>0</v>
      </c>
      <c r="L30">
        <f>SUMIF('R'!$K:$K,L26,'R'!$W:$W)</f>
        <v>0</v>
      </c>
      <c r="M30">
        <f>SUMIF('R'!$K:$K,M26,'R'!$W:$W)</f>
        <v>0</v>
      </c>
      <c r="N30">
        <f>SUMIF('R'!$K:$K,N26,'R'!$W:$W)</f>
        <v>0</v>
      </c>
      <c r="O30">
        <f>SUMIF('R'!$K:$K,O26,'R'!$W:$W)</f>
        <v>0</v>
      </c>
      <c r="P30">
        <f>SUMIF('R'!$K:$K,P26,'R'!$W:$W)</f>
        <v>0</v>
      </c>
      <c r="Q30">
        <f>SUMIF('R'!$K:$K,Q26,'R'!$W:$W)</f>
        <v>0</v>
      </c>
      <c r="R30">
        <f>SUMIF('R'!$K:$K,R26,'R'!$W:$W)</f>
        <v>0</v>
      </c>
      <c r="S30">
        <f>SUMIF('R'!$K:$K,S26,'R'!$W:$W)</f>
        <v>0</v>
      </c>
      <c r="T30">
        <f>SUMIF('R'!$K:$K,T26,'R'!$W:$W)</f>
        <v>0</v>
      </c>
      <c r="U30">
        <f>SUMIF('R'!$K:$K,U26,'R'!$W:$W)</f>
        <v>0</v>
      </c>
      <c r="V30">
        <f>SUMIF('R'!$K:$K,V26,'R'!$W:$W)</f>
        <v>0</v>
      </c>
      <c r="W30">
        <f>SUMIF('R'!$K:$K,W26,'R'!$W:$W)</f>
        <v>0</v>
      </c>
      <c r="X30">
        <f>SUMIF('R'!$K:$K,X26,'R'!$W:$W)</f>
        <v>0</v>
      </c>
      <c r="Y30">
        <f>SUMIF('R'!$K:$K,Y26,'R'!$W:$W)</f>
        <v>0</v>
      </c>
      <c r="Z30">
        <f>SUMIF('R'!$K:$K,Z26,'R'!$W:$W)</f>
        <v>0</v>
      </c>
      <c r="AA30">
        <f>SUMIF('R'!$K:$K,AA26,'R'!$W:$W)</f>
        <v>0</v>
      </c>
      <c r="AB30">
        <f>SUMIF('R'!$K:$K,AB26,'R'!$W:$W)</f>
        <v>0</v>
      </c>
      <c r="AC30">
        <f>SUMIF('R'!$K:$K,AC26,'R'!$W:$W)</f>
        <v>0</v>
      </c>
      <c r="AD30">
        <f>SUMIF('R'!$K:$K,AD26,'R'!$W:$W)</f>
        <v>0</v>
      </c>
      <c r="AE30">
        <f>SUMIF('R'!$K:$K,AE26,'R'!$W:$W)</f>
        <v>0</v>
      </c>
      <c r="AF30">
        <f>SUMIF('R'!$K:$K,AF26,'R'!$W:$W)</f>
        <v>0</v>
      </c>
    </row>
    <row r="31" spans="1:38" hidden="1" x14ac:dyDescent="0.15">
      <c r="A31" s="4">
        <f>SUMIFS(L!Y:Y,L!Y:Y,"&gt;0",L!K:K,"&gt;=2017/08/01",L!K:K,"&lt;=2017/08/31")*12/SUMIFS(L!H:H,L!Y:Y,"&gt;0",L!K:K,"&gt;=2017/08/01",L!K:K,"&lt;=2017/08/31")</f>
        <v>0.292309546360906</v>
      </c>
      <c r="B31">
        <f>SUMIF(L!$K:$K,B26,L!$W:$W)</f>
        <v>0</v>
      </c>
      <c r="C31">
        <f>SUMIF(L!$K:$K,C26,L!$W:$W)</f>
        <v>0</v>
      </c>
      <c r="D31">
        <f>SUMIF(L!$K:$K,D26,L!$W:$W)</f>
        <v>0</v>
      </c>
      <c r="E31">
        <f>SUMIF(L!$K:$K,E26,L!$W:$W)</f>
        <v>0</v>
      </c>
      <c r="F31">
        <f>SUMIF(L!$K:$K,F26,L!$W:$W)</f>
        <v>0</v>
      </c>
      <c r="G31">
        <f>SUMIF(L!$K:$K,G26,L!$W:$W)</f>
        <v>0</v>
      </c>
      <c r="H31">
        <f>SUMIF(L!$K:$K,H26,L!$W:$W)</f>
        <v>0</v>
      </c>
      <c r="I31">
        <f>SUMIF(L!$K:$K,I26,L!$W:$W)</f>
        <v>0</v>
      </c>
      <c r="J31">
        <f>SUMIF(L!$K:$K,J26,L!$W:$W)</f>
        <v>0</v>
      </c>
      <c r="K31">
        <f>SUMIF(L!$K:$K,K26,L!$W:$W)</f>
        <v>0</v>
      </c>
      <c r="L31">
        <f>SUMIF(L!$K:$K,L26,L!$W:$W)</f>
        <v>0</v>
      </c>
      <c r="M31">
        <f>SUMIF(L!$K:$K,M26,L!$W:$W)</f>
        <v>0</v>
      </c>
      <c r="N31">
        <f>SUMIF(L!$K:$K,N26,L!$W:$W)</f>
        <v>0</v>
      </c>
      <c r="O31">
        <f>SUMIF(L!$K:$K,O26,L!$W:$W)</f>
        <v>0</v>
      </c>
      <c r="P31">
        <f>SUMIF(L!$K:$K,P26,L!$W:$W)</f>
        <v>0</v>
      </c>
      <c r="Q31">
        <f>SUMIF(L!$K:$K,Q26,L!$W:$W)</f>
        <v>0</v>
      </c>
      <c r="R31">
        <f>SUMIF(L!$K:$K,R26,L!$W:$W)</f>
        <v>0</v>
      </c>
      <c r="S31">
        <f>SUMIF(L!$K:$K,S26,L!$W:$W)</f>
        <v>0</v>
      </c>
      <c r="T31">
        <f>SUMIF(L!$K:$K,T26,L!$W:$W)</f>
        <v>0</v>
      </c>
      <c r="U31">
        <f>SUMIF(L!$K:$K,U26,L!$W:$W)</f>
        <v>0</v>
      </c>
      <c r="V31">
        <f>SUMIF(L!$K:$K,V26,L!$W:$W)</f>
        <v>0</v>
      </c>
      <c r="W31">
        <f>SUMIF(L!$K:$K,W26,L!$W:$W)</f>
        <v>0</v>
      </c>
      <c r="X31">
        <f>SUMIF(L!$K:$K,X26,L!$W:$W)</f>
        <v>0</v>
      </c>
      <c r="Y31">
        <f>SUMIF(L!$K:$K,Y26,L!$W:$W)</f>
        <v>0</v>
      </c>
      <c r="Z31">
        <f>SUMIF(L!$K:$K,Z26,L!$W:$W)</f>
        <v>0</v>
      </c>
      <c r="AA31">
        <f>SUMIF(L!$K:$K,AA26,L!$W:$W)</f>
        <v>0</v>
      </c>
      <c r="AB31">
        <f>SUMIF(L!$K:$K,AB26,L!$W:$W)</f>
        <v>0</v>
      </c>
      <c r="AC31">
        <f>SUMIF(L!$K:$K,AC26,L!$W:$W)</f>
        <v>0</v>
      </c>
      <c r="AD31">
        <f>SUMIF(L!$K:$K,AD26,L!$W:$W)</f>
        <v>0</v>
      </c>
      <c r="AE31">
        <f>SUMIF(L!$K:$K,AE26,L!$W:$W)</f>
        <v>0</v>
      </c>
      <c r="AF31">
        <f>SUMIF(L!$K:$K,AF26,L!$W:$W)</f>
        <v>0</v>
      </c>
    </row>
    <row r="32" spans="1:38" x14ac:dyDescent="0.15">
      <c r="B32" s="4" t="s">
        <v>502</v>
      </c>
      <c r="C32" s="1" t="s">
        <v>548</v>
      </c>
      <c r="D32" t="s">
        <v>553</v>
      </c>
      <c r="E32" t="s">
        <v>541</v>
      </c>
      <c r="H32" t="s">
        <v>557</v>
      </c>
      <c r="K32" t="s">
        <v>542</v>
      </c>
      <c r="R32" t="s">
        <v>571</v>
      </c>
      <c r="S32" t="s">
        <v>564</v>
      </c>
      <c r="V32" t="s">
        <v>455</v>
      </c>
      <c r="W32" t="s">
        <v>574</v>
      </c>
      <c r="AI32" t="s">
        <v>538</v>
      </c>
      <c r="AJ32" t="s">
        <v>529</v>
      </c>
      <c r="AK32" t="s">
        <v>560</v>
      </c>
    </row>
    <row r="33" spans="1:37" x14ac:dyDescent="0.15">
      <c r="B33" t="s">
        <v>470</v>
      </c>
      <c r="C33" s="4" t="s">
        <v>534</v>
      </c>
      <c r="D33" t="s">
        <v>527</v>
      </c>
      <c r="H33" t="s">
        <v>558</v>
      </c>
      <c r="N33" t="s">
        <v>570</v>
      </c>
      <c r="R33" t="s">
        <v>526</v>
      </c>
      <c r="V33" t="s">
        <v>569</v>
      </c>
      <c r="AI33" s="1" t="s">
        <v>544</v>
      </c>
      <c r="AJ33" t="s">
        <v>446</v>
      </c>
      <c r="AK33" t="s">
        <v>561</v>
      </c>
    </row>
    <row r="34" spans="1:37" x14ac:dyDescent="0.15">
      <c r="B34" t="s">
        <v>552</v>
      </c>
      <c r="C34" s="4"/>
      <c r="D34" t="s">
        <v>551</v>
      </c>
      <c r="E34"/>
      <c r="N34" t="s">
        <v>559</v>
      </c>
      <c r="AJ34" t="s">
        <v>545</v>
      </c>
      <c r="AK34" t="s">
        <v>562</v>
      </c>
    </row>
    <row r="35" spans="1:37" s="20" customFormat="1" ht="25.5" customHeight="1" x14ac:dyDescent="0.15">
      <c r="A35" s="19"/>
      <c r="B35" s="19">
        <f t="shared" ref="B35:AF35" si="6">SUM(B37:B44)</f>
        <v>0</v>
      </c>
      <c r="C35" s="19">
        <f t="shared" si="6"/>
        <v>0</v>
      </c>
      <c r="D35" s="19">
        <f t="shared" si="6"/>
        <v>0</v>
      </c>
      <c r="E35" s="19">
        <f t="shared" si="6"/>
        <v>0</v>
      </c>
      <c r="F35" s="19">
        <f t="shared" si="6"/>
        <v>0</v>
      </c>
      <c r="G35" s="19">
        <f t="shared" si="6"/>
        <v>0</v>
      </c>
      <c r="H35" s="19">
        <f t="shared" si="6"/>
        <v>0</v>
      </c>
      <c r="I35" s="19">
        <f t="shared" si="6"/>
        <v>0</v>
      </c>
      <c r="J35" s="19">
        <f t="shared" si="6"/>
        <v>0</v>
      </c>
      <c r="K35" s="19">
        <f t="shared" si="6"/>
        <v>0</v>
      </c>
      <c r="L35" s="19">
        <f t="shared" si="6"/>
        <v>0</v>
      </c>
      <c r="M35" s="19">
        <f t="shared" si="6"/>
        <v>0</v>
      </c>
      <c r="N35" s="19">
        <f t="shared" si="6"/>
        <v>0</v>
      </c>
      <c r="O35" s="19">
        <f t="shared" si="6"/>
        <v>0</v>
      </c>
      <c r="P35" s="19">
        <f t="shared" si="6"/>
        <v>0</v>
      </c>
      <c r="Q35" s="19">
        <f t="shared" si="6"/>
        <v>0</v>
      </c>
      <c r="R35" s="19">
        <f t="shared" si="6"/>
        <v>0</v>
      </c>
      <c r="S35" s="19">
        <f t="shared" si="6"/>
        <v>0</v>
      </c>
      <c r="T35" s="19">
        <f t="shared" si="6"/>
        <v>0</v>
      </c>
      <c r="U35" s="19">
        <f t="shared" si="6"/>
        <v>0</v>
      </c>
      <c r="V35" s="19">
        <f t="shared" si="6"/>
        <v>0</v>
      </c>
      <c r="W35" s="19">
        <f t="shared" si="6"/>
        <v>0</v>
      </c>
      <c r="X35" s="19">
        <f t="shared" si="6"/>
        <v>0</v>
      </c>
      <c r="Y35" s="19">
        <f t="shared" si="6"/>
        <v>0</v>
      </c>
      <c r="Z35" s="19">
        <f t="shared" si="6"/>
        <v>0</v>
      </c>
      <c r="AA35" s="19">
        <f t="shared" si="6"/>
        <v>0</v>
      </c>
      <c r="AB35" s="19">
        <f t="shared" si="6"/>
        <v>0</v>
      </c>
      <c r="AC35" s="19">
        <f t="shared" si="6"/>
        <v>0</v>
      </c>
      <c r="AD35" s="19">
        <f t="shared" si="6"/>
        <v>0</v>
      </c>
      <c r="AE35" s="19">
        <f t="shared" si="6"/>
        <v>0</v>
      </c>
      <c r="AF35" s="19">
        <f t="shared" si="6"/>
        <v>0</v>
      </c>
    </row>
    <row r="36" spans="1:37" s="20" customFormat="1" ht="25.5" customHeight="1" x14ac:dyDescent="0.15">
      <c r="A36" s="19">
        <f>AVERAGE(A37:A41)</f>
        <v>0.19315235428036104</v>
      </c>
      <c r="B36" s="21">
        <f>EDATE(B26,1)</f>
        <v>42979</v>
      </c>
      <c r="C36" s="22">
        <f>B36+1</f>
        <v>42980</v>
      </c>
      <c r="D36" s="22">
        <f t="shared" ref="D36:AE36" si="7">C36+1</f>
        <v>42981</v>
      </c>
      <c r="E36" s="22">
        <f t="shared" si="7"/>
        <v>42982</v>
      </c>
      <c r="F36" s="22">
        <f t="shared" si="7"/>
        <v>42983</v>
      </c>
      <c r="G36" s="22">
        <f t="shared" si="7"/>
        <v>42984</v>
      </c>
      <c r="H36" s="22">
        <f t="shared" si="7"/>
        <v>42985</v>
      </c>
      <c r="I36" s="22">
        <f t="shared" si="7"/>
        <v>42986</v>
      </c>
      <c r="J36" s="22">
        <f t="shared" si="7"/>
        <v>42987</v>
      </c>
      <c r="K36" s="22">
        <f t="shared" si="7"/>
        <v>42988</v>
      </c>
      <c r="L36" s="22">
        <f t="shared" si="7"/>
        <v>42989</v>
      </c>
      <c r="M36" s="22">
        <f t="shared" si="7"/>
        <v>42990</v>
      </c>
      <c r="N36" s="22">
        <f t="shared" si="7"/>
        <v>42991</v>
      </c>
      <c r="O36" s="22">
        <f t="shared" si="7"/>
        <v>42992</v>
      </c>
      <c r="P36" s="22">
        <f t="shared" si="7"/>
        <v>42993</v>
      </c>
      <c r="Q36" s="22">
        <f t="shared" si="7"/>
        <v>42994</v>
      </c>
      <c r="R36" s="22">
        <f t="shared" si="7"/>
        <v>42995</v>
      </c>
      <c r="S36" s="22">
        <f t="shared" si="7"/>
        <v>42996</v>
      </c>
      <c r="T36" s="22">
        <f t="shared" si="7"/>
        <v>42997</v>
      </c>
      <c r="U36" s="22">
        <f t="shared" si="7"/>
        <v>42998</v>
      </c>
      <c r="V36" s="22">
        <f t="shared" si="7"/>
        <v>42999</v>
      </c>
      <c r="W36" s="22">
        <f t="shared" si="7"/>
        <v>43000</v>
      </c>
      <c r="X36" s="22">
        <f t="shared" si="7"/>
        <v>43001</v>
      </c>
      <c r="Y36" s="22">
        <f t="shared" si="7"/>
        <v>43002</v>
      </c>
      <c r="Z36" s="22">
        <f t="shared" si="7"/>
        <v>43003</v>
      </c>
      <c r="AA36" s="22">
        <f t="shared" si="7"/>
        <v>43004</v>
      </c>
      <c r="AB36" s="22">
        <f t="shared" si="7"/>
        <v>43005</v>
      </c>
      <c r="AC36" s="22">
        <f t="shared" si="7"/>
        <v>43006</v>
      </c>
      <c r="AD36" s="22">
        <f t="shared" si="7"/>
        <v>43007</v>
      </c>
      <c r="AE36" s="22">
        <f t="shared" si="7"/>
        <v>43008</v>
      </c>
      <c r="AF36" s="22">
        <f>AE36</f>
        <v>43008</v>
      </c>
    </row>
    <row r="37" spans="1:37" hidden="1" x14ac:dyDescent="0.15">
      <c r="A37" s="4">
        <f>SUMIFS(K!Y:Y,K!Y:Y,"&gt;0",K!K:K,"&gt;="&amp;B36,K!K:K,"&lt;="&amp;AF36)*12/SUMIFS(K!H:H,K!Y:Y,"&gt;0",K!K:K,"&gt;="&amp;B36,K!K:K,"&lt;="&amp;AF36)</f>
        <v>0.25616433998401733</v>
      </c>
      <c r="B37">
        <f>SUMIF(K!$K:$K,B36,K!$W:$W)</f>
        <v>0</v>
      </c>
      <c r="C37">
        <f>SUMIF(K!$K:$K,C36,K!$W:$W)</f>
        <v>0</v>
      </c>
      <c r="D37">
        <f>SUMIF(K!$K:$K,D36,K!$W:$W)</f>
        <v>0</v>
      </c>
      <c r="E37">
        <f>SUMIF(K!$K:$K,E36,K!$W:$W)</f>
        <v>0</v>
      </c>
      <c r="F37">
        <f>SUMIF(K!$K:$K,F36,K!$W:$W)</f>
        <v>0</v>
      </c>
      <c r="G37">
        <f>SUMIF(K!$K:$K,G36,K!$W:$W)</f>
        <v>0</v>
      </c>
      <c r="H37">
        <f>SUMIF(K!$K:$K,H36,K!$W:$W)</f>
        <v>0</v>
      </c>
      <c r="I37">
        <f>SUMIF(K!$K:$K,I36,K!$W:$W)</f>
        <v>0</v>
      </c>
      <c r="J37">
        <f>SUMIF(K!$K:$K,J36,K!$W:$W)</f>
        <v>0</v>
      </c>
      <c r="K37">
        <f>SUMIF(K!$K:$K,K36,K!$W:$W)</f>
        <v>0</v>
      </c>
      <c r="L37">
        <f>SUMIF(K!$K:$K,L36,K!$W:$W)</f>
        <v>0</v>
      </c>
      <c r="M37">
        <f>SUMIF(K!$K:$K,M36,K!$W:$W)</f>
        <v>0</v>
      </c>
      <c r="N37">
        <f>SUMIF(K!$K:$K,N36,K!$W:$W)</f>
        <v>0</v>
      </c>
      <c r="O37">
        <f>SUMIF(K!$K:$K,O36,K!$W:$W)</f>
        <v>0</v>
      </c>
      <c r="P37">
        <f>SUMIF(K!$K:$K,P36,K!$W:$W)</f>
        <v>0</v>
      </c>
      <c r="Q37">
        <f>SUMIF(K!$K:$K,Q36,K!$W:$W)</f>
        <v>0</v>
      </c>
      <c r="R37">
        <f>SUMIF(K!$K:$K,R36,K!$W:$W)</f>
        <v>0</v>
      </c>
      <c r="S37">
        <f>SUMIF(K!$K:$K,S36,K!$W:$W)</f>
        <v>0</v>
      </c>
      <c r="T37">
        <f>SUMIF(K!$K:$K,T36,K!$W:$W)</f>
        <v>0</v>
      </c>
      <c r="U37">
        <f>SUMIF(K!$K:$K,U36,K!$W:$W)</f>
        <v>0</v>
      </c>
      <c r="V37">
        <f>SUMIF(K!$K:$K,V36,K!$W:$W)</f>
        <v>0</v>
      </c>
      <c r="W37">
        <f>SUMIF(K!$K:$K,W36,K!$W:$W)</f>
        <v>0</v>
      </c>
      <c r="X37">
        <f>SUMIF(K!$K:$K,X36,K!$W:$W)</f>
        <v>0</v>
      </c>
      <c r="Y37">
        <f>SUMIF(K!$K:$K,Y36,K!$W:$W)</f>
        <v>0</v>
      </c>
      <c r="Z37">
        <f>SUMIF(K!$K:$K,Z36,K!$W:$W)</f>
        <v>0</v>
      </c>
      <c r="AA37">
        <f>SUMIF(K!$K:$K,AA36,K!$W:$W)</f>
        <v>0</v>
      </c>
      <c r="AB37">
        <f>SUMIF(K!$K:$K,AB36,K!$W:$W)</f>
        <v>0</v>
      </c>
      <c r="AC37">
        <f>SUMIF(K!$K:$K,AC36,K!$W:$W)</f>
        <v>0</v>
      </c>
      <c r="AD37">
        <f>SUMIF(K!$K:$K,AD36,K!$W:$W)</f>
        <v>0</v>
      </c>
      <c r="AE37">
        <f>SUMIF(K!$K:$K,AE36,K!$W:$W)</f>
        <v>0</v>
      </c>
    </row>
    <row r="38" spans="1:37" hidden="1" x14ac:dyDescent="0.15">
      <c r="A38" s="4">
        <f>SUMIFS(N!Y:Y,N!Y:Y,"&gt;0",N!K:K,"&gt;="&amp;B36,N!K:K,"&lt;="&amp;AF36)*12/SUMIFS(N!H:H,N!Y:Y,"&gt;0",N!K:K,"&gt;="&amp;B36,N!K:K,"&lt;="&amp;AF36)</f>
        <v>0.19307684772182415</v>
      </c>
      <c r="B38">
        <f>SUMIF(N!$K:$K,B36,N!$W:$W)</f>
        <v>0</v>
      </c>
      <c r="C38">
        <f>SUMIF(N!$K:$K,C36,N!$W:$W)</f>
        <v>0</v>
      </c>
      <c r="D38">
        <f>SUMIF(N!$K:$K,D36,N!$W:$W)</f>
        <v>0</v>
      </c>
      <c r="E38">
        <f>SUMIF(N!$K:$K,E36,N!$W:$W)</f>
        <v>0</v>
      </c>
      <c r="F38">
        <f>SUMIF(N!$K:$K,F36,N!$W:$W)</f>
        <v>0</v>
      </c>
      <c r="G38">
        <f>SUMIF(N!$K:$K,G36,N!$W:$W)</f>
        <v>0</v>
      </c>
      <c r="H38">
        <f>SUMIF(N!$K:$K,H36,N!$W:$W)</f>
        <v>0</v>
      </c>
      <c r="I38">
        <f>SUMIF(N!$K:$K,I36,N!$W:$W)</f>
        <v>0</v>
      </c>
      <c r="J38">
        <f>SUMIF(N!$K:$K,J36,N!$W:$W)</f>
        <v>0</v>
      </c>
      <c r="K38">
        <f>SUMIF(N!$K:$K,K36,N!$W:$W)</f>
        <v>0</v>
      </c>
      <c r="L38">
        <f>SUMIF(N!$K:$K,L36,N!$W:$W)</f>
        <v>0</v>
      </c>
      <c r="M38">
        <f>SUMIF(N!$K:$K,M36,N!$W:$W)</f>
        <v>0</v>
      </c>
      <c r="N38">
        <f>SUMIF(N!$K:$K,N36,N!$W:$W)</f>
        <v>0</v>
      </c>
      <c r="O38">
        <f>SUMIF(N!$K:$K,O36,N!$W:$W)</f>
        <v>0</v>
      </c>
      <c r="P38">
        <f>SUMIF(N!$K:$K,P36,N!$W:$W)</f>
        <v>0</v>
      </c>
      <c r="Q38">
        <f>SUMIF(N!$K:$K,Q36,N!$W:$W)</f>
        <v>0</v>
      </c>
      <c r="R38">
        <f>SUMIF(N!$K:$K,R36,N!$W:$W)</f>
        <v>0</v>
      </c>
      <c r="S38">
        <f>SUMIF(N!$K:$K,S36,N!$W:$W)</f>
        <v>0</v>
      </c>
      <c r="T38">
        <f>SUMIF(N!$K:$K,T36,N!$W:$W)</f>
        <v>0</v>
      </c>
      <c r="U38">
        <f>SUMIF(N!$K:$K,U36,N!$W:$W)</f>
        <v>0</v>
      </c>
      <c r="V38">
        <f>SUMIF(N!$K:$K,V36,N!$W:$W)</f>
        <v>0</v>
      </c>
      <c r="W38">
        <f>SUMIF(N!$K:$K,W36,N!$W:$W)</f>
        <v>0</v>
      </c>
      <c r="X38">
        <f>SUMIF(N!$K:$K,X36,N!$W:$W)</f>
        <v>0</v>
      </c>
      <c r="Y38">
        <f>SUMIF(N!$K:$K,Y36,N!$W:$W)</f>
        <v>0</v>
      </c>
      <c r="Z38">
        <f>SUMIF(N!$K:$K,Z36,N!$W:$W)</f>
        <v>0</v>
      </c>
      <c r="AA38">
        <f>SUMIF(N!$K:$K,AA36,N!$W:$W)</f>
        <v>0</v>
      </c>
      <c r="AB38">
        <f>SUMIF(N!$K:$K,AB36,N!$W:$W)</f>
        <v>0</v>
      </c>
      <c r="AC38">
        <f>SUMIF(N!$K:$K,AC36,N!$W:$W)</f>
        <v>0</v>
      </c>
      <c r="AD38">
        <f>SUMIF(N!$K:$K,AD36,N!$W:$W)</f>
        <v>0</v>
      </c>
      <c r="AE38">
        <f>SUMIF(N!$K:$K,AE36,N!$W:$W)</f>
        <v>0</v>
      </c>
    </row>
    <row r="39" spans="1:37" hidden="1" x14ac:dyDescent="0.15">
      <c r="A39" s="4">
        <f>SUMIFS(Y!Y:Y,Y!Y:Y,"&gt;0",Y!K:K,"&gt;="&amp;B36,Y!K:K,"&lt;="&amp;AF36)*12/SUMIFS(Y!H:H,Y!Y:Y,"&gt;0",Y!K:K,"&gt;="&amp;B36,Y!K:K,"&lt;="&amp;AF36)</f>
        <v>0.12345462295590173</v>
      </c>
      <c r="B39">
        <f>SUMIF(Y!$K:$K,B36,Y!$W:$W)</f>
        <v>0</v>
      </c>
      <c r="C39">
        <f>SUMIF(Y!$K:$K,C36,Y!$W:$W)</f>
        <v>0</v>
      </c>
      <c r="D39">
        <f>SUMIF(Y!$K:$K,D36,Y!$W:$W)</f>
        <v>0</v>
      </c>
      <c r="E39">
        <f>SUMIF(Y!$K:$K,E36,Y!$W:$W)</f>
        <v>0</v>
      </c>
      <c r="F39">
        <f>SUMIF(Y!$K:$K,F36,Y!$W:$W)</f>
        <v>0</v>
      </c>
      <c r="G39">
        <f>SUMIF(Y!$K:$K,G36,Y!$W:$W)</f>
        <v>0</v>
      </c>
      <c r="H39">
        <f>SUMIF(Y!$K:$K,H36,Y!$W:$W)</f>
        <v>0</v>
      </c>
      <c r="I39">
        <f>SUMIF(Y!$K:$K,I36,Y!$W:$W)</f>
        <v>0</v>
      </c>
      <c r="J39">
        <f>SUMIF(Y!$K:$K,J36,Y!$W:$W)</f>
        <v>0</v>
      </c>
      <c r="K39">
        <f>SUMIF(Y!$K:$K,K36,Y!$W:$W)</f>
        <v>0</v>
      </c>
      <c r="L39">
        <f>SUMIF(Y!$K:$K,L36,Y!$W:$W)</f>
        <v>0</v>
      </c>
      <c r="M39">
        <f>SUMIF(Y!$K:$K,M36,Y!$W:$W)</f>
        <v>0</v>
      </c>
      <c r="N39">
        <f>SUMIF(Y!$K:$K,N36,Y!$W:$W)</f>
        <v>0</v>
      </c>
      <c r="O39">
        <f>SUMIF(Y!$K:$K,O36,Y!$W:$W)</f>
        <v>0</v>
      </c>
      <c r="P39">
        <f>SUMIF(Y!$K:$K,P36,Y!$W:$W)</f>
        <v>0</v>
      </c>
      <c r="Q39">
        <f>SUMIF(Y!$K:$K,Q36,Y!$W:$W)</f>
        <v>0</v>
      </c>
      <c r="R39">
        <f>SUMIF(Y!$K:$K,R36,Y!$W:$W)</f>
        <v>0</v>
      </c>
      <c r="S39">
        <f>SUMIF(Y!$K:$K,S36,Y!$W:$W)</f>
        <v>0</v>
      </c>
      <c r="T39">
        <f>SUMIF(Y!$K:$K,T36,Y!$W:$W)</f>
        <v>0</v>
      </c>
      <c r="U39">
        <f>SUMIF(Y!$K:$K,U36,Y!$W:$W)</f>
        <v>0</v>
      </c>
      <c r="V39">
        <f>SUMIF(Y!$K:$K,V36,Y!$W:$W)</f>
        <v>0</v>
      </c>
      <c r="W39">
        <f>SUMIF(Y!$K:$K,W36,Y!$W:$W)</f>
        <v>0</v>
      </c>
      <c r="X39">
        <f>SUMIF(Y!$K:$K,X36,Y!$W:$W)</f>
        <v>0</v>
      </c>
      <c r="Y39">
        <f>SUMIF(Y!$K:$K,Y36,Y!$W:$W)</f>
        <v>0</v>
      </c>
      <c r="Z39">
        <f>SUMIF(Y!$K:$K,Z36,Y!$W:$W)</f>
        <v>0</v>
      </c>
      <c r="AA39">
        <f>SUMIF(Y!$K:$K,AA36,Y!$W:$W)</f>
        <v>0</v>
      </c>
      <c r="AB39">
        <f>SUMIF(Y!$K:$K,AB36,Y!$W:$W)</f>
        <v>0</v>
      </c>
      <c r="AC39">
        <f>SUMIF(Y!$K:$K,AC36,Y!$W:$W)</f>
        <v>0</v>
      </c>
      <c r="AD39">
        <f>SUMIF(Y!$K:$K,AD36,Y!$W:$W)</f>
        <v>0</v>
      </c>
      <c r="AE39">
        <f>SUMIF(Y!$K:$K,AE36,Y!$W:$W)</f>
        <v>0</v>
      </c>
    </row>
    <row r="40" spans="1:37" hidden="1" x14ac:dyDescent="0.15">
      <c r="A40" s="4">
        <f>SUMIFS('R'!Y:Y,'R'!Y:Y,"&gt;0",'R'!K:K,"&gt;="&amp;B36,'R'!K:K,"&lt;="&amp;AF36)*12/SUMIFS('R'!H:H,'R'!Y:Y,"&gt;0",'R'!K:K,"&gt;="&amp;B36,'R'!K:K,"&lt;="&amp;AF36)</f>
        <v>0.21500075237827893</v>
      </c>
      <c r="B40">
        <f>SUMIF('R'!$K:$K,B36,'R'!$W:$W)</f>
        <v>0</v>
      </c>
      <c r="C40">
        <f>SUMIF('R'!$K:$K,C36,'R'!$W:$W)</f>
        <v>0</v>
      </c>
      <c r="D40">
        <f>SUMIF('R'!$K:$K,D36,'R'!$W:$W)</f>
        <v>0</v>
      </c>
      <c r="E40">
        <f>SUMIF('R'!$K:$K,E36,'R'!$W:$W)</f>
        <v>0</v>
      </c>
      <c r="F40">
        <f>SUMIF('R'!$K:$K,F36,'R'!$W:$W)</f>
        <v>0</v>
      </c>
      <c r="G40">
        <f>SUMIF('R'!$K:$K,G36,'R'!$W:$W)</f>
        <v>0</v>
      </c>
      <c r="H40">
        <f>SUMIF('R'!$K:$K,H36,'R'!$W:$W)</f>
        <v>0</v>
      </c>
      <c r="I40">
        <f>SUMIF('R'!$K:$K,I36,'R'!$W:$W)</f>
        <v>0</v>
      </c>
      <c r="J40">
        <f>SUMIF('R'!$K:$K,J36,'R'!$W:$W)</f>
        <v>0</v>
      </c>
      <c r="K40">
        <f>SUMIF('R'!$K:$K,K36,'R'!$W:$W)</f>
        <v>0</v>
      </c>
      <c r="L40">
        <f>SUMIF('R'!$K:$K,L36,'R'!$W:$W)</f>
        <v>0</v>
      </c>
      <c r="M40">
        <f>SUMIF('R'!$K:$K,M36,'R'!$W:$W)</f>
        <v>0</v>
      </c>
      <c r="N40">
        <f>SUMIF('R'!$K:$K,N36,'R'!$W:$W)</f>
        <v>0</v>
      </c>
      <c r="O40">
        <f>SUMIF('R'!$K:$K,O36,'R'!$W:$W)</f>
        <v>0</v>
      </c>
      <c r="P40">
        <f>SUMIF('R'!$K:$K,P36,'R'!$W:$W)</f>
        <v>0</v>
      </c>
      <c r="Q40">
        <f>SUMIF('R'!$K:$K,Q36,'R'!$W:$W)</f>
        <v>0</v>
      </c>
      <c r="R40">
        <f>SUMIF('R'!$K:$K,R36,'R'!$W:$W)</f>
        <v>0</v>
      </c>
      <c r="S40">
        <f>SUMIF('R'!$K:$K,S36,'R'!$W:$W)</f>
        <v>0</v>
      </c>
      <c r="T40">
        <f>SUMIF('R'!$K:$K,T36,'R'!$W:$W)</f>
        <v>0</v>
      </c>
      <c r="U40">
        <f>SUMIF('R'!$K:$K,U36,'R'!$W:$W)</f>
        <v>0</v>
      </c>
      <c r="V40">
        <f>SUMIF('R'!$K:$K,V36,'R'!$W:$W)</f>
        <v>0</v>
      </c>
      <c r="W40">
        <f>SUMIF('R'!$K:$K,W36,'R'!$W:$W)</f>
        <v>0</v>
      </c>
      <c r="X40">
        <f>SUMIF('R'!$K:$K,X36,'R'!$W:$W)</f>
        <v>0</v>
      </c>
      <c r="Y40">
        <f>SUMIF('R'!$K:$K,Y36,'R'!$W:$W)</f>
        <v>0</v>
      </c>
      <c r="Z40">
        <f>SUMIF('R'!$K:$K,Z36,'R'!$W:$W)</f>
        <v>0</v>
      </c>
      <c r="AA40">
        <f>SUMIF('R'!$K:$K,AA36,'R'!$W:$W)</f>
        <v>0</v>
      </c>
      <c r="AB40">
        <f>SUMIF('R'!$K:$K,AB36,'R'!$W:$W)</f>
        <v>0</v>
      </c>
      <c r="AC40">
        <f>SUMIF('R'!$K:$K,AC36,'R'!$W:$W)</f>
        <v>0</v>
      </c>
      <c r="AD40">
        <f>SUMIF('R'!$K:$K,AD36,'R'!$W:$W)</f>
        <v>0</v>
      </c>
      <c r="AE40">
        <f>SUMIF('R'!$K:$K,AE36,'R'!$W:$W)</f>
        <v>0</v>
      </c>
    </row>
    <row r="41" spans="1:37" hidden="1" x14ac:dyDescent="0.15">
      <c r="A41" s="4">
        <f>SUMIFS(L!Y:Y,L!Y:Y,"&gt;0",L!K:K,"&gt;="&amp;B36,L!K:K,"&lt;="&amp;AF36)*12/SUMIFS(L!H:H,L!Y:Y,"&gt;0",L!K:K,"&gt;="&amp;B36,L!K:K,"&lt;="&amp;AF36)</f>
        <v>0.17806520836178308</v>
      </c>
      <c r="B41">
        <f>SUMIF(L!$K:$K,B36,L!$W:$W)</f>
        <v>0</v>
      </c>
      <c r="C41">
        <f>SUMIF(L!$K:$K,C36,L!$W:$W)</f>
        <v>0</v>
      </c>
      <c r="D41">
        <f>SUMIF(L!$K:$K,D36,L!$W:$W)</f>
        <v>0</v>
      </c>
      <c r="E41">
        <f>SUMIF(L!$K:$K,E36,L!$W:$W)</f>
        <v>0</v>
      </c>
      <c r="F41">
        <f>SUMIF(L!$K:$K,F36,L!$W:$W)</f>
        <v>0</v>
      </c>
      <c r="G41">
        <f>SUMIF(L!$K:$K,G36,L!$W:$W)</f>
        <v>0</v>
      </c>
      <c r="H41">
        <f>SUMIF(L!$K:$K,H36,L!$W:$W)</f>
        <v>0</v>
      </c>
      <c r="I41">
        <f>SUMIF(L!$K:$K,I36,L!$W:$W)</f>
        <v>0</v>
      </c>
      <c r="J41">
        <f>SUMIF(L!$K:$K,J36,L!$W:$W)</f>
        <v>0</v>
      </c>
      <c r="K41">
        <f>SUMIF(L!$K:$K,K36,L!$W:$W)</f>
        <v>0</v>
      </c>
      <c r="L41">
        <f>SUMIF(L!$K:$K,L36,L!$W:$W)</f>
        <v>0</v>
      </c>
      <c r="M41">
        <f>SUMIF(L!$K:$K,M36,L!$W:$W)</f>
        <v>0</v>
      </c>
      <c r="N41">
        <f>SUMIF(L!$K:$K,N36,L!$W:$W)</f>
        <v>0</v>
      </c>
      <c r="O41">
        <f>SUMIF(L!$K:$K,O36,L!$W:$W)</f>
        <v>0</v>
      </c>
      <c r="P41">
        <f>SUMIF(L!$K:$K,P36,L!$W:$W)</f>
        <v>0</v>
      </c>
      <c r="Q41">
        <f>SUMIF(L!$K:$K,Q36,L!$W:$W)</f>
        <v>0</v>
      </c>
      <c r="R41">
        <f>SUMIF(L!$K:$K,R36,L!$W:$W)</f>
        <v>0</v>
      </c>
      <c r="S41">
        <f>SUMIF(L!$K:$K,S36,L!$W:$W)</f>
        <v>0</v>
      </c>
      <c r="T41">
        <f>SUMIF(L!$K:$K,T36,L!$W:$W)</f>
        <v>0</v>
      </c>
      <c r="U41">
        <f>SUMIF(L!$K:$K,U36,L!$W:$W)</f>
        <v>0</v>
      </c>
      <c r="V41">
        <f>SUMIF(L!$K:$K,V36,L!$W:$W)</f>
        <v>0</v>
      </c>
      <c r="W41">
        <f>SUMIF(L!$K:$K,W36,L!$W:$W)</f>
        <v>0</v>
      </c>
      <c r="X41">
        <f>SUMIF(L!$K:$K,X36,L!$W:$W)</f>
        <v>0</v>
      </c>
      <c r="Y41">
        <f>SUMIF(L!$K:$K,Y36,L!$W:$W)</f>
        <v>0</v>
      </c>
      <c r="Z41">
        <f>SUMIF(L!$K:$K,Z36,L!$W:$W)</f>
        <v>0</v>
      </c>
      <c r="AA41">
        <f>SUMIF(L!$K:$K,AA36,L!$W:$W)</f>
        <v>0</v>
      </c>
      <c r="AB41">
        <f>SUMIF(L!$K:$K,AB36,L!$W:$W)</f>
        <v>0</v>
      </c>
      <c r="AC41">
        <f>SUMIF(L!$K:$K,AC36,L!$W:$W)</f>
        <v>0</v>
      </c>
      <c r="AD41">
        <f>SUMIF(L!$K:$K,AD36,L!$W:$W)</f>
        <v>0</v>
      </c>
      <c r="AE41">
        <f>SUMIF(L!$K:$K,AE36,L!$W:$W)</f>
        <v>0</v>
      </c>
    </row>
    <row r="42" spans="1:37" x14ac:dyDescent="0.15">
      <c r="C42" t="s">
        <v>565</v>
      </c>
      <c r="F42" t="s">
        <v>580</v>
      </c>
      <c r="G42" s="1" t="s">
        <v>578</v>
      </c>
      <c r="K42" t="s">
        <v>573</v>
      </c>
      <c r="N42" s="5" t="s">
        <v>575</v>
      </c>
      <c r="V42" t="s">
        <v>455</v>
      </c>
      <c r="AD42" t="s">
        <v>589</v>
      </c>
    </row>
    <row r="43" spans="1:37" x14ac:dyDescent="0.15">
      <c r="B43" s="4" t="s">
        <v>563</v>
      </c>
      <c r="F43" t="s">
        <v>581</v>
      </c>
      <c r="G43" s="1" t="s">
        <v>579</v>
      </c>
      <c r="K43" t="s">
        <v>588</v>
      </c>
      <c r="V43" t="s">
        <v>576</v>
      </c>
    </row>
    <row r="44" spans="1:37" x14ac:dyDescent="0.15">
      <c r="F44" t="s">
        <v>582</v>
      </c>
      <c r="G44" s="1" t="s">
        <v>585</v>
      </c>
      <c r="H44" t="s">
        <v>591</v>
      </c>
    </row>
    <row r="45" spans="1:37" s="20" customFormat="1" ht="25.5" customHeight="1" x14ac:dyDescent="0.15">
      <c r="A45" s="19"/>
      <c r="B45" s="19">
        <f t="shared" ref="B45:AF45" si="8">SUM(B47:B52)</f>
        <v>0</v>
      </c>
      <c r="C45" s="19">
        <f t="shared" si="8"/>
        <v>0</v>
      </c>
      <c r="D45" s="19">
        <f t="shared" si="8"/>
        <v>0</v>
      </c>
      <c r="E45" s="19">
        <f t="shared" si="8"/>
        <v>0</v>
      </c>
      <c r="F45" s="19">
        <f t="shared" si="8"/>
        <v>0</v>
      </c>
      <c r="G45" s="19">
        <f t="shared" si="8"/>
        <v>0</v>
      </c>
      <c r="H45" s="19">
        <f t="shared" si="8"/>
        <v>0</v>
      </c>
      <c r="I45" s="19">
        <f t="shared" si="8"/>
        <v>0</v>
      </c>
      <c r="J45" s="19">
        <f t="shared" si="8"/>
        <v>0</v>
      </c>
      <c r="K45" s="19">
        <f t="shared" si="8"/>
        <v>0</v>
      </c>
      <c r="L45" s="19">
        <f t="shared" si="8"/>
        <v>0</v>
      </c>
      <c r="M45" s="19">
        <f t="shared" si="8"/>
        <v>0</v>
      </c>
      <c r="N45" s="19">
        <f t="shared" si="8"/>
        <v>0</v>
      </c>
      <c r="O45" s="19">
        <f t="shared" si="8"/>
        <v>0</v>
      </c>
      <c r="P45" s="19">
        <f t="shared" si="8"/>
        <v>0</v>
      </c>
      <c r="Q45" s="19">
        <f t="shared" si="8"/>
        <v>0</v>
      </c>
      <c r="R45" s="19">
        <f t="shared" si="8"/>
        <v>0</v>
      </c>
      <c r="S45" s="19">
        <f t="shared" si="8"/>
        <v>0</v>
      </c>
      <c r="T45" s="19">
        <f t="shared" si="8"/>
        <v>0</v>
      </c>
      <c r="U45" s="19">
        <f t="shared" si="8"/>
        <v>0</v>
      </c>
      <c r="V45" s="19">
        <f t="shared" si="8"/>
        <v>0</v>
      </c>
      <c r="W45" s="19">
        <f t="shared" si="8"/>
        <v>0</v>
      </c>
      <c r="X45" s="19">
        <f t="shared" si="8"/>
        <v>0</v>
      </c>
      <c r="Y45" s="19">
        <f t="shared" si="8"/>
        <v>0</v>
      </c>
      <c r="Z45" s="19">
        <f t="shared" si="8"/>
        <v>0</v>
      </c>
      <c r="AA45" s="19">
        <f t="shared" si="8"/>
        <v>0</v>
      </c>
      <c r="AB45" s="19">
        <f t="shared" si="8"/>
        <v>0</v>
      </c>
      <c r="AC45" s="19">
        <f t="shared" si="8"/>
        <v>0</v>
      </c>
      <c r="AD45" s="19">
        <f t="shared" si="8"/>
        <v>0</v>
      </c>
      <c r="AE45" s="19">
        <f t="shared" si="8"/>
        <v>0</v>
      </c>
      <c r="AF45" s="19">
        <f t="shared" si="8"/>
        <v>0</v>
      </c>
    </row>
    <row r="46" spans="1:37" s="20" customFormat="1" ht="25.5" customHeight="1" x14ac:dyDescent="0.15">
      <c r="A46" s="19">
        <f>AVERAGE(A47:A51)</f>
        <v>0.23659221091671495</v>
      </c>
      <c r="B46" s="21">
        <f>EDATE(B36,1)</f>
        <v>43009</v>
      </c>
      <c r="C46" s="22">
        <f t="shared" ref="C46:AF46" si="9">B46+1</f>
        <v>43010</v>
      </c>
      <c r="D46" s="22">
        <f t="shared" si="9"/>
        <v>43011</v>
      </c>
      <c r="E46" s="22">
        <f t="shared" si="9"/>
        <v>43012</v>
      </c>
      <c r="F46" s="22">
        <f t="shared" si="9"/>
        <v>43013</v>
      </c>
      <c r="G46" s="22">
        <f t="shared" si="9"/>
        <v>43014</v>
      </c>
      <c r="H46" s="22">
        <f t="shared" si="9"/>
        <v>43015</v>
      </c>
      <c r="I46" s="22">
        <f t="shared" si="9"/>
        <v>43016</v>
      </c>
      <c r="J46" s="22">
        <f t="shared" si="9"/>
        <v>43017</v>
      </c>
      <c r="K46" s="22">
        <f t="shared" si="9"/>
        <v>43018</v>
      </c>
      <c r="L46" s="22">
        <f t="shared" si="9"/>
        <v>43019</v>
      </c>
      <c r="M46" s="22">
        <f t="shared" si="9"/>
        <v>43020</v>
      </c>
      <c r="N46" s="22">
        <f t="shared" si="9"/>
        <v>43021</v>
      </c>
      <c r="O46" s="22">
        <f t="shared" si="9"/>
        <v>43022</v>
      </c>
      <c r="P46" s="22">
        <f t="shared" si="9"/>
        <v>43023</v>
      </c>
      <c r="Q46" s="22">
        <f t="shared" si="9"/>
        <v>43024</v>
      </c>
      <c r="R46" s="22">
        <f t="shared" si="9"/>
        <v>43025</v>
      </c>
      <c r="S46" s="22">
        <f t="shared" si="9"/>
        <v>43026</v>
      </c>
      <c r="T46" s="22">
        <f t="shared" si="9"/>
        <v>43027</v>
      </c>
      <c r="U46" s="22">
        <f t="shared" si="9"/>
        <v>43028</v>
      </c>
      <c r="V46" s="22">
        <f t="shared" si="9"/>
        <v>43029</v>
      </c>
      <c r="W46" s="22">
        <f t="shared" si="9"/>
        <v>43030</v>
      </c>
      <c r="X46" s="22">
        <f t="shared" si="9"/>
        <v>43031</v>
      </c>
      <c r="Y46" s="22">
        <f t="shared" si="9"/>
        <v>43032</v>
      </c>
      <c r="Z46" s="22">
        <f t="shared" si="9"/>
        <v>43033</v>
      </c>
      <c r="AA46" s="22">
        <f t="shared" si="9"/>
        <v>43034</v>
      </c>
      <c r="AB46" s="22">
        <f t="shared" si="9"/>
        <v>43035</v>
      </c>
      <c r="AC46" s="22">
        <f t="shared" si="9"/>
        <v>43036</v>
      </c>
      <c r="AD46" s="22">
        <f t="shared" si="9"/>
        <v>43037</v>
      </c>
      <c r="AE46" s="22">
        <f t="shared" si="9"/>
        <v>43038</v>
      </c>
      <c r="AF46" s="22">
        <f t="shared" si="9"/>
        <v>43039</v>
      </c>
    </row>
    <row r="47" spans="1:37" hidden="1" x14ac:dyDescent="0.15">
      <c r="A47" s="4">
        <f>SUMIFS(K!Y:Y,K!Y:Y,"&gt;0",K!K:K,"&gt;="&amp;B46,K!K:K,"&lt;="&amp;AF46)*12/SUMIFS(K!H:H,K!Y:Y,"&gt;0",K!K:K,"&gt;="&amp;B46,K!K:K,"&lt;="&amp;AF46)</f>
        <v>0.36533368936359595</v>
      </c>
      <c r="B47">
        <f>SUMIF(K!$K:$K,B46,K!$W:$W)</f>
        <v>0</v>
      </c>
      <c r="C47">
        <f>SUMIF(K!$K:$K,C46,K!$W:$W)</f>
        <v>0</v>
      </c>
      <c r="D47">
        <f>SUMIF(K!$K:$K,D46,K!$W:$W)</f>
        <v>0</v>
      </c>
      <c r="E47">
        <f>SUMIF(K!$K:$K,E46,K!$W:$W)</f>
        <v>0</v>
      </c>
      <c r="F47">
        <f>SUMIF(K!$K:$K,F46,K!$W:$W)</f>
        <v>0</v>
      </c>
      <c r="G47">
        <f>SUMIF(K!$K:$K,G46,K!$W:$W)</f>
        <v>0</v>
      </c>
      <c r="H47">
        <f>SUMIF(K!$K:$K,H46,K!$W:$W)</f>
        <v>0</v>
      </c>
      <c r="I47">
        <f>SUMIF(K!$K:$K,I46,K!$W:$W)</f>
        <v>0</v>
      </c>
      <c r="J47">
        <f>SUMIF(K!$K:$K,J46,K!$W:$W)</f>
        <v>0</v>
      </c>
      <c r="K47">
        <f>SUMIF(K!$K:$K,K46,K!$W:$W)</f>
        <v>0</v>
      </c>
      <c r="L47">
        <f>SUMIF(K!$K:$K,L46,K!$W:$W)</f>
        <v>0</v>
      </c>
      <c r="M47">
        <f>SUMIF(K!$K:$K,M46,K!$W:$W)</f>
        <v>0</v>
      </c>
      <c r="N47">
        <f>SUMIF(K!$K:$K,N46,K!$W:$W)</f>
        <v>0</v>
      </c>
      <c r="O47">
        <f>SUMIF(K!$K:$K,O46,K!$W:$W)</f>
        <v>0</v>
      </c>
      <c r="P47">
        <f>SUMIF(K!$K:$K,P46,K!$W:$W)</f>
        <v>0</v>
      </c>
      <c r="Q47">
        <f>SUMIF(K!$K:$K,Q46,K!$W:$W)</f>
        <v>0</v>
      </c>
      <c r="R47">
        <f>SUMIF(K!$K:$K,R46,K!$W:$W)</f>
        <v>0</v>
      </c>
      <c r="S47">
        <f>SUMIF(K!$K:$K,S46,K!$W:$W)</f>
        <v>0</v>
      </c>
      <c r="T47">
        <f>SUMIF(K!$K:$K,T46,K!$W:$W)</f>
        <v>0</v>
      </c>
      <c r="U47">
        <f>SUMIF(K!$K:$K,U46,K!$W:$W)</f>
        <v>0</v>
      </c>
      <c r="V47">
        <f>SUMIF(K!$K:$K,V46,K!$W:$W)</f>
        <v>0</v>
      </c>
      <c r="W47">
        <f>SUMIF(K!$K:$K,W46,K!$W:$W)</f>
        <v>0</v>
      </c>
      <c r="X47">
        <f>SUMIF(K!$K:$K,X46,K!$W:$W)</f>
        <v>0</v>
      </c>
      <c r="Y47">
        <f>SUMIF(K!$K:$K,Y46,K!$W:$W)</f>
        <v>0</v>
      </c>
      <c r="Z47">
        <f>SUMIF(K!$K:$K,Z46,K!$W:$W)</f>
        <v>0</v>
      </c>
      <c r="AA47">
        <f>SUMIF(K!$K:$K,AA46,K!$W:$W)</f>
        <v>0</v>
      </c>
      <c r="AB47">
        <f>SUMIF(K!$K:$K,AB46,K!$W:$W)</f>
        <v>0</v>
      </c>
      <c r="AC47">
        <f>SUMIF(K!$K:$K,AC46,K!$W:$W)</f>
        <v>0</v>
      </c>
      <c r="AD47">
        <f>SUMIF(K!$K:$K,AD46,K!$W:$W)</f>
        <v>0</v>
      </c>
      <c r="AE47">
        <f>SUMIF(K!$K:$K,AE46,K!$W:$W)</f>
        <v>0</v>
      </c>
      <c r="AF47">
        <f>SUMIF(K!$K:$K,AF46,K!$W:$W)</f>
        <v>0</v>
      </c>
    </row>
    <row r="48" spans="1:37" hidden="1" x14ac:dyDescent="0.15">
      <c r="A48" s="4">
        <f>SUMIFS(N!Y:Y,N!Y:Y,"&gt;0",N!K:K,"&gt;="&amp;B46,N!K:K,"&lt;="&amp;AF46)*12/SUMIFS(N!H:H,N!Y:Y,"&gt;0",N!K:K,"&gt;="&amp;B46,N!K:K,"&lt;="&amp;AF46)</f>
        <v>0.17065421470310513</v>
      </c>
      <c r="B48">
        <f>SUMIF(N!$K:$K,B46,N!$W:$W)</f>
        <v>0</v>
      </c>
      <c r="C48">
        <f>SUMIF(N!$K:$K,C46,N!$W:$W)</f>
        <v>0</v>
      </c>
      <c r="D48">
        <f>SUMIF(N!$K:$K,D46,N!$W:$W)</f>
        <v>0</v>
      </c>
      <c r="E48">
        <f>SUMIF(N!$K:$K,E46,N!$W:$W)</f>
        <v>0</v>
      </c>
      <c r="F48">
        <f>SUMIF(N!$K:$K,F46,N!$W:$W)</f>
        <v>0</v>
      </c>
      <c r="G48">
        <f>SUMIF(N!$K:$K,G46,N!$W:$W)</f>
        <v>0</v>
      </c>
      <c r="H48">
        <f>SUMIF(N!$K:$K,H46,N!$W:$W)</f>
        <v>0</v>
      </c>
      <c r="I48">
        <f>SUMIF(N!$K:$K,I46,N!$W:$W)</f>
        <v>0</v>
      </c>
      <c r="J48">
        <f>SUMIF(N!$K:$K,J46,N!$W:$W)</f>
        <v>0</v>
      </c>
      <c r="K48">
        <f>SUMIF(N!$K:$K,K46,N!$W:$W)</f>
        <v>0</v>
      </c>
      <c r="L48">
        <f>SUMIF(N!$K:$K,L46,N!$W:$W)</f>
        <v>0</v>
      </c>
      <c r="M48">
        <f>SUMIF(N!$K:$K,M46,N!$W:$W)</f>
        <v>0</v>
      </c>
      <c r="N48">
        <f>SUMIF(N!$K:$K,N46,N!$W:$W)</f>
        <v>0</v>
      </c>
      <c r="O48">
        <f>SUMIF(N!$K:$K,O46,N!$W:$W)</f>
        <v>0</v>
      </c>
      <c r="P48">
        <f>SUMIF(N!$K:$K,P46,N!$W:$W)</f>
        <v>0</v>
      </c>
      <c r="Q48">
        <f>SUMIF(N!$K:$K,Q46,N!$W:$W)</f>
        <v>0</v>
      </c>
      <c r="R48">
        <f>SUMIF(N!$K:$K,R46,N!$W:$W)</f>
        <v>0</v>
      </c>
      <c r="S48">
        <f>SUMIF(N!$K:$K,S46,N!$W:$W)</f>
        <v>0</v>
      </c>
      <c r="T48">
        <f>SUMIF(N!$K:$K,T46,N!$W:$W)</f>
        <v>0</v>
      </c>
      <c r="U48">
        <f>SUMIF(N!$K:$K,U46,N!$W:$W)</f>
        <v>0</v>
      </c>
      <c r="V48">
        <f>SUMIF(N!$K:$K,V46,N!$W:$W)</f>
        <v>0</v>
      </c>
      <c r="W48">
        <f>SUMIF(N!$K:$K,W46,N!$W:$W)</f>
        <v>0</v>
      </c>
      <c r="X48">
        <f>SUMIF(N!$K:$K,X46,N!$W:$W)</f>
        <v>0</v>
      </c>
      <c r="Y48">
        <f>SUMIF(N!$K:$K,Y46,N!$W:$W)</f>
        <v>0</v>
      </c>
      <c r="Z48">
        <f>SUMIF(N!$K:$K,Z46,N!$W:$W)</f>
        <v>0</v>
      </c>
      <c r="AA48">
        <f>SUMIF(N!$K:$K,AA46,N!$W:$W)</f>
        <v>0</v>
      </c>
      <c r="AB48">
        <f>SUMIF(N!$K:$K,AB46,N!$W:$W)</f>
        <v>0</v>
      </c>
      <c r="AC48">
        <f>SUMIF(N!$K:$K,AC46,N!$W:$W)</f>
        <v>0</v>
      </c>
      <c r="AD48">
        <f>SUMIF(N!$K:$K,AD46,N!$W:$W)</f>
        <v>0</v>
      </c>
      <c r="AE48">
        <f>SUMIF(N!$K:$K,AE46,N!$W:$W)</f>
        <v>0</v>
      </c>
      <c r="AF48">
        <f>SUMIF(N!$K:$K,AF46,N!$W:$W)</f>
        <v>0</v>
      </c>
    </row>
    <row r="49" spans="1:35" hidden="1" x14ac:dyDescent="0.15">
      <c r="A49" s="4">
        <f>SUMIFS(Y!Y:Y,Y!Y:Y,"&gt;0",Y!K:K,"&gt;="&amp;B46,Y!K:K,"&lt;="&amp;AF46)*12/SUMIFS(Y!H:H,Y!Y:Y,"&gt;0",Y!K:K,"&gt;="&amp;B46,Y!K:K,"&lt;="&amp;AF46)</f>
        <v>0.17063478260869566</v>
      </c>
      <c r="B49">
        <f>SUMIF(Y!$K:$K,B46,Y!$W:$W)</f>
        <v>0</v>
      </c>
      <c r="C49">
        <f>SUMIF(Y!$K:$K,C46,Y!$W:$W)</f>
        <v>0</v>
      </c>
      <c r="D49">
        <f>SUMIF(Y!$K:$K,D46,Y!$W:$W)</f>
        <v>0</v>
      </c>
      <c r="E49">
        <f>SUMIF(Y!$K:$K,E46,Y!$W:$W)</f>
        <v>0</v>
      </c>
      <c r="F49">
        <f>SUMIF(Y!$K:$K,F46,Y!$W:$W)</f>
        <v>0</v>
      </c>
      <c r="G49">
        <f>SUMIF(Y!$K:$K,G46,Y!$W:$W)</f>
        <v>0</v>
      </c>
      <c r="H49">
        <f>SUMIF(Y!$K:$K,H46,Y!$W:$W)</f>
        <v>0</v>
      </c>
      <c r="I49">
        <f>SUMIF(Y!$K:$K,I46,Y!$W:$W)</f>
        <v>0</v>
      </c>
      <c r="J49">
        <f>SUMIF(Y!$K:$K,J46,Y!$W:$W)</f>
        <v>0</v>
      </c>
      <c r="K49">
        <f>SUMIF(Y!$K:$K,K46,Y!$W:$W)</f>
        <v>0</v>
      </c>
      <c r="L49">
        <f>SUMIF(Y!$K:$K,L46,Y!$W:$W)</f>
        <v>0</v>
      </c>
      <c r="M49">
        <f>SUMIF(Y!$K:$K,M46,Y!$W:$W)</f>
        <v>0</v>
      </c>
      <c r="N49">
        <f>SUMIF(Y!$K:$K,N46,Y!$W:$W)</f>
        <v>0</v>
      </c>
      <c r="O49">
        <f>SUMIF(Y!$K:$K,O46,Y!$W:$W)</f>
        <v>0</v>
      </c>
      <c r="P49">
        <f>SUMIF(Y!$K:$K,P46,Y!$W:$W)</f>
        <v>0</v>
      </c>
      <c r="Q49">
        <f>SUMIF(Y!$K:$K,Q46,Y!$W:$W)</f>
        <v>0</v>
      </c>
      <c r="R49">
        <f>SUMIF(Y!$K:$K,R46,Y!$W:$W)</f>
        <v>0</v>
      </c>
      <c r="S49">
        <f>SUMIF(Y!$K:$K,S46,Y!$W:$W)</f>
        <v>0</v>
      </c>
      <c r="T49">
        <f>SUMIF(Y!$K:$K,T46,Y!$W:$W)</f>
        <v>0</v>
      </c>
      <c r="U49">
        <f>SUMIF(Y!$K:$K,U46,Y!$W:$W)</f>
        <v>0</v>
      </c>
      <c r="V49">
        <f>SUMIF(Y!$K:$K,V46,Y!$W:$W)</f>
        <v>0</v>
      </c>
      <c r="W49">
        <f>SUMIF(Y!$K:$K,W46,Y!$W:$W)</f>
        <v>0</v>
      </c>
      <c r="X49">
        <f>SUMIF(Y!$K:$K,X46,Y!$W:$W)</f>
        <v>0</v>
      </c>
      <c r="Y49">
        <f>SUMIF(Y!$K:$K,Y46,Y!$W:$W)</f>
        <v>0</v>
      </c>
      <c r="Z49">
        <f>SUMIF(Y!$K:$K,Z46,Y!$W:$W)</f>
        <v>0</v>
      </c>
      <c r="AA49">
        <f>SUMIF(Y!$K:$K,AA46,Y!$W:$W)</f>
        <v>0</v>
      </c>
      <c r="AB49">
        <f>SUMIF(Y!$K:$K,AB46,Y!$W:$W)</f>
        <v>0</v>
      </c>
      <c r="AC49">
        <f>SUMIF(Y!$K:$K,AC46,Y!$W:$W)</f>
        <v>0</v>
      </c>
      <c r="AD49">
        <f>SUMIF(Y!$K:$K,AD46,Y!$W:$W)</f>
        <v>0</v>
      </c>
      <c r="AE49">
        <f>SUMIF(Y!$K:$K,AE46,Y!$W:$W)</f>
        <v>0</v>
      </c>
      <c r="AF49">
        <f>SUMIF(Y!$K:$K,AF46,Y!$W:$W)</f>
        <v>0</v>
      </c>
    </row>
    <row r="50" spans="1:35" hidden="1" x14ac:dyDescent="0.15">
      <c r="A50" s="4">
        <f>SUMIFS('R'!Y:Y,'R'!Y:Y,"&gt;0",'R'!K:K,"&gt;="&amp;B46,'R'!K:K,"&lt;="&amp;AF46)*12/SUMIFS('R'!H:H,'R'!Y:Y,"&gt;0",'R'!K:K,"&gt;="&amp;B46,'R'!K:K,"&lt;="&amp;AF46)</f>
        <v>0.2480812620655678</v>
      </c>
      <c r="B50">
        <f>SUMIF('R'!$K:$K,B46,'R'!$W:$W)</f>
        <v>0</v>
      </c>
      <c r="C50">
        <f>SUMIF('R'!$K:$K,C46,'R'!$W:$W)</f>
        <v>0</v>
      </c>
      <c r="D50">
        <f>SUMIF('R'!$K:$K,D46,'R'!$W:$W)</f>
        <v>0</v>
      </c>
      <c r="E50">
        <f>SUMIF('R'!$K:$K,E46,'R'!$W:$W)</f>
        <v>0</v>
      </c>
      <c r="F50">
        <f>SUMIF('R'!$K:$K,F46,'R'!$W:$W)</f>
        <v>0</v>
      </c>
      <c r="G50">
        <f>SUMIF('R'!$K:$K,G46,'R'!$W:$W)</f>
        <v>0</v>
      </c>
      <c r="H50">
        <f>SUMIF('R'!$K:$K,H46,'R'!$W:$W)</f>
        <v>0</v>
      </c>
      <c r="I50">
        <f>SUMIF('R'!$K:$K,I46,'R'!$W:$W)</f>
        <v>0</v>
      </c>
      <c r="J50">
        <f>SUMIF('R'!$K:$K,J46,'R'!$W:$W)</f>
        <v>0</v>
      </c>
      <c r="K50">
        <f>SUMIF('R'!$K:$K,K46,'R'!$W:$W)</f>
        <v>0</v>
      </c>
      <c r="L50">
        <f>SUMIF('R'!$K:$K,L46,'R'!$W:$W)</f>
        <v>0</v>
      </c>
      <c r="M50">
        <f>SUMIF('R'!$K:$K,M46,'R'!$W:$W)</f>
        <v>0</v>
      </c>
      <c r="N50">
        <f>SUMIF('R'!$K:$K,N46,'R'!$W:$W)</f>
        <v>0</v>
      </c>
      <c r="O50">
        <f>SUMIF('R'!$K:$K,O46,'R'!$W:$W)</f>
        <v>0</v>
      </c>
      <c r="P50">
        <f>SUMIF('R'!$K:$K,P46,'R'!$W:$W)</f>
        <v>0</v>
      </c>
      <c r="Q50">
        <f>SUMIF('R'!$K:$K,Q46,'R'!$W:$W)</f>
        <v>0</v>
      </c>
      <c r="R50">
        <f>SUMIF('R'!$K:$K,R46,'R'!$W:$W)</f>
        <v>0</v>
      </c>
      <c r="S50">
        <f>SUMIF('R'!$K:$K,S46,'R'!$W:$W)</f>
        <v>0</v>
      </c>
      <c r="T50">
        <f>SUMIF('R'!$K:$K,T46,'R'!$W:$W)</f>
        <v>0</v>
      </c>
      <c r="U50">
        <f>SUMIF('R'!$K:$K,U46,'R'!$W:$W)</f>
        <v>0</v>
      </c>
      <c r="V50">
        <f>SUMIF('R'!$K:$K,V46,'R'!$W:$W)</f>
        <v>0</v>
      </c>
      <c r="W50">
        <f>SUMIF('R'!$K:$K,W46,'R'!$W:$W)</f>
        <v>0</v>
      </c>
      <c r="X50">
        <f>SUMIF('R'!$K:$K,X46,'R'!$W:$W)</f>
        <v>0</v>
      </c>
      <c r="Y50">
        <f>SUMIF('R'!$K:$K,Y46,'R'!$W:$W)</f>
        <v>0</v>
      </c>
      <c r="Z50">
        <f>SUMIF('R'!$K:$K,Z46,'R'!$W:$W)</f>
        <v>0</v>
      </c>
      <c r="AA50">
        <f>SUMIF('R'!$K:$K,AA46,'R'!$W:$W)</f>
        <v>0</v>
      </c>
      <c r="AB50">
        <f>SUMIF('R'!$K:$K,AB46,'R'!$W:$W)</f>
        <v>0</v>
      </c>
      <c r="AC50">
        <f>SUMIF('R'!$K:$K,AC46,'R'!$W:$W)</f>
        <v>0</v>
      </c>
      <c r="AD50">
        <f>SUMIF('R'!$K:$K,AD46,'R'!$W:$W)</f>
        <v>0</v>
      </c>
      <c r="AE50">
        <f>SUMIF('R'!$K:$K,AE46,'R'!$W:$W)</f>
        <v>0</v>
      </c>
      <c r="AF50">
        <f>SUMIF('R'!$K:$K,AF46,'R'!$W:$W)</f>
        <v>0</v>
      </c>
    </row>
    <row r="51" spans="1:35" hidden="1" x14ac:dyDescent="0.15">
      <c r="A51" s="4">
        <f>SUMIFS(L!Y:Y,L!Y:Y,"&gt;0",L!K:K,"&gt;="&amp;B46,L!K:K,"&lt;="&amp;AF46)*12/SUMIFS(L!H:H,L!Y:Y,"&gt;0",L!K:K,"&gt;="&amp;B46,L!K:K,"&lt;="&amp;AF46)</f>
        <v>0.22825710584261011</v>
      </c>
      <c r="B51">
        <f>SUMIF(L!$K:$K,B46,L!$W:$W)</f>
        <v>0</v>
      </c>
      <c r="C51">
        <f>SUMIF(L!$K:$K,C46,L!$W:$W)</f>
        <v>0</v>
      </c>
      <c r="D51">
        <f>SUMIF(L!$K:$K,D46,L!$W:$W)</f>
        <v>0</v>
      </c>
      <c r="E51">
        <f>SUMIF(L!$K:$K,E46,L!$W:$W)</f>
        <v>0</v>
      </c>
      <c r="F51">
        <f>SUMIF(L!$K:$K,F46,L!$W:$W)</f>
        <v>0</v>
      </c>
      <c r="G51">
        <f>SUMIF(L!$K:$K,G46,L!$W:$W)</f>
        <v>0</v>
      </c>
      <c r="H51">
        <f>SUMIF(L!$K:$K,H46,L!$W:$W)</f>
        <v>0</v>
      </c>
      <c r="I51">
        <f>SUMIF(L!$K:$K,I46,L!$W:$W)</f>
        <v>0</v>
      </c>
      <c r="J51">
        <f>SUMIF(L!$K:$K,J46,L!$W:$W)</f>
        <v>0</v>
      </c>
      <c r="K51">
        <f>SUMIF(L!$K:$K,K46,L!$W:$W)</f>
        <v>0</v>
      </c>
      <c r="L51">
        <f>SUMIF(L!$K:$K,L46,L!$W:$W)</f>
        <v>0</v>
      </c>
      <c r="M51">
        <f>SUMIF(L!$K:$K,M46,L!$W:$W)</f>
        <v>0</v>
      </c>
      <c r="N51">
        <f>SUMIF(L!$K:$K,N46,L!$W:$W)</f>
        <v>0</v>
      </c>
      <c r="O51">
        <f>SUMIF(L!$K:$K,O46,L!$W:$W)</f>
        <v>0</v>
      </c>
      <c r="P51">
        <f>SUMIF(L!$K:$K,P46,L!$W:$W)</f>
        <v>0</v>
      </c>
      <c r="Q51">
        <f>SUMIF(L!$K:$K,Q46,L!$W:$W)</f>
        <v>0</v>
      </c>
      <c r="R51">
        <f>SUMIF(L!$K:$K,R46,L!$W:$W)</f>
        <v>0</v>
      </c>
      <c r="S51">
        <f>SUMIF(L!$K:$K,S46,L!$W:$W)</f>
        <v>0</v>
      </c>
      <c r="T51">
        <f>SUMIF(L!$K:$K,T46,L!$W:$W)</f>
        <v>0</v>
      </c>
      <c r="U51">
        <f>SUMIF(L!$K:$K,U46,L!$W:$W)</f>
        <v>0</v>
      </c>
      <c r="V51">
        <f>SUMIF(L!$K:$K,V46,L!$W:$W)</f>
        <v>0</v>
      </c>
      <c r="W51">
        <f>SUMIF(L!$K:$K,W46,L!$W:$W)</f>
        <v>0</v>
      </c>
      <c r="X51">
        <f>SUMIF(L!$K:$K,X46,L!$W:$W)</f>
        <v>0</v>
      </c>
      <c r="Y51">
        <f>SUMIF(L!$K:$K,Y46,L!$W:$W)</f>
        <v>0</v>
      </c>
      <c r="Z51">
        <f>SUMIF(L!$K:$K,Z46,L!$W:$W)</f>
        <v>0</v>
      </c>
      <c r="AA51">
        <f>SUMIF(L!$K:$K,AA46,L!$W:$W)</f>
        <v>0</v>
      </c>
      <c r="AB51">
        <f>SUMIF(L!$K:$K,AB46,L!$W:$W)</f>
        <v>0</v>
      </c>
      <c r="AC51">
        <f>SUMIF(L!$K:$K,AC46,L!$W:$W)</f>
        <v>0</v>
      </c>
      <c r="AD51">
        <f>SUMIF(L!$K:$K,AD46,L!$W:$W)</f>
        <v>0</v>
      </c>
      <c r="AE51">
        <f>SUMIF(L!$K:$K,AE46,L!$W:$W)</f>
        <v>0</v>
      </c>
      <c r="AF51">
        <f>SUMIF(L!$K:$K,AF46,L!$W:$W)</f>
        <v>0</v>
      </c>
    </row>
    <row r="52" spans="1:35" x14ac:dyDescent="0.15">
      <c r="G52" s="1"/>
      <c r="N52" t="s">
        <v>559</v>
      </c>
      <c r="V52" t="s">
        <v>605</v>
      </c>
      <c r="W52" t="s">
        <v>462</v>
      </c>
      <c r="AA52" t="s">
        <v>424</v>
      </c>
    </row>
    <row r="53" spans="1:35" s="20" customFormat="1" ht="25.5" customHeight="1" x14ac:dyDescent="0.15">
      <c r="A53" s="19"/>
      <c r="B53" s="19">
        <f t="shared" ref="B53:AF53" si="10">SUM(B55:B61)</f>
        <v>0</v>
      </c>
      <c r="C53" s="19">
        <f t="shared" si="10"/>
        <v>0</v>
      </c>
      <c r="D53" s="19">
        <f t="shared" si="10"/>
        <v>0</v>
      </c>
      <c r="E53" s="19">
        <f t="shared" si="10"/>
        <v>0</v>
      </c>
      <c r="F53" s="19">
        <f t="shared" si="10"/>
        <v>0</v>
      </c>
      <c r="G53" s="19">
        <f t="shared" si="10"/>
        <v>0</v>
      </c>
      <c r="H53" s="19">
        <f t="shared" si="10"/>
        <v>0</v>
      </c>
      <c r="I53" s="19">
        <f t="shared" si="10"/>
        <v>0</v>
      </c>
      <c r="J53" s="19">
        <f t="shared" si="10"/>
        <v>0</v>
      </c>
      <c r="K53" s="19">
        <f t="shared" si="10"/>
        <v>0</v>
      </c>
      <c r="L53" s="19">
        <f t="shared" si="10"/>
        <v>0</v>
      </c>
      <c r="M53" s="19">
        <f t="shared" si="10"/>
        <v>0</v>
      </c>
      <c r="N53" s="19">
        <f t="shared" si="10"/>
        <v>0</v>
      </c>
      <c r="O53" s="19">
        <f t="shared" si="10"/>
        <v>0</v>
      </c>
      <c r="P53" s="19">
        <f t="shared" si="10"/>
        <v>0</v>
      </c>
      <c r="Q53" s="19">
        <f t="shared" si="10"/>
        <v>0</v>
      </c>
      <c r="R53" s="19">
        <f t="shared" si="10"/>
        <v>0</v>
      </c>
      <c r="S53" s="19">
        <f t="shared" si="10"/>
        <v>0</v>
      </c>
      <c r="T53" s="19">
        <f t="shared" si="10"/>
        <v>0</v>
      </c>
      <c r="U53" s="19">
        <f t="shared" si="10"/>
        <v>0</v>
      </c>
      <c r="V53" s="19">
        <f t="shared" si="10"/>
        <v>0</v>
      </c>
      <c r="W53" s="19">
        <f t="shared" si="10"/>
        <v>0</v>
      </c>
      <c r="X53" s="19">
        <f t="shared" si="10"/>
        <v>0</v>
      </c>
      <c r="Y53" s="19">
        <f t="shared" si="10"/>
        <v>0</v>
      </c>
      <c r="Z53" s="19">
        <f t="shared" si="10"/>
        <v>0</v>
      </c>
      <c r="AA53" s="19">
        <f t="shared" si="10"/>
        <v>0</v>
      </c>
      <c r="AB53" s="19">
        <f t="shared" si="10"/>
        <v>0</v>
      </c>
      <c r="AC53" s="19">
        <f t="shared" si="10"/>
        <v>0</v>
      </c>
      <c r="AD53" s="19">
        <f t="shared" si="10"/>
        <v>0</v>
      </c>
      <c r="AE53" s="19">
        <f t="shared" si="10"/>
        <v>0</v>
      </c>
      <c r="AF53" s="19">
        <f t="shared" si="10"/>
        <v>0</v>
      </c>
    </row>
    <row r="54" spans="1:35" s="20" customFormat="1" ht="25.5" customHeight="1" x14ac:dyDescent="0.15">
      <c r="A54" s="19">
        <f>AVERAGE(A55:A59)</f>
        <v>0.21674801697863813</v>
      </c>
      <c r="B54" s="21">
        <f>EDATE(B46,1)</f>
        <v>43040</v>
      </c>
      <c r="C54" s="22">
        <f t="shared" ref="C54:AE54" si="11">B54+1</f>
        <v>43041</v>
      </c>
      <c r="D54" s="22">
        <f t="shared" si="11"/>
        <v>43042</v>
      </c>
      <c r="E54" s="22">
        <f t="shared" si="11"/>
        <v>43043</v>
      </c>
      <c r="F54" s="22">
        <f t="shared" si="11"/>
        <v>43044</v>
      </c>
      <c r="G54" s="22">
        <f t="shared" si="11"/>
        <v>43045</v>
      </c>
      <c r="H54" s="22">
        <f t="shared" si="11"/>
        <v>43046</v>
      </c>
      <c r="I54" s="22">
        <f t="shared" si="11"/>
        <v>43047</v>
      </c>
      <c r="J54" s="22">
        <f t="shared" si="11"/>
        <v>43048</v>
      </c>
      <c r="K54" s="22">
        <f t="shared" si="11"/>
        <v>43049</v>
      </c>
      <c r="L54" s="22">
        <f t="shared" si="11"/>
        <v>43050</v>
      </c>
      <c r="M54" s="22">
        <f t="shared" si="11"/>
        <v>43051</v>
      </c>
      <c r="N54" s="22">
        <f t="shared" si="11"/>
        <v>43052</v>
      </c>
      <c r="O54" s="22">
        <f t="shared" si="11"/>
        <v>43053</v>
      </c>
      <c r="P54" s="22">
        <f t="shared" si="11"/>
        <v>43054</v>
      </c>
      <c r="Q54" s="22">
        <f t="shared" si="11"/>
        <v>43055</v>
      </c>
      <c r="R54" s="22">
        <f t="shared" si="11"/>
        <v>43056</v>
      </c>
      <c r="S54" s="22">
        <f t="shared" si="11"/>
        <v>43057</v>
      </c>
      <c r="T54" s="22">
        <f t="shared" si="11"/>
        <v>43058</v>
      </c>
      <c r="U54" s="22">
        <f t="shared" si="11"/>
        <v>43059</v>
      </c>
      <c r="V54" s="22">
        <f t="shared" si="11"/>
        <v>43060</v>
      </c>
      <c r="W54" s="22">
        <f t="shared" si="11"/>
        <v>43061</v>
      </c>
      <c r="X54" s="22">
        <f t="shared" si="11"/>
        <v>43062</v>
      </c>
      <c r="Y54" s="22">
        <f t="shared" si="11"/>
        <v>43063</v>
      </c>
      <c r="Z54" s="22">
        <f t="shared" si="11"/>
        <v>43064</v>
      </c>
      <c r="AA54" s="22">
        <f t="shared" si="11"/>
        <v>43065</v>
      </c>
      <c r="AB54" s="22">
        <f t="shared" si="11"/>
        <v>43066</v>
      </c>
      <c r="AC54" s="22">
        <f t="shared" si="11"/>
        <v>43067</v>
      </c>
      <c r="AD54" s="22">
        <f t="shared" si="11"/>
        <v>43068</v>
      </c>
      <c r="AE54" s="22">
        <f t="shared" si="11"/>
        <v>43069</v>
      </c>
      <c r="AF54" s="22">
        <v>43069</v>
      </c>
    </row>
    <row r="55" spans="1:35" hidden="1" x14ac:dyDescent="0.15">
      <c r="A55" s="4">
        <f>SUMIFS(K!Y:Y,K!Y:Y,"&gt;0",K!K:K,"&gt;="&amp;B54,K!K:K,"&lt;="&amp;AF54)*12/SUMIFS(K!H:H,K!Y:Y,"&gt;0",K!K:K,"&gt;="&amp;B54,K!K:K,"&lt;="&amp;AF54)</f>
        <v>0.25781028874767559</v>
      </c>
      <c r="B55">
        <f>SUMIF(K!$K:$K,B54,K!$W:$W)</f>
        <v>0</v>
      </c>
      <c r="C55">
        <f>SUMIF(K!$K:$K,C54,K!$W:$W)</f>
        <v>0</v>
      </c>
      <c r="D55">
        <f>SUMIF(K!$K:$K,D54,K!$W:$W)</f>
        <v>0</v>
      </c>
      <c r="E55">
        <f>SUMIF(K!$K:$K,E54,K!$W:$W)</f>
        <v>0</v>
      </c>
      <c r="F55">
        <f>SUMIF(K!$K:$K,F54,K!$W:$W)</f>
        <v>0</v>
      </c>
      <c r="G55">
        <f>SUMIF(K!$K:$K,G54,K!$W:$W)</f>
        <v>0</v>
      </c>
      <c r="H55">
        <f>SUMIF(K!$K:$K,H54,K!$W:$W)</f>
        <v>0</v>
      </c>
      <c r="I55">
        <f>SUMIF(K!$K:$K,I54,K!$W:$W)</f>
        <v>0</v>
      </c>
      <c r="J55">
        <f>SUMIF(K!$K:$K,J54,K!$W:$W)</f>
        <v>0</v>
      </c>
      <c r="K55">
        <f>SUMIF(K!$K:$K,K54,K!$W:$W)</f>
        <v>0</v>
      </c>
      <c r="L55">
        <f>SUMIF(K!$K:$K,L54,K!$W:$W)</f>
        <v>0</v>
      </c>
      <c r="M55">
        <f>SUMIF(K!$K:$K,M54,K!$W:$W)</f>
        <v>0</v>
      </c>
      <c r="N55">
        <f>SUMIF(K!$K:$K,N54,K!$W:$W)</f>
        <v>0</v>
      </c>
      <c r="O55">
        <f>SUMIF(K!$K:$K,O54,K!$W:$W)</f>
        <v>0</v>
      </c>
      <c r="P55">
        <f>SUMIF(K!$K:$K,P54,K!$W:$W)</f>
        <v>0</v>
      </c>
      <c r="Q55">
        <f>SUMIF(K!$K:$K,Q54,K!$W:$W)</f>
        <v>0</v>
      </c>
      <c r="R55">
        <f>SUMIF(K!$K:$K,R54,K!$W:$W)</f>
        <v>0</v>
      </c>
      <c r="S55">
        <f>SUMIF(K!$K:$K,S54,K!$W:$W)</f>
        <v>0</v>
      </c>
      <c r="T55">
        <f>SUMIF(K!$K:$K,T54,K!$W:$W)</f>
        <v>0</v>
      </c>
      <c r="U55">
        <f>SUMIF(K!$K:$K,U54,K!$W:$W)</f>
        <v>0</v>
      </c>
      <c r="V55">
        <f>SUMIF(K!$K:$K,V54,K!$W:$W)</f>
        <v>0</v>
      </c>
      <c r="W55">
        <f>SUMIF(K!$K:$K,W54,K!$W:$W)</f>
        <v>0</v>
      </c>
      <c r="X55">
        <f>SUMIF(K!$K:$K,X54,K!$W:$W)</f>
        <v>0</v>
      </c>
      <c r="Y55">
        <f>SUMIF(K!$K:$K,Y54,K!$W:$W)</f>
        <v>0</v>
      </c>
      <c r="Z55">
        <f>SUMIF(K!$K:$K,Z54,K!$W:$W)</f>
        <v>0</v>
      </c>
      <c r="AA55">
        <f>SUMIF(K!$K:$K,AA54,K!$W:$W)</f>
        <v>0</v>
      </c>
      <c r="AB55">
        <f>SUMIF(K!$K:$K,AB54,K!$W:$W)</f>
        <v>0</v>
      </c>
      <c r="AC55">
        <f>SUMIF(K!$K:$K,AC54,K!$W:$W)</f>
        <v>0</v>
      </c>
      <c r="AD55">
        <f>SUMIF(K!$K:$K,AD54,K!$W:$W)</f>
        <v>0</v>
      </c>
      <c r="AE55">
        <f>SUMIF(K!$K:$K,AE54,K!$W:$W)</f>
        <v>0</v>
      </c>
      <c r="AF55">
        <f>SUMIF(K!$K:$K,AF54,K!$W:$W)</f>
        <v>0</v>
      </c>
    </row>
    <row r="56" spans="1:35" hidden="1" x14ac:dyDescent="0.15">
      <c r="A56" s="4">
        <f>SUMIFS(N!Y:Y,N!Y:Y,"&gt;0",N!K:K,"&gt;="&amp;B54,N!K:K,"&lt;="&amp;AF54)*12/SUMIFS(N!H:H,N!Y:Y,"&gt;0",N!K:K,"&gt;="&amp;B54,N!K:K,"&lt;="&amp;AF54)</f>
        <v>0.2012688760613934</v>
      </c>
      <c r="B56">
        <f>SUMIF(N!$K:$K,B54,N!$W:$W)</f>
        <v>0</v>
      </c>
      <c r="C56">
        <f>SUMIF(N!$K:$K,C54,N!$W:$W)</f>
        <v>0</v>
      </c>
      <c r="D56">
        <f>SUMIF(N!$K:$K,D54,N!$W:$W)</f>
        <v>0</v>
      </c>
      <c r="E56">
        <f>SUMIF(N!$K:$K,E54,N!$W:$W)</f>
        <v>0</v>
      </c>
      <c r="F56">
        <f>SUMIF(N!$K:$K,F54,N!$W:$W)</f>
        <v>0</v>
      </c>
      <c r="G56">
        <f>SUMIF(N!$K:$K,G54,N!$W:$W)</f>
        <v>0</v>
      </c>
      <c r="H56">
        <f>SUMIF(N!$K:$K,H54,N!$W:$W)</f>
        <v>0</v>
      </c>
      <c r="I56">
        <f>SUMIF(N!$K:$K,I54,N!$W:$W)</f>
        <v>0</v>
      </c>
      <c r="J56">
        <f>SUMIF(N!$K:$K,J54,N!$W:$W)</f>
        <v>0</v>
      </c>
      <c r="K56">
        <f>SUMIF(N!$K:$K,K54,N!$W:$W)</f>
        <v>0</v>
      </c>
      <c r="L56">
        <f>SUMIF(N!$K:$K,L54,N!$W:$W)</f>
        <v>0</v>
      </c>
      <c r="M56">
        <f>SUMIF(N!$K:$K,M54,N!$W:$W)</f>
        <v>0</v>
      </c>
      <c r="N56">
        <f>SUMIF(N!$K:$K,N54,N!$W:$W)</f>
        <v>0</v>
      </c>
      <c r="O56">
        <f>SUMIF(N!$K:$K,O54,N!$W:$W)</f>
        <v>0</v>
      </c>
      <c r="P56">
        <f>SUMIF(N!$K:$K,P54,N!$W:$W)</f>
        <v>0</v>
      </c>
      <c r="Q56">
        <f>SUMIF(N!$K:$K,Q54,N!$W:$W)</f>
        <v>0</v>
      </c>
      <c r="R56">
        <f>SUMIF(N!$K:$K,R54,N!$W:$W)</f>
        <v>0</v>
      </c>
      <c r="S56">
        <f>SUMIF(N!$K:$K,S54,N!$W:$W)</f>
        <v>0</v>
      </c>
      <c r="T56">
        <f>SUMIF(N!$K:$K,T54,N!$W:$W)</f>
        <v>0</v>
      </c>
      <c r="U56">
        <f>SUMIF(N!$K:$K,U54,N!$W:$W)</f>
        <v>0</v>
      </c>
      <c r="V56">
        <f>SUMIF(N!$K:$K,V54,N!$W:$W)</f>
        <v>0</v>
      </c>
      <c r="W56">
        <f>SUMIF(N!$K:$K,W54,N!$W:$W)</f>
        <v>0</v>
      </c>
      <c r="X56">
        <f>SUMIF(N!$K:$K,X54,N!$W:$W)</f>
        <v>0</v>
      </c>
      <c r="Y56">
        <f>SUMIF(N!$K:$K,Y54,N!$W:$W)</f>
        <v>0</v>
      </c>
      <c r="Z56">
        <f>SUMIF(N!$K:$K,Z54,N!$W:$W)</f>
        <v>0</v>
      </c>
      <c r="AA56">
        <f>SUMIF(N!$K:$K,AA54,N!$W:$W)</f>
        <v>0</v>
      </c>
      <c r="AB56">
        <f>SUMIF(N!$K:$K,AB54,N!$W:$W)</f>
        <v>0</v>
      </c>
      <c r="AC56">
        <f>SUMIF(N!$K:$K,AC54,N!$W:$W)</f>
        <v>0</v>
      </c>
      <c r="AD56">
        <f>SUMIF(N!$K:$K,AD54,N!$W:$W)</f>
        <v>0</v>
      </c>
      <c r="AE56">
        <f>SUMIF(N!$K:$K,AE54,N!$W:$W)</f>
        <v>0</v>
      </c>
      <c r="AF56">
        <f>SUMIF(N!$K:$K,AF54,N!$W:$W)</f>
        <v>0</v>
      </c>
    </row>
    <row r="57" spans="1:35" hidden="1" x14ac:dyDescent="0.15">
      <c r="A57" s="4">
        <f>SUMIFS(Y!Y:Y,Y!Y:Y,"&gt;0",Y!K:K,"&gt;="&amp;B54,Y!K:K,"&lt;="&amp;AF54)*12/SUMIFS(Y!H:H,Y!Y:Y,"&gt;0",Y!K:K,"&gt;="&amp;B54,Y!K:K,"&lt;="&amp;AF54)</f>
        <v>0.2197409621790733</v>
      </c>
      <c r="B57">
        <f>SUMIF(Y!$K:$K,B54,Y!$W:$W)</f>
        <v>0</v>
      </c>
      <c r="C57">
        <f>SUMIF(Y!$K:$K,C54,Y!$W:$W)</f>
        <v>0</v>
      </c>
      <c r="D57">
        <f>SUMIF(Y!$K:$K,D54,Y!$W:$W)</f>
        <v>0</v>
      </c>
      <c r="E57">
        <f>SUMIF(Y!$K:$K,E54,Y!$W:$W)</f>
        <v>0</v>
      </c>
      <c r="F57">
        <f>SUMIF(Y!$K:$K,F54,Y!$W:$W)</f>
        <v>0</v>
      </c>
      <c r="G57">
        <f>SUMIF(Y!$K:$K,G54,Y!$W:$W)</f>
        <v>0</v>
      </c>
      <c r="H57">
        <f>SUMIF(Y!$K:$K,H54,Y!$W:$W)</f>
        <v>0</v>
      </c>
      <c r="I57">
        <f>SUMIF(Y!$K:$K,I54,Y!$W:$W)</f>
        <v>0</v>
      </c>
      <c r="J57">
        <f>SUMIF(Y!$K:$K,J54,Y!$W:$W)</f>
        <v>0</v>
      </c>
      <c r="K57">
        <f>SUMIF(Y!$K:$K,K54,Y!$W:$W)</f>
        <v>0</v>
      </c>
      <c r="L57">
        <f>SUMIF(Y!$K:$K,L54,Y!$W:$W)</f>
        <v>0</v>
      </c>
      <c r="M57">
        <f>SUMIF(Y!$K:$K,M54,Y!$W:$W)</f>
        <v>0</v>
      </c>
      <c r="N57">
        <f>SUMIF(Y!$K:$K,N54,Y!$W:$W)</f>
        <v>0</v>
      </c>
      <c r="O57">
        <f>SUMIF(Y!$K:$K,O54,Y!$W:$W)</f>
        <v>0</v>
      </c>
      <c r="P57">
        <f>SUMIF(Y!$K:$K,P54,Y!$W:$W)</f>
        <v>0</v>
      </c>
      <c r="Q57">
        <f>SUMIF(Y!$K:$K,Q54,Y!$W:$W)</f>
        <v>0</v>
      </c>
      <c r="R57">
        <f>SUMIF(Y!$K:$K,R54,Y!$W:$W)</f>
        <v>0</v>
      </c>
      <c r="S57">
        <f>SUMIF(Y!$K:$K,S54,Y!$W:$W)</f>
        <v>0</v>
      </c>
      <c r="T57">
        <f>SUMIF(Y!$K:$K,T54,Y!$W:$W)</f>
        <v>0</v>
      </c>
      <c r="U57">
        <f>SUMIF(Y!$K:$K,U54,Y!$W:$W)</f>
        <v>0</v>
      </c>
      <c r="V57">
        <f>SUMIF(Y!$K:$K,V54,Y!$W:$W)</f>
        <v>0</v>
      </c>
      <c r="W57">
        <f>SUMIF(Y!$K:$K,W54,Y!$W:$W)</f>
        <v>0</v>
      </c>
      <c r="X57">
        <f>SUMIF(Y!$K:$K,X54,Y!$W:$W)</f>
        <v>0</v>
      </c>
      <c r="Y57">
        <f>SUMIF(Y!$K:$K,Y54,Y!$W:$W)</f>
        <v>0</v>
      </c>
      <c r="Z57">
        <f>SUMIF(Y!$K:$K,Z54,Y!$W:$W)</f>
        <v>0</v>
      </c>
      <c r="AA57">
        <f>SUMIF(Y!$K:$K,AA54,Y!$W:$W)</f>
        <v>0</v>
      </c>
      <c r="AB57">
        <f>SUMIF(Y!$K:$K,AB54,Y!$W:$W)</f>
        <v>0</v>
      </c>
      <c r="AC57">
        <f>SUMIF(Y!$K:$K,AC54,Y!$W:$W)</f>
        <v>0</v>
      </c>
      <c r="AD57">
        <f>SUMIF(Y!$K:$K,AD54,Y!$W:$W)</f>
        <v>0</v>
      </c>
      <c r="AE57">
        <f>SUMIF(Y!$K:$K,AE54,Y!$W:$W)</f>
        <v>0</v>
      </c>
      <c r="AF57">
        <f>SUMIF(Y!$K:$K,AF54,Y!$W:$W)</f>
        <v>0</v>
      </c>
    </row>
    <row r="58" spans="1:35" hidden="1" x14ac:dyDescent="0.15">
      <c r="A58" s="4">
        <f>SUMIFS('R'!Y:Y,'R'!Y:Y,"&gt;0",'R'!K:K,"&gt;="&amp;B54,'R'!K:K,"&lt;="&amp;AF54)*12/SUMIFS('R'!H:H,'R'!Y:Y,"&gt;0",'R'!K:K,"&gt;="&amp;B54,'R'!K:K,"&lt;="&amp;AF54)</f>
        <v>0.21498977490786972</v>
      </c>
      <c r="B58">
        <f>SUMIF('R'!$K:$K,B54,'R'!$W:$W)</f>
        <v>0</v>
      </c>
      <c r="C58">
        <f>SUMIF('R'!$K:$K,C54,'R'!$W:$W)</f>
        <v>0</v>
      </c>
      <c r="D58">
        <f>SUMIF('R'!$K:$K,D54,'R'!$W:$W)</f>
        <v>0</v>
      </c>
      <c r="E58">
        <f>SUMIF('R'!$K:$K,E54,'R'!$W:$W)</f>
        <v>0</v>
      </c>
      <c r="F58">
        <f>SUMIF('R'!$K:$K,F54,'R'!$W:$W)</f>
        <v>0</v>
      </c>
      <c r="G58">
        <f>SUMIF('R'!$K:$K,G54,'R'!$W:$W)</f>
        <v>0</v>
      </c>
      <c r="H58">
        <f>SUMIF('R'!$K:$K,H54,'R'!$W:$W)</f>
        <v>0</v>
      </c>
      <c r="I58">
        <f>SUMIF('R'!$K:$K,I54,'R'!$W:$W)</f>
        <v>0</v>
      </c>
      <c r="J58">
        <f>SUMIF('R'!$K:$K,J54,'R'!$W:$W)</f>
        <v>0</v>
      </c>
      <c r="K58">
        <f>SUMIF('R'!$K:$K,K54,'R'!$W:$W)</f>
        <v>0</v>
      </c>
      <c r="L58">
        <f>SUMIF('R'!$K:$K,L54,'R'!$W:$W)</f>
        <v>0</v>
      </c>
      <c r="M58">
        <f>SUMIF('R'!$K:$K,M54,'R'!$W:$W)</f>
        <v>0</v>
      </c>
      <c r="N58">
        <f>SUMIF('R'!$K:$K,N54,'R'!$W:$W)</f>
        <v>0</v>
      </c>
      <c r="O58">
        <f>SUMIF('R'!$K:$K,O54,'R'!$W:$W)</f>
        <v>0</v>
      </c>
      <c r="P58">
        <f>SUMIF('R'!$K:$K,P54,'R'!$W:$W)</f>
        <v>0</v>
      </c>
      <c r="Q58">
        <f>SUMIF('R'!$K:$K,Q54,'R'!$W:$W)</f>
        <v>0</v>
      </c>
      <c r="R58">
        <f>SUMIF('R'!$K:$K,R54,'R'!$W:$W)</f>
        <v>0</v>
      </c>
      <c r="S58">
        <f>SUMIF('R'!$K:$K,S54,'R'!$W:$W)</f>
        <v>0</v>
      </c>
      <c r="T58">
        <f>SUMIF('R'!$K:$K,T54,'R'!$W:$W)</f>
        <v>0</v>
      </c>
      <c r="U58">
        <f>SUMIF('R'!$K:$K,U54,'R'!$W:$W)</f>
        <v>0</v>
      </c>
      <c r="V58">
        <f>SUMIF('R'!$K:$K,V54,'R'!$W:$W)</f>
        <v>0</v>
      </c>
      <c r="W58">
        <f>SUMIF('R'!$K:$K,W54,'R'!$W:$W)</f>
        <v>0</v>
      </c>
      <c r="X58">
        <f>SUMIF('R'!$K:$K,X54,'R'!$W:$W)</f>
        <v>0</v>
      </c>
      <c r="Y58">
        <f>SUMIF('R'!$K:$K,Y54,'R'!$W:$W)</f>
        <v>0</v>
      </c>
      <c r="Z58">
        <f>SUMIF('R'!$K:$K,Z54,'R'!$W:$W)</f>
        <v>0</v>
      </c>
      <c r="AA58">
        <f>SUMIF('R'!$K:$K,AA54,'R'!$W:$W)</f>
        <v>0</v>
      </c>
      <c r="AB58">
        <f>SUMIF('R'!$K:$K,AB54,'R'!$W:$W)</f>
        <v>0</v>
      </c>
      <c r="AC58">
        <f>SUMIF('R'!$K:$K,AC54,'R'!$W:$W)</f>
        <v>0</v>
      </c>
      <c r="AD58">
        <f>SUMIF('R'!$K:$K,AD54,'R'!$W:$W)</f>
        <v>0</v>
      </c>
      <c r="AE58">
        <f>SUMIF('R'!$K:$K,AE54,'R'!$W:$W)</f>
        <v>0</v>
      </c>
      <c r="AF58">
        <f>SUMIF('R'!$K:$K,AF54,'R'!$W:$W)</f>
        <v>0</v>
      </c>
    </row>
    <row r="59" spans="1:35" hidden="1" x14ac:dyDescent="0.15">
      <c r="A59" s="4">
        <f>SUMIFS(L!Y:Y,L!Y:Y,"&gt;0",L!K:K,"&gt;="&amp;B54,L!K:K,"&lt;="&amp;AF54)*12/SUMIFS(L!H:H,L!Y:Y,"&gt;0",L!K:K,"&gt;="&amp;B54,L!K:K,"&lt;="&amp;AF54)</f>
        <v>0.18993018299717859</v>
      </c>
      <c r="B59">
        <f>SUMIF(L!$K:$K,B54,L!$W:$W)</f>
        <v>0</v>
      </c>
      <c r="C59">
        <f>SUMIF(L!$K:$K,C54,L!$W:$W)</f>
        <v>0</v>
      </c>
      <c r="D59">
        <f>SUMIF(L!$K:$K,D54,L!$W:$W)</f>
        <v>0</v>
      </c>
      <c r="E59">
        <f>SUMIF(L!$K:$K,E54,L!$W:$W)</f>
        <v>0</v>
      </c>
      <c r="F59">
        <f>SUMIF(L!$K:$K,F54,L!$W:$W)</f>
        <v>0</v>
      </c>
      <c r="G59">
        <f>SUMIF(L!$K:$K,G54,L!$W:$W)</f>
        <v>0</v>
      </c>
      <c r="H59">
        <f>SUMIF(L!$K:$K,H54,L!$W:$W)</f>
        <v>0</v>
      </c>
      <c r="I59">
        <f>SUMIF(L!$K:$K,I54,L!$W:$W)</f>
        <v>0</v>
      </c>
      <c r="J59">
        <f>SUMIF(L!$K:$K,J54,L!$W:$W)</f>
        <v>0</v>
      </c>
      <c r="K59">
        <f>SUMIF(L!$K:$K,K54,L!$W:$W)</f>
        <v>0</v>
      </c>
      <c r="L59">
        <f>SUMIF(L!$K:$K,L54,L!$W:$W)</f>
        <v>0</v>
      </c>
      <c r="M59">
        <f>SUMIF(L!$K:$K,M54,L!$W:$W)</f>
        <v>0</v>
      </c>
      <c r="N59">
        <f>SUMIF(L!$K:$K,N54,L!$W:$W)</f>
        <v>0</v>
      </c>
      <c r="O59">
        <f>SUMIF(L!$K:$K,O54,L!$W:$W)</f>
        <v>0</v>
      </c>
      <c r="P59">
        <f>SUMIF(L!$K:$K,P54,L!$W:$W)</f>
        <v>0</v>
      </c>
      <c r="Q59">
        <f>SUMIF(L!$K:$K,Q54,L!$W:$W)</f>
        <v>0</v>
      </c>
      <c r="R59">
        <f>SUMIF(L!$K:$K,R54,L!$W:$W)</f>
        <v>0</v>
      </c>
      <c r="S59">
        <f>SUMIF(L!$K:$K,S54,L!$W:$W)</f>
        <v>0</v>
      </c>
      <c r="T59">
        <f>SUMIF(L!$K:$K,T54,L!$W:$W)</f>
        <v>0</v>
      </c>
      <c r="U59">
        <f>SUMIF(L!$K:$K,U54,L!$W:$W)</f>
        <v>0</v>
      </c>
      <c r="V59">
        <f>SUMIF(L!$K:$K,V54,L!$W:$W)</f>
        <v>0</v>
      </c>
      <c r="W59">
        <f>SUMIF(L!$K:$K,W54,L!$W:$W)</f>
        <v>0</v>
      </c>
      <c r="X59">
        <f>SUMIF(L!$K:$K,X54,L!$W:$W)</f>
        <v>0</v>
      </c>
      <c r="Y59">
        <f>SUMIF(L!$K:$K,Y54,L!$W:$W)</f>
        <v>0</v>
      </c>
      <c r="Z59">
        <f>SUMIF(L!$K:$K,Z54,L!$W:$W)</f>
        <v>0</v>
      </c>
      <c r="AA59">
        <f>SUMIF(L!$K:$K,AA54,L!$W:$W)</f>
        <v>0</v>
      </c>
      <c r="AB59">
        <f>SUMIF(L!$K:$K,AB54,L!$W:$W)</f>
        <v>0</v>
      </c>
      <c r="AC59">
        <f>SUMIF(L!$K:$K,AC54,L!$W:$W)</f>
        <v>0</v>
      </c>
      <c r="AD59">
        <f>SUMIF(L!$K:$K,AD54,L!$W:$W)</f>
        <v>0</v>
      </c>
      <c r="AE59">
        <f>SUMIF(L!$K:$K,AE54,L!$W:$W)</f>
        <v>0</v>
      </c>
      <c r="AF59">
        <f>SUMIF(L!$K:$K,AF54,L!$W:$W)</f>
        <v>0</v>
      </c>
    </row>
    <row r="60" spans="1:35" x14ac:dyDescent="0.15">
      <c r="G60" s="1"/>
      <c r="K60" t="s">
        <v>658</v>
      </c>
      <c r="M60" t="s">
        <v>630</v>
      </c>
      <c r="U60" t="s">
        <v>714</v>
      </c>
      <c r="W60" t="s">
        <v>462</v>
      </c>
      <c r="AB60" t="s">
        <v>722</v>
      </c>
    </row>
    <row r="61" spans="1:35" x14ac:dyDescent="0.15">
      <c r="K61" t="s">
        <v>677</v>
      </c>
      <c r="AB61" t="s">
        <v>723</v>
      </c>
    </row>
    <row r="62" spans="1:35" s="20" customFormat="1" ht="25.5" customHeight="1" x14ac:dyDescent="0.15">
      <c r="A62" s="19"/>
      <c r="B62" s="19">
        <f>SUM(B64:B71)</f>
        <v>0</v>
      </c>
      <c r="C62" s="19">
        <f t="shared" ref="C62:AF62" si="12">SUM(C64:C71)</f>
        <v>0</v>
      </c>
      <c r="D62" s="19">
        <f t="shared" si="12"/>
        <v>0</v>
      </c>
      <c r="E62" s="19">
        <f t="shared" si="12"/>
        <v>0</v>
      </c>
      <c r="F62" s="19">
        <f t="shared" si="12"/>
        <v>0</v>
      </c>
      <c r="G62" s="19">
        <f t="shared" si="12"/>
        <v>0</v>
      </c>
      <c r="H62" s="19">
        <f t="shared" si="12"/>
        <v>0</v>
      </c>
      <c r="I62" s="19">
        <f t="shared" si="12"/>
        <v>0</v>
      </c>
      <c r="J62" s="19">
        <f t="shared" si="12"/>
        <v>0</v>
      </c>
      <c r="K62" s="19">
        <f t="shared" si="12"/>
        <v>0</v>
      </c>
      <c r="L62" s="19">
        <f t="shared" si="12"/>
        <v>0</v>
      </c>
      <c r="M62" s="19">
        <f t="shared" si="12"/>
        <v>0</v>
      </c>
      <c r="N62" s="19">
        <f t="shared" si="12"/>
        <v>0</v>
      </c>
      <c r="O62" s="19">
        <f t="shared" si="12"/>
        <v>0</v>
      </c>
      <c r="P62" s="19">
        <f t="shared" si="12"/>
        <v>0</v>
      </c>
      <c r="Q62" s="19">
        <f t="shared" si="12"/>
        <v>0</v>
      </c>
      <c r="R62" s="19">
        <f t="shared" si="12"/>
        <v>0</v>
      </c>
      <c r="S62" s="19">
        <f t="shared" si="12"/>
        <v>0</v>
      </c>
      <c r="T62" s="19">
        <f t="shared" si="12"/>
        <v>0</v>
      </c>
      <c r="U62" s="19">
        <f t="shared" si="12"/>
        <v>0</v>
      </c>
      <c r="V62" s="19">
        <f t="shared" si="12"/>
        <v>0</v>
      </c>
      <c r="W62" s="19">
        <f t="shared" si="12"/>
        <v>0</v>
      </c>
      <c r="X62" s="19">
        <f t="shared" si="12"/>
        <v>0</v>
      </c>
      <c r="Y62" s="19">
        <f t="shared" si="12"/>
        <v>0</v>
      </c>
      <c r="Z62" s="19">
        <f t="shared" si="12"/>
        <v>0</v>
      </c>
      <c r="AA62" s="19">
        <f t="shared" si="12"/>
        <v>0</v>
      </c>
      <c r="AB62" s="19">
        <f t="shared" si="12"/>
        <v>0</v>
      </c>
      <c r="AC62" s="19">
        <f t="shared" si="12"/>
        <v>0</v>
      </c>
      <c r="AD62" s="19">
        <f t="shared" si="12"/>
        <v>0</v>
      </c>
      <c r="AE62" s="19">
        <f t="shared" si="12"/>
        <v>0</v>
      </c>
      <c r="AF62" s="19">
        <f t="shared" si="12"/>
        <v>0</v>
      </c>
    </row>
    <row r="63" spans="1:35" s="20" customFormat="1" ht="25.5" customHeight="1" x14ac:dyDescent="0.15">
      <c r="A63" s="19">
        <f>AVERAGE(A64:A68)</f>
        <v>0.184488793216394</v>
      </c>
      <c r="B63" s="21">
        <f>EDATE(B54,1)</f>
        <v>43070</v>
      </c>
      <c r="C63" s="22">
        <f t="shared" ref="C63:AF63" si="13">B63+1</f>
        <v>43071</v>
      </c>
      <c r="D63" s="22">
        <f t="shared" si="13"/>
        <v>43072</v>
      </c>
      <c r="E63" s="22">
        <f t="shared" si="13"/>
        <v>43073</v>
      </c>
      <c r="F63" s="22">
        <f t="shared" si="13"/>
        <v>43074</v>
      </c>
      <c r="G63" s="22">
        <f t="shared" si="13"/>
        <v>43075</v>
      </c>
      <c r="H63" s="22">
        <f t="shared" si="13"/>
        <v>43076</v>
      </c>
      <c r="I63" s="22">
        <f t="shared" si="13"/>
        <v>43077</v>
      </c>
      <c r="J63" s="22">
        <f t="shared" si="13"/>
        <v>43078</v>
      </c>
      <c r="K63" s="22">
        <f t="shared" si="13"/>
        <v>43079</v>
      </c>
      <c r="L63" s="22">
        <f t="shared" si="13"/>
        <v>43080</v>
      </c>
      <c r="M63" s="22">
        <f t="shared" si="13"/>
        <v>43081</v>
      </c>
      <c r="N63" s="22">
        <f t="shared" si="13"/>
        <v>43082</v>
      </c>
      <c r="O63" s="22">
        <f t="shared" si="13"/>
        <v>43083</v>
      </c>
      <c r="P63" s="22">
        <f t="shared" si="13"/>
        <v>43084</v>
      </c>
      <c r="Q63" s="22">
        <f t="shared" si="13"/>
        <v>43085</v>
      </c>
      <c r="R63" s="22">
        <f t="shared" si="13"/>
        <v>43086</v>
      </c>
      <c r="S63" s="22">
        <f t="shared" si="13"/>
        <v>43087</v>
      </c>
      <c r="T63" s="22">
        <f t="shared" si="13"/>
        <v>43088</v>
      </c>
      <c r="U63" s="22">
        <f t="shared" si="13"/>
        <v>43089</v>
      </c>
      <c r="V63" s="22">
        <f t="shared" si="13"/>
        <v>43090</v>
      </c>
      <c r="W63" s="22">
        <f t="shared" si="13"/>
        <v>43091</v>
      </c>
      <c r="X63" s="22">
        <f t="shared" si="13"/>
        <v>43092</v>
      </c>
      <c r="Y63" s="22">
        <f t="shared" si="13"/>
        <v>43093</v>
      </c>
      <c r="Z63" s="22">
        <f t="shared" si="13"/>
        <v>43094</v>
      </c>
      <c r="AA63" s="22">
        <f t="shared" si="13"/>
        <v>43095</v>
      </c>
      <c r="AB63" s="22">
        <f t="shared" si="13"/>
        <v>43096</v>
      </c>
      <c r="AC63" s="22">
        <f t="shared" si="13"/>
        <v>43097</v>
      </c>
      <c r="AD63" s="22">
        <f t="shared" si="13"/>
        <v>43098</v>
      </c>
      <c r="AE63" s="22">
        <f t="shared" si="13"/>
        <v>43099</v>
      </c>
      <c r="AF63" s="22">
        <f t="shared" si="13"/>
        <v>43100</v>
      </c>
    </row>
    <row r="64" spans="1:35" hidden="1" x14ac:dyDescent="0.15">
      <c r="A64" s="4">
        <f>SUMIFS(K!Y:Y,K!Y:Y,"&gt;0",K!K:K,"&gt;="&amp;B63,K!K:K,"&lt;="&amp;AF63)*12/SUMIFS(K!H:H,K!Y:Y,"&gt;0",K!K:K,"&gt;="&amp;B63,K!K:K,"&lt;="&amp;AF63)</f>
        <v>0.13943509200503332</v>
      </c>
      <c r="B64">
        <f>SUMIF(K!$K:$K,B63,K!$W:$W)</f>
        <v>0</v>
      </c>
      <c r="C64">
        <f>SUMIF(K!$K:$K,C63,K!$W:$W)</f>
        <v>0</v>
      </c>
      <c r="D64">
        <f>SUMIF(K!$K:$K,D63,K!$W:$W)</f>
        <v>0</v>
      </c>
      <c r="E64">
        <f>SUMIF(K!$K:$K,E63,K!$W:$W)</f>
        <v>0</v>
      </c>
      <c r="F64">
        <f>SUMIF(K!$K:$K,F63,K!$W:$W)</f>
        <v>0</v>
      </c>
      <c r="G64">
        <f>SUMIF(K!$K:$K,G63,K!$W:$W)</f>
        <v>0</v>
      </c>
      <c r="H64">
        <f>SUMIF(K!$K:$K,H63,K!$W:$W)</f>
        <v>0</v>
      </c>
      <c r="I64">
        <f>SUMIF(K!$K:$K,I63,K!$W:$W)</f>
        <v>0</v>
      </c>
      <c r="J64">
        <f>SUMIF(K!$K:$K,J63,K!$W:$W)</f>
        <v>0</v>
      </c>
      <c r="K64">
        <f>SUMIF(K!$K:$K,K63,K!$W:$W)</f>
        <v>0</v>
      </c>
      <c r="L64">
        <f>SUMIF(K!$K:$K,L63,K!$W:$W)</f>
        <v>0</v>
      </c>
      <c r="M64">
        <f>SUMIF(K!$K:$K,M63,K!$W:$W)</f>
        <v>0</v>
      </c>
      <c r="N64">
        <f>SUMIF(K!$K:$K,N63,K!$W:$W)</f>
        <v>0</v>
      </c>
      <c r="O64">
        <f>SUMIF(K!$K:$K,O63,K!$W:$W)</f>
        <v>0</v>
      </c>
      <c r="P64">
        <f>SUMIF(K!$K:$K,P63,K!$W:$W)</f>
        <v>0</v>
      </c>
      <c r="Q64">
        <f>SUMIF(K!$K:$K,Q63,K!$W:$W)</f>
        <v>0</v>
      </c>
      <c r="R64">
        <f>SUMIF(K!$K:$K,R63,K!$W:$W)</f>
        <v>0</v>
      </c>
      <c r="S64">
        <f>SUMIF(K!$K:$K,S63,K!$W:$W)</f>
        <v>0</v>
      </c>
      <c r="T64">
        <f>SUMIF(K!$K:$K,T63,K!$W:$W)</f>
        <v>0</v>
      </c>
      <c r="U64">
        <f>SUMIF(K!$K:$K,U63,K!$W:$W)</f>
        <v>0</v>
      </c>
      <c r="V64">
        <f>SUMIF(K!$K:$K,V63,K!$W:$W)</f>
        <v>0</v>
      </c>
      <c r="W64">
        <f>SUMIF(K!$K:$K,W63,K!$W:$W)</f>
        <v>0</v>
      </c>
      <c r="X64">
        <f>SUMIF(K!$K:$K,X63,K!$W:$W)</f>
        <v>0</v>
      </c>
      <c r="Y64">
        <f>SUMIF(K!$K:$K,Y63,K!$W:$W)</f>
        <v>0</v>
      </c>
      <c r="Z64">
        <f>SUMIF(K!$K:$K,Z63,K!$W:$W)</f>
        <v>0</v>
      </c>
      <c r="AA64">
        <f>SUMIF(K!$K:$K,AA63,K!$W:$W)</f>
        <v>0</v>
      </c>
      <c r="AB64">
        <f>SUMIF(K!$K:$K,AB63,K!$W:$W)</f>
        <v>0</v>
      </c>
      <c r="AC64">
        <f>SUMIF(K!$K:$K,AC63,K!$W:$W)</f>
        <v>0</v>
      </c>
      <c r="AD64">
        <f>SUMIF(K!$K:$K,AD63,K!$W:$W)</f>
        <v>0</v>
      </c>
      <c r="AE64">
        <f>SUMIF(K!$K:$K,AE63,K!$W:$W)</f>
        <v>0</v>
      </c>
      <c r="AF64">
        <f>SUMIF(K!$K:$K,AF63,K!$W:$W)</f>
        <v>0</v>
      </c>
      <c r="AH64" t="s">
        <v>738</v>
      </c>
      <c r="AI64" t="s">
        <v>740</v>
      </c>
    </row>
    <row r="65" spans="1:35" hidden="1" x14ac:dyDescent="0.15">
      <c r="A65" s="4">
        <f>SUMIFS(N!Y:Y,N!Y:Y,"&gt;0",N!K:K,"&gt;="&amp;B63,N!K:K,"&lt;="&amp;AF63)*12/SUMIFS(N!H:H,N!Y:Y,"&gt;0",N!K:K,"&gt;="&amp;B63,N!K:K,"&lt;="&amp;AF63)</f>
        <v>0.20301595318194557</v>
      </c>
      <c r="B65">
        <f>SUMIF(N!$K:$K,B63,N!$W:$W)</f>
        <v>0</v>
      </c>
      <c r="C65">
        <f>SUMIF(N!$K:$K,C63,N!$W:$W)</f>
        <v>0</v>
      </c>
      <c r="D65">
        <f>SUMIF(N!$K:$K,D63,N!$W:$W)</f>
        <v>0</v>
      </c>
      <c r="E65">
        <f>SUMIF(N!$K:$K,E63,N!$W:$W)</f>
        <v>0</v>
      </c>
      <c r="F65">
        <f>SUMIF(N!$K:$K,F63,N!$W:$W)</f>
        <v>0</v>
      </c>
      <c r="G65">
        <f>SUMIF(N!$K:$K,G63,N!$W:$W)</f>
        <v>0</v>
      </c>
      <c r="H65">
        <f>SUMIF(N!$K:$K,H63,N!$W:$W)</f>
        <v>0</v>
      </c>
      <c r="I65">
        <f>SUMIF(N!$K:$K,I63,N!$W:$W)</f>
        <v>0</v>
      </c>
      <c r="J65">
        <f>SUMIF(N!$K:$K,J63,N!$W:$W)</f>
        <v>0</v>
      </c>
      <c r="K65">
        <f>SUMIF(N!$K:$K,K63,N!$W:$W)</f>
        <v>0</v>
      </c>
      <c r="L65">
        <f>SUMIF(N!$K:$K,L63,N!$W:$W)</f>
        <v>0</v>
      </c>
      <c r="M65">
        <f>SUMIF(N!$K:$K,M63,N!$W:$W)</f>
        <v>0</v>
      </c>
      <c r="N65">
        <f>SUMIF(N!$K:$K,N63,N!$W:$W)</f>
        <v>0</v>
      </c>
      <c r="O65">
        <f>SUMIF(N!$K:$K,O63,N!$W:$W)</f>
        <v>0</v>
      </c>
      <c r="P65">
        <f>SUMIF(N!$K:$K,P63,N!$W:$W)</f>
        <v>0</v>
      </c>
      <c r="Q65">
        <f>SUMIF(N!$K:$K,Q63,N!$W:$W)</f>
        <v>0</v>
      </c>
      <c r="R65">
        <f>SUMIF(N!$K:$K,R63,N!$W:$W)</f>
        <v>0</v>
      </c>
      <c r="S65">
        <f>SUMIF(N!$K:$K,S63,N!$W:$W)</f>
        <v>0</v>
      </c>
      <c r="T65">
        <f>SUMIF(N!$K:$K,T63,N!$W:$W)</f>
        <v>0</v>
      </c>
      <c r="U65">
        <f>SUMIF(N!$K:$K,U63,N!$W:$W)</f>
        <v>0</v>
      </c>
      <c r="V65">
        <f>SUMIF(N!$K:$K,V63,N!$W:$W)</f>
        <v>0</v>
      </c>
      <c r="W65">
        <f>SUMIF(N!$K:$K,W63,N!$W:$W)</f>
        <v>0</v>
      </c>
      <c r="X65">
        <f>SUMIF(N!$K:$K,X63,N!$W:$W)</f>
        <v>0</v>
      </c>
      <c r="Y65">
        <f>SUMIF(N!$K:$K,Y63,N!$W:$W)</f>
        <v>0</v>
      </c>
      <c r="Z65">
        <f>SUMIF(N!$K:$K,Z63,N!$W:$W)</f>
        <v>0</v>
      </c>
      <c r="AA65">
        <f>SUMIF(N!$K:$K,AA63,N!$W:$W)</f>
        <v>0</v>
      </c>
      <c r="AB65">
        <f>SUMIF(N!$K:$K,AB63,N!$W:$W)</f>
        <v>0</v>
      </c>
      <c r="AC65">
        <f>SUMIF(N!$K:$K,AC63,N!$W:$W)</f>
        <v>0</v>
      </c>
      <c r="AD65">
        <f>SUMIF(N!$K:$K,AD63,N!$W:$W)</f>
        <v>0</v>
      </c>
      <c r="AE65">
        <f>SUMIF(N!$K:$K,AE63,N!$W:$W)</f>
        <v>0</v>
      </c>
      <c r="AF65">
        <f>SUMIF(N!$K:$K,AF63,N!$W:$W)</f>
        <v>0</v>
      </c>
      <c r="AH65" t="s">
        <v>739</v>
      </c>
      <c r="AI65" t="s">
        <v>744</v>
      </c>
    </row>
    <row r="66" spans="1:35" hidden="1" x14ac:dyDescent="0.15">
      <c r="A66" s="4">
        <f>SUMIFS(Y!Y:Y,Y!Y:Y,"&gt;0",Y!K:K,"&gt;="&amp;B63,Y!K:K,"&lt;="&amp;AF63)*12/SUMIFS(Y!H:H,Y!Y:Y,"&gt;0",Y!K:K,"&gt;="&amp;B63,Y!K:K,"&lt;="&amp;AF63)</f>
        <v>0.16418727272727271</v>
      </c>
      <c r="B66">
        <f>SUMIF(Y!$K:$K,B63,Y!$W:$W)</f>
        <v>0</v>
      </c>
      <c r="C66">
        <f>SUMIF(Y!$K:$K,C63,Y!$W:$W)</f>
        <v>0</v>
      </c>
      <c r="D66">
        <f>SUMIF(Y!$K:$K,D63,Y!$W:$W)</f>
        <v>0</v>
      </c>
      <c r="E66">
        <f>SUMIF(Y!$K:$K,E63,Y!$W:$W)</f>
        <v>0</v>
      </c>
      <c r="F66">
        <f>SUMIF(Y!$K:$K,F63,Y!$W:$W)</f>
        <v>0</v>
      </c>
      <c r="G66">
        <f>SUMIF(Y!$K:$K,G63,Y!$W:$W)</f>
        <v>0</v>
      </c>
      <c r="H66">
        <f>SUMIF(Y!$K:$K,H63,Y!$W:$W)</f>
        <v>0</v>
      </c>
      <c r="I66">
        <f>SUMIF(Y!$K:$K,I63,Y!$W:$W)</f>
        <v>0</v>
      </c>
      <c r="J66">
        <f>SUMIF(Y!$K:$K,J63,Y!$W:$W)</f>
        <v>0</v>
      </c>
      <c r="K66">
        <f>SUMIF(Y!$K:$K,K63,Y!$W:$W)</f>
        <v>0</v>
      </c>
      <c r="L66">
        <f>SUMIF(Y!$K:$K,L63,Y!$W:$W)</f>
        <v>0</v>
      </c>
      <c r="M66">
        <f>SUMIF(Y!$K:$K,M63,Y!$W:$W)</f>
        <v>0</v>
      </c>
      <c r="N66">
        <f>SUMIF(Y!$K:$K,N63,Y!$W:$W)</f>
        <v>0</v>
      </c>
      <c r="O66">
        <f>SUMIF(Y!$K:$K,O63,Y!$W:$W)</f>
        <v>0</v>
      </c>
      <c r="P66">
        <f>SUMIF(Y!$K:$K,P63,Y!$W:$W)</f>
        <v>0</v>
      </c>
      <c r="Q66">
        <f>SUMIF(Y!$K:$K,Q63,Y!$W:$W)</f>
        <v>0</v>
      </c>
      <c r="R66">
        <f>SUMIF(Y!$K:$K,R63,Y!$W:$W)</f>
        <v>0</v>
      </c>
      <c r="S66">
        <f>SUMIF(Y!$K:$K,S63,Y!$W:$W)</f>
        <v>0</v>
      </c>
      <c r="T66">
        <f>SUMIF(Y!$K:$K,T63,Y!$W:$W)</f>
        <v>0</v>
      </c>
      <c r="U66">
        <f>SUMIF(Y!$K:$K,U63,Y!$W:$W)</f>
        <v>0</v>
      </c>
      <c r="V66">
        <f>SUMIF(Y!$K:$K,V63,Y!$W:$W)</f>
        <v>0</v>
      </c>
      <c r="W66">
        <f>SUMIF(Y!$K:$K,W63,Y!$W:$W)</f>
        <v>0</v>
      </c>
      <c r="X66">
        <f>SUMIF(Y!$K:$K,X63,Y!$W:$W)</f>
        <v>0</v>
      </c>
      <c r="Y66">
        <f>SUMIF(Y!$K:$K,Y63,Y!$W:$W)</f>
        <v>0</v>
      </c>
      <c r="Z66">
        <f>SUMIF(Y!$K:$K,Z63,Y!$W:$W)</f>
        <v>0</v>
      </c>
      <c r="AA66">
        <f>SUMIF(Y!$K:$K,AA63,Y!$W:$W)</f>
        <v>0</v>
      </c>
      <c r="AB66">
        <f>SUMIF(Y!$K:$K,AB63,Y!$W:$W)</f>
        <v>0</v>
      </c>
      <c r="AC66">
        <f>SUMIF(Y!$K:$K,AC63,Y!$W:$W)</f>
        <v>0</v>
      </c>
      <c r="AD66">
        <f>SUMIF(Y!$K:$K,AD63,Y!$W:$W)</f>
        <v>0</v>
      </c>
      <c r="AE66">
        <f>SUMIF(Y!$K:$K,AE63,Y!$W:$W)</f>
        <v>0</v>
      </c>
      <c r="AF66">
        <f>SUMIF(Y!$K:$K,AF63,Y!$W:$W)</f>
        <v>0</v>
      </c>
      <c r="AH66" t="s">
        <v>726</v>
      </c>
      <c r="AI66" t="s">
        <v>741</v>
      </c>
    </row>
    <row r="67" spans="1:35" hidden="1" x14ac:dyDescent="0.15">
      <c r="A67" s="4">
        <f>SUMIFS('R'!Y:Y,'R'!Y:Y,"&gt;0",'R'!K:K,"&gt;="&amp;B63,'R'!K:K,"&lt;="&amp;AF63)*12/SUMIFS('R'!H:H,'R'!Y:Y,"&gt;0",'R'!K:K,"&gt;="&amp;B63,'R'!K:K,"&lt;="&amp;AF63)</f>
        <v>0.20865650790571347</v>
      </c>
      <c r="B67">
        <f>SUMIF('R'!$K:$K,B63,'R'!$W:$W)</f>
        <v>0</v>
      </c>
      <c r="C67">
        <f>SUMIF('R'!$K:$K,C63,'R'!$W:$W)</f>
        <v>0</v>
      </c>
      <c r="D67">
        <f>SUMIF('R'!$K:$K,D63,'R'!$W:$W)</f>
        <v>0</v>
      </c>
      <c r="E67">
        <f>SUMIF('R'!$K:$K,E63,'R'!$W:$W)</f>
        <v>0</v>
      </c>
      <c r="F67">
        <f>SUMIF('R'!$K:$K,F63,'R'!$W:$W)</f>
        <v>0</v>
      </c>
      <c r="G67">
        <f>SUMIF('R'!$K:$K,G63,'R'!$W:$W)</f>
        <v>0</v>
      </c>
      <c r="H67">
        <f>SUMIF('R'!$K:$K,H63,'R'!$W:$W)</f>
        <v>0</v>
      </c>
      <c r="I67">
        <f>SUMIF('R'!$K:$K,I63,'R'!$W:$W)</f>
        <v>0</v>
      </c>
      <c r="J67">
        <f>SUMIF('R'!$K:$K,J63,'R'!$W:$W)</f>
        <v>0</v>
      </c>
      <c r="K67">
        <f>SUMIF('R'!$K:$K,K63,'R'!$W:$W)</f>
        <v>0</v>
      </c>
      <c r="L67">
        <f>SUMIF('R'!$K:$K,L63,'R'!$W:$W)</f>
        <v>0</v>
      </c>
      <c r="M67">
        <f>SUMIF('R'!$K:$K,M63,'R'!$W:$W)</f>
        <v>0</v>
      </c>
      <c r="N67">
        <f>SUMIF('R'!$K:$K,N63,'R'!$W:$W)</f>
        <v>0</v>
      </c>
      <c r="O67">
        <f>SUMIF('R'!$K:$K,O63,'R'!$W:$W)</f>
        <v>0</v>
      </c>
      <c r="P67">
        <f>SUMIF('R'!$K:$K,P63,'R'!$W:$W)</f>
        <v>0</v>
      </c>
      <c r="Q67">
        <f>SUMIF('R'!$K:$K,Q63,'R'!$W:$W)</f>
        <v>0</v>
      </c>
      <c r="R67">
        <f>SUMIF('R'!$K:$K,R63,'R'!$W:$W)</f>
        <v>0</v>
      </c>
      <c r="S67">
        <f>SUMIF('R'!$K:$K,S63,'R'!$W:$W)</f>
        <v>0</v>
      </c>
      <c r="T67">
        <f>SUMIF('R'!$K:$K,T63,'R'!$W:$W)</f>
        <v>0</v>
      </c>
      <c r="U67">
        <f>SUMIF('R'!$K:$K,U63,'R'!$W:$W)</f>
        <v>0</v>
      </c>
      <c r="V67">
        <f>SUMIF('R'!$K:$K,V63,'R'!$W:$W)</f>
        <v>0</v>
      </c>
      <c r="W67">
        <f>SUMIF('R'!$K:$K,W63,'R'!$W:$W)</f>
        <v>0</v>
      </c>
      <c r="X67">
        <f>SUMIF('R'!$K:$K,X63,'R'!$W:$W)</f>
        <v>0</v>
      </c>
      <c r="Y67">
        <f>SUMIF('R'!$K:$K,Y63,'R'!$W:$W)</f>
        <v>0</v>
      </c>
      <c r="Z67">
        <f>SUMIF('R'!$K:$K,Z63,'R'!$W:$W)</f>
        <v>0</v>
      </c>
      <c r="AA67">
        <f>SUMIF('R'!$K:$K,AA63,'R'!$W:$W)</f>
        <v>0</v>
      </c>
      <c r="AB67">
        <f>SUMIF('R'!$K:$K,AB63,'R'!$W:$W)</f>
        <v>0</v>
      </c>
      <c r="AC67">
        <f>SUMIF('R'!$K:$K,AC63,'R'!$W:$W)</f>
        <v>0</v>
      </c>
      <c r="AD67">
        <f>SUMIF('R'!$K:$K,AD63,'R'!$W:$W)</f>
        <v>0</v>
      </c>
      <c r="AE67">
        <f>SUMIF('R'!$K:$K,AE63,'R'!$W:$W)</f>
        <v>0</v>
      </c>
      <c r="AF67">
        <f>SUMIF('R'!$K:$K,AF63,'R'!$W:$W)</f>
        <v>0</v>
      </c>
      <c r="AH67" t="s">
        <v>725</v>
      </c>
      <c r="AI67" t="s">
        <v>742</v>
      </c>
    </row>
    <row r="68" spans="1:35" hidden="1" x14ac:dyDescent="0.15">
      <c r="A68" s="4">
        <f>SUMIFS(L!Y:Y,L!Y:Y,"&gt;0",L!K:K,"&gt;="&amp;B63,L!K:K,"&lt;="&amp;AF63)*12/SUMIFS(L!H:H,L!Y:Y,"&gt;0",L!K:K,"&gt;="&amp;B63,L!K:K,"&lt;="&amp;AF63)</f>
        <v>0.20714914026200493</v>
      </c>
      <c r="B68">
        <f>SUMIF(L!$K:$K,B63,L!$W:$W)</f>
        <v>0</v>
      </c>
      <c r="C68">
        <f>SUMIF(L!$K:$K,C63,L!$W:$W)</f>
        <v>0</v>
      </c>
      <c r="D68">
        <f>SUMIF(L!$K:$K,D63,L!$W:$W)</f>
        <v>0</v>
      </c>
      <c r="E68">
        <f>SUMIF(L!$K:$K,E63,L!$W:$W)</f>
        <v>0</v>
      </c>
      <c r="F68">
        <f>SUMIF(L!$K:$K,F63,L!$W:$W)</f>
        <v>0</v>
      </c>
      <c r="G68">
        <f>SUMIF(L!$K:$K,G63,L!$W:$W)</f>
        <v>0</v>
      </c>
      <c r="H68">
        <f>SUMIF(L!$K:$K,H63,L!$W:$W)</f>
        <v>0</v>
      </c>
      <c r="I68">
        <f>SUMIF(L!$K:$K,I63,L!$W:$W)</f>
        <v>0</v>
      </c>
      <c r="J68">
        <f>SUMIF(L!$K:$K,J63,L!$W:$W)</f>
        <v>0</v>
      </c>
      <c r="K68">
        <f>SUMIF(L!$K:$K,K63,L!$W:$W)</f>
        <v>0</v>
      </c>
      <c r="L68">
        <f>SUMIF(L!$K:$K,L63,L!$W:$W)</f>
        <v>0</v>
      </c>
      <c r="M68">
        <f>SUMIF(L!$K:$K,M63,L!$W:$W)</f>
        <v>0</v>
      </c>
      <c r="N68">
        <f>SUMIF(L!$K:$K,N63,L!$W:$W)</f>
        <v>0</v>
      </c>
      <c r="O68">
        <f>SUMIF(L!$K:$K,O63,L!$W:$W)</f>
        <v>0</v>
      </c>
      <c r="P68">
        <f>SUMIF(L!$K:$K,P63,L!$W:$W)</f>
        <v>0</v>
      </c>
      <c r="Q68">
        <f>SUMIF(L!$K:$K,Q63,L!$W:$W)</f>
        <v>0</v>
      </c>
      <c r="R68">
        <f>SUMIF(L!$K:$K,R63,L!$W:$W)</f>
        <v>0</v>
      </c>
      <c r="S68">
        <f>SUMIF(L!$K:$K,S63,L!$W:$W)</f>
        <v>0</v>
      </c>
      <c r="T68">
        <f>SUMIF(L!$K:$K,T63,L!$W:$W)</f>
        <v>0</v>
      </c>
      <c r="U68">
        <f>SUMIF(L!$K:$K,U63,L!$W:$W)</f>
        <v>0</v>
      </c>
      <c r="V68">
        <f>SUMIF(L!$K:$K,V63,L!$W:$W)</f>
        <v>0</v>
      </c>
      <c r="W68">
        <f>SUMIF(L!$K:$K,W63,L!$W:$W)</f>
        <v>0</v>
      </c>
      <c r="X68">
        <f>SUMIF(L!$K:$K,X63,L!$W:$W)</f>
        <v>0</v>
      </c>
      <c r="Y68">
        <f>SUMIF(L!$K:$K,Y63,L!$W:$W)</f>
        <v>0</v>
      </c>
      <c r="Z68">
        <f>SUMIF(L!$K:$K,Z63,L!$W:$W)</f>
        <v>0</v>
      </c>
      <c r="AA68">
        <f>SUMIF(L!$K:$K,AA63,L!$W:$W)</f>
        <v>0</v>
      </c>
      <c r="AB68">
        <f>SUMIF(L!$K:$K,AB63,L!$W:$W)</f>
        <v>0</v>
      </c>
      <c r="AC68">
        <f>SUMIF(L!$K:$K,AC63,L!$W:$W)</f>
        <v>0</v>
      </c>
      <c r="AD68">
        <f>SUMIF(L!$K:$K,AD63,L!$W:$W)</f>
        <v>0</v>
      </c>
      <c r="AE68">
        <f>SUMIF(L!$K:$K,AE63,L!$W:$W)</f>
        <v>0</v>
      </c>
      <c r="AF68">
        <f>SUMIF(L!$K:$K,AF63,L!$W:$W)</f>
        <v>0</v>
      </c>
      <c r="AH68" t="s">
        <v>757</v>
      </c>
      <c r="AI68" t="s">
        <v>745</v>
      </c>
    </row>
    <row r="69" spans="1:35" x14ac:dyDescent="0.15">
      <c r="G69" s="1"/>
      <c r="J69" t="s">
        <v>721</v>
      </c>
      <c r="K69" t="s">
        <v>717</v>
      </c>
      <c r="N69" t="s">
        <v>718</v>
      </c>
      <c r="S69" s="4" t="s">
        <v>647</v>
      </c>
      <c r="V69" t="s">
        <v>751</v>
      </c>
      <c r="AC69" t="s">
        <v>724</v>
      </c>
      <c r="AH69" t="s">
        <v>765</v>
      </c>
    </row>
    <row r="70" spans="1:35" x14ac:dyDescent="0.15">
      <c r="K70" t="s">
        <v>677</v>
      </c>
      <c r="N70" t="s">
        <v>719</v>
      </c>
      <c r="V70" t="s">
        <v>758</v>
      </c>
      <c r="W70" t="s">
        <v>462</v>
      </c>
      <c r="AC70" s="1" t="s">
        <v>729</v>
      </c>
    </row>
    <row r="71" spans="1:35" hidden="1" x14ac:dyDescent="0.15"/>
    <row r="72" spans="1:35" s="20" customFormat="1" ht="25.5" customHeight="1" x14ac:dyDescent="0.15">
      <c r="A72" s="19"/>
      <c r="B72" s="19">
        <f>SUM(B74:B81)</f>
        <v>0</v>
      </c>
      <c r="C72" s="19">
        <f t="shared" ref="C72:AF72" si="14">SUM(C74:C81)</f>
        <v>0</v>
      </c>
      <c r="D72" s="19">
        <f t="shared" si="14"/>
        <v>0</v>
      </c>
      <c r="E72" s="19">
        <f t="shared" si="14"/>
        <v>0</v>
      </c>
      <c r="F72" s="19">
        <f t="shared" si="14"/>
        <v>0</v>
      </c>
      <c r="G72" s="19">
        <f t="shared" si="14"/>
        <v>0</v>
      </c>
      <c r="H72" s="19">
        <f t="shared" si="14"/>
        <v>0</v>
      </c>
      <c r="I72" s="19">
        <f t="shared" si="14"/>
        <v>0</v>
      </c>
      <c r="J72" s="19">
        <f t="shared" si="14"/>
        <v>0</v>
      </c>
      <c r="K72" s="19">
        <f t="shared" si="14"/>
        <v>0</v>
      </c>
      <c r="L72" s="19">
        <f t="shared" si="14"/>
        <v>0</v>
      </c>
      <c r="M72" s="19">
        <f t="shared" si="14"/>
        <v>0</v>
      </c>
      <c r="N72" s="19">
        <f t="shared" si="14"/>
        <v>0</v>
      </c>
      <c r="O72" s="19">
        <f t="shared" si="14"/>
        <v>0</v>
      </c>
      <c r="P72" s="19">
        <f t="shared" si="14"/>
        <v>0</v>
      </c>
      <c r="Q72" s="19">
        <f t="shared" si="14"/>
        <v>0</v>
      </c>
      <c r="R72" s="19">
        <f t="shared" si="14"/>
        <v>0</v>
      </c>
      <c r="S72" s="19">
        <f t="shared" si="14"/>
        <v>0</v>
      </c>
      <c r="T72" s="19">
        <f t="shared" si="14"/>
        <v>0</v>
      </c>
      <c r="U72" s="19">
        <f t="shared" si="14"/>
        <v>0</v>
      </c>
      <c r="V72" s="19">
        <f t="shared" si="14"/>
        <v>0</v>
      </c>
      <c r="W72" s="19">
        <f t="shared" si="14"/>
        <v>0</v>
      </c>
      <c r="X72" s="19">
        <f t="shared" si="14"/>
        <v>0</v>
      </c>
      <c r="Y72" s="19">
        <f t="shared" si="14"/>
        <v>0</v>
      </c>
      <c r="Z72" s="19">
        <f t="shared" si="14"/>
        <v>0</v>
      </c>
      <c r="AA72" s="19">
        <f t="shared" si="14"/>
        <v>0</v>
      </c>
      <c r="AB72" s="19">
        <f t="shared" si="14"/>
        <v>0</v>
      </c>
      <c r="AC72" s="19">
        <f t="shared" si="14"/>
        <v>0</v>
      </c>
      <c r="AD72" s="19">
        <f t="shared" si="14"/>
        <v>0</v>
      </c>
      <c r="AE72" s="19">
        <f t="shared" si="14"/>
        <v>0</v>
      </c>
      <c r="AF72" s="19">
        <f t="shared" si="14"/>
        <v>0</v>
      </c>
    </row>
    <row r="73" spans="1:35" s="20" customFormat="1" ht="25.5" customHeight="1" x14ac:dyDescent="0.15">
      <c r="A73" s="19">
        <f>AVERAGE(A74:A78)</f>
        <v>0.20943428637129222</v>
      </c>
      <c r="B73" s="21">
        <v>43101</v>
      </c>
      <c r="C73" s="22">
        <f t="shared" ref="C73:AF73" si="15">B73+1</f>
        <v>43102</v>
      </c>
      <c r="D73" s="22">
        <f t="shared" si="15"/>
        <v>43103</v>
      </c>
      <c r="E73" s="22">
        <f t="shared" si="15"/>
        <v>43104</v>
      </c>
      <c r="F73" s="22">
        <f t="shared" si="15"/>
        <v>43105</v>
      </c>
      <c r="G73" s="22">
        <f t="shared" si="15"/>
        <v>43106</v>
      </c>
      <c r="H73" s="22">
        <f t="shared" si="15"/>
        <v>43107</v>
      </c>
      <c r="I73" s="22">
        <f t="shared" si="15"/>
        <v>43108</v>
      </c>
      <c r="J73" s="22">
        <f t="shared" si="15"/>
        <v>43109</v>
      </c>
      <c r="K73" s="22">
        <f t="shared" si="15"/>
        <v>43110</v>
      </c>
      <c r="L73" s="22">
        <f t="shared" si="15"/>
        <v>43111</v>
      </c>
      <c r="M73" s="22">
        <f t="shared" si="15"/>
        <v>43112</v>
      </c>
      <c r="N73" s="22">
        <f t="shared" si="15"/>
        <v>43113</v>
      </c>
      <c r="O73" s="22">
        <f t="shared" si="15"/>
        <v>43114</v>
      </c>
      <c r="P73" s="22">
        <f t="shared" si="15"/>
        <v>43115</v>
      </c>
      <c r="Q73" s="22">
        <f t="shared" si="15"/>
        <v>43116</v>
      </c>
      <c r="R73" s="22">
        <f t="shared" si="15"/>
        <v>43117</v>
      </c>
      <c r="S73" s="22">
        <f t="shared" si="15"/>
        <v>43118</v>
      </c>
      <c r="T73" s="22">
        <f t="shared" si="15"/>
        <v>43119</v>
      </c>
      <c r="U73" s="22">
        <f t="shared" si="15"/>
        <v>43120</v>
      </c>
      <c r="V73" s="22">
        <f t="shared" si="15"/>
        <v>43121</v>
      </c>
      <c r="W73" s="22">
        <f t="shared" si="15"/>
        <v>43122</v>
      </c>
      <c r="X73" s="22">
        <f t="shared" si="15"/>
        <v>43123</v>
      </c>
      <c r="Y73" s="22">
        <f t="shared" si="15"/>
        <v>43124</v>
      </c>
      <c r="Z73" s="22">
        <f t="shared" si="15"/>
        <v>43125</v>
      </c>
      <c r="AA73" s="22">
        <f t="shared" si="15"/>
        <v>43126</v>
      </c>
      <c r="AB73" s="22">
        <f t="shared" si="15"/>
        <v>43127</v>
      </c>
      <c r="AC73" s="22">
        <f t="shared" si="15"/>
        <v>43128</v>
      </c>
      <c r="AD73" s="22">
        <f t="shared" si="15"/>
        <v>43129</v>
      </c>
      <c r="AE73" s="22">
        <f t="shared" si="15"/>
        <v>43130</v>
      </c>
      <c r="AF73" s="22">
        <f t="shared" si="15"/>
        <v>43131</v>
      </c>
    </row>
    <row r="74" spans="1:35" hidden="1" x14ac:dyDescent="0.15">
      <c r="A74" s="4">
        <f>SUMIFS(K!Y:Y,K!Y:Y,"&gt;0",K!K:K,"&gt;="&amp;B73,K!K:K,"&lt;="&amp;AF73)*12/SUMIFS(K!H:H,K!Y:Y,"&gt;0",K!K:K,"&gt;="&amp;B73,K!K:K,"&lt;="&amp;AF73)</f>
        <v>0.17042483249015344</v>
      </c>
      <c r="B74">
        <f>SUMIF(K!$K:$K,B73,K!$W:$W)</f>
        <v>0</v>
      </c>
      <c r="C74">
        <f>SUMIF(K!$K:$K,C73,K!$W:$W)</f>
        <v>0</v>
      </c>
      <c r="D74">
        <f>SUMIF(K!$K:$K,D73,K!$W:$W)</f>
        <v>0</v>
      </c>
      <c r="E74">
        <f>SUMIF(K!$K:$K,E73,K!$W:$W)</f>
        <v>0</v>
      </c>
      <c r="F74">
        <f>SUMIF(K!$K:$K,F73,K!$W:$W)</f>
        <v>0</v>
      </c>
      <c r="G74">
        <f>SUMIF(K!$K:$K,G73,K!$W:$W)</f>
        <v>0</v>
      </c>
      <c r="H74">
        <f>SUMIF(K!$K:$K,H73,K!$W:$W)</f>
        <v>0</v>
      </c>
      <c r="I74">
        <f>SUMIF(K!$K:$K,I73,K!$W:$W)</f>
        <v>0</v>
      </c>
      <c r="J74">
        <f>SUMIF(K!$K:$K,J73,K!$W:$W)</f>
        <v>0</v>
      </c>
      <c r="K74">
        <f>SUMIF(K!$K:$K,K73,K!$W:$W)</f>
        <v>0</v>
      </c>
      <c r="L74">
        <f>SUMIF(K!$K:$K,L73,K!$W:$W)</f>
        <v>0</v>
      </c>
      <c r="M74">
        <f>SUMIF(K!$K:$K,M73,K!$W:$W)</f>
        <v>0</v>
      </c>
      <c r="N74">
        <f>SUMIF(K!$K:$K,N73,K!$W:$W)</f>
        <v>0</v>
      </c>
      <c r="O74">
        <f>SUMIF(K!$K:$K,O73,K!$W:$W)</f>
        <v>0</v>
      </c>
      <c r="P74">
        <f>SUMIF(K!$K:$K,P73,K!$W:$W)</f>
        <v>0</v>
      </c>
      <c r="Q74">
        <f>SUMIF(K!$K:$K,Q73,K!$W:$W)</f>
        <v>0</v>
      </c>
      <c r="R74">
        <f>SUMIF(K!$K:$K,R73,K!$W:$W)</f>
        <v>0</v>
      </c>
      <c r="S74">
        <f>SUMIF(K!$K:$K,S73,K!$W:$W)</f>
        <v>0</v>
      </c>
      <c r="T74">
        <f>SUMIF(K!$K:$K,T73,K!$W:$W)</f>
        <v>0</v>
      </c>
      <c r="U74">
        <f>SUMIF(K!$K:$K,U73,K!$W:$W)</f>
        <v>0</v>
      </c>
      <c r="V74">
        <f>SUMIF(K!$K:$K,V73,K!$W:$W)</f>
        <v>0</v>
      </c>
      <c r="W74">
        <f>SUMIF(K!$K:$K,W73,K!$W:$W)</f>
        <v>0</v>
      </c>
      <c r="X74">
        <f>SUMIF(K!$K:$K,X73,K!$W:$W)</f>
        <v>0</v>
      </c>
      <c r="Y74">
        <f>SUMIF(K!$K:$K,Y73,K!$W:$W)</f>
        <v>0</v>
      </c>
      <c r="Z74">
        <f>SUMIF(K!$K:$K,Z73,K!$W:$W)</f>
        <v>0</v>
      </c>
      <c r="AA74">
        <f>SUMIF(K!$K:$K,AA73,K!$W:$W)</f>
        <v>0</v>
      </c>
      <c r="AB74">
        <f>SUMIF(K!$K:$K,AB73,K!$W:$W)</f>
        <v>0</v>
      </c>
      <c r="AC74">
        <f>SUMIF(K!$K:$K,AC73,K!$W:$W)</f>
        <v>0</v>
      </c>
      <c r="AD74">
        <f>SUMIF(K!$K:$K,AD73,K!$W:$W)</f>
        <v>0</v>
      </c>
      <c r="AE74">
        <f>SUMIF(K!$K:$K,AE73,K!$W:$W)</f>
        <v>0</v>
      </c>
      <c r="AF74">
        <f>SUMIF(K!$K:$K,AF73,K!$W:$W)</f>
        <v>0</v>
      </c>
    </row>
    <row r="75" spans="1:35" hidden="1" x14ac:dyDescent="0.15">
      <c r="A75" s="4">
        <f>SUMIFS(N!Y:Y,N!Y:Y,"&gt;0",N!K:K,"&gt;="&amp;B73,N!K:K,"&lt;="&amp;AF73)*12/SUMIFS(N!H:H,N!Y:Y,"&gt;0",N!K:K,"&gt;="&amp;B73,N!K:K,"&lt;="&amp;AF73)</f>
        <v>0.2838914367039404</v>
      </c>
      <c r="B75">
        <f>SUMIF(N!$K:$K,B73,N!$W:$W)</f>
        <v>0</v>
      </c>
      <c r="C75">
        <f>SUMIF(N!$K:$K,C73,N!$W:$W)</f>
        <v>0</v>
      </c>
      <c r="D75">
        <f>SUMIF(N!$K:$K,D73,N!$W:$W)</f>
        <v>0</v>
      </c>
      <c r="E75">
        <f>SUMIF(N!$K:$K,E73,N!$W:$W)</f>
        <v>0</v>
      </c>
      <c r="F75">
        <f>SUMIF(N!$K:$K,F73,N!$W:$W)</f>
        <v>0</v>
      </c>
      <c r="G75">
        <f>SUMIF(N!$K:$K,G73,N!$W:$W)</f>
        <v>0</v>
      </c>
      <c r="H75">
        <f>SUMIF(N!$K:$K,H73,N!$W:$W)</f>
        <v>0</v>
      </c>
      <c r="I75">
        <f>SUMIF(N!$K:$K,I73,N!$W:$W)</f>
        <v>0</v>
      </c>
      <c r="J75">
        <f>SUMIF(N!$K:$K,J73,N!$W:$W)</f>
        <v>0</v>
      </c>
      <c r="K75">
        <f>SUMIF(N!$K:$K,K73,N!$W:$W)</f>
        <v>0</v>
      </c>
      <c r="L75">
        <f>SUMIF(N!$K:$K,L73,N!$W:$W)</f>
        <v>0</v>
      </c>
      <c r="M75">
        <f>SUMIF(N!$K:$K,M73,N!$W:$W)</f>
        <v>0</v>
      </c>
      <c r="N75">
        <f>SUMIF(N!$K:$K,N73,N!$W:$W)</f>
        <v>0</v>
      </c>
      <c r="O75">
        <f>SUMIF(N!$K:$K,O73,N!$W:$W)</f>
        <v>0</v>
      </c>
      <c r="P75">
        <f>SUMIF(N!$K:$K,P73,N!$W:$W)</f>
        <v>0</v>
      </c>
      <c r="Q75">
        <f>SUMIF(N!$K:$K,Q73,N!$W:$W)</f>
        <v>0</v>
      </c>
      <c r="R75">
        <f>SUMIF(N!$K:$K,R73,N!$W:$W)</f>
        <v>0</v>
      </c>
      <c r="S75">
        <f>SUMIF(N!$K:$K,S73,N!$W:$W)</f>
        <v>0</v>
      </c>
      <c r="T75">
        <f>SUMIF(N!$K:$K,T73,N!$W:$W)</f>
        <v>0</v>
      </c>
      <c r="U75">
        <f>SUMIF(N!$K:$K,U73,N!$W:$W)</f>
        <v>0</v>
      </c>
      <c r="V75">
        <f>SUMIF(N!$K:$K,V73,N!$W:$W)</f>
        <v>0</v>
      </c>
      <c r="W75">
        <f>SUMIF(N!$K:$K,W73,N!$W:$W)</f>
        <v>0</v>
      </c>
      <c r="X75">
        <f>SUMIF(N!$K:$K,X73,N!$W:$W)</f>
        <v>0</v>
      </c>
      <c r="Y75">
        <f>SUMIF(N!$K:$K,Y73,N!$W:$W)</f>
        <v>0</v>
      </c>
      <c r="Z75">
        <f>SUMIF(N!$K:$K,Z73,N!$W:$W)</f>
        <v>0</v>
      </c>
      <c r="AA75">
        <f>SUMIF(N!$K:$K,AA73,N!$W:$W)</f>
        <v>0</v>
      </c>
      <c r="AB75">
        <f>SUMIF(N!$K:$K,AB73,N!$W:$W)</f>
        <v>0</v>
      </c>
      <c r="AC75">
        <f>SUMIF(N!$K:$K,AC73,N!$W:$W)</f>
        <v>0</v>
      </c>
      <c r="AD75">
        <f>SUMIF(N!$K:$K,AD73,N!$W:$W)</f>
        <v>0</v>
      </c>
      <c r="AE75">
        <f>SUMIF(N!$K:$K,AE73,N!$W:$W)</f>
        <v>0</v>
      </c>
      <c r="AF75">
        <f>SUMIF(N!$K:$K,AF73,N!$W:$W)</f>
        <v>0</v>
      </c>
    </row>
    <row r="76" spans="1:35" hidden="1" x14ac:dyDescent="0.15">
      <c r="A76" s="4">
        <f>SUMIFS(Y!Y:Y,Y!Y:Y,"&gt;0",Y!K:K,"&gt;="&amp;B73,Y!K:K,"&lt;="&amp;AF73)*12/SUMIFS(Y!H:H,Y!Y:Y,"&gt;0",Y!K:K,"&gt;="&amp;B73,Y!K:K,"&lt;="&amp;AF73)</f>
        <v>0.17630089054807316</v>
      </c>
      <c r="B76">
        <f>SUMIF(Y!$K:$K,B73,Y!$W:$W)</f>
        <v>0</v>
      </c>
      <c r="C76">
        <f>SUMIF(Y!$K:$K,C73,Y!$W:$W)</f>
        <v>0</v>
      </c>
      <c r="D76">
        <f>SUMIF(Y!$K:$K,D73,Y!$W:$W)</f>
        <v>0</v>
      </c>
      <c r="E76">
        <f>SUMIF(Y!$K:$K,E73,Y!$W:$W)</f>
        <v>0</v>
      </c>
      <c r="F76">
        <f>SUMIF(Y!$K:$K,F73,Y!$W:$W)</f>
        <v>0</v>
      </c>
      <c r="G76">
        <f>SUMIF(Y!$K:$K,G73,Y!$W:$W)</f>
        <v>0</v>
      </c>
      <c r="H76">
        <f>SUMIF(Y!$K:$K,H73,Y!$W:$W)</f>
        <v>0</v>
      </c>
      <c r="I76">
        <f>SUMIF(Y!$K:$K,I73,Y!$W:$W)</f>
        <v>0</v>
      </c>
      <c r="J76">
        <f>SUMIF(Y!$K:$K,J73,Y!$W:$W)</f>
        <v>0</v>
      </c>
      <c r="K76">
        <f>SUMIF(Y!$K:$K,K73,Y!$W:$W)</f>
        <v>0</v>
      </c>
      <c r="L76">
        <f>SUMIF(Y!$K:$K,L73,Y!$W:$W)</f>
        <v>0</v>
      </c>
      <c r="M76">
        <f>SUMIF(Y!$K:$K,M73,Y!$W:$W)</f>
        <v>0</v>
      </c>
      <c r="N76">
        <f>SUMIF(Y!$K:$K,N73,Y!$W:$W)</f>
        <v>0</v>
      </c>
      <c r="O76">
        <f>SUMIF(Y!$K:$K,O73,Y!$W:$W)</f>
        <v>0</v>
      </c>
      <c r="P76">
        <f>SUMIF(Y!$K:$K,P73,Y!$W:$W)</f>
        <v>0</v>
      </c>
      <c r="Q76">
        <f>SUMIF(Y!$K:$K,Q73,Y!$W:$W)</f>
        <v>0</v>
      </c>
      <c r="R76">
        <f>SUMIF(Y!$K:$K,R73,Y!$W:$W)</f>
        <v>0</v>
      </c>
      <c r="S76">
        <f>SUMIF(Y!$K:$K,S73,Y!$W:$W)</f>
        <v>0</v>
      </c>
      <c r="T76">
        <f>SUMIF(Y!$K:$K,T73,Y!$W:$W)</f>
        <v>0</v>
      </c>
      <c r="U76">
        <f>SUMIF(Y!$K:$K,U73,Y!$W:$W)</f>
        <v>0</v>
      </c>
      <c r="V76">
        <f>SUMIF(Y!$K:$K,V73,Y!$W:$W)</f>
        <v>0</v>
      </c>
      <c r="W76">
        <f>SUMIF(Y!$K:$K,W73,Y!$W:$W)</f>
        <v>0</v>
      </c>
      <c r="X76">
        <f>SUMIF(Y!$K:$K,X73,Y!$W:$W)</f>
        <v>0</v>
      </c>
      <c r="Y76">
        <f>SUMIF(Y!$K:$K,Y73,Y!$W:$W)</f>
        <v>0</v>
      </c>
      <c r="Z76">
        <f>SUMIF(Y!$K:$K,Z73,Y!$W:$W)</f>
        <v>0</v>
      </c>
      <c r="AA76">
        <f>SUMIF(Y!$K:$K,AA73,Y!$W:$W)</f>
        <v>0</v>
      </c>
      <c r="AB76">
        <f>SUMIF(Y!$K:$K,AB73,Y!$W:$W)</f>
        <v>0</v>
      </c>
      <c r="AC76">
        <f>SUMIF(Y!$K:$K,AC73,Y!$W:$W)</f>
        <v>0</v>
      </c>
      <c r="AD76">
        <f>SUMIF(Y!$K:$K,AD73,Y!$W:$W)</f>
        <v>0</v>
      </c>
      <c r="AE76">
        <f>SUMIF(Y!$K:$K,AE73,Y!$W:$W)</f>
        <v>0</v>
      </c>
      <c r="AF76">
        <f>SUMIF(Y!$K:$K,AF73,Y!$W:$W)</f>
        <v>0</v>
      </c>
    </row>
    <row r="77" spans="1:35" hidden="1" x14ac:dyDescent="0.15">
      <c r="A77" s="4">
        <f>SUMIFS('R'!Y:Y,'R'!Y:Y,"&gt;0",'R'!K:K,"&gt;="&amp;B73,'R'!K:K,"&lt;="&amp;AF73)*12/SUMIFS('R'!H:H,'R'!Y:Y,"&gt;0",'R'!K:K,"&gt;="&amp;B73,'R'!K:K,"&lt;="&amp;AF73)</f>
        <v>0.19181482673061789</v>
      </c>
      <c r="B77">
        <f>SUMIF('R'!$K:$K,B73,'R'!$W:$W)</f>
        <v>0</v>
      </c>
      <c r="C77">
        <f>SUMIF('R'!$K:$K,C73,'R'!$W:$W)</f>
        <v>0</v>
      </c>
      <c r="D77">
        <f>SUMIF('R'!$K:$K,D73,'R'!$W:$W)</f>
        <v>0</v>
      </c>
      <c r="E77">
        <f>SUMIF('R'!$K:$K,E73,'R'!$W:$W)</f>
        <v>0</v>
      </c>
      <c r="F77">
        <f>SUMIF('R'!$K:$K,F73,'R'!$W:$W)</f>
        <v>0</v>
      </c>
      <c r="G77">
        <f>SUMIF('R'!$K:$K,G73,'R'!$W:$W)</f>
        <v>0</v>
      </c>
      <c r="H77">
        <f>SUMIF('R'!$K:$K,H73,'R'!$W:$W)</f>
        <v>0</v>
      </c>
      <c r="I77">
        <f>SUMIF('R'!$K:$K,I73,'R'!$W:$W)</f>
        <v>0</v>
      </c>
      <c r="J77">
        <f>SUMIF('R'!$K:$K,J73,'R'!$W:$W)</f>
        <v>0</v>
      </c>
      <c r="K77">
        <f>SUMIF('R'!$K:$K,K73,'R'!$W:$W)</f>
        <v>0</v>
      </c>
      <c r="L77">
        <f>SUMIF('R'!$K:$K,L73,'R'!$W:$W)</f>
        <v>0</v>
      </c>
      <c r="M77">
        <f>SUMIF('R'!$K:$K,M73,'R'!$W:$W)</f>
        <v>0</v>
      </c>
      <c r="N77">
        <f>SUMIF('R'!$K:$K,N73,'R'!$W:$W)</f>
        <v>0</v>
      </c>
      <c r="O77">
        <f>SUMIF('R'!$K:$K,O73,'R'!$W:$W)</f>
        <v>0</v>
      </c>
      <c r="P77">
        <f>SUMIF('R'!$K:$K,P73,'R'!$W:$W)</f>
        <v>0</v>
      </c>
      <c r="Q77">
        <f>SUMIF('R'!$K:$K,Q73,'R'!$W:$W)</f>
        <v>0</v>
      </c>
      <c r="R77">
        <f>SUMIF('R'!$K:$K,R73,'R'!$W:$W)</f>
        <v>0</v>
      </c>
      <c r="S77">
        <f>SUMIF('R'!$K:$K,S73,'R'!$W:$W)</f>
        <v>0</v>
      </c>
      <c r="T77">
        <f>SUMIF('R'!$K:$K,T73,'R'!$W:$W)</f>
        <v>0</v>
      </c>
      <c r="U77">
        <f>SUMIF('R'!$K:$K,U73,'R'!$W:$W)</f>
        <v>0</v>
      </c>
      <c r="V77">
        <f>SUMIF('R'!$K:$K,V73,'R'!$W:$W)</f>
        <v>0</v>
      </c>
      <c r="W77">
        <f>SUMIF('R'!$K:$K,W73,'R'!$W:$W)</f>
        <v>0</v>
      </c>
      <c r="X77">
        <f>SUMIF('R'!$K:$K,X73,'R'!$W:$W)</f>
        <v>0</v>
      </c>
      <c r="Y77">
        <f>SUMIF('R'!$K:$K,Y73,'R'!$W:$W)</f>
        <v>0</v>
      </c>
      <c r="Z77">
        <f>SUMIF('R'!$K:$K,Z73,'R'!$W:$W)</f>
        <v>0</v>
      </c>
      <c r="AA77">
        <f>SUMIF('R'!$K:$K,AA73,'R'!$W:$W)</f>
        <v>0</v>
      </c>
      <c r="AB77">
        <f>SUMIF('R'!$K:$K,AB73,'R'!$W:$W)</f>
        <v>0</v>
      </c>
      <c r="AC77">
        <f>SUMIF('R'!$K:$K,AC73,'R'!$W:$W)</f>
        <v>0</v>
      </c>
      <c r="AD77">
        <f>SUMIF('R'!$K:$K,AD73,'R'!$W:$W)</f>
        <v>0</v>
      </c>
      <c r="AE77">
        <f>SUMIF('R'!$K:$K,AE73,'R'!$W:$W)</f>
        <v>0</v>
      </c>
      <c r="AF77">
        <f>SUMIF('R'!$K:$K,AF73,'R'!$W:$W)</f>
        <v>0</v>
      </c>
    </row>
    <row r="78" spans="1:35" hidden="1" x14ac:dyDescent="0.15">
      <c r="A78" s="4">
        <f>SUMIFS(L!Y:Y,L!Y:Y,"&gt;0",L!K:K,"&gt;="&amp;B73,L!K:K,"&lt;="&amp;AF73)*12/SUMIFS(L!H:H,L!Y:Y,"&gt;0",L!K:K,"&gt;="&amp;B73,L!K:K,"&lt;="&amp;AF73)</f>
        <v>0.22473944538367616</v>
      </c>
      <c r="B78">
        <f>SUMIF(L!$K:$K,B73,L!$W:$W)</f>
        <v>0</v>
      </c>
      <c r="C78">
        <f>SUMIF(L!$K:$K,C73,L!$W:$W)</f>
        <v>0</v>
      </c>
      <c r="D78">
        <f>SUMIF(L!$K:$K,D73,L!$W:$W)</f>
        <v>0</v>
      </c>
      <c r="E78">
        <f>SUMIF(L!$K:$K,E73,L!$W:$W)</f>
        <v>0</v>
      </c>
      <c r="F78">
        <f>SUMIF(L!$K:$K,F73,L!$W:$W)</f>
        <v>0</v>
      </c>
      <c r="G78">
        <f>SUMIF(L!$K:$K,G73,L!$W:$W)</f>
        <v>0</v>
      </c>
      <c r="H78">
        <f>SUMIF(L!$K:$K,H73,L!$W:$W)</f>
        <v>0</v>
      </c>
      <c r="I78">
        <f>SUMIF(L!$K:$K,I73,L!$W:$W)</f>
        <v>0</v>
      </c>
      <c r="J78">
        <f>SUMIF(L!$K:$K,J73,L!$W:$W)</f>
        <v>0</v>
      </c>
      <c r="K78">
        <f>SUMIF(L!$K:$K,K73,L!$W:$W)</f>
        <v>0</v>
      </c>
      <c r="L78">
        <f>SUMIF(L!$K:$K,L73,L!$W:$W)</f>
        <v>0</v>
      </c>
      <c r="M78">
        <f>SUMIF(L!$K:$K,M73,L!$W:$W)</f>
        <v>0</v>
      </c>
      <c r="N78">
        <f>SUMIF(L!$K:$K,N73,L!$W:$W)</f>
        <v>0</v>
      </c>
      <c r="O78">
        <f>SUMIF(L!$K:$K,O73,L!$W:$W)</f>
        <v>0</v>
      </c>
      <c r="P78">
        <f>SUMIF(L!$K:$K,P73,L!$W:$W)</f>
        <v>0</v>
      </c>
      <c r="Q78">
        <f>SUMIF(L!$K:$K,Q73,L!$W:$W)</f>
        <v>0</v>
      </c>
      <c r="R78">
        <f>SUMIF(L!$K:$K,R73,L!$W:$W)</f>
        <v>0</v>
      </c>
      <c r="S78">
        <f>SUMIF(L!$K:$K,S73,L!$W:$W)</f>
        <v>0</v>
      </c>
      <c r="T78">
        <f>SUMIF(L!$K:$K,T73,L!$W:$W)</f>
        <v>0</v>
      </c>
      <c r="U78">
        <f>SUMIF(L!$K:$K,U73,L!$W:$W)</f>
        <v>0</v>
      </c>
      <c r="V78">
        <f>SUMIF(L!$K:$K,V73,L!$W:$W)</f>
        <v>0</v>
      </c>
      <c r="W78">
        <f>SUMIF(L!$K:$K,W73,L!$W:$W)</f>
        <v>0</v>
      </c>
      <c r="X78">
        <f>SUMIF(L!$K:$K,X73,L!$W:$W)</f>
        <v>0</v>
      </c>
      <c r="Y78">
        <f>SUMIF(L!$K:$K,Y73,L!$W:$W)</f>
        <v>0</v>
      </c>
      <c r="Z78">
        <f>SUMIF(L!$K:$K,Z73,L!$W:$W)</f>
        <v>0</v>
      </c>
      <c r="AA78">
        <f>SUMIF(L!$K:$K,AA73,L!$W:$W)</f>
        <v>0</v>
      </c>
      <c r="AB78">
        <f>SUMIF(L!$K:$K,AB73,L!$W:$W)</f>
        <v>0</v>
      </c>
      <c r="AC78">
        <f>SUMIF(L!$K:$K,AC73,L!$W:$W)</f>
        <v>0</v>
      </c>
      <c r="AD78">
        <f>SUMIF(L!$K:$K,AD73,L!$W:$W)</f>
        <v>0</v>
      </c>
      <c r="AE78">
        <f>SUMIF(L!$K:$K,AE73,L!$W:$W)</f>
        <v>0</v>
      </c>
      <c r="AF78">
        <f>SUMIF(L!$K:$K,AF73,L!$W:$W)</f>
        <v>0</v>
      </c>
    </row>
    <row r="79" spans="1:35" hidden="1" x14ac:dyDescent="0.15">
      <c r="B79"/>
      <c r="E79"/>
      <c r="I79"/>
      <c r="X79" t="s">
        <v>810</v>
      </c>
      <c r="Y79" t="s">
        <v>815</v>
      </c>
    </row>
    <row r="80" spans="1:35" x14ac:dyDescent="0.15">
      <c r="K80" t="s">
        <v>781</v>
      </c>
      <c r="V80" t="s">
        <v>769</v>
      </c>
      <c r="X80" t="s">
        <v>811</v>
      </c>
    </row>
    <row r="81" spans="1:34" x14ac:dyDescent="0.15">
      <c r="K81" t="s">
        <v>782</v>
      </c>
      <c r="X81" t="s">
        <v>813</v>
      </c>
    </row>
    <row r="82" spans="1:34" x14ac:dyDescent="0.15">
      <c r="K82" t="s">
        <v>658</v>
      </c>
      <c r="M82" t="s">
        <v>784</v>
      </c>
      <c r="V82" t="s">
        <v>455</v>
      </c>
      <c r="W82" t="s">
        <v>462</v>
      </c>
      <c r="X82" t="s">
        <v>814</v>
      </c>
      <c r="Z82" t="s">
        <v>762</v>
      </c>
    </row>
    <row r="83" spans="1:34" s="20" customFormat="1" ht="25.5" customHeight="1" x14ac:dyDescent="0.15">
      <c r="A83" s="19"/>
      <c r="B83" s="19">
        <f ca="1">SUM(B85:B92)</f>
        <v>0</v>
      </c>
      <c r="C83" s="19">
        <f t="shared" ref="C83:AC83" ca="1" si="16">SUM(C85:C92)</f>
        <v>0</v>
      </c>
      <c r="D83" s="19">
        <f t="shared" ca="1" si="16"/>
        <v>0</v>
      </c>
      <c r="E83" s="19">
        <f t="shared" ca="1" si="16"/>
        <v>0</v>
      </c>
      <c r="F83" s="19">
        <f t="shared" ca="1" si="16"/>
        <v>0</v>
      </c>
      <c r="G83" s="19">
        <f t="shared" ca="1" si="16"/>
        <v>0</v>
      </c>
      <c r="H83" s="19">
        <f t="shared" ca="1" si="16"/>
        <v>0</v>
      </c>
      <c r="I83" s="19">
        <f t="shared" ca="1" si="16"/>
        <v>0</v>
      </c>
      <c r="J83" s="19">
        <f t="shared" ca="1" si="16"/>
        <v>0</v>
      </c>
      <c r="K83" s="19">
        <f ca="1">SUM(K85:K92)</f>
        <v>0</v>
      </c>
      <c r="L83" s="19">
        <f t="shared" ca="1" si="16"/>
        <v>0</v>
      </c>
      <c r="M83" s="19">
        <f t="shared" ca="1" si="16"/>
        <v>0</v>
      </c>
      <c r="N83" s="19">
        <f t="shared" ca="1" si="16"/>
        <v>0</v>
      </c>
      <c r="O83" s="19">
        <f t="shared" ca="1" si="16"/>
        <v>0</v>
      </c>
      <c r="P83" s="19">
        <f t="shared" ca="1" si="16"/>
        <v>0</v>
      </c>
      <c r="Q83" s="19">
        <f t="shared" ca="1" si="16"/>
        <v>0</v>
      </c>
      <c r="R83" s="19">
        <f t="shared" ca="1" si="16"/>
        <v>0</v>
      </c>
      <c r="S83" s="19">
        <f t="shared" ca="1" si="16"/>
        <v>0</v>
      </c>
      <c r="T83" s="19">
        <f t="shared" ca="1" si="16"/>
        <v>0</v>
      </c>
      <c r="U83" s="19">
        <f t="shared" ca="1" si="16"/>
        <v>0</v>
      </c>
      <c r="V83" s="19">
        <f t="shared" ca="1" si="16"/>
        <v>0</v>
      </c>
      <c r="W83" s="19">
        <f t="shared" ca="1" si="16"/>
        <v>0</v>
      </c>
      <c r="X83" s="19">
        <f t="shared" ca="1" si="16"/>
        <v>0</v>
      </c>
      <c r="Y83" s="19">
        <f t="shared" ca="1" si="16"/>
        <v>0</v>
      </c>
      <c r="Z83" s="19">
        <f t="shared" ca="1" si="16"/>
        <v>0</v>
      </c>
      <c r="AA83" s="19">
        <f t="shared" ca="1" si="16"/>
        <v>0</v>
      </c>
      <c r="AB83" s="19">
        <f t="shared" ca="1" si="16"/>
        <v>0</v>
      </c>
      <c r="AC83" s="19">
        <f t="shared" ca="1" si="16"/>
        <v>0</v>
      </c>
      <c r="AD83" s="19">
        <f t="shared" ref="AD83:AF83" ca="1" si="17">SUM(AD85:AD92)</f>
        <v>0</v>
      </c>
      <c r="AE83" s="19">
        <f t="shared" ca="1" si="17"/>
        <v>0</v>
      </c>
      <c r="AF83" s="19">
        <f t="shared" ca="1" si="17"/>
        <v>0</v>
      </c>
    </row>
    <row r="84" spans="1:34" s="20" customFormat="1" ht="25.5" customHeight="1" x14ac:dyDescent="0.15">
      <c r="A84" s="19">
        <f ca="1">AVERAGE(A85:A90)</f>
        <v>0.19314512965943886</v>
      </c>
      <c r="B84" s="21">
        <v>43132</v>
      </c>
      <c r="C84" s="22">
        <f t="shared" ref="C84:AC84" si="18">B84+1</f>
        <v>43133</v>
      </c>
      <c r="D84" s="22">
        <f t="shared" si="18"/>
        <v>43134</v>
      </c>
      <c r="E84" s="22">
        <f t="shared" si="18"/>
        <v>43135</v>
      </c>
      <c r="F84" s="22">
        <f t="shared" si="18"/>
        <v>43136</v>
      </c>
      <c r="G84" s="22">
        <f t="shared" si="18"/>
        <v>43137</v>
      </c>
      <c r="H84" s="22">
        <f t="shared" si="18"/>
        <v>43138</v>
      </c>
      <c r="I84" s="22">
        <f t="shared" si="18"/>
        <v>43139</v>
      </c>
      <c r="J84" s="22">
        <f t="shared" si="18"/>
        <v>43140</v>
      </c>
      <c r="K84" s="22">
        <f t="shared" si="18"/>
        <v>43141</v>
      </c>
      <c r="L84" s="22">
        <f t="shared" si="18"/>
        <v>43142</v>
      </c>
      <c r="M84" s="22">
        <f t="shared" si="18"/>
        <v>43143</v>
      </c>
      <c r="N84" s="22">
        <f t="shared" si="18"/>
        <v>43144</v>
      </c>
      <c r="O84" s="22">
        <f t="shared" si="18"/>
        <v>43145</v>
      </c>
      <c r="P84" s="22">
        <f t="shared" si="18"/>
        <v>43146</v>
      </c>
      <c r="Q84" s="22">
        <f t="shared" si="18"/>
        <v>43147</v>
      </c>
      <c r="R84" s="22">
        <f t="shared" si="18"/>
        <v>43148</v>
      </c>
      <c r="S84" s="22">
        <f t="shared" si="18"/>
        <v>43149</v>
      </c>
      <c r="T84" s="22">
        <f t="shared" si="18"/>
        <v>43150</v>
      </c>
      <c r="U84" s="22">
        <f t="shared" si="18"/>
        <v>43151</v>
      </c>
      <c r="V84" s="22">
        <f t="shared" si="18"/>
        <v>43152</v>
      </c>
      <c r="W84" s="22">
        <f t="shared" si="18"/>
        <v>43153</v>
      </c>
      <c r="X84" s="22">
        <f t="shared" si="18"/>
        <v>43154</v>
      </c>
      <c r="Y84" s="22">
        <f t="shared" si="18"/>
        <v>43155</v>
      </c>
      <c r="Z84" s="22">
        <f t="shared" si="18"/>
        <v>43156</v>
      </c>
      <c r="AA84" s="22">
        <f t="shared" si="18"/>
        <v>43157</v>
      </c>
      <c r="AB84" s="22">
        <f t="shared" si="18"/>
        <v>43158</v>
      </c>
      <c r="AC84" s="22">
        <f t="shared" si="18"/>
        <v>43159</v>
      </c>
      <c r="AD84" s="22">
        <f t="shared" ref="AD84:AF84" si="19">AC84+1</f>
        <v>43160</v>
      </c>
      <c r="AE84" s="22">
        <f t="shared" si="19"/>
        <v>43161</v>
      </c>
      <c r="AF84" s="22">
        <f t="shared" si="19"/>
        <v>43162</v>
      </c>
    </row>
    <row r="85" spans="1:34" hidden="1" x14ac:dyDescent="0.15">
      <c r="A85" s="4">
        <f t="shared" ref="A85:A90" ca="1" si="20">SUMIFS(INDIRECT("'"&amp;$AH85&amp;"'!$X:$X"),INDIRECT("'"&amp;$AH85&amp;"'!$X:$X"),"&gt;0",INDIRECT("'"&amp;$AH85&amp;"'!$K:$K"),"&gt;="&amp;B$84,INDIRECT("'"&amp;$AH85&amp;"'!$K:$K"),"&lt;="&amp;AF$84)*12/SUMIFS(INDIRECT("'"&amp;$AH85&amp;"'!$H:$H"),INDIRECT("'"&amp;$AH85&amp;"'!$X:$X"),"&gt;0",INDIRECT("'"&amp;$AH85&amp;"'!$K:$K"),"&gt;="&amp;B$84,INDIRECT("'"&amp;$AH85&amp;"'!$K:$K"),"&lt;="&amp;AF$84)</f>
        <v>0.19286775933300207</v>
      </c>
      <c r="B85">
        <f t="shared" ref="B85:AE85" ca="1" si="21">SUMIF(INDIRECT("'"&amp;$AH85&amp;"'!$K:$K"),B84,INDIRECT("'"&amp;$AH85&amp;"'!$W:$W"))</f>
        <v>0</v>
      </c>
      <c r="C85">
        <f t="shared" ca="1" si="21"/>
        <v>0</v>
      </c>
      <c r="D85">
        <f t="shared" ca="1" si="21"/>
        <v>0</v>
      </c>
      <c r="E85">
        <f t="shared" ca="1" si="21"/>
        <v>0</v>
      </c>
      <c r="F85">
        <f t="shared" ca="1" si="21"/>
        <v>0</v>
      </c>
      <c r="G85">
        <f t="shared" ca="1" si="21"/>
        <v>0</v>
      </c>
      <c r="H85">
        <f t="shared" ca="1" si="21"/>
        <v>0</v>
      </c>
      <c r="I85">
        <f t="shared" ca="1" si="21"/>
        <v>0</v>
      </c>
      <c r="J85">
        <f t="shared" ca="1" si="21"/>
        <v>0</v>
      </c>
      <c r="K85">
        <f t="shared" ca="1" si="21"/>
        <v>0</v>
      </c>
      <c r="L85">
        <f t="shared" ca="1" si="21"/>
        <v>0</v>
      </c>
      <c r="M85">
        <f t="shared" ca="1" si="21"/>
        <v>0</v>
      </c>
      <c r="N85">
        <f t="shared" ca="1" si="21"/>
        <v>0</v>
      </c>
      <c r="O85">
        <f t="shared" ca="1" si="21"/>
        <v>0</v>
      </c>
      <c r="P85">
        <f t="shared" ca="1" si="21"/>
        <v>0</v>
      </c>
      <c r="Q85">
        <f t="shared" ca="1" si="21"/>
        <v>0</v>
      </c>
      <c r="R85">
        <f t="shared" ca="1" si="21"/>
        <v>0</v>
      </c>
      <c r="S85">
        <f t="shared" ca="1" si="21"/>
        <v>0</v>
      </c>
      <c r="T85">
        <f t="shared" ca="1" si="21"/>
        <v>0</v>
      </c>
      <c r="U85">
        <f t="shared" ca="1" si="21"/>
        <v>0</v>
      </c>
      <c r="V85">
        <f t="shared" ca="1" si="21"/>
        <v>0</v>
      </c>
      <c r="W85">
        <f t="shared" ca="1" si="21"/>
        <v>0</v>
      </c>
      <c r="X85">
        <f t="shared" ca="1" si="21"/>
        <v>0</v>
      </c>
      <c r="Y85">
        <f t="shared" ca="1" si="21"/>
        <v>0</v>
      </c>
      <c r="Z85">
        <f t="shared" ca="1" si="21"/>
        <v>0</v>
      </c>
      <c r="AA85">
        <f t="shared" ca="1" si="21"/>
        <v>0</v>
      </c>
      <c r="AB85">
        <f t="shared" ca="1" si="21"/>
        <v>0</v>
      </c>
      <c r="AC85">
        <f t="shared" ca="1" si="21"/>
        <v>0</v>
      </c>
      <c r="AD85">
        <f t="shared" ca="1" si="21"/>
        <v>0</v>
      </c>
      <c r="AE85">
        <f t="shared" ca="1" si="21"/>
        <v>0</v>
      </c>
      <c r="AF85">
        <f ca="1">SUMIF(INDIRECT("'"&amp;$AH85&amp;"'!$K:$K"),AF84,INDIRECT("'"&amp;$AH85&amp;"'!$W:$W"))</f>
        <v>0</v>
      </c>
      <c r="AH85" t="s">
        <v>804</v>
      </c>
    </row>
    <row r="86" spans="1:34" hidden="1" x14ac:dyDescent="0.15">
      <c r="A86" s="4">
        <f t="shared" ca="1" si="20"/>
        <v>0.21151434698348007</v>
      </c>
      <c r="B86">
        <f t="shared" ref="B86:AE86" ca="1" si="22">SUMIF(INDIRECT("'"&amp;$AH86&amp;"'!$K:$K"),B84,INDIRECT("'"&amp;$AH86&amp;"'!$W:$W"))</f>
        <v>0</v>
      </c>
      <c r="C86">
        <f t="shared" ca="1" si="22"/>
        <v>0</v>
      </c>
      <c r="D86">
        <f t="shared" ca="1" si="22"/>
        <v>0</v>
      </c>
      <c r="E86">
        <f t="shared" ca="1" si="22"/>
        <v>0</v>
      </c>
      <c r="F86">
        <f t="shared" ca="1" si="22"/>
        <v>0</v>
      </c>
      <c r="G86">
        <f t="shared" ca="1" si="22"/>
        <v>0</v>
      </c>
      <c r="H86">
        <f t="shared" ca="1" si="22"/>
        <v>0</v>
      </c>
      <c r="I86">
        <f t="shared" ca="1" si="22"/>
        <v>0</v>
      </c>
      <c r="J86">
        <f t="shared" ca="1" si="22"/>
        <v>0</v>
      </c>
      <c r="K86">
        <f t="shared" ca="1" si="22"/>
        <v>0</v>
      </c>
      <c r="L86">
        <f t="shared" ca="1" si="22"/>
        <v>0</v>
      </c>
      <c r="M86">
        <f t="shared" ca="1" si="22"/>
        <v>0</v>
      </c>
      <c r="N86">
        <f t="shared" ca="1" si="22"/>
        <v>0</v>
      </c>
      <c r="O86">
        <f t="shared" ca="1" si="22"/>
        <v>0</v>
      </c>
      <c r="P86">
        <f t="shared" ca="1" si="22"/>
        <v>0</v>
      </c>
      <c r="Q86">
        <f t="shared" ca="1" si="22"/>
        <v>0</v>
      </c>
      <c r="R86">
        <f t="shared" ca="1" si="22"/>
        <v>0</v>
      </c>
      <c r="S86">
        <f t="shared" ca="1" si="22"/>
        <v>0</v>
      </c>
      <c r="T86">
        <f t="shared" ca="1" si="22"/>
        <v>0</v>
      </c>
      <c r="U86">
        <f t="shared" ca="1" si="22"/>
        <v>0</v>
      </c>
      <c r="V86">
        <f t="shared" ca="1" si="22"/>
        <v>0</v>
      </c>
      <c r="W86">
        <f t="shared" ca="1" si="22"/>
        <v>0</v>
      </c>
      <c r="X86">
        <f t="shared" ca="1" si="22"/>
        <v>0</v>
      </c>
      <c r="Y86">
        <f t="shared" ca="1" si="22"/>
        <v>0</v>
      </c>
      <c r="Z86">
        <f t="shared" ca="1" si="22"/>
        <v>0</v>
      </c>
      <c r="AA86">
        <f t="shared" ca="1" si="22"/>
        <v>0</v>
      </c>
      <c r="AB86">
        <f t="shared" ca="1" si="22"/>
        <v>0</v>
      </c>
      <c r="AC86">
        <f t="shared" ca="1" si="22"/>
        <v>0</v>
      </c>
      <c r="AD86">
        <f t="shared" ca="1" si="22"/>
        <v>0</v>
      </c>
      <c r="AE86">
        <f t="shared" ca="1" si="22"/>
        <v>0</v>
      </c>
      <c r="AF86">
        <f ca="1">SUMIF(INDIRECT("'"&amp;$AH86&amp;"'!$K:$K"),AF84,INDIRECT("'"&amp;$AH86&amp;"'!$W:$W"))</f>
        <v>0</v>
      </c>
      <c r="AH86" t="s">
        <v>805</v>
      </c>
    </row>
    <row r="87" spans="1:34" hidden="1" x14ac:dyDescent="0.15">
      <c r="A87" s="4">
        <f t="shared" ca="1" si="20"/>
        <v>0.155</v>
      </c>
      <c r="B87">
        <f t="shared" ref="B87:AE87" ca="1" si="23">SUMIF(INDIRECT("'"&amp;$AH87&amp;"'!$K:$K"),B84,INDIRECT("'"&amp;$AH87&amp;"'!$W:$W"))</f>
        <v>0</v>
      </c>
      <c r="C87">
        <f t="shared" ca="1" si="23"/>
        <v>0</v>
      </c>
      <c r="D87">
        <f t="shared" ca="1" si="23"/>
        <v>0</v>
      </c>
      <c r="E87">
        <f t="shared" ca="1" si="23"/>
        <v>0</v>
      </c>
      <c r="F87">
        <f t="shared" ca="1" si="23"/>
        <v>0</v>
      </c>
      <c r="G87">
        <f t="shared" ca="1" si="23"/>
        <v>0</v>
      </c>
      <c r="H87">
        <f t="shared" ca="1" si="23"/>
        <v>0</v>
      </c>
      <c r="I87">
        <f t="shared" ca="1" si="23"/>
        <v>0</v>
      </c>
      <c r="J87">
        <f t="shared" ca="1" si="23"/>
        <v>0</v>
      </c>
      <c r="K87">
        <f t="shared" ca="1" si="23"/>
        <v>0</v>
      </c>
      <c r="L87">
        <f t="shared" ca="1" si="23"/>
        <v>0</v>
      </c>
      <c r="M87">
        <f t="shared" ca="1" si="23"/>
        <v>0</v>
      </c>
      <c r="N87">
        <f t="shared" ca="1" si="23"/>
        <v>0</v>
      </c>
      <c r="O87">
        <f t="shared" ca="1" si="23"/>
        <v>0</v>
      </c>
      <c r="P87">
        <f t="shared" ca="1" si="23"/>
        <v>0</v>
      </c>
      <c r="Q87">
        <f t="shared" ca="1" si="23"/>
        <v>0</v>
      </c>
      <c r="R87">
        <f t="shared" ca="1" si="23"/>
        <v>0</v>
      </c>
      <c r="S87">
        <f t="shared" ca="1" si="23"/>
        <v>0</v>
      </c>
      <c r="T87">
        <f t="shared" ca="1" si="23"/>
        <v>0</v>
      </c>
      <c r="U87">
        <f t="shared" ca="1" si="23"/>
        <v>0</v>
      </c>
      <c r="V87">
        <f t="shared" ca="1" si="23"/>
        <v>0</v>
      </c>
      <c r="W87">
        <f t="shared" ca="1" si="23"/>
        <v>0</v>
      </c>
      <c r="X87">
        <f t="shared" ca="1" si="23"/>
        <v>0</v>
      </c>
      <c r="Y87">
        <f t="shared" ca="1" si="23"/>
        <v>0</v>
      </c>
      <c r="Z87">
        <f t="shared" ca="1" si="23"/>
        <v>0</v>
      </c>
      <c r="AA87">
        <f t="shared" ca="1" si="23"/>
        <v>0</v>
      </c>
      <c r="AB87">
        <f t="shared" ca="1" si="23"/>
        <v>0</v>
      </c>
      <c r="AC87">
        <f t="shared" ca="1" si="23"/>
        <v>0</v>
      </c>
      <c r="AD87">
        <f t="shared" ca="1" si="23"/>
        <v>0</v>
      </c>
      <c r="AE87">
        <f t="shared" ca="1" si="23"/>
        <v>0</v>
      </c>
      <c r="AF87">
        <f ca="1">SUMIF(INDIRECT("'"&amp;$AH87&amp;"'!$K:$K"),AF84,INDIRECT("'"&amp;$AH87&amp;"'!$W:$W"))</f>
        <v>0</v>
      </c>
      <c r="AH87" t="s">
        <v>806</v>
      </c>
    </row>
    <row r="88" spans="1:34" hidden="1" x14ac:dyDescent="0.15">
      <c r="A88" s="4">
        <f t="shared" ca="1" si="20"/>
        <v>0.18136827001338771</v>
      </c>
      <c r="B88">
        <f t="shared" ref="B88:AE88" ca="1" si="24">SUMIF(INDIRECT("'"&amp;$AH88&amp;"'!$K:$K"),B84,INDIRECT("'"&amp;$AH88&amp;"'!$W:$W"))</f>
        <v>0</v>
      </c>
      <c r="C88">
        <f t="shared" ca="1" si="24"/>
        <v>0</v>
      </c>
      <c r="D88">
        <f t="shared" ca="1" si="24"/>
        <v>0</v>
      </c>
      <c r="E88">
        <f t="shared" ca="1" si="24"/>
        <v>0</v>
      </c>
      <c r="F88">
        <f t="shared" ca="1" si="24"/>
        <v>0</v>
      </c>
      <c r="G88">
        <f t="shared" ca="1" si="24"/>
        <v>0</v>
      </c>
      <c r="H88">
        <f t="shared" ca="1" si="24"/>
        <v>0</v>
      </c>
      <c r="I88">
        <f t="shared" ca="1" si="24"/>
        <v>0</v>
      </c>
      <c r="J88">
        <f t="shared" ca="1" si="24"/>
        <v>0</v>
      </c>
      <c r="K88">
        <f t="shared" ca="1" si="24"/>
        <v>0</v>
      </c>
      <c r="L88">
        <f t="shared" ca="1" si="24"/>
        <v>0</v>
      </c>
      <c r="M88">
        <f t="shared" ca="1" si="24"/>
        <v>0</v>
      </c>
      <c r="N88">
        <f t="shared" ca="1" si="24"/>
        <v>0</v>
      </c>
      <c r="O88">
        <f t="shared" ca="1" si="24"/>
        <v>0</v>
      </c>
      <c r="P88">
        <f t="shared" ca="1" si="24"/>
        <v>0</v>
      </c>
      <c r="Q88">
        <f t="shared" ca="1" si="24"/>
        <v>0</v>
      </c>
      <c r="R88">
        <f t="shared" ca="1" si="24"/>
        <v>0</v>
      </c>
      <c r="S88">
        <f t="shared" ca="1" si="24"/>
        <v>0</v>
      </c>
      <c r="T88">
        <f t="shared" ca="1" si="24"/>
        <v>0</v>
      </c>
      <c r="U88">
        <f t="shared" ca="1" si="24"/>
        <v>0</v>
      </c>
      <c r="V88">
        <f t="shared" ca="1" si="24"/>
        <v>0</v>
      </c>
      <c r="W88">
        <f t="shared" ca="1" si="24"/>
        <v>0</v>
      </c>
      <c r="X88">
        <f t="shared" ca="1" si="24"/>
        <v>0</v>
      </c>
      <c r="Y88">
        <f t="shared" ca="1" si="24"/>
        <v>0</v>
      </c>
      <c r="Z88">
        <f t="shared" ca="1" si="24"/>
        <v>0</v>
      </c>
      <c r="AA88">
        <f t="shared" ca="1" si="24"/>
        <v>0</v>
      </c>
      <c r="AB88">
        <f t="shared" ca="1" si="24"/>
        <v>0</v>
      </c>
      <c r="AC88">
        <f t="shared" ca="1" si="24"/>
        <v>0</v>
      </c>
      <c r="AD88">
        <f t="shared" ca="1" si="24"/>
        <v>0</v>
      </c>
      <c r="AE88">
        <f t="shared" ca="1" si="24"/>
        <v>0</v>
      </c>
      <c r="AF88">
        <f ca="1">SUMIF(INDIRECT("'"&amp;$AH88&amp;"'!$K:$K"),AF84,INDIRECT("'"&amp;$AH88&amp;"'!$W:$W"))</f>
        <v>0</v>
      </c>
      <c r="AH88" t="s">
        <v>807</v>
      </c>
    </row>
    <row r="89" spans="1:34" hidden="1" x14ac:dyDescent="0.15">
      <c r="A89" s="4">
        <f t="shared" ca="1" si="20"/>
        <v>0.18766985786705331</v>
      </c>
      <c r="B89">
        <f t="shared" ref="B89:AE89" ca="1" si="25">SUMIF(INDIRECT("'"&amp;$AH89&amp;"'!$K:$K"),B84,INDIRECT("'"&amp;$AH89&amp;"'!$W:$W"))</f>
        <v>0</v>
      </c>
      <c r="C89">
        <f t="shared" ca="1" si="25"/>
        <v>0</v>
      </c>
      <c r="D89">
        <f t="shared" ca="1" si="25"/>
        <v>0</v>
      </c>
      <c r="E89">
        <f t="shared" ca="1" si="25"/>
        <v>0</v>
      </c>
      <c r="F89">
        <f t="shared" ca="1" si="25"/>
        <v>0</v>
      </c>
      <c r="G89">
        <f t="shared" ca="1" si="25"/>
        <v>0</v>
      </c>
      <c r="H89">
        <f t="shared" ca="1" si="25"/>
        <v>0</v>
      </c>
      <c r="I89">
        <f t="shared" ca="1" si="25"/>
        <v>0</v>
      </c>
      <c r="J89">
        <f t="shared" ca="1" si="25"/>
        <v>0</v>
      </c>
      <c r="K89">
        <f t="shared" ca="1" si="25"/>
        <v>0</v>
      </c>
      <c r="L89">
        <f t="shared" ca="1" si="25"/>
        <v>0</v>
      </c>
      <c r="M89">
        <f t="shared" ca="1" si="25"/>
        <v>0</v>
      </c>
      <c r="N89">
        <f t="shared" ca="1" si="25"/>
        <v>0</v>
      </c>
      <c r="O89">
        <f t="shared" ca="1" si="25"/>
        <v>0</v>
      </c>
      <c r="P89">
        <f t="shared" ca="1" si="25"/>
        <v>0</v>
      </c>
      <c r="Q89">
        <f t="shared" ca="1" si="25"/>
        <v>0</v>
      </c>
      <c r="R89">
        <f t="shared" ca="1" si="25"/>
        <v>0</v>
      </c>
      <c r="S89">
        <f t="shared" ca="1" si="25"/>
        <v>0</v>
      </c>
      <c r="T89">
        <f t="shared" ca="1" si="25"/>
        <v>0</v>
      </c>
      <c r="U89">
        <f t="shared" ca="1" si="25"/>
        <v>0</v>
      </c>
      <c r="V89">
        <f t="shared" ca="1" si="25"/>
        <v>0</v>
      </c>
      <c r="W89">
        <f t="shared" ca="1" si="25"/>
        <v>0</v>
      </c>
      <c r="X89">
        <f t="shared" ca="1" si="25"/>
        <v>0</v>
      </c>
      <c r="Y89">
        <f t="shared" ca="1" si="25"/>
        <v>0</v>
      </c>
      <c r="Z89">
        <f t="shared" ca="1" si="25"/>
        <v>0</v>
      </c>
      <c r="AA89">
        <f t="shared" ca="1" si="25"/>
        <v>0</v>
      </c>
      <c r="AB89">
        <f t="shared" ca="1" si="25"/>
        <v>0</v>
      </c>
      <c r="AC89">
        <f t="shared" ca="1" si="25"/>
        <v>0</v>
      </c>
      <c r="AD89">
        <f t="shared" ca="1" si="25"/>
        <v>0</v>
      </c>
      <c r="AE89">
        <f t="shared" ca="1" si="25"/>
        <v>0</v>
      </c>
      <c r="AF89">
        <f ca="1">SUMIF(INDIRECT("'"&amp;$AH89&amp;"'!$K:$K"),AF84,INDIRECT("'"&amp;$AH89&amp;"'!$W:$W"))</f>
        <v>0</v>
      </c>
      <c r="AH89" t="s">
        <v>808</v>
      </c>
    </row>
    <row r="90" spans="1:34" hidden="1" x14ac:dyDescent="0.15">
      <c r="A90" s="4">
        <f t="shared" ca="1" si="20"/>
        <v>0.23045054375971</v>
      </c>
      <c r="B90">
        <f t="shared" ref="B90:AE90" ca="1" si="26">SUMIF(INDIRECT("'"&amp;$AH90&amp;"'!$K:$K"),B84,INDIRECT("'"&amp;$AH90&amp;"'!$W:$W"))</f>
        <v>0</v>
      </c>
      <c r="C90">
        <f t="shared" ca="1" si="26"/>
        <v>0</v>
      </c>
      <c r="D90">
        <f t="shared" ca="1" si="26"/>
        <v>0</v>
      </c>
      <c r="E90">
        <f t="shared" ca="1" si="26"/>
        <v>0</v>
      </c>
      <c r="F90">
        <f t="shared" ca="1" si="26"/>
        <v>0</v>
      </c>
      <c r="G90">
        <f t="shared" ca="1" si="26"/>
        <v>0</v>
      </c>
      <c r="H90">
        <f t="shared" ca="1" si="26"/>
        <v>0</v>
      </c>
      <c r="I90">
        <f t="shared" ca="1" si="26"/>
        <v>0</v>
      </c>
      <c r="J90">
        <f t="shared" ca="1" si="26"/>
        <v>0</v>
      </c>
      <c r="K90">
        <f t="shared" ca="1" si="26"/>
        <v>0</v>
      </c>
      <c r="L90">
        <f t="shared" ca="1" si="26"/>
        <v>0</v>
      </c>
      <c r="M90">
        <f t="shared" ca="1" si="26"/>
        <v>0</v>
      </c>
      <c r="N90">
        <f t="shared" ca="1" si="26"/>
        <v>0</v>
      </c>
      <c r="O90">
        <f t="shared" ca="1" si="26"/>
        <v>0</v>
      </c>
      <c r="P90">
        <f t="shared" ca="1" si="26"/>
        <v>0</v>
      </c>
      <c r="Q90">
        <f t="shared" ca="1" si="26"/>
        <v>0</v>
      </c>
      <c r="R90">
        <f t="shared" ca="1" si="26"/>
        <v>0</v>
      </c>
      <c r="S90">
        <f t="shared" ca="1" si="26"/>
        <v>0</v>
      </c>
      <c r="T90">
        <f t="shared" ca="1" si="26"/>
        <v>0</v>
      </c>
      <c r="U90">
        <f t="shared" ca="1" si="26"/>
        <v>0</v>
      </c>
      <c r="V90">
        <f t="shared" ca="1" si="26"/>
        <v>0</v>
      </c>
      <c r="W90">
        <f t="shared" ca="1" si="26"/>
        <v>0</v>
      </c>
      <c r="X90">
        <f t="shared" ca="1" si="26"/>
        <v>0</v>
      </c>
      <c r="Y90">
        <f t="shared" ca="1" si="26"/>
        <v>0</v>
      </c>
      <c r="Z90">
        <f t="shared" ca="1" si="26"/>
        <v>0</v>
      </c>
      <c r="AA90">
        <f t="shared" ca="1" si="26"/>
        <v>0</v>
      </c>
      <c r="AB90">
        <f t="shared" ca="1" si="26"/>
        <v>0</v>
      </c>
      <c r="AC90">
        <f t="shared" ca="1" si="26"/>
        <v>0</v>
      </c>
      <c r="AD90">
        <f t="shared" ca="1" si="26"/>
        <v>0</v>
      </c>
      <c r="AE90">
        <f t="shared" ca="1" si="26"/>
        <v>0</v>
      </c>
      <c r="AF90">
        <f t="shared" ref="AF90" ca="1" si="27">SUMIF(INDIRECT("'"&amp;$AH90&amp;"'!$K:$K"),AF84,INDIRECT("'"&amp;$AH90&amp;"'!$W:$W"))</f>
        <v>0</v>
      </c>
      <c r="AH90" t="s">
        <v>803</v>
      </c>
    </row>
    <row r="91" spans="1:34" x14ac:dyDescent="0.15">
      <c r="H91" t="s">
        <v>820</v>
      </c>
      <c r="K91" t="s">
        <v>809</v>
      </c>
    </row>
    <row r="92" spans="1:34" x14ac:dyDescent="0.15">
      <c r="K92" t="s">
        <v>802</v>
      </c>
    </row>
    <row r="95" spans="1:34" s="20" customFormat="1" ht="25.5" customHeight="1" x14ac:dyDescent="0.15">
      <c r="A95" s="19"/>
      <c r="B95" s="19">
        <f ca="1">SUM(B97:B104)</f>
        <v>0</v>
      </c>
      <c r="C95" s="19">
        <f t="shared" ref="C95:AC95" ca="1" si="28">SUM(C97:C104)</f>
        <v>0</v>
      </c>
      <c r="D95" s="19">
        <f t="shared" ca="1" si="28"/>
        <v>0</v>
      </c>
      <c r="E95" s="19">
        <f t="shared" ca="1" si="28"/>
        <v>0</v>
      </c>
      <c r="F95" s="19">
        <f t="shared" ca="1" si="28"/>
        <v>0</v>
      </c>
      <c r="G95" s="19">
        <f t="shared" ca="1" si="28"/>
        <v>0</v>
      </c>
      <c r="H95" s="19">
        <f t="shared" ca="1" si="28"/>
        <v>0</v>
      </c>
      <c r="I95" s="19">
        <f t="shared" ca="1" si="28"/>
        <v>0</v>
      </c>
      <c r="J95" s="19">
        <f t="shared" ca="1" si="28"/>
        <v>0</v>
      </c>
      <c r="K95" s="19">
        <f t="shared" ca="1" si="28"/>
        <v>0</v>
      </c>
      <c r="L95" s="19">
        <f t="shared" ca="1" si="28"/>
        <v>0</v>
      </c>
      <c r="M95" s="19">
        <f t="shared" ca="1" si="28"/>
        <v>0</v>
      </c>
      <c r="N95" s="19">
        <f t="shared" ca="1" si="28"/>
        <v>0</v>
      </c>
      <c r="O95" s="19">
        <f t="shared" ca="1" si="28"/>
        <v>0</v>
      </c>
      <c r="P95" s="19">
        <f t="shared" ca="1" si="28"/>
        <v>0</v>
      </c>
      <c r="Q95" s="19">
        <f t="shared" ca="1" si="28"/>
        <v>0</v>
      </c>
      <c r="R95" s="19">
        <f t="shared" ca="1" si="28"/>
        <v>0</v>
      </c>
      <c r="S95" s="19">
        <f t="shared" ca="1" si="28"/>
        <v>0</v>
      </c>
      <c r="T95" s="19">
        <f t="shared" ca="1" si="28"/>
        <v>0</v>
      </c>
      <c r="U95" s="19">
        <f t="shared" ca="1" si="28"/>
        <v>0</v>
      </c>
      <c r="V95" s="19">
        <f t="shared" ca="1" si="28"/>
        <v>0</v>
      </c>
      <c r="W95" s="19">
        <f t="shared" ca="1" si="28"/>
        <v>0</v>
      </c>
      <c r="X95" s="19">
        <f t="shared" ca="1" si="28"/>
        <v>0</v>
      </c>
      <c r="Y95" s="19">
        <f t="shared" ca="1" si="28"/>
        <v>0</v>
      </c>
      <c r="Z95" s="19">
        <f t="shared" ca="1" si="28"/>
        <v>0</v>
      </c>
      <c r="AA95" s="19">
        <f t="shared" ca="1" si="28"/>
        <v>0</v>
      </c>
      <c r="AB95" s="19">
        <f t="shared" ca="1" si="28"/>
        <v>0</v>
      </c>
      <c r="AC95" s="19">
        <f t="shared" ca="1" si="28"/>
        <v>0</v>
      </c>
      <c r="AD95" s="19">
        <f t="shared" ref="AD95:AF95" ca="1" si="29">SUM(AD97:AD104)</f>
        <v>0</v>
      </c>
      <c r="AE95" s="19">
        <f t="shared" ca="1" si="29"/>
        <v>0</v>
      </c>
      <c r="AF95" s="19">
        <f t="shared" ca="1" si="29"/>
        <v>0</v>
      </c>
    </row>
    <row r="96" spans="1:34" s="20" customFormat="1" ht="25.5" customHeight="1" x14ac:dyDescent="0.15">
      <c r="A96" s="19">
        <f ca="1">AVERAGE(A97:A101)</f>
        <v>0.18844447093386457</v>
      </c>
      <c r="B96" s="21">
        <v>43160</v>
      </c>
      <c r="C96" s="22">
        <f t="shared" ref="C96:AC96" si="30">B96+1</f>
        <v>43161</v>
      </c>
      <c r="D96" s="22">
        <f t="shared" si="30"/>
        <v>43162</v>
      </c>
      <c r="E96" s="22">
        <f t="shared" si="30"/>
        <v>43163</v>
      </c>
      <c r="F96" s="22">
        <f t="shared" si="30"/>
        <v>43164</v>
      </c>
      <c r="G96" s="22">
        <f t="shared" si="30"/>
        <v>43165</v>
      </c>
      <c r="H96" s="22">
        <f t="shared" si="30"/>
        <v>43166</v>
      </c>
      <c r="I96" s="22">
        <f t="shared" si="30"/>
        <v>43167</v>
      </c>
      <c r="J96" s="22">
        <f t="shared" si="30"/>
        <v>43168</v>
      </c>
      <c r="K96" s="22">
        <f t="shared" si="30"/>
        <v>43169</v>
      </c>
      <c r="L96" s="22">
        <f t="shared" si="30"/>
        <v>43170</v>
      </c>
      <c r="M96" s="22">
        <f t="shared" si="30"/>
        <v>43171</v>
      </c>
      <c r="N96" s="22">
        <f t="shared" si="30"/>
        <v>43172</v>
      </c>
      <c r="O96" s="22">
        <f t="shared" si="30"/>
        <v>43173</v>
      </c>
      <c r="P96" s="22">
        <f t="shared" si="30"/>
        <v>43174</v>
      </c>
      <c r="Q96" s="22">
        <f t="shared" si="30"/>
        <v>43175</v>
      </c>
      <c r="R96" s="22">
        <f t="shared" si="30"/>
        <v>43176</v>
      </c>
      <c r="S96" s="22">
        <f t="shared" si="30"/>
        <v>43177</v>
      </c>
      <c r="T96" s="22">
        <f t="shared" si="30"/>
        <v>43178</v>
      </c>
      <c r="U96" s="22">
        <f t="shared" si="30"/>
        <v>43179</v>
      </c>
      <c r="V96" s="22">
        <f t="shared" si="30"/>
        <v>43180</v>
      </c>
      <c r="W96" s="22">
        <f t="shared" si="30"/>
        <v>43181</v>
      </c>
      <c r="X96" s="22">
        <f t="shared" si="30"/>
        <v>43182</v>
      </c>
      <c r="Y96" s="22">
        <f t="shared" si="30"/>
        <v>43183</v>
      </c>
      <c r="Z96" s="22">
        <f t="shared" si="30"/>
        <v>43184</v>
      </c>
      <c r="AA96" s="22">
        <f t="shared" si="30"/>
        <v>43185</v>
      </c>
      <c r="AB96" s="22">
        <f t="shared" si="30"/>
        <v>43186</v>
      </c>
      <c r="AC96" s="22">
        <f t="shared" si="30"/>
        <v>43187</v>
      </c>
      <c r="AD96" s="22">
        <f t="shared" ref="AD96:AF96" si="31">AC96+1</f>
        <v>43188</v>
      </c>
      <c r="AE96" s="22">
        <f t="shared" si="31"/>
        <v>43189</v>
      </c>
      <c r="AF96" s="22">
        <f t="shared" si="31"/>
        <v>43190</v>
      </c>
    </row>
    <row r="97" spans="1:34" hidden="1" x14ac:dyDescent="0.15">
      <c r="A97" s="4">
        <f ca="1">SUMIFS(INDIRECT("'"&amp;$AH97&amp;"'!$X:$X"),INDIRECT("'"&amp;$AH97&amp;"'!$X:$X"),"&gt;0",INDIRECT("'"&amp;$AH97&amp;"'!$K:$K"),"&gt;="&amp;B$96,INDIRECT("'"&amp;$AH97&amp;"'!$K:$K"),"&lt;="&amp;AF96)*12/SUMIFS(INDIRECT("'"&amp;$AH97&amp;"'!$H:$H"),INDIRECT("'"&amp;$AH97&amp;"'!$X:$X"),"&gt;0",INDIRECT("'"&amp;$AH97&amp;"'!$K:$K"),"&gt;="&amp;B$96,INDIRECT("'"&amp;$AH97&amp;"'!$K:$K"),"&lt;="&amp;AF$96)</f>
        <v>0.14132557503437682</v>
      </c>
      <c r="B97">
        <f t="shared" ref="B97:Z97" ca="1" si="32">SUMIF(INDIRECT("'"&amp;$AH97&amp;"'!$K:$K"),B96,INDIRECT("'"&amp;$AH97&amp;"'!$W:$W"))</f>
        <v>0</v>
      </c>
      <c r="C97">
        <f t="shared" ca="1" si="32"/>
        <v>0</v>
      </c>
      <c r="D97">
        <f t="shared" ca="1" si="32"/>
        <v>0</v>
      </c>
      <c r="E97">
        <f t="shared" ca="1" si="32"/>
        <v>0</v>
      </c>
      <c r="F97">
        <f t="shared" ca="1" si="32"/>
        <v>0</v>
      </c>
      <c r="G97">
        <f t="shared" ca="1" si="32"/>
        <v>0</v>
      </c>
      <c r="H97">
        <f t="shared" ca="1" si="32"/>
        <v>0</v>
      </c>
      <c r="I97">
        <f t="shared" ca="1" si="32"/>
        <v>0</v>
      </c>
      <c r="J97">
        <f t="shared" ca="1" si="32"/>
        <v>0</v>
      </c>
      <c r="K97">
        <f t="shared" ca="1" si="32"/>
        <v>0</v>
      </c>
      <c r="L97">
        <f t="shared" ca="1" si="32"/>
        <v>0</v>
      </c>
      <c r="M97">
        <f t="shared" ca="1" si="32"/>
        <v>0</v>
      </c>
      <c r="N97">
        <f t="shared" ca="1" si="32"/>
        <v>0</v>
      </c>
      <c r="O97">
        <f t="shared" ca="1" si="32"/>
        <v>0</v>
      </c>
      <c r="P97">
        <f t="shared" ca="1" si="32"/>
        <v>0</v>
      </c>
      <c r="Q97">
        <f t="shared" ca="1" si="32"/>
        <v>0</v>
      </c>
      <c r="R97">
        <f t="shared" ca="1" si="32"/>
        <v>0</v>
      </c>
      <c r="S97">
        <f t="shared" ca="1" si="32"/>
        <v>0</v>
      </c>
      <c r="T97">
        <f t="shared" ca="1" si="32"/>
        <v>0</v>
      </c>
      <c r="U97">
        <f t="shared" ca="1" si="32"/>
        <v>0</v>
      </c>
      <c r="V97">
        <f t="shared" ca="1" si="32"/>
        <v>0</v>
      </c>
      <c r="W97">
        <f t="shared" ca="1" si="32"/>
        <v>0</v>
      </c>
      <c r="X97">
        <f t="shared" ca="1" si="32"/>
        <v>0</v>
      </c>
      <c r="Y97">
        <f t="shared" ca="1" si="32"/>
        <v>0</v>
      </c>
      <c r="Z97">
        <f t="shared" ca="1" si="32"/>
        <v>0</v>
      </c>
      <c r="AA97">
        <f t="shared" ref="AA97:AE97" ca="1" si="33">SUMIF(INDIRECT("'"&amp;$AH97&amp;"'!$K:$K"),AA96,INDIRECT("'"&amp;$AH97&amp;"'!$W:$W"))</f>
        <v>0</v>
      </c>
      <c r="AB97">
        <f t="shared" ca="1" si="33"/>
        <v>0</v>
      </c>
      <c r="AC97">
        <f t="shared" ca="1" si="33"/>
        <v>0</v>
      </c>
      <c r="AD97">
        <f t="shared" ca="1" si="33"/>
        <v>0</v>
      </c>
      <c r="AE97">
        <f t="shared" ca="1" si="33"/>
        <v>0</v>
      </c>
      <c r="AF97">
        <f ca="1">SUMIF(INDIRECT("'"&amp;$AH97&amp;"'!$K:$K"),AF96,INDIRECT("'"&amp;$AH97&amp;"'!$W:$W"))</f>
        <v>0</v>
      </c>
      <c r="AH97" t="s">
        <v>804</v>
      </c>
    </row>
    <row r="98" spans="1:34" hidden="1" x14ac:dyDescent="0.15">
      <c r="A98" s="4">
        <f ca="1">SUMIFS(INDIRECT("'"&amp;$AH98&amp;"'!$X:$X"),INDIRECT("'"&amp;$AH98&amp;"'!$X:$X"),"&gt;0",INDIRECT("'"&amp;$AH98&amp;"'!$K:$K"),"&gt;="&amp;B$96,INDIRECT("'"&amp;$AH98&amp;"'!$K:$K"),"&lt;="&amp;AF96)*12/SUMIFS(INDIRECT("'"&amp;$AH98&amp;"'!$H:$H"),INDIRECT("'"&amp;$AH98&amp;"'!$X:$X"),"&gt;0",INDIRECT("'"&amp;$AH98&amp;"'!$K:$K"),"&gt;="&amp;B$96,INDIRECT("'"&amp;$AH98&amp;"'!$K:$K"),"&lt;="&amp;AF$96)</f>
        <v>0.19111640805175314</v>
      </c>
      <c r="B98">
        <f t="shared" ref="B98:Z98" ca="1" si="34">SUMIF(INDIRECT("'"&amp;$AH98&amp;"'!$K:$K"),B96,INDIRECT("'"&amp;$AH98&amp;"'!$W:$W"))</f>
        <v>0</v>
      </c>
      <c r="C98">
        <f t="shared" ca="1" si="34"/>
        <v>0</v>
      </c>
      <c r="D98">
        <f t="shared" ca="1" si="34"/>
        <v>0</v>
      </c>
      <c r="E98">
        <f t="shared" ca="1" si="34"/>
        <v>0</v>
      </c>
      <c r="F98">
        <f t="shared" ca="1" si="34"/>
        <v>0</v>
      </c>
      <c r="G98">
        <f t="shared" ca="1" si="34"/>
        <v>0</v>
      </c>
      <c r="H98">
        <f t="shared" ca="1" si="34"/>
        <v>0</v>
      </c>
      <c r="I98">
        <f t="shared" ca="1" si="34"/>
        <v>0</v>
      </c>
      <c r="J98">
        <f t="shared" ca="1" si="34"/>
        <v>0</v>
      </c>
      <c r="K98">
        <f t="shared" ca="1" si="34"/>
        <v>0</v>
      </c>
      <c r="L98">
        <f t="shared" ca="1" si="34"/>
        <v>0</v>
      </c>
      <c r="M98">
        <f t="shared" ca="1" si="34"/>
        <v>0</v>
      </c>
      <c r="N98">
        <f t="shared" ca="1" si="34"/>
        <v>0</v>
      </c>
      <c r="O98">
        <f t="shared" ca="1" si="34"/>
        <v>0</v>
      </c>
      <c r="P98">
        <f t="shared" ca="1" si="34"/>
        <v>0</v>
      </c>
      <c r="Q98">
        <f t="shared" ca="1" si="34"/>
        <v>0</v>
      </c>
      <c r="R98">
        <f t="shared" ca="1" si="34"/>
        <v>0</v>
      </c>
      <c r="S98">
        <f t="shared" ca="1" si="34"/>
        <v>0</v>
      </c>
      <c r="T98">
        <f t="shared" ca="1" si="34"/>
        <v>0</v>
      </c>
      <c r="U98">
        <f t="shared" ca="1" si="34"/>
        <v>0</v>
      </c>
      <c r="V98">
        <f t="shared" ca="1" si="34"/>
        <v>0</v>
      </c>
      <c r="W98">
        <f t="shared" ca="1" si="34"/>
        <v>0</v>
      </c>
      <c r="X98">
        <f t="shared" ca="1" si="34"/>
        <v>0</v>
      </c>
      <c r="Y98">
        <f t="shared" ca="1" si="34"/>
        <v>0</v>
      </c>
      <c r="Z98">
        <f t="shared" ca="1" si="34"/>
        <v>0</v>
      </c>
      <c r="AA98">
        <f t="shared" ref="AA98:AE98" ca="1" si="35">SUMIF(INDIRECT("'"&amp;$AH98&amp;"'!$K:$K"),AA96,INDIRECT("'"&amp;$AH98&amp;"'!$W:$W"))</f>
        <v>0</v>
      </c>
      <c r="AB98">
        <f t="shared" ca="1" si="35"/>
        <v>0</v>
      </c>
      <c r="AC98">
        <f t="shared" ca="1" si="35"/>
        <v>0</v>
      </c>
      <c r="AD98">
        <f t="shared" ca="1" si="35"/>
        <v>0</v>
      </c>
      <c r="AE98">
        <f t="shared" ca="1" si="35"/>
        <v>0</v>
      </c>
      <c r="AF98">
        <f ca="1">SUMIF(INDIRECT("'"&amp;$AH98&amp;"'!$K:$K"),AF96,INDIRECT("'"&amp;$AH98&amp;"'!$W:$W"))</f>
        <v>0</v>
      </c>
      <c r="AH98" t="s">
        <v>805</v>
      </c>
    </row>
    <row r="99" spans="1:34" hidden="1" x14ac:dyDescent="0.15">
      <c r="A99" s="4">
        <f ca="1">SUMIFS(INDIRECT("'"&amp;$AH99&amp;"'!$X:$X"),INDIRECT("'"&amp;$AH99&amp;"'!$X:$X"),"&gt;0",INDIRECT("'"&amp;$AH99&amp;"'!$K:$K"),"&gt;="&amp;B$96,INDIRECT("'"&amp;$AH99&amp;"'!$K:$K"),"&lt;="&amp;AF96)*12/SUMIFS(INDIRECT("'"&amp;$AH99&amp;"'!$H:$H"),INDIRECT("'"&amp;$AH99&amp;"'!$X:$X"),"&gt;0",INDIRECT("'"&amp;$AH99&amp;"'!$K:$K"),"&gt;="&amp;B$96,INDIRECT("'"&amp;$AH99&amp;"'!$K:$K"),"&lt;="&amp;AF$96)</f>
        <v>0.18644100738025951</v>
      </c>
      <c r="B99">
        <f t="shared" ref="B99:Z99" ca="1" si="36">SUMIF(INDIRECT("'"&amp;$AH99&amp;"'!$K:$K"),B96,INDIRECT("'"&amp;$AH99&amp;"'!$W:$W"))</f>
        <v>0</v>
      </c>
      <c r="C99">
        <f t="shared" ca="1" si="36"/>
        <v>0</v>
      </c>
      <c r="D99">
        <f t="shared" ca="1" si="36"/>
        <v>0</v>
      </c>
      <c r="E99">
        <f t="shared" ca="1" si="36"/>
        <v>0</v>
      </c>
      <c r="F99">
        <f t="shared" ca="1" si="36"/>
        <v>0</v>
      </c>
      <c r="G99">
        <f t="shared" ca="1" si="36"/>
        <v>0</v>
      </c>
      <c r="H99">
        <f t="shared" ca="1" si="36"/>
        <v>0</v>
      </c>
      <c r="I99">
        <f t="shared" ca="1" si="36"/>
        <v>0</v>
      </c>
      <c r="J99">
        <f t="shared" ca="1" si="36"/>
        <v>0</v>
      </c>
      <c r="K99">
        <f t="shared" ca="1" si="36"/>
        <v>0</v>
      </c>
      <c r="L99">
        <f t="shared" ca="1" si="36"/>
        <v>0</v>
      </c>
      <c r="M99">
        <f t="shared" ca="1" si="36"/>
        <v>0</v>
      </c>
      <c r="N99">
        <f t="shared" ca="1" si="36"/>
        <v>0</v>
      </c>
      <c r="O99">
        <f t="shared" ca="1" si="36"/>
        <v>0</v>
      </c>
      <c r="P99">
        <f t="shared" ca="1" si="36"/>
        <v>0</v>
      </c>
      <c r="Q99">
        <f t="shared" ca="1" si="36"/>
        <v>0</v>
      </c>
      <c r="R99">
        <f t="shared" ca="1" si="36"/>
        <v>0</v>
      </c>
      <c r="S99">
        <f t="shared" ca="1" si="36"/>
        <v>0</v>
      </c>
      <c r="T99">
        <f t="shared" ca="1" si="36"/>
        <v>0</v>
      </c>
      <c r="U99">
        <f t="shared" ca="1" si="36"/>
        <v>0</v>
      </c>
      <c r="V99">
        <f t="shared" ca="1" si="36"/>
        <v>0</v>
      </c>
      <c r="W99">
        <f t="shared" ca="1" si="36"/>
        <v>0</v>
      </c>
      <c r="X99">
        <f t="shared" ca="1" si="36"/>
        <v>0</v>
      </c>
      <c r="Y99">
        <f t="shared" ca="1" si="36"/>
        <v>0</v>
      </c>
      <c r="Z99">
        <f t="shared" ca="1" si="36"/>
        <v>0</v>
      </c>
      <c r="AA99">
        <f t="shared" ref="AA99:AE99" ca="1" si="37">SUMIF(INDIRECT("'"&amp;$AH99&amp;"'!$K:$K"),AA96,INDIRECT("'"&amp;$AH99&amp;"'!$W:$W"))</f>
        <v>0</v>
      </c>
      <c r="AB99">
        <f t="shared" ca="1" si="37"/>
        <v>0</v>
      </c>
      <c r="AC99">
        <f t="shared" ca="1" si="37"/>
        <v>0</v>
      </c>
      <c r="AD99">
        <f t="shared" ca="1" si="37"/>
        <v>0</v>
      </c>
      <c r="AE99">
        <f t="shared" ca="1" si="37"/>
        <v>0</v>
      </c>
      <c r="AF99">
        <f ca="1">SUMIF(INDIRECT("'"&amp;$AH99&amp;"'!$K:$K"),AF96,INDIRECT("'"&amp;$AH99&amp;"'!$W:$W"))</f>
        <v>0</v>
      </c>
      <c r="AH99" t="s">
        <v>806</v>
      </c>
    </row>
    <row r="100" spans="1:34" hidden="1" x14ac:dyDescent="0.15">
      <c r="A100" s="4">
        <f ca="1">SUMIFS(INDIRECT("'"&amp;$AH100&amp;"'!$X:$X"),INDIRECT("'"&amp;$AH100&amp;"'!$X:$X"),"&gt;0",INDIRECT("'"&amp;$AH100&amp;"'!$K:$K"),"&gt;="&amp;B$96,INDIRECT("'"&amp;$AH100&amp;"'!$K:$K"),"&lt;="&amp;AF96)*12/SUMIFS(INDIRECT("'"&amp;$AH100&amp;"'!$H:$H"),INDIRECT("'"&amp;$AH100&amp;"'!$X:$X"),"&gt;0",INDIRECT("'"&amp;$AH100&amp;"'!$K:$K"),"&gt;="&amp;B$96,INDIRECT("'"&amp;$AH100&amp;"'!$K:$K"),"&lt;="&amp;AF$96)</f>
        <v>0.17834015740733489</v>
      </c>
      <c r="B100">
        <f t="shared" ref="B100:Z100" ca="1" si="38">SUMIF(INDIRECT("'"&amp;$AH100&amp;"'!$K:$K"),B96,INDIRECT("'"&amp;$AH100&amp;"'!$W:$W"))</f>
        <v>0</v>
      </c>
      <c r="C100">
        <f t="shared" ca="1" si="38"/>
        <v>0</v>
      </c>
      <c r="D100">
        <f t="shared" ca="1" si="38"/>
        <v>0</v>
      </c>
      <c r="E100">
        <f t="shared" ca="1" si="38"/>
        <v>0</v>
      </c>
      <c r="F100">
        <f t="shared" ca="1" si="38"/>
        <v>0</v>
      </c>
      <c r="G100">
        <f t="shared" ca="1" si="38"/>
        <v>0</v>
      </c>
      <c r="H100">
        <f t="shared" ca="1" si="38"/>
        <v>0</v>
      </c>
      <c r="I100">
        <f t="shared" ca="1" si="38"/>
        <v>0</v>
      </c>
      <c r="J100">
        <f t="shared" ca="1" si="38"/>
        <v>0</v>
      </c>
      <c r="K100">
        <f t="shared" ca="1" si="38"/>
        <v>0</v>
      </c>
      <c r="L100">
        <f t="shared" ca="1" si="38"/>
        <v>0</v>
      </c>
      <c r="M100">
        <f t="shared" ca="1" si="38"/>
        <v>0</v>
      </c>
      <c r="N100">
        <f t="shared" ca="1" si="38"/>
        <v>0</v>
      </c>
      <c r="O100">
        <f t="shared" ca="1" si="38"/>
        <v>0</v>
      </c>
      <c r="P100">
        <f t="shared" ca="1" si="38"/>
        <v>0</v>
      </c>
      <c r="Q100">
        <f t="shared" ca="1" si="38"/>
        <v>0</v>
      </c>
      <c r="R100">
        <f t="shared" ca="1" si="38"/>
        <v>0</v>
      </c>
      <c r="S100">
        <f t="shared" ca="1" si="38"/>
        <v>0</v>
      </c>
      <c r="T100">
        <f t="shared" ca="1" si="38"/>
        <v>0</v>
      </c>
      <c r="U100">
        <f t="shared" ca="1" si="38"/>
        <v>0</v>
      </c>
      <c r="V100">
        <f t="shared" ca="1" si="38"/>
        <v>0</v>
      </c>
      <c r="W100">
        <f t="shared" ca="1" si="38"/>
        <v>0</v>
      </c>
      <c r="X100">
        <f t="shared" ca="1" si="38"/>
        <v>0</v>
      </c>
      <c r="Y100">
        <f t="shared" ca="1" si="38"/>
        <v>0</v>
      </c>
      <c r="Z100">
        <f t="shared" ca="1" si="38"/>
        <v>0</v>
      </c>
      <c r="AA100">
        <f t="shared" ref="AA100:AE100" ca="1" si="39">SUMIF(INDIRECT("'"&amp;$AH100&amp;"'!$K:$K"),AA96,INDIRECT("'"&amp;$AH100&amp;"'!$W:$W"))</f>
        <v>0</v>
      </c>
      <c r="AB100">
        <f t="shared" ca="1" si="39"/>
        <v>0</v>
      </c>
      <c r="AC100">
        <f t="shared" ca="1" si="39"/>
        <v>0</v>
      </c>
      <c r="AD100">
        <f t="shared" ca="1" si="39"/>
        <v>0</v>
      </c>
      <c r="AE100">
        <f t="shared" ca="1" si="39"/>
        <v>0</v>
      </c>
      <c r="AF100">
        <f ca="1">SUMIF(INDIRECT("'"&amp;$AH100&amp;"'!$K:$K"),AF96,INDIRECT("'"&amp;$AH100&amp;"'!$W:$W"))</f>
        <v>0</v>
      </c>
      <c r="AH100" t="s">
        <v>807</v>
      </c>
    </row>
    <row r="101" spans="1:34" hidden="1" x14ac:dyDescent="0.15">
      <c r="A101" s="4">
        <f ca="1">SUMIFS(INDIRECT("'"&amp;$AH101&amp;"'!$X:$X"),INDIRECT("'"&amp;$AH101&amp;"'!$X:$X"),"&gt;0",INDIRECT("'"&amp;$AH101&amp;"'!$K:$K"),"&gt;="&amp;B$96,INDIRECT("'"&amp;$AH101&amp;"'!$K:$K"),"&lt;="&amp;AF96)*12/SUMIFS(INDIRECT("'"&amp;$AH101&amp;"'!$H:$H"),INDIRECT("'"&amp;$AH101&amp;"'!$X:$X"),"&gt;0",INDIRECT("'"&amp;$AH101&amp;"'!$K:$K"),"&gt;="&amp;B$96,INDIRECT("'"&amp;$AH101&amp;"'!$K:$K"),"&lt;="&amp;AF$96)</f>
        <v>0.24499920679559847</v>
      </c>
      <c r="B101">
        <f t="shared" ref="B101:Z101" ca="1" si="40">SUMIF(INDIRECT("'"&amp;$AH101&amp;"'!$K:$K"),B96,INDIRECT("'"&amp;$AH101&amp;"'!$W:$W"))</f>
        <v>0</v>
      </c>
      <c r="C101">
        <f t="shared" ca="1" si="40"/>
        <v>0</v>
      </c>
      <c r="D101">
        <f t="shared" ca="1" si="40"/>
        <v>0</v>
      </c>
      <c r="E101">
        <f t="shared" ca="1" si="40"/>
        <v>0</v>
      </c>
      <c r="F101">
        <f t="shared" ca="1" si="40"/>
        <v>0</v>
      </c>
      <c r="G101">
        <f t="shared" ca="1" si="40"/>
        <v>0</v>
      </c>
      <c r="H101">
        <f t="shared" ca="1" si="40"/>
        <v>0</v>
      </c>
      <c r="I101">
        <f t="shared" ca="1" si="40"/>
        <v>0</v>
      </c>
      <c r="J101">
        <f t="shared" ca="1" si="40"/>
        <v>0</v>
      </c>
      <c r="K101">
        <f t="shared" ca="1" si="40"/>
        <v>0</v>
      </c>
      <c r="L101">
        <f t="shared" ca="1" si="40"/>
        <v>0</v>
      </c>
      <c r="M101">
        <f t="shared" ca="1" si="40"/>
        <v>0</v>
      </c>
      <c r="N101">
        <f t="shared" ca="1" si="40"/>
        <v>0</v>
      </c>
      <c r="O101">
        <f t="shared" ca="1" si="40"/>
        <v>0</v>
      </c>
      <c r="P101">
        <f t="shared" ca="1" si="40"/>
        <v>0</v>
      </c>
      <c r="Q101">
        <f t="shared" ca="1" si="40"/>
        <v>0</v>
      </c>
      <c r="R101">
        <f t="shared" ca="1" si="40"/>
        <v>0</v>
      </c>
      <c r="S101">
        <f t="shared" ca="1" si="40"/>
        <v>0</v>
      </c>
      <c r="T101">
        <f t="shared" ca="1" si="40"/>
        <v>0</v>
      </c>
      <c r="U101">
        <f t="shared" ca="1" si="40"/>
        <v>0</v>
      </c>
      <c r="V101">
        <f t="shared" ca="1" si="40"/>
        <v>0</v>
      </c>
      <c r="W101">
        <f t="shared" ca="1" si="40"/>
        <v>0</v>
      </c>
      <c r="X101">
        <f t="shared" ca="1" si="40"/>
        <v>0</v>
      </c>
      <c r="Y101">
        <f t="shared" ca="1" si="40"/>
        <v>0</v>
      </c>
      <c r="Z101">
        <f t="shared" ca="1" si="40"/>
        <v>0</v>
      </c>
      <c r="AA101">
        <f t="shared" ref="AA101:AE101" ca="1" si="41">SUMIF(INDIRECT("'"&amp;$AH101&amp;"'!$K:$K"),AA96,INDIRECT("'"&amp;$AH101&amp;"'!$W:$W"))</f>
        <v>0</v>
      </c>
      <c r="AB101">
        <f t="shared" ca="1" si="41"/>
        <v>0</v>
      </c>
      <c r="AC101">
        <f t="shared" ca="1" si="41"/>
        <v>0</v>
      </c>
      <c r="AD101">
        <f t="shared" ca="1" si="41"/>
        <v>0</v>
      </c>
      <c r="AE101">
        <f t="shared" ca="1" si="41"/>
        <v>0</v>
      </c>
      <c r="AF101">
        <f ca="1">SUMIF(INDIRECT("'"&amp;$AH101&amp;"'!$K:$K"),AF96,INDIRECT("'"&amp;$AH101&amp;"'!$W:$W"))</f>
        <v>0</v>
      </c>
      <c r="AH101" t="s">
        <v>808</v>
      </c>
    </row>
    <row r="102" spans="1:34" hidden="1" x14ac:dyDescent="0.15">
      <c r="A102" s="4" t="e">
        <f ca="1">SUMIFS(INDIRECT("'"&amp;$AH102&amp;"'!$X:$X"),INDIRECT("'"&amp;$AH102&amp;"'!$X:$X"),"&gt;0",INDIRECT("'"&amp;$AH102&amp;"'!$K:$K"),"&gt;="&amp;B$96,INDIRECT("'"&amp;$AH102&amp;"'!$K:$K"),"&lt;="&amp;AF96)*12/SUMIFS(INDIRECT("'"&amp;$AH102&amp;"'!$H:$H"),INDIRECT("'"&amp;$AH102&amp;"'!$X:$X"),"&gt;0",INDIRECT("'"&amp;$AH102&amp;"'!$K:$K"),"&gt;="&amp;B$96,INDIRECT("'"&amp;$AH102&amp;"'!$K:$K"),"&lt;="&amp;AF$96)</f>
        <v>#DIV/0!</v>
      </c>
      <c r="B102">
        <f t="shared" ref="B102:Z102" ca="1" si="42">SUMIF(INDIRECT("'"&amp;$AH102&amp;"'!$K:$K"),B96,INDIRECT("'"&amp;$AH102&amp;"'!$W:$W"))</f>
        <v>0</v>
      </c>
      <c r="C102">
        <f t="shared" ca="1" si="42"/>
        <v>0</v>
      </c>
      <c r="D102">
        <f t="shared" ca="1" si="42"/>
        <v>0</v>
      </c>
      <c r="E102">
        <f t="shared" ca="1" si="42"/>
        <v>0</v>
      </c>
      <c r="F102">
        <f t="shared" ca="1" si="42"/>
        <v>0</v>
      </c>
      <c r="G102">
        <f t="shared" ca="1" si="42"/>
        <v>0</v>
      </c>
      <c r="H102">
        <f t="shared" ca="1" si="42"/>
        <v>0</v>
      </c>
      <c r="I102">
        <f t="shared" ca="1" si="42"/>
        <v>0</v>
      </c>
      <c r="J102">
        <f t="shared" ca="1" si="42"/>
        <v>0</v>
      </c>
      <c r="K102">
        <f t="shared" ca="1" si="42"/>
        <v>0</v>
      </c>
      <c r="L102">
        <f t="shared" ca="1" si="42"/>
        <v>0</v>
      </c>
      <c r="M102">
        <f t="shared" ca="1" si="42"/>
        <v>0</v>
      </c>
      <c r="N102">
        <f t="shared" ca="1" si="42"/>
        <v>0</v>
      </c>
      <c r="O102">
        <f t="shared" ca="1" si="42"/>
        <v>0</v>
      </c>
      <c r="P102">
        <f t="shared" ca="1" si="42"/>
        <v>0</v>
      </c>
      <c r="Q102">
        <f t="shared" ca="1" si="42"/>
        <v>0</v>
      </c>
      <c r="R102">
        <f t="shared" ca="1" si="42"/>
        <v>0</v>
      </c>
      <c r="S102">
        <f t="shared" ca="1" si="42"/>
        <v>0</v>
      </c>
      <c r="T102">
        <f t="shared" ca="1" si="42"/>
        <v>0</v>
      </c>
      <c r="U102">
        <f t="shared" ca="1" si="42"/>
        <v>0</v>
      </c>
      <c r="V102">
        <f t="shared" ca="1" si="42"/>
        <v>0</v>
      </c>
      <c r="W102">
        <f t="shared" ca="1" si="42"/>
        <v>0</v>
      </c>
      <c r="X102">
        <f t="shared" ca="1" si="42"/>
        <v>0</v>
      </c>
      <c r="Y102">
        <f t="shared" ca="1" si="42"/>
        <v>0</v>
      </c>
      <c r="Z102">
        <f t="shared" ca="1" si="42"/>
        <v>0</v>
      </c>
      <c r="AA102">
        <f t="shared" ref="AA102:AE102" ca="1" si="43">SUMIF(INDIRECT("'"&amp;$AH102&amp;"'!$K:$K"),AA96,INDIRECT("'"&amp;$AH102&amp;"'!$W:$W"))</f>
        <v>0</v>
      </c>
      <c r="AB102">
        <f t="shared" ca="1" si="43"/>
        <v>0</v>
      </c>
      <c r="AC102">
        <f t="shared" ca="1" si="43"/>
        <v>0</v>
      </c>
      <c r="AD102">
        <f t="shared" ca="1" si="43"/>
        <v>0</v>
      </c>
      <c r="AE102">
        <f t="shared" ca="1" si="43"/>
        <v>0</v>
      </c>
      <c r="AF102">
        <f t="shared" ref="AF102" ca="1" si="44">SUMIF(INDIRECT("'"&amp;$AH102&amp;"'!$K:$K"),AF96,INDIRECT("'"&amp;$AH102&amp;"'!$W:$W"))</f>
        <v>0</v>
      </c>
      <c r="AH102" t="s">
        <v>803</v>
      </c>
    </row>
    <row r="106" spans="1:34" s="20" customFormat="1" ht="25.5" customHeight="1" x14ac:dyDescent="0.15">
      <c r="A106" s="19"/>
      <c r="B106" s="19">
        <f ca="1">SUM(B108:B115)</f>
        <v>0</v>
      </c>
      <c r="C106" s="19">
        <f t="shared" ref="C106:AF106" ca="1" si="45">SUM(C108:C115)</f>
        <v>0</v>
      </c>
      <c r="D106" s="19">
        <f t="shared" ca="1" si="45"/>
        <v>0</v>
      </c>
      <c r="E106" s="19">
        <f t="shared" ca="1" si="45"/>
        <v>0</v>
      </c>
      <c r="F106" s="19">
        <f t="shared" ca="1" si="45"/>
        <v>0</v>
      </c>
      <c r="G106" s="19">
        <f t="shared" ca="1" si="45"/>
        <v>0</v>
      </c>
      <c r="H106" s="19">
        <f t="shared" ca="1" si="45"/>
        <v>0</v>
      </c>
      <c r="I106" s="19">
        <f t="shared" ca="1" si="45"/>
        <v>0</v>
      </c>
      <c r="J106" s="19">
        <f t="shared" ca="1" si="45"/>
        <v>0</v>
      </c>
      <c r="K106" s="19">
        <f t="shared" ca="1" si="45"/>
        <v>0</v>
      </c>
      <c r="L106" s="19">
        <f t="shared" ca="1" si="45"/>
        <v>0</v>
      </c>
      <c r="M106" s="19">
        <f t="shared" ca="1" si="45"/>
        <v>0</v>
      </c>
      <c r="N106" s="19">
        <f t="shared" ca="1" si="45"/>
        <v>0</v>
      </c>
      <c r="O106" s="19">
        <f t="shared" ca="1" si="45"/>
        <v>0</v>
      </c>
      <c r="P106" s="19">
        <f t="shared" ca="1" si="45"/>
        <v>0</v>
      </c>
      <c r="Q106" s="19">
        <f t="shared" ca="1" si="45"/>
        <v>0</v>
      </c>
      <c r="R106" s="19">
        <f t="shared" ca="1" si="45"/>
        <v>0</v>
      </c>
      <c r="S106" s="19">
        <f t="shared" ca="1" si="45"/>
        <v>0</v>
      </c>
      <c r="T106" s="19">
        <f t="shared" ca="1" si="45"/>
        <v>0</v>
      </c>
      <c r="U106" s="19">
        <f t="shared" ca="1" si="45"/>
        <v>0</v>
      </c>
      <c r="V106" s="19">
        <f t="shared" ca="1" si="45"/>
        <v>0</v>
      </c>
      <c r="W106" s="19">
        <f t="shared" ca="1" si="45"/>
        <v>0</v>
      </c>
      <c r="X106" s="19">
        <f t="shared" ca="1" si="45"/>
        <v>0</v>
      </c>
      <c r="Y106" s="19">
        <f t="shared" ca="1" si="45"/>
        <v>0</v>
      </c>
      <c r="Z106" s="19">
        <f t="shared" ca="1" si="45"/>
        <v>0</v>
      </c>
      <c r="AA106" s="19">
        <f t="shared" ca="1" si="45"/>
        <v>0</v>
      </c>
      <c r="AB106" s="19">
        <f t="shared" ca="1" si="45"/>
        <v>0</v>
      </c>
      <c r="AC106" s="19">
        <f t="shared" ca="1" si="45"/>
        <v>0</v>
      </c>
      <c r="AD106" s="19">
        <f t="shared" ca="1" si="45"/>
        <v>19960</v>
      </c>
      <c r="AE106" s="19">
        <f t="shared" ca="1" si="45"/>
        <v>0</v>
      </c>
      <c r="AF106" s="19">
        <f t="shared" ca="1" si="45"/>
        <v>0</v>
      </c>
    </row>
    <row r="107" spans="1:34" s="20" customFormat="1" ht="25.5" customHeight="1" x14ac:dyDescent="0.15">
      <c r="A107" s="19">
        <f ca="1">AVERAGE(A108:A113)</f>
        <v>0.19778448779290203</v>
      </c>
      <c r="B107" s="21">
        <v>43191</v>
      </c>
      <c r="C107" s="22">
        <f t="shared" ref="C107" si="46">B107+1</f>
        <v>43192</v>
      </c>
      <c r="D107" s="22">
        <f t="shared" ref="D107" si="47">C107+1</f>
        <v>43193</v>
      </c>
      <c r="E107" s="22">
        <f t="shared" ref="E107" si="48">D107+1</f>
        <v>43194</v>
      </c>
      <c r="F107" s="22">
        <f t="shared" ref="F107" si="49">E107+1</f>
        <v>43195</v>
      </c>
      <c r="G107" s="22">
        <f t="shared" ref="G107" si="50">F107+1</f>
        <v>43196</v>
      </c>
      <c r="H107" s="22">
        <f t="shared" ref="H107" si="51">G107+1</f>
        <v>43197</v>
      </c>
      <c r="I107" s="22">
        <f t="shared" ref="I107" si="52">H107+1</f>
        <v>43198</v>
      </c>
      <c r="J107" s="22">
        <f t="shared" ref="J107" si="53">I107+1</f>
        <v>43199</v>
      </c>
      <c r="K107" s="22">
        <f t="shared" ref="K107" si="54">J107+1</f>
        <v>43200</v>
      </c>
      <c r="L107" s="22">
        <f t="shared" ref="L107" si="55">K107+1</f>
        <v>43201</v>
      </c>
      <c r="M107" s="22">
        <f t="shared" ref="M107" si="56">L107+1</f>
        <v>43202</v>
      </c>
      <c r="N107" s="22">
        <f t="shared" ref="N107" si="57">M107+1</f>
        <v>43203</v>
      </c>
      <c r="O107" s="22">
        <f t="shared" ref="O107" si="58">N107+1</f>
        <v>43204</v>
      </c>
      <c r="P107" s="22">
        <f t="shared" ref="P107" si="59">O107+1</f>
        <v>43205</v>
      </c>
      <c r="Q107" s="22">
        <f t="shared" ref="Q107" si="60">P107+1</f>
        <v>43206</v>
      </c>
      <c r="R107" s="22">
        <f t="shared" ref="R107" si="61">Q107+1</f>
        <v>43207</v>
      </c>
      <c r="S107" s="22">
        <f t="shared" ref="S107" si="62">R107+1</f>
        <v>43208</v>
      </c>
      <c r="T107" s="22">
        <f t="shared" ref="T107" si="63">S107+1</f>
        <v>43209</v>
      </c>
      <c r="U107" s="22">
        <f t="shared" ref="U107" si="64">T107+1</f>
        <v>43210</v>
      </c>
      <c r="V107" s="22">
        <f t="shared" ref="V107" si="65">U107+1</f>
        <v>43211</v>
      </c>
      <c r="W107" s="22">
        <f t="shared" ref="W107" si="66">V107+1</f>
        <v>43212</v>
      </c>
      <c r="X107" s="22">
        <f t="shared" ref="X107" si="67">W107+1</f>
        <v>43213</v>
      </c>
      <c r="Y107" s="22">
        <f t="shared" ref="Y107" si="68">X107+1</f>
        <v>43214</v>
      </c>
      <c r="Z107" s="22">
        <f t="shared" ref="Z107" si="69">Y107+1</f>
        <v>43215</v>
      </c>
      <c r="AA107" s="22">
        <f t="shared" ref="AA107" si="70">Z107+1</f>
        <v>43216</v>
      </c>
      <c r="AB107" s="22">
        <f t="shared" ref="AB107" si="71">AA107+1</f>
        <v>43217</v>
      </c>
      <c r="AC107" s="22">
        <f t="shared" ref="AC107" si="72">AB107+1</f>
        <v>43218</v>
      </c>
      <c r="AD107" s="22">
        <f t="shared" ref="AD107" si="73">AC107+1</f>
        <v>43219</v>
      </c>
      <c r="AE107" s="22">
        <f t="shared" ref="AE107" si="74">AD107+1</f>
        <v>43220</v>
      </c>
      <c r="AF107" s="22">
        <f t="shared" ref="AF107" si="75">AE107+1</f>
        <v>43221</v>
      </c>
    </row>
    <row r="108" spans="1:34" x14ac:dyDescent="0.15">
      <c r="A108" s="4">
        <f ca="1">SUMIFS(INDIRECT("'"&amp;$AH108&amp;"'!$X:$X"),INDIRECT("'"&amp;$AH108&amp;"'!$X:$X"),"&gt;0",INDIRECT("'"&amp;$AH108&amp;"'!$K:$K"),"&gt;="&amp;B$107,INDIRECT("'"&amp;$AH108&amp;"'!$K:$K"),"&lt;="&amp;AF107)*12/SUMIFS(INDIRECT("'"&amp;$AH108&amp;"'!$H:$H"),INDIRECT("'"&amp;$AH108&amp;"'!$X:$X"),"&gt;0",INDIRECT("'"&amp;$AH108&amp;"'!$K:$K"),"&gt;="&amp;B$107,INDIRECT("'"&amp;$AH108&amp;"'!$K:$K"),"&lt;="&amp;AF$107)</f>
        <v>0.27170781129730787</v>
      </c>
      <c r="B108">
        <f t="shared" ref="B108:AE108" ca="1" si="76">SUMIF(INDIRECT("'"&amp;$AH108&amp;"'!$K:$K"),B107,INDIRECT("'"&amp;$AH108&amp;"'!$W:$W"))</f>
        <v>0</v>
      </c>
      <c r="C108">
        <f t="shared" ca="1" si="76"/>
        <v>0</v>
      </c>
      <c r="D108">
        <f t="shared" ca="1" si="76"/>
        <v>0</v>
      </c>
      <c r="E108">
        <f t="shared" ca="1" si="76"/>
        <v>0</v>
      </c>
      <c r="F108">
        <f t="shared" ca="1" si="76"/>
        <v>0</v>
      </c>
      <c r="G108">
        <f t="shared" ca="1" si="76"/>
        <v>0</v>
      </c>
      <c r="H108">
        <f t="shared" ca="1" si="76"/>
        <v>0</v>
      </c>
      <c r="I108">
        <f t="shared" ca="1" si="76"/>
        <v>0</v>
      </c>
      <c r="J108">
        <f t="shared" ca="1" si="76"/>
        <v>0</v>
      </c>
      <c r="K108">
        <f t="shared" ca="1" si="76"/>
        <v>0</v>
      </c>
      <c r="L108">
        <f t="shared" ca="1" si="76"/>
        <v>0</v>
      </c>
      <c r="M108">
        <f t="shared" ca="1" si="76"/>
        <v>0</v>
      </c>
      <c r="N108">
        <f t="shared" ca="1" si="76"/>
        <v>0</v>
      </c>
      <c r="O108">
        <f t="shared" ca="1" si="76"/>
        <v>0</v>
      </c>
      <c r="P108">
        <f t="shared" ca="1" si="76"/>
        <v>0</v>
      </c>
      <c r="Q108">
        <f t="shared" ca="1" si="76"/>
        <v>0</v>
      </c>
      <c r="R108">
        <f t="shared" ca="1" si="76"/>
        <v>0</v>
      </c>
      <c r="S108">
        <f t="shared" ca="1" si="76"/>
        <v>0</v>
      </c>
      <c r="T108">
        <f t="shared" ca="1" si="76"/>
        <v>0</v>
      </c>
      <c r="U108">
        <f t="shared" ca="1" si="76"/>
        <v>0</v>
      </c>
      <c r="V108">
        <f t="shared" ca="1" si="76"/>
        <v>0</v>
      </c>
      <c r="W108">
        <f t="shared" ca="1" si="76"/>
        <v>0</v>
      </c>
      <c r="X108">
        <f t="shared" ca="1" si="76"/>
        <v>0</v>
      </c>
      <c r="Y108">
        <f t="shared" ca="1" si="76"/>
        <v>0</v>
      </c>
      <c r="Z108">
        <f t="shared" ca="1" si="76"/>
        <v>0</v>
      </c>
      <c r="AA108">
        <f t="shared" ca="1" si="76"/>
        <v>0</v>
      </c>
      <c r="AB108">
        <f t="shared" ca="1" si="76"/>
        <v>0</v>
      </c>
      <c r="AC108">
        <f t="shared" ca="1" si="76"/>
        <v>0</v>
      </c>
      <c r="AD108">
        <f t="shared" ca="1" si="76"/>
        <v>0</v>
      </c>
      <c r="AE108">
        <f t="shared" ca="1" si="76"/>
        <v>0</v>
      </c>
      <c r="AF108">
        <f ca="1">SUMIF(INDIRECT("'"&amp;$AH108&amp;"'!$K:$K"),AF107,INDIRECT("'"&amp;$AH108&amp;"'!$W:$W"))</f>
        <v>0</v>
      </c>
      <c r="AH108" t="s">
        <v>294</v>
      </c>
    </row>
    <row r="109" spans="1:34" x14ac:dyDescent="0.15">
      <c r="A109" s="4">
        <f ca="1">SUMIFS(INDIRECT("'"&amp;$AH109&amp;"'!$X:$X"),INDIRECT("'"&amp;$AH109&amp;"'!$X:$X"),"&gt;0",INDIRECT("'"&amp;$AH109&amp;"'!$K:$K"),"&gt;="&amp;B$107,INDIRECT("'"&amp;$AH109&amp;"'!$K:$K"),"&lt;="&amp;AF107)*12/SUMIFS(INDIRECT("'"&amp;$AH109&amp;"'!$H:$H"),INDIRECT("'"&amp;$AH109&amp;"'!$X:$X"),"&gt;0",INDIRECT("'"&amp;$AH109&amp;"'!$K:$K"),"&gt;="&amp;B$107,INDIRECT("'"&amp;$AH109&amp;"'!$K:$K"),"&lt;="&amp;AF$107)</f>
        <v>0.1509601756036375</v>
      </c>
      <c r="B109">
        <f t="shared" ref="B109:AE109" ca="1" si="77">SUMIF(INDIRECT("'"&amp;$AH109&amp;"'!$K:$K"),B107,INDIRECT("'"&amp;$AH109&amp;"'!$W:$W"))</f>
        <v>0</v>
      </c>
      <c r="C109">
        <f t="shared" ca="1" si="77"/>
        <v>0</v>
      </c>
      <c r="D109">
        <f t="shared" ca="1" si="77"/>
        <v>0</v>
      </c>
      <c r="E109">
        <f t="shared" ca="1" si="77"/>
        <v>0</v>
      </c>
      <c r="F109">
        <f t="shared" ca="1" si="77"/>
        <v>0</v>
      </c>
      <c r="G109">
        <f t="shared" ca="1" si="77"/>
        <v>0</v>
      </c>
      <c r="H109">
        <f t="shared" ca="1" si="77"/>
        <v>0</v>
      </c>
      <c r="I109">
        <f t="shared" ca="1" si="77"/>
        <v>0</v>
      </c>
      <c r="J109">
        <f t="shared" ca="1" si="77"/>
        <v>0</v>
      </c>
      <c r="K109">
        <f t="shared" ca="1" si="77"/>
        <v>0</v>
      </c>
      <c r="L109">
        <f t="shared" ca="1" si="77"/>
        <v>0</v>
      </c>
      <c r="M109">
        <f t="shared" ca="1" si="77"/>
        <v>0</v>
      </c>
      <c r="N109">
        <f t="shared" ca="1" si="77"/>
        <v>0</v>
      </c>
      <c r="O109">
        <f t="shared" ca="1" si="77"/>
        <v>0</v>
      </c>
      <c r="P109">
        <f t="shared" ca="1" si="77"/>
        <v>0</v>
      </c>
      <c r="Q109">
        <f t="shared" ca="1" si="77"/>
        <v>0</v>
      </c>
      <c r="R109">
        <f t="shared" ca="1" si="77"/>
        <v>0</v>
      </c>
      <c r="S109">
        <f t="shared" ca="1" si="77"/>
        <v>0</v>
      </c>
      <c r="T109">
        <f t="shared" ca="1" si="77"/>
        <v>0</v>
      </c>
      <c r="U109">
        <f t="shared" ca="1" si="77"/>
        <v>0</v>
      </c>
      <c r="V109">
        <f t="shared" ca="1" si="77"/>
        <v>0</v>
      </c>
      <c r="W109">
        <f t="shared" ca="1" si="77"/>
        <v>0</v>
      </c>
      <c r="X109">
        <f t="shared" ca="1" si="77"/>
        <v>0</v>
      </c>
      <c r="Y109">
        <f t="shared" ca="1" si="77"/>
        <v>0</v>
      </c>
      <c r="Z109">
        <f t="shared" ca="1" si="77"/>
        <v>0</v>
      </c>
      <c r="AA109">
        <f t="shared" ca="1" si="77"/>
        <v>0</v>
      </c>
      <c r="AB109">
        <f t="shared" ca="1" si="77"/>
        <v>0</v>
      </c>
      <c r="AC109">
        <f t="shared" ca="1" si="77"/>
        <v>0</v>
      </c>
      <c r="AD109">
        <f t="shared" ca="1" si="77"/>
        <v>0</v>
      </c>
      <c r="AE109">
        <f t="shared" ca="1" si="77"/>
        <v>0</v>
      </c>
      <c r="AF109">
        <f ca="1">SUMIF(INDIRECT("'"&amp;$AH109&amp;"'!$K:$K"),AF107,INDIRECT("'"&amp;$AH109&amp;"'!$W:$W"))</f>
        <v>0</v>
      </c>
      <c r="AH109" t="s">
        <v>296</v>
      </c>
    </row>
    <row r="110" spans="1:34" x14ac:dyDescent="0.15">
      <c r="A110" s="4">
        <f ca="1">SUMIFS(INDIRECT("'"&amp;$AH110&amp;"'!$X:$X"),INDIRECT("'"&amp;$AH110&amp;"'!$X:$X"),"&gt;0",INDIRECT("'"&amp;$AH110&amp;"'!$K:$K"),"&gt;="&amp;B$107,INDIRECT("'"&amp;$AH110&amp;"'!$K:$K"),"&lt;="&amp;AF107)*12/SUMIFS(INDIRECT("'"&amp;$AH110&amp;"'!$H:$H"),INDIRECT("'"&amp;$AH110&amp;"'!$X:$X"),"&gt;0",INDIRECT("'"&amp;$AH110&amp;"'!$K:$K"),"&gt;="&amp;B$107,INDIRECT("'"&amp;$AH110&amp;"'!$K:$K"),"&lt;="&amp;AF$107)</f>
        <v>0.18931332663005646</v>
      </c>
      <c r="B110">
        <f t="shared" ref="B110:AE110" ca="1" si="78">SUMIF(INDIRECT("'"&amp;$AH110&amp;"'!$K:$K"),B107,INDIRECT("'"&amp;$AH110&amp;"'!$W:$W"))</f>
        <v>0</v>
      </c>
      <c r="C110">
        <f t="shared" ca="1" si="78"/>
        <v>0</v>
      </c>
      <c r="D110">
        <f t="shared" ca="1" si="78"/>
        <v>0</v>
      </c>
      <c r="E110">
        <f t="shared" ca="1" si="78"/>
        <v>0</v>
      </c>
      <c r="F110">
        <f t="shared" ca="1" si="78"/>
        <v>0</v>
      </c>
      <c r="G110">
        <f t="shared" ca="1" si="78"/>
        <v>0</v>
      </c>
      <c r="H110">
        <f t="shared" ca="1" si="78"/>
        <v>0</v>
      </c>
      <c r="I110">
        <f t="shared" ca="1" si="78"/>
        <v>0</v>
      </c>
      <c r="J110">
        <f t="shared" ca="1" si="78"/>
        <v>0</v>
      </c>
      <c r="K110">
        <f t="shared" ca="1" si="78"/>
        <v>0</v>
      </c>
      <c r="L110">
        <f t="shared" ca="1" si="78"/>
        <v>0</v>
      </c>
      <c r="M110">
        <f t="shared" ca="1" si="78"/>
        <v>0</v>
      </c>
      <c r="N110">
        <f t="shared" ca="1" si="78"/>
        <v>0</v>
      </c>
      <c r="O110">
        <f t="shared" ca="1" si="78"/>
        <v>0</v>
      </c>
      <c r="P110">
        <f t="shared" ca="1" si="78"/>
        <v>0</v>
      </c>
      <c r="Q110">
        <f t="shared" ca="1" si="78"/>
        <v>0</v>
      </c>
      <c r="R110">
        <f t="shared" ca="1" si="78"/>
        <v>0</v>
      </c>
      <c r="S110">
        <f t="shared" ca="1" si="78"/>
        <v>0</v>
      </c>
      <c r="T110">
        <f t="shared" ca="1" si="78"/>
        <v>0</v>
      </c>
      <c r="U110">
        <f t="shared" ca="1" si="78"/>
        <v>0</v>
      </c>
      <c r="V110">
        <f t="shared" ca="1" si="78"/>
        <v>0</v>
      </c>
      <c r="W110">
        <f t="shared" ca="1" si="78"/>
        <v>0</v>
      </c>
      <c r="X110">
        <f t="shared" ca="1" si="78"/>
        <v>0</v>
      </c>
      <c r="Y110">
        <f t="shared" ca="1" si="78"/>
        <v>0</v>
      </c>
      <c r="Z110">
        <f t="shared" ca="1" si="78"/>
        <v>0</v>
      </c>
      <c r="AA110">
        <f t="shared" ca="1" si="78"/>
        <v>0</v>
      </c>
      <c r="AB110">
        <f t="shared" ca="1" si="78"/>
        <v>0</v>
      </c>
      <c r="AC110">
        <f t="shared" ca="1" si="78"/>
        <v>0</v>
      </c>
      <c r="AD110">
        <f t="shared" ca="1" si="78"/>
        <v>0</v>
      </c>
      <c r="AE110">
        <f t="shared" ca="1" si="78"/>
        <v>0</v>
      </c>
      <c r="AF110">
        <f ca="1">SUMIF(INDIRECT("'"&amp;$AH110&amp;"'!$K:$K"),AF107,INDIRECT("'"&amp;$AH110&amp;"'!$W:$W"))</f>
        <v>0</v>
      </c>
      <c r="AH110" t="s">
        <v>404</v>
      </c>
    </row>
    <row r="111" spans="1:34" x14ac:dyDescent="0.15">
      <c r="A111" s="4">
        <f ca="1">SUMIFS(INDIRECT("'"&amp;$AH111&amp;"'!$X:$X"),INDIRECT("'"&amp;$AH111&amp;"'!$X:$X"),"&gt;0",INDIRECT("'"&amp;$AH111&amp;"'!$K:$K"),"&gt;="&amp;B$107,INDIRECT("'"&amp;$AH111&amp;"'!$K:$K"),"&lt;="&amp;AF107)*12/SUMIFS(INDIRECT("'"&amp;$AH111&amp;"'!$H:$H"),INDIRECT("'"&amp;$AH111&amp;"'!$X:$X"),"&gt;0",INDIRECT("'"&amp;$AH111&amp;"'!$K:$K"),"&gt;="&amp;B$107,INDIRECT("'"&amp;$AH111&amp;"'!$K:$K"),"&lt;="&amp;AF$107)</f>
        <v>0.20083527399056844</v>
      </c>
      <c r="B111">
        <f t="shared" ref="B111:AE111" ca="1" si="79">SUMIF(INDIRECT("'"&amp;$AH111&amp;"'!$K:$K"),B107,INDIRECT("'"&amp;$AH111&amp;"'!$W:$W"))</f>
        <v>0</v>
      </c>
      <c r="C111">
        <f t="shared" ca="1" si="79"/>
        <v>0</v>
      </c>
      <c r="D111">
        <f t="shared" ca="1" si="79"/>
        <v>0</v>
      </c>
      <c r="E111">
        <f t="shared" ca="1" si="79"/>
        <v>0</v>
      </c>
      <c r="F111">
        <f t="shared" ca="1" si="79"/>
        <v>0</v>
      </c>
      <c r="G111">
        <f t="shared" ca="1" si="79"/>
        <v>0</v>
      </c>
      <c r="H111">
        <f t="shared" ca="1" si="79"/>
        <v>0</v>
      </c>
      <c r="I111">
        <f t="shared" ca="1" si="79"/>
        <v>0</v>
      </c>
      <c r="J111">
        <f t="shared" ca="1" si="79"/>
        <v>0</v>
      </c>
      <c r="K111">
        <f t="shared" ca="1" si="79"/>
        <v>0</v>
      </c>
      <c r="L111">
        <f t="shared" ca="1" si="79"/>
        <v>0</v>
      </c>
      <c r="M111">
        <f t="shared" ca="1" si="79"/>
        <v>0</v>
      </c>
      <c r="N111">
        <f t="shared" ca="1" si="79"/>
        <v>0</v>
      </c>
      <c r="O111">
        <f t="shared" ca="1" si="79"/>
        <v>0</v>
      </c>
      <c r="P111">
        <f t="shared" ca="1" si="79"/>
        <v>0</v>
      </c>
      <c r="Q111">
        <f t="shared" ca="1" si="79"/>
        <v>0</v>
      </c>
      <c r="R111">
        <f t="shared" ca="1" si="79"/>
        <v>0</v>
      </c>
      <c r="S111">
        <f t="shared" ca="1" si="79"/>
        <v>0</v>
      </c>
      <c r="T111">
        <f t="shared" ca="1" si="79"/>
        <v>0</v>
      </c>
      <c r="U111">
        <f t="shared" ca="1" si="79"/>
        <v>0</v>
      </c>
      <c r="V111">
        <f t="shared" ca="1" si="79"/>
        <v>0</v>
      </c>
      <c r="W111">
        <f t="shared" ca="1" si="79"/>
        <v>0</v>
      </c>
      <c r="X111">
        <f t="shared" ca="1" si="79"/>
        <v>0</v>
      </c>
      <c r="Y111">
        <f t="shared" ca="1" si="79"/>
        <v>0</v>
      </c>
      <c r="Z111">
        <f t="shared" ca="1" si="79"/>
        <v>0</v>
      </c>
      <c r="AA111">
        <f t="shared" ca="1" si="79"/>
        <v>0</v>
      </c>
      <c r="AB111">
        <f t="shared" ca="1" si="79"/>
        <v>0</v>
      </c>
      <c r="AC111">
        <f t="shared" ca="1" si="79"/>
        <v>0</v>
      </c>
      <c r="AD111">
        <f t="shared" ca="1" si="79"/>
        <v>0</v>
      </c>
      <c r="AE111">
        <f t="shared" ca="1" si="79"/>
        <v>0</v>
      </c>
      <c r="AF111">
        <f ca="1">SUMIF(INDIRECT("'"&amp;$AH111&amp;"'!$K:$K"),AF107,INDIRECT("'"&amp;$AH111&amp;"'!$W:$W"))</f>
        <v>0</v>
      </c>
      <c r="AH111" t="s">
        <v>402</v>
      </c>
    </row>
    <row r="112" spans="1:34" x14ac:dyDescent="0.15">
      <c r="A112" s="4">
        <f ca="1">SUMIFS(INDIRECT("'"&amp;$AH112&amp;"'!$X:$X"),INDIRECT("'"&amp;$AH112&amp;"'!$X:$X"),"&gt;0",INDIRECT("'"&amp;$AH112&amp;"'!$K:$K"),"&gt;="&amp;B$107,INDIRECT("'"&amp;$AH112&amp;"'!$K:$K"),"&lt;="&amp;AF107)*12/SUMIFS(INDIRECT("'"&amp;$AH112&amp;"'!$H:$H"),INDIRECT("'"&amp;$AH112&amp;"'!$X:$X"),"&gt;0",INDIRECT("'"&amp;$AH112&amp;"'!$K:$K"),"&gt;="&amp;B$107,INDIRECT("'"&amp;$AH112&amp;"'!$K:$K"),"&lt;="&amp;AF$107)</f>
        <v>0.21270628620850263</v>
      </c>
      <c r="B112">
        <f t="shared" ref="B112:AE112" ca="1" si="80">SUMIF(INDIRECT("'"&amp;$AH112&amp;"'!$K:$K"),B107,INDIRECT("'"&amp;$AH112&amp;"'!$W:$W"))</f>
        <v>0</v>
      </c>
      <c r="C112">
        <f t="shared" ca="1" si="80"/>
        <v>0</v>
      </c>
      <c r="D112">
        <f t="shared" ca="1" si="80"/>
        <v>0</v>
      </c>
      <c r="E112">
        <f t="shared" ca="1" si="80"/>
        <v>0</v>
      </c>
      <c r="F112">
        <f t="shared" ca="1" si="80"/>
        <v>0</v>
      </c>
      <c r="G112">
        <f t="shared" ca="1" si="80"/>
        <v>0</v>
      </c>
      <c r="H112">
        <f t="shared" ca="1" si="80"/>
        <v>0</v>
      </c>
      <c r="I112">
        <f t="shared" ca="1" si="80"/>
        <v>0</v>
      </c>
      <c r="J112">
        <f t="shared" ca="1" si="80"/>
        <v>0</v>
      </c>
      <c r="K112">
        <f t="shared" ca="1" si="80"/>
        <v>0</v>
      </c>
      <c r="L112">
        <f t="shared" ca="1" si="80"/>
        <v>0</v>
      </c>
      <c r="M112">
        <f t="shared" ca="1" si="80"/>
        <v>0</v>
      </c>
      <c r="N112">
        <f t="shared" ca="1" si="80"/>
        <v>0</v>
      </c>
      <c r="O112">
        <f t="shared" ca="1" si="80"/>
        <v>0</v>
      </c>
      <c r="P112">
        <f t="shared" ca="1" si="80"/>
        <v>0</v>
      </c>
      <c r="Q112">
        <f t="shared" ca="1" si="80"/>
        <v>0</v>
      </c>
      <c r="R112">
        <f t="shared" ca="1" si="80"/>
        <v>0</v>
      </c>
      <c r="S112">
        <f t="shared" ca="1" si="80"/>
        <v>0</v>
      </c>
      <c r="T112">
        <f t="shared" ca="1" si="80"/>
        <v>0</v>
      </c>
      <c r="U112">
        <f t="shared" ca="1" si="80"/>
        <v>0</v>
      </c>
      <c r="V112">
        <f t="shared" ca="1" si="80"/>
        <v>0</v>
      </c>
      <c r="W112">
        <f t="shared" ca="1" si="80"/>
        <v>0</v>
      </c>
      <c r="X112">
        <f t="shared" ca="1" si="80"/>
        <v>0</v>
      </c>
      <c r="Y112">
        <f t="shared" ca="1" si="80"/>
        <v>0</v>
      </c>
      <c r="Z112">
        <f t="shared" ca="1" si="80"/>
        <v>0</v>
      </c>
      <c r="AA112">
        <f t="shared" ca="1" si="80"/>
        <v>0</v>
      </c>
      <c r="AB112">
        <f t="shared" ca="1" si="80"/>
        <v>0</v>
      </c>
      <c r="AC112">
        <f t="shared" ca="1" si="80"/>
        <v>0</v>
      </c>
      <c r="AD112">
        <f t="shared" ca="1" si="80"/>
        <v>19960</v>
      </c>
      <c r="AE112">
        <f t="shared" ca="1" si="80"/>
        <v>0</v>
      </c>
      <c r="AF112">
        <f ca="1">SUMIF(INDIRECT("'"&amp;$AH112&amp;"'!$K:$K"),AF107,INDIRECT("'"&amp;$AH112&amp;"'!$W:$W"))</f>
        <v>0</v>
      </c>
      <c r="AH112" t="s">
        <v>297</v>
      </c>
    </row>
    <row r="113" spans="1:34" x14ac:dyDescent="0.15">
      <c r="A113" s="4">
        <f ca="1">SUMIFS(INDIRECT("'"&amp;$AH113&amp;"'!$X:$X"),INDIRECT("'"&amp;$AH113&amp;"'!$X:$X"),"&gt;0",INDIRECT("'"&amp;$AH113&amp;"'!$K:$K"),"&gt;="&amp;B$107,INDIRECT("'"&amp;$AH113&amp;"'!$K:$K"),"&lt;="&amp;AF107)*12/SUMIFS(INDIRECT("'"&amp;$AH113&amp;"'!$H:$H"),INDIRECT("'"&amp;$AH113&amp;"'!$X:$X"),"&gt;0",INDIRECT("'"&amp;$AH113&amp;"'!$K:$K"),"&gt;="&amp;B$107,INDIRECT("'"&amp;$AH113&amp;"'!$K:$K"),"&lt;="&amp;AF$107)</f>
        <v>0.16118405302733932</v>
      </c>
      <c r="B113">
        <f t="shared" ref="B113:AF113" ca="1" si="81">SUMIF(INDIRECT("'"&amp;$AH113&amp;"'!$K:$K"),B107,INDIRECT("'"&amp;$AH113&amp;"'!$W:$W"))</f>
        <v>0</v>
      </c>
      <c r="C113">
        <f t="shared" ca="1" si="81"/>
        <v>0</v>
      </c>
      <c r="D113">
        <f t="shared" ca="1" si="81"/>
        <v>0</v>
      </c>
      <c r="E113">
        <f t="shared" ca="1" si="81"/>
        <v>0</v>
      </c>
      <c r="F113">
        <f t="shared" ca="1" si="81"/>
        <v>0</v>
      </c>
      <c r="G113">
        <f t="shared" ca="1" si="81"/>
        <v>0</v>
      </c>
      <c r="H113">
        <f t="shared" ca="1" si="81"/>
        <v>0</v>
      </c>
      <c r="I113">
        <f t="shared" ca="1" si="81"/>
        <v>0</v>
      </c>
      <c r="J113">
        <f t="shared" ca="1" si="81"/>
        <v>0</v>
      </c>
      <c r="K113">
        <f t="shared" ca="1" si="81"/>
        <v>0</v>
      </c>
      <c r="L113">
        <f t="shared" ca="1" si="81"/>
        <v>0</v>
      </c>
      <c r="M113">
        <f t="shared" ca="1" si="81"/>
        <v>0</v>
      </c>
      <c r="N113">
        <f t="shared" ca="1" si="81"/>
        <v>0</v>
      </c>
      <c r="O113">
        <f t="shared" ca="1" si="81"/>
        <v>0</v>
      </c>
      <c r="P113">
        <f t="shared" ca="1" si="81"/>
        <v>0</v>
      </c>
      <c r="Q113">
        <f t="shared" ca="1" si="81"/>
        <v>0</v>
      </c>
      <c r="R113">
        <f t="shared" ca="1" si="81"/>
        <v>0</v>
      </c>
      <c r="S113">
        <f t="shared" ca="1" si="81"/>
        <v>0</v>
      </c>
      <c r="T113">
        <f t="shared" ca="1" si="81"/>
        <v>0</v>
      </c>
      <c r="U113">
        <f t="shared" ca="1" si="81"/>
        <v>0</v>
      </c>
      <c r="V113">
        <f t="shared" ca="1" si="81"/>
        <v>0</v>
      </c>
      <c r="W113">
        <f t="shared" ca="1" si="81"/>
        <v>0</v>
      </c>
      <c r="X113">
        <f t="shared" ca="1" si="81"/>
        <v>0</v>
      </c>
      <c r="Y113">
        <f t="shared" ca="1" si="81"/>
        <v>0</v>
      </c>
      <c r="Z113">
        <f t="shared" ca="1" si="81"/>
        <v>0</v>
      </c>
      <c r="AA113">
        <f t="shared" ca="1" si="81"/>
        <v>0</v>
      </c>
      <c r="AB113">
        <f t="shared" ca="1" si="81"/>
        <v>0</v>
      </c>
      <c r="AC113">
        <f t="shared" ca="1" si="81"/>
        <v>0</v>
      </c>
      <c r="AD113">
        <f t="shared" ca="1" si="81"/>
        <v>0</v>
      </c>
      <c r="AE113">
        <f t="shared" ca="1" si="81"/>
        <v>0</v>
      </c>
      <c r="AF113">
        <f t="shared" ca="1" si="81"/>
        <v>0</v>
      </c>
      <c r="AH113" t="s">
        <v>801</v>
      </c>
    </row>
    <row r="114" spans="1:34" x14ac:dyDescent="0.15">
      <c r="AA114" t="s">
        <v>1003</v>
      </c>
      <c r="AB114" t="s">
        <v>1004</v>
      </c>
      <c r="AC114" t="s">
        <v>1019</v>
      </c>
    </row>
    <row r="117" spans="1:34" s="20" customFormat="1" ht="25.5" customHeight="1" x14ac:dyDescent="0.15">
      <c r="A117" s="19"/>
      <c r="B117" s="19">
        <f ca="1">SUM(B119:B126)</f>
        <v>0</v>
      </c>
      <c r="C117" s="19">
        <f t="shared" ref="C117:AF117" ca="1" si="82">SUM(C119:C126)</f>
        <v>0</v>
      </c>
      <c r="D117" s="19">
        <f t="shared" ca="1" si="82"/>
        <v>0</v>
      </c>
      <c r="E117" s="19">
        <f t="shared" ca="1" si="82"/>
        <v>0</v>
      </c>
      <c r="F117" s="19">
        <f t="shared" ca="1" si="82"/>
        <v>5820</v>
      </c>
      <c r="G117" s="19">
        <f t="shared" ca="1" si="82"/>
        <v>0</v>
      </c>
      <c r="H117" s="19">
        <f t="shared" ca="1" si="82"/>
        <v>15500</v>
      </c>
      <c r="I117" s="19">
        <f t="shared" ca="1" si="82"/>
        <v>0</v>
      </c>
      <c r="J117" s="19">
        <f t="shared" ca="1" si="82"/>
        <v>22000</v>
      </c>
      <c r="K117" s="19">
        <f t="shared" ca="1" si="82"/>
        <v>120000</v>
      </c>
      <c r="L117" s="19">
        <f t="shared" ca="1" si="82"/>
        <v>27680</v>
      </c>
      <c r="M117" s="19">
        <f t="shared" ca="1" si="82"/>
        <v>0</v>
      </c>
      <c r="N117" s="19">
        <f t="shared" ca="1" si="82"/>
        <v>7905</v>
      </c>
      <c r="O117" s="19">
        <f t="shared" ca="1" si="82"/>
        <v>1000</v>
      </c>
      <c r="P117" s="19">
        <f t="shared" ca="1" si="82"/>
        <v>0</v>
      </c>
      <c r="Q117" s="19">
        <f t="shared" ca="1" si="82"/>
        <v>39856</v>
      </c>
      <c r="R117" s="19">
        <f t="shared" ca="1" si="82"/>
        <v>20000</v>
      </c>
      <c r="S117" s="19">
        <f t="shared" ca="1" si="82"/>
        <v>0</v>
      </c>
      <c r="T117" s="19">
        <f t="shared" ca="1" si="82"/>
        <v>10912</v>
      </c>
      <c r="U117" s="19">
        <f t="shared" ca="1" si="82"/>
        <v>40000</v>
      </c>
      <c r="V117" s="19">
        <f t="shared" ca="1" si="82"/>
        <v>0</v>
      </c>
      <c r="W117" s="19">
        <f t="shared" ca="1" si="82"/>
        <v>13490</v>
      </c>
      <c r="X117" s="19">
        <f t="shared" ca="1" si="82"/>
        <v>25000</v>
      </c>
      <c r="Y117" s="19">
        <f t="shared" ca="1" si="82"/>
        <v>0</v>
      </c>
      <c r="Z117" s="19">
        <f t="shared" ca="1" si="82"/>
        <v>2000</v>
      </c>
      <c r="AA117" s="19">
        <f t="shared" ca="1" si="82"/>
        <v>74942</v>
      </c>
      <c r="AB117" s="19">
        <f t="shared" ca="1" si="82"/>
        <v>79860</v>
      </c>
      <c r="AC117" s="19">
        <f t="shared" ca="1" si="82"/>
        <v>17312</v>
      </c>
      <c r="AD117" s="19">
        <f t="shared" ca="1" si="82"/>
        <v>20450</v>
      </c>
      <c r="AE117" s="19">
        <f t="shared" ca="1" si="82"/>
        <v>100000</v>
      </c>
      <c r="AF117" s="19">
        <f t="shared" ca="1" si="82"/>
        <v>0</v>
      </c>
    </row>
    <row r="118" spans="1:34" s="20" customFormat="1" ht="25.5" customHeight="1" x14ac:dyDescent="0.15">
      <c r="A118" s="19">
        <f ca="1">AVERAGE(A119:A124)</f>
        <v>0.20347066906572517</v>
      </c>
      <c r="B118" s="21">
        <v>43221</v>
      </c>
      <c r="C118" s="22">
        <f t="shared" ref="C118" si="83">B118+1</f>
        <v>43222</v>
      </c>
      <c r="D118" s="22">
        <f t="shared" ref="D118" si="84">C118+1</f>
        <v>43223</v>
      </c>
      <c r="E118" s="22">
        <f t="shared" ref="E118" si="85">D118+1</f>
        <v>43224</v>
      </c>
      <c r="F118" s="22">
        <f t="shared" ref="F118" si="86">E118+1</f>
        <v>43225</v>
      </c>
      <c r="G118" s="22">
        <f t="shared" ref="G118" si="87">F118+1</f>
        <v>43226</v>
      </c>
      <c r="H118" s="22">
        <f t="shared" ref="H118" si="88">G118+1</f>
        <v>43227</v>
      </c>
      <c r="I118" s="22">
        <f t="shared" ref="I118" si="89">H118+1</f>
        <v>43228</v>
      </c>
      <c r="J118" s="22">
        <f t="shared" ref="J118" si="90">I118+1</f>
        <v>43229</v>
      </c>
      <c r="K118" s="22">
        <f t="shared" ref="K118" si="91">J118+1</f>
        <v>43230</v>
      </c>
      <c r="L118" s="22">
        <f t="shared" ref="L118" si="92">K118+1</f>
        <v>43231</v>
      </c>
      <c r="M118" s="22">
        <f t="shared" ref="M118" si="93">L118+1</f>
        <v>43232</v>
      </c>
      <c r="N118" s="22">
        <f t="shared" ref="N118" si="94">M118+1</f>
        <v>43233</v>
      </c>
      <c r="O118" s="22">
        <f t="shared" ref="O118" si="95">N118+1</f>
        <v>43234</v>
      </c>
      <c r="P118" s="22">
        <f t="shared" ref="P118" si="96">O118+1</f>
        <v>43235</v>
      </c>
      <c r="Q118" s="22">
        <f t="shared" ref="Q118" si="97">P118+1</f>
        <v>43236</v>
      </c>
      <c r="R118" s="22">
        <f t="shared" ref="R118" si="98">Q118+1</f>
        <v>43237</v>
      </c>
      <c r="S118" s="22">
        <f t="shared" ref="S118" si="99">R118+1</f>
        <v>43238</v>
      </c>
      <c r="T118" s="22">
        <f t="shared" ref="T118" si="100">S118+1</f>
        <v>43239</v>
      </c>
      <c r="U118" s="22">
        <f t="shared" ref="U118" si="101">T118+1</f>
        <v>43240</v>
      </c>
      <c r="V118" s="22">
        <f t="shared" ref="V118" si="102">U118+1</f>
        <v>43241</v>
      </c>
      <c r="W118" s="22">
        <f t="shared" ref="W118" si="103">V118+1</f>
        <v>43242</v>
      </c>
      <c r="X118" s="22">
        <f t="shared" ref="X118" si="104">W118+1</f>
        <v>43243</v>
      </c>
      <c r="Y118" s="22">
        <f t="shared" ref="Y118" si="105">X118+1</f>
        <v>43244</v>
      </c>
      <c r="Z118" s="22">
        <f t="shared" ref="Z118" si="106">Y118+1</f>
        <v>43245</v>
      </c>
      <c r="AA118" s="22">
        <f t="shared" ref="AA118" si="107">Z118+1</f>
        <v>43246</v>
      </c>
      <c r="AB118" s="22">
        <f t="shared" ref="AB118" si="108">AA118+1</f>
        <v>43247</v>
      </c>
      <c r="AC118" s="22">
        <f t="shared" ref="AC118" si="109">AB118+1</f>
        <v>43248</v>
      </c>
      <c r="AD118" s="22">
        <f t="shared" ref="AD118" si="110">AC118+1</f>
        <v>43249</v>
      </c>
      <c r="AE118" s="22">
        <f t="shared" ref="AE118" si="111">AD118+1</f>
        <v>43250</v>
      </c>
      <c r="AF118" s="22">
        <f t="shared" ref="AF118" si="112">AE118+1</f>
        <v>43251</v>
      </c>
    </row>
    <row r="119" spans="1:34" x14ac:dyDescent="0.15">
      <c r="A119" s="4">
        <f ca="1">SUMIFS(INDIRECT("'"&amp;$AH119&amp;"'!$X:$X"),INDIRECT("'"&amp;$AH119&amp;"'!$X:$X"),"&gt;0",INDIRECT("'"&amp;$AH119&amp;"'!$K:$K"),"&gt;="&amp;B$118,INDIRECT("'"&amp;$AH119&amp;"'!$K:$K"),"&lt;="&amp;AF118)*12/SUMIFS(INDIRECT("'"&amp;$AH119&amp;"'!$H:$H"),INDIRECT("'"&amp;$AH119&amp;"'!$X:$X"),"&gt;0",INDIRECT("'"&amp;$AH119&amp;"'!$K:$K"),"&gt;="&amp;B$118,INDIRECT("'"&amp;$AH119&amp;"'!$K:$K"),"&lt;="&amp;AF$118)</f>
        <v>0.19616336770297216</v>
      </c>
      <c r="B119">
        <f t="shared" ref="B119:AE119" ca="1" si="113">SUMIF(INDIRECT("'"&amp;$AH119&amp;"'!$K:$K"),B118,INDIRECT("'"&amp;$AH119&amp;"'!$W:$W"))</f>
        <v>0</v>
      </c>
      <c r="C119">
        <f t="shared" ca="1" si="113"/>
        <v>0</v>
      </c>
      <c r="D119">
        <f t="shared" ca="1" si="113"/>
        <v>0</v>
      </c>
      <c r="E119">
        <f t="shared" ca="1" si="113"/>
        <v>0</v>
      </c>
      <c r="F119">
        <f t="shared" ca="1" si="113"/>
        <v>5820</v>
      </c>
      <c r="G119">
        <f t="shared" ca="1" si="113"/>
        <v>0</v>
      </c>
      <c r="H119">
        <f t="shared" ca="1" si="113"/>
        <v>0</v>
      </c>
      <c r="I119">
        <f t="shared" ca="1" si="113"/>
        <v>0</v>
      </c>
      <c r="J119">
        <f t="shared" ca="1" si="113"/>
        <v>0</v>
      </c>
      <c r="K119">
        <f t="shared" ca="1" si="113"/>
        <v>3000</v>
      </c>
      <c r="L119">
        <f t="shared" ca="1" si="113"/>
        <v>27680</v>
      </c>
      <c r="M119">
        <f t="shared" ca="1" si="113"/>
        <v>0</v>
      </c>
      <c r="N119">
        <f t="shared" ca="1" si="113"/>
        <v>0</v>
      </c>
      <c r="O119">
        <f t="shared" ca="1" si="113"/>
        <v>0</v>
      </c>
      <c r="P119">
        <f t="shared" ca="1" si="113"/>
        <v>0</v>
      </c>
      <c r="Q119">
        <f t="shared" ca="1" si="113"/>
        <v>10000</v>
      </c>
      <c r="R119">
        <f t="shared" ca="1" si="113"/>
        <v>0</v>
      </c>
      <c r="S119">
        <f t="shared" ca="1" si="113"/>
        <v>0</v>
      </c>
      <c r="T119">
        <f t="shared" ca="1" si="113"/>
        <v>0</v>
      </c>
      <c r="U119">
        <f t="shared" ca="1" si="113"/>
        <v>40000</v>
      </c>
      <c r="V119">
        <f t="shared" ca="1" si="113"/>
        <v>0</v>
      </c>
      <c r="W119">
        <f t="shared" ca="1" si="113"/>
        <v>11500</v>
      </c>
      <c r="X119">
        <f t="shared" ca="1" si="113"/>
        <v>0</v>
      </c>
      <c r="Y119">
        <f t="shared" ca="1" si="113"/>
        <v>0</v>
      </c>
      <c r="Z119">
        <f t="shared" ca="1" si="113"/>
        <v>0</v>
      </c>
      <c r="AA119">
        <f t="shared" ca="1" si="113"/>
        <v>0</v>
      </c>
      <c r="AB119">
        <f t="shared" ca="1" si="113"/>
        <v>10000</v>
      </c>
      <c r="AC119">
        <f t="shared" ca="1" si="113"/>
        <v>0</v>
      </c>
      <c r="AD119">
        <f t="shared" ca="1" si="113"/>
        <v>0</v>
      </c>
      <c r="AE119">
        <f t="shared" ca="1" si="113"/>
        <v>0</v>
      </c>
      <c r="AF119">
        <f ca="1">SUMIF(INDIRECT("'"&amp;$AH119&amp;"'!$K:$K"),AF118,INDIRECT("'"&amp;$AH119&amp;"'!$W:$W"))</f>
        <v>0</v>
      </c>
      <c r="AH119" t="s">
        <v>294</v>
      </c>
    </row>
    <row r="120" spans="1:34" x14ac:dyDescent="0.15">
      <c r="A120" s="4">
        <f ca="1">SUMIFS(INDIRECT("'"&amp;$AH120&amp;"'!$X:$X"),INDIRECT("'"&amp;$AH120&amp;"'!$X:$X"),"&gt;0",INDIRECT("'"&amp;$AH120&amp;"'!$K:$K"),"&gt;="&amp;B$118,INDIRECT("'"&amp;$AH120&amp;"'!$K:$K"),"&lt;="&amp;AF118)*12/SUMIFS(INDIRECT("'"&amp;$AH120&amp;"'!$H:$H"),INDIRECT("'"&amp;$AH120&amp;"'!$X:$X"),"&gt;0",INDIRECT("'"&amp;$AH120&amp;"'!$K:$K"),"&gt;="&amp;B$118,INDIRECT("'"&amp;$AH120&amp;"'!$K:$K"),"&lt;="&amp;AF$118)</f>
        <v>0.28533995424292846</v>
      </c>
      <c r="B120">
        <f t="shared" ref="B120:AE120" ca="1" si="114">SUMIF(INDIRECT("'"&amp;$AH120&amp;"'!$K:$K"),B118,INDIRECT("'"&amp;$AH120&amp;"'!$W:$W"))</f>
        <v>0</v>
      </c>
      <c r="C120">
        <f t="shared" ca="1" si="114"/>
        <v>0</v>
      </c>
      <c r="D120">
        <f t="shared" ca="1" si="114"/>
        <v>0</v>
      </c>
      <c r="E120">
        <f t="shared" ca="1" si="114"/>
        <v>0</v>
      </c>
      <c r="F120">
        <f t="shared" ca="1" si="114"/>
        <v>0</v>
      </c>
      <c r="G120">
        <f t="shared" ca="1" si="114"/>
        <v>0</v>
      </c>
      <c r="H120">
        <f t="shared" ca="1" si="114"/>
        <v>0</v>
      </c>
      <c r="I120">
        <f t="shared" ca="1" si="114"/>
        <v>0</v>
      </c>
      <c r="J120">
        <f t="shared" ca="1" si="114"/>
        <v>0</v>
      </c>
      <c r="K120">
        <f t="shared" ca="1" si="114"/>
        <v>0</v>
      </c>
      <c r="L120">
        <f t="shared" ca="1" si="114"/>
        <v>0</v>
      </c>
      <c r="M120">
        <f t="shared" ca="1" si="114"/>
        <v>0</v>
      </c>
      <c r="N120">
        <f t="shared" ca="1" si="114"/>
        <v>0</v>
      </c>
      <c r="O120">
        <f t="shared" ca="1" si="114"/>
        <v>0</v>
      </c>
      <c r="P120">
        <f t="shared" ca="1" si="114"/>
        <v>0</v>
      </c>
      <c r="Q120">
        <f t="shared" ca="1" si="114"/>
        <v>0</v>
      </c>
      <c r="R120">
        <f t="shared" ca="1" si="114"/>
        <v>0</v>
      </c>
      <c r="S120">
        <f t="shared" ca="1" si="114"/>
        <v>0</v>
      </c>
      <c r="T120">
        <f t="shared" ca="1" si="114"/>
        <v>0</v>
      </c>
      <c r="U120">
        <f t="shared" ca="1" si="114"/>
        <v>0</v>
      </c>
      <c r="V120">
        <f t="shared" ca="1" si="114"/>
        <v>0</v>
      </c>
      <c r="W120">
        <f t="shared" ca="1" si="114"/>
        <v>0</v>
      </c>
      <c r="X120">
        <f t="shared" ca="1" si="114"/>
        <v>0</v>
      </c>
      <c r="Y120">
        <f t="shared" ca="1" si="114"/>
        <v>0</v>
      </c>
      <c r="Z120">
        <f t="shared" ca="1" si="114"/>
        <v>0</v>
      </c>
      <c r="AA120">
        <f t="shared" ca="1" si="114"/>
        <v>24942</v>
      </c>
      <c r="AB120">
        <f t="shared" ca="1" si="114"/>
        <v>20000</v>
      </c>
      <c r="AC120">
        <f t="shared" ca="1" si="114"/>
        <v>0</v>
      </c>
      <c r="AD120">
        <f t="shared" ca="1" si="114"/>
        <v>20450</v>
      </c>
      <c r="AE120">
        <f t="shared" ca="1" si="114"/>
        <v>0</v>
      </c>
      <c r="AF120">
        <f ca="1">SUMIF(INDIRECT("'"&amp;$AH120&amp;"'!$K:$K"),AF118,INDIRECT("'"&amp;$AH120&amp;"'!$W:$W"))</f>
        <v>0</v>
      </c>
      <c r="AH120" t="s">
        <v>296</v>
      </c>
    </row>
    <row r="121" spans="1:34" x14ac:dyDescent="0.15">
      <c r="A121" s="4">
        <f ca="1">SUMIFS(INDIRECT("'"&amp;$AH121&amp;"'!$X:$X"),INDIRECT("'"&amp;$AH121&amp;"'!$X:$X"),"&gt;0",INDIRECT("'"&amp;$AH121&amp;"'!$K:$K"),"&gt;="&amp;B$118,INDIRECT("'"&amp;$AH121&amp;"'!$K:$K"),"&lt;="&amp;AF118)*12/SUMIFS(INDIRECT("'"&amp;$AH121&amp;"'!$H:$H"),INDIRECT("'"&amp;$AH121&amp;"'!$X:$X"),"&gt;0",INDIRECT("'"&amp;$AH121&amp;"'!$K:$K"),"&gt;="&amp;B$118,INDIRECT("'"&amp;$AH121&amp;"'!$K:$K"),"&lt;="&amp;AF$118)</f>
        <v>0.20878925922723102</v>
      </c>
      <c r="B121">
        <f t="shared" ref="B121:AE121" ca="1" si="115">SUMIF(INDIRECT("'"&amp;$AH121&amp;"'!$K:$K"),B118,INDIRECT("'"&amp;$AH121&amp;"'!$W:$W"))</f>
        <v>0</v>
      </c>
      <c r="C121">
        <f t="shared" ca="1" si="115"/>
        <v>0</v>
      </c>
      <c r="D121">
        <f t="shared" ca="1" si="115"/>
        <v>0</v>
      </c>
      <c r="E121">
        <f t="shared" ca="1" si="115"/>
        <v>0</v>
      </c>
      <c r="F121">
        <f t="shared" ca="1" si="115"/>
        <v>0</v>
      </c>
      <c r="G121">
        <f t="shared" ca="1" si="115"/>
        <v>0</v>
      </c>
      <c r="H121">
        <f t="shared" ca="1" si="115"/>
        <v>0</v>
      </c>
      <c r="I121">
        <f t="shared" ca="1" si="115"/>
        <v>0</v>
      </c>
      <c r="J121">
        <f t="shared" ca="1" si="115"/>
        <v>0</v>
      </c>
      <c r="K121">
        <f t="shared" ca="1" si="115"/>
        <v>50000</v>
      </c>
      <c r="L121">
        <f t="shared" ca="1" si="115"/>
        <v>0</v>
      </c>
      <c r="M121">
        <f t="shared" ca="1" si="115"/>
        <v>0</v>
      </c>
      <c r="N121">
        <f t="shared" ca="1" si="115"/>
        <v>7000</v>
      </c>
      <c r="O121">
        <f t="shared" ca="1" si="115"/>
        <v>0</v>
      </c>
      <c r="P121">
        <f t="shared" ca="1" si="115"/>
        <v>0</v>
      </c>
      <c r="Q121">
        <f t="shared" ca="1" si="115"/>
        <v>0</v>
      </c>
      <c r="R121">
        <f t="shared" ca="1" si="115"/>
        <v>0</v>
      </c>
      <c r="S121">
        <f t="shared" ca="1" si="115"/>
        <v>0</v>
      </c>
      <c r="T121">
        <f t="shared" ca="1" si="115"/>
        <v>10912</v>
      </c>
      <c r="U121">
        <f t="shared" ca="1" si="115"/>
        <v>0</v>
      </c>
      <c r="V121">
        <f t="shared" ca="1" si="115"/>
        <v>0</v>
      </c>
      <c r="W121">
        <f t="shared" ca="1" si="115"/>
        <v>1990</v>
      </c>
      <c r="X121">
        <f t="shared" ca="1" si="115"/>
        <v>25000</v>
      </c>
      <c r="Y121">
        <f t="shared" ca="1" si="115"/>
        <v>0</v>
      </c>
      <c r="Z121">
        <f t="shared" ca="1" si="115"/>
        <v>0</v>
      </c>
      <c r="AA121">
        <f t="shared" ca="1" si="115"/>
        <v>50000</v>
      </c>
      <c r="AB121">
        <f t="shared" ca="1" si="115"/>
        <v>49860</v>
      </c>
      <c r="AC121">
        <f t="shared" ca="1" si="115"/>
        <v>17312</v>
      </c>
      <c r="AD121">
        <f t="shared" ca="1" si="115"/>
        <v>0</v>
      </c>
      <c r="AE121">
        <f t="shared" ca="1" si="115"/>
        <v>0</v>
      </c>
      <c r="AF121">
        <f ca="1">SUMIF(INDIRECT("'"&amp;$AH121&amp;"'!$K:$K"),AF118,INDIRECT("'"&amp;$AH121&amp;"'!$W:$W"))</f>
        <v>0</v>
      </c>
      <c r="AH121" t="s">
        <v>404</v>
      </c>
    </row>
    <row r="122" spans="1:34" x14ac:dyDescent="0.15">
      <c r="A122" s="4">
        <f ca="1">SUMIFS(INDIRECT("'"&amp;$AH122&amp;"'!$X:$X"),INDIRECT("'"&amp;$AH122&amp;"'!$X:$X"),"&gt;0",INDIRECT("'"&amp;$AH122&amp;"'!$K:$K"),"&gt;="&amp;B$118,INDIRECT("'"&amp;$AH122&amp;"'!$K:$K"),"&lt;="&amp;AF118)*12/SUMIFS(INDIRECT("'"&amp;$AH122&amp;"'!$H:$H"),INDIRECT("'"&amp;$AH122&amp;"'!$X:$X"),"&gt;0",INDIRECT("'"&amp;$AH122&amp;"'!$K:$K"),"&gt;="&amp;B$118,INDIRECT("'"&amp;$AH122&amp;"'!$K:$K"),"&lt;="&amp;AF$118)</f>
        <v>0.14231040681279805</v>
      </c>
      <c r="B122">
        <f t="shared" ref="B122:AE122" ca="1" si="116">SUMIF(INDIRECT("'"&amp;$AH122&amp;"'!$K:$K"),B118,INDIRECT("'"&amp;$AH122&amp;"'!$W:$W"))</f>
        <v>0</v>
      </c>
      <c r="C122">
        <f t="shared" ca="1" si="116"/>
        <v>0</v>
      </c>
      <c r="D122">
        <f t="shared" ca="1" si="116"/>
        <v>0</v>
      </c>
      <c r="E122">
        <f t="shared" ca="1" si="116"/>
        <v>0</v>
      </c>
      <c r="F122">
        <f t="shared" ca="1" si="116"/>
        <v>0</v>
      </c>
      <c r="G122">
        <f t="shared" ca="1" si="116"/>
        <v>0</v>
      </c>
      <c r="H122">
        <f t="shared" ca="1" si="116"/>
        <v>0</v>
      </c>
      <c r="I122">
        <f t="shared" ca="1" si="116"/>
        <v>0</v>
      </c>
      <c r="J122">
        <f t="shared" ca="1" si="116"/>
        <v>0</v>
      </c>
      <c r="K122">
        <f t="shared" ca="1" si="116"/>
        <v>0</v>
      </c>
      <c r="L122">
        <f t="shared" ca="1" si="116"/>
        <v>0</v>
      </c>
      <c r="M122">
        <f t="shared" ca="1" si="116"/>
        <v>0</v>
      </c>
      <c r="N122">
        <f t="shared" ca="1" si="116"/>
        <v>905</v>
      </c>
      <c r="O122">
        <f t="shared" ca="1" si="116"/>
        <v>1000</v>
      </c>
      <c r="P122">
        <f t="shared" ca="1" si="116"/>
        <v>0</v>
      </c>
      <c r="Q122">
        <f t="shared" ca="1" si="116"/>
        <v>9952</v>
      </c>
      <c r="R122">
        <f t="shared" ca="1" si="116"/>
        <v>20000</v>
      </c>
      <c r="S122">
        <f t="shared" ca="1" si="116"/>
        <v>0</v>
      </c>
      <c r="T122">
        <f t="shared" ca="1" si="116"/>
        <v>0</v>
      </c>
      <c r="U122">
        <f t="shared" ca="1" si="116"/>
        <v>0</v>
      </c>
      <c r="V122">
        <f t="shared" ca="1" si="116"/>
        <v>0</v>
      </c>
      <c r="W122">
        <f t="shared" ca="1" si="116"/>
        <v>0</v>
      </c>
      <c r="X122">
        <f t="shared" ca="1" si="116"/>
        <v>0</v>
      </c>
      <c r="Y122">
        <f t="shared" ca="1" si="116"/>
        <v>0</v>
      </c>
      <c r="Z122">
        <f t="shared" ca="1" si="116"/>
        <v>0</v>
      </c>
      <c r="AA122">
        <f t="shared" ca="1" si="116"/>
        <v>0</v>
      </c>
      <c r="AB122">
        <f t="shared" ca="1" si="116"/>
        <v>0</v>
      </c>
      <c r="AC122">
        <f t="shared" ca="1" si="116"/>
        <v>0</v>
      </c>
      <c r="AD122">
        <f t="shared" ca="1" si="116"/>
        <v>0</v>
      </c>
      <c r="AE122">
        <f t="shared" ca="1" si="116"/>
        <v>100000</v>
      </c>
      <c r="AF122">
        <f ca="1">SUMIF(INDIRECT("'"&amp;$AH122&amp;"'!$K:$K"),AF118,INDIRECT("'"&amp;$AH122&amp;"'!$W:$W"))</f>
        <v>0</v>
      </c>
      <c r="AH122" t="s">
        <v>402</v>
      </c>
    </row>
    <row r="123" spans="1:34" x14ac:dyDescent="0.15">
      <c r="A123" s="4">
        <f ca="1">SUMIFS(INDIRECT("'"&amp;$AH123&amp;"'!$X:$X"),INDIRECT("'"&amp;$AH123&amp;"'!$X:$X"),"&gt;0",INDIRECT("'"&amp;$AH123&amp;"'!$K:$K"),"&gt;="&amp;B$118,INDIRECT("'"&amp;$AH123&amp;"'!$K:$K"),"&lt;="&amp;AF118)*12/SUMIFS(INDIRECT("'"&amp;$AH123&amp;"'!$H:$H"),INDIRECT("'"&amp;$AH123&amp;"'!$X:$X"),"&gt;0",INDIRECT("'"&amp;$AH123&amp;"'!$K:$K"),"&gt;="&amp;B$118,INDIRECT("'"&amp;$AH123&amp;"'!$K:$K"),"&lt;="&amp;AF$118)</f>
        <v>0.17590638665215624</v>
      </c>
      <c r="B123">
        <f t="shared" ref="B123:AE123" ca="1" si="117">SUMIF(INDIRECT("'"&amp;$AH123&amp;"'!$K:$K"),B118,INDIRECT("'"&amp;$AH123&amp;"'!$W:$W"))</f>
        <v>0</v>
      </c>
      <c r="C123">
        <f t="shared" ca="1" si="117"/>
        <v>0</v>
      </c>
      <c r="D123">
        <f t="shared" ca="1" si="117"/>
        <v>0</v>
      </c>
      <c r="E123">
        <f t="shared" ca="1" si="117"/>
        <v>0</v>
      </c>
      <c r="F123">
        <f t="shared" ca="1" si="117"/>
        <v>0</v>
      </c>
      <c r="G123">
        <f t="shared" ca="1" si="117"/>
        <v>0</v>
      </c>
      <c r="H123">
        <f t="shared" ca="1" si="117"/>
        <v>0</v>
      </c>
      <c r="I123">
        <f t="shared" ca="1" si="117"/>
        <v>0</v>
      </c>
      <c r="J123">
        <f t="shared" ca="1" si="117"/>
        <v>0</v>
      </c>
      <c r="K123">
        <f t="shared" ca="1" si="117"/>
        <v>67000</v>
      </c>
      <c r="L123">
        <f t="shared" ca="1" si="117"/>
        <v>0</v>
      </c>
      <c r="M123">
        <f t="shared" ca="1" si="117"/>
        <v>0</v>
      </c>
      <c r="N123">
        <f t="shared" ca="1" si="117"/>
        <v>0</v>
      </c>
      <c r="O123">
        <f t="shared" ca="1" si="117"/>
        <v>0</v>
      </c>
      <c r="P123">
        <f t="shared" ca="1" si="117"/>
        <v>0</v>
      </c>
      <c r="Q123">
        <f t="shared" ca="1" si="117"/>
        <v>9952</v>
      </c>
      <c r="R123">
        <f t="shared" ca="1" si="117"/>
        <v>0</v>
      </c>
      <c r="S123">
        <f t="shared" ca="1" si="117"/>
        <v>0</v>
      </c>
      <c r="T123">
        <f t="shared" ca="1" si="117"/>
        <v>0</v>
      </c>
      <c r="U123">
        <f t="shared" ca="1" si="117"/>
        <v>0</v>
      </c>
      <c r="V123">
        <f t="shared" ca="1" si="117"/>
        <v>0</v>
      </c>
      <c r="W123">
        <f t="shared" ca="1" si="117"/>
        <v>0</v>
      </c>
      <c r="X123">
        <f t="shared" ca="1" si="117"/>
        <v>0</v>
      </c>
      <c r="Y123">
        <f t="shared" ca="1" si="117"/>
        <v>0</v>
      </c>
      <c r="Z123">
        <f t="shared" ca="1" si="117"/>
        <v>2000</v>
      </c>
      <c r="AA123">
        <f t="shared" ca="1" si="117"/>
        <v>0</v>
      </c>
      <c r="AB123">
        <f t="shared" ca="1" si="117"/>
        <v>0</v>
      </c>
      <c r="AC123">
        <f t="shared" ca="1" si="117"/>
        <v>0</v>
      </c>
      <c r="AD123">
        <f t="shared" ca="1" si="117"/>
        <v>0</v>
      </c>
      <c r="AE123">
        <f t="shared" ca="1" si="117"/>
        <v>0</v>
      </c>
      <c r="AF123">
        <f ca="1">SUMIF(INDIRECT("'"&amp;$AH123&amp;"'!$K:$K"),AF118,INDIRECT("'"&amp;$AH123&amp;"'!$W:$W"))</f>
        <v>0</v>
      </c>
      <c r="AH123" t="s">
        <v>297</v>
      </c>
    </row>
    <row r="124" spans="1:34" x14ac:dyDescent="0.15">
      <c r="A124" s="4">
        <f ca="1">SUMIFS(INDIRECT("'"&amp;$AH124&amp;"'!$X:$X"),INDIRECT("'"&amp;$AH124&amp;"'!$X:$X"),"&gt;0",INDIRECT("'"&amp;$AH124&amp;"'!$K:$K"),"&gt;="&amp;B$118,INDIRECT("'"&amp;$AH124&amp;"'!$K:$K"),"&lt;="&amp;AF118)*12/SUMIFS(INDIRECT("'"&amp;$AH124&amp;"'!$H:$H"),INDIRECT("'"&amp;$AH124&amp;"'!$X:$X"),"&gt;0",INDIRECT("'"&amp;$AH124&amp;"'!$K:$K"),"&gt;="&amp;B$118,INDIRECT("'"&amp;$AH124&amp;"'!$K:$K"),"&lt;="&amp;AF$118)</f>
        <v>0.21231463975626499</v>
      </c>
      <c r="B124">
        <f t="shared" ref="B124:AF124" ca="1" si="118">SUMIF(INDIRECT("'"&amp;$AH124&amp;"'!$K:$K"),B118,INDIRECT("'"&amp;$AH124&amp;"'!$W:$W"))</f>
        <v>0</v>
      </c>
      <c r="C124">
        <f t="shared" ca="1" si="118"/>
        <v>0</v>
      </c>
      <c r="D124">
        <f t="shared" ca="1" si="118"/>
        <v>0</v>
      </c>
      <c r="E124">
        <f t="shared" ca="1" si="118"/>
        <v>0</v>
      </c>
      <c r="F124">
        <f t="shared" ca="1" si="118"/>
        <v>0</v>
      </c>
      <c r="G124">
        <f t="shared" ca="1" si="118"/>
        <v>0</v>
      </c>
      <c r="H124">
        <f t="shared" ca="1" si="118"/>
        <v>15500</v>
      </c>
      <c r="I124">
        <f t="shared" ca="1" si="118"/>
        <v>0</v>
      </c>
      <c r="J124">
        <f t="shared" ca="1" si="118"/>
        <v>22000</v>
      </c>
      <c r="K124">
        <f t="shared" ca="1" si="118"/>
        <v>0</v>
      </c>
      <c r="L124">
        <f t="shared" ca="1" si="118"/>
        <v>0</v>
      </c>
      <c r="M124">
        <f t="shared" ca="1" si="118"/>
        <v>0</v>
      </c>
      <c r="N124">
        <f t="shared" ca="1" si="118"/>
        <v>0</v>
      </c>
      <c r="O124">
        <f t="shared" ca="1" si="118"/>
        <v>0</v>
      </c>
      <c r="P124">
        <f t="shared" ca="1" si="118"/>
        <v>0</v>
      </c>
      <c r="Q124">
        <f t="shared" ca="1" si="118"/>
        <v>9952</v>
      </c>
      <c r="R124">
        <f t="shared" ca="1" si="118"/>
        <v>0</v>
      </c>
      <c r="S124">
        <f t="shared" ca="1" si="118"/>
        <v>0</v>
      </c>
      <c r="T124">
        <f t="shared" ca="1" si="118"/>
        <v>0</v>
      </c>
      <c r="U124">
        <f t="shared" ca="1" si="118"/>
        <v>0</v>
      </c>
      <c r="V124">
        <f t="shared" ca="1" si="118"/>
        <v>0</v>
      </c>
      <c r="W124">
        <f t="shared" ca="1" si="118"/>
        <v>0</v>
      </c>
      <c r="X124">
        <f t="shared" ca="1" si="118"/>
        <v>0</v>
      </c>
      <c r="Y124">
        <f t="shared" ca="1" si="118"/>
        <v>0</v>
      </c>
      <c r="Z124">
        <f t="shared" ca="1" si="118"/>
        <v>0</v>
      </c>
      <c r="AA124">
        <f t="shared" ca="1" si="118"/>
        <v>0</v>
      </c>
      <c r="AB124">
        <f t="shared" ca="1" si="118"/>
        <v>0</v>
      </c>
      <c r="AC124">
        <f t="shared" ca="1" si="118"/>
        <v>0</v>
      </c>
      <c r="AD124">
        <f t="shared" ca="1" si="118"/>
        <v>0</v>
      </c>
      <c r="AE124">
        <f t="shared" ca="1" si="118"/>
        <v>0</v>
      </c>
      <c r="AF124">
        <f t="shared" ca="1" si="118"/>
        <v>0</v>
      </c>
      <c r="AH124" t="s">
        <v>801</v>
      </c>
    </row>
    <row r="125" spans="1:34" x14ac:dyDescent="0.15">
      <c r="N125" t="s">
        <v>1007</v>
      </c>
    </row>
    <row r="126" spans="1:34" x14ac:dyDescent="0.15">
      <c r="K126" t="s">
        <v>1002</v>
      </c>
    </row>
    <row r="129" spans="1:34" s="20" customFormat="1" ht="25.5" customHeight="1" x14ac:dyDescent="0.15">
      <c r="A129" s="19"/>
      <c r="B129" s="19">
        <f ca="1">SUM(B131:B138)</f>
        <v>0</v>
      </c>
      <c r="C129" s="19">
        <f t="shared" ref="C129:AF129" ca="1" si="119">SUM(C131:C138)</f>
        <v>0</v>
      </c>
      <c r="D129" s="19">
        <f t="shared" ca="1" si="119"/>
        <v>0</v>
      </c>
      <c r="E129" s="19">
        <f t="shared" ca="1" si="119"/>
        <v>20000</v>
      </c>
      <c r="F129" s="19">
        <f t="shared" ca="1" si="119"/>
        <v>49400</v>
      </c>
      <c r="G129" s="19">
        <f t="shared" ca="1" si="119"/>
        <v>0</v>
      </c>
      <c r="H129" s="19">
        <f t="shared" ca="1" si="119"/>
        <v>0</v>
      </c>
      <c r="I129" s="19">
        <f t="shared" ca="1" si="119"/>
        <v>2000</v>
      </c>
      <c r="J129" s="19">
        <f t="shared" ca="1" si="119"/>
        <v>100000</v>
      </c>
      <c r="K129" s="19">
        <f t="shared" ca="1" si="119"/>
        <v>0</v>
      </c>
      <c r="L129" s="19">
        <f t="shared" ca="1" si="119"/>
        <v>0</v>
      </c>
      <c r="M129" s="19">
        <f t="shared" ca="1" si="119"/>
        <v>7000</v>
      </c>
      <c r="N129" s="19">
        <f t="shared" ca="1" si="119"/>
        <v>0</v>
      </c>
      <c r="O129" s="19">
        <f t="shared" ca="1" si="119"/>
        <v>0</v>
      </c>
      <c r="P129" s="19">
        <f t="shared" ca="1" si="119"/>
        <v>5000</v>
      </c>
      <c r="Q129" s="19">
        <f t="shared" ca="1" si="119"/>
        <v>7000</v>
      </c>
      <c r="R129" s="19">
        <f t="shared" ca="1" si="119"/>
        <v>0</v>
      </c>
      <c r="S129" s="19">
        <f t="shared" ca="1" si="119"/>
        <v>0</v>
      </c>
      <c r="T129" s="19">
        <f t="shared" ca="1" si="119"/>
        <v>0</v>
      </c>
      <c r="U129" s="19">
        <f t="shared" ca="1" si="119"/>
        <v>0</v>
      </c>
      <c r="V129" s="19">
        <f t="shared" ca="1" si="119"/>
        <v>0</v>
      </c>
      <c r="W129" s="19">
        <f t="shared" ca="1" si="119"/>
        <v>9000</v>
      </c>
      <c r="X129" s="19">
        <f t="shared" ca="1" si="119"/>
        <v>0</v>
      </c>
      <c r="Y129" s="19">
        <f t="shared" ca="1" si="119"/>
        <v>0</v>
      </c>
      <c r="Z129" s="19">
        <f t="shared" ca="1" si="119"/>
        <v>7607</v>
      </c>
      <c r="AA129" s="19">
        <f t="shared" ca="1" si="119"/>
        <v>0</v>
      </c>
      <c r="AB129" s="19">
        <f t="shared" ca="1" si="119"/>
        <v>0</v>
      </c>
      <c r="AC129" s="19">
        <f t="shared" ca="1" si="119"/>
        <v>35000</v>
      </c>
      <c r="AD129" s="19">
        <f t="shared" ca="1" si="119"/>
        <v>0</v>
      </c>
      <c r="AE129" s="19">
        <f t="shared" ca="1" si="119"/>
        <v>0</v>
      </c>
      <c r="AF129" s="19">
        <f t="shared" ca="1" si="119"/>
        <v>0</v>
      </c>
    </row>
    <row r="130" spans="1:34" s="20" customFormat="1" ht="25.5" customHeight="1" x14ac:dyDescent="0.15">
      <c r="A130" s="19" t="e">
        <f ca="1">AVERAGE(A131:A136)</f>
        <v>#DIV/0!</v>
      </c>
      <c r="B130" s="21">
        <v>43252</v>
      </c>
      <c r="C130" s="22">
        <f t="shared" ref="C130" si="120">B130+1</f>
        <v>43253</v>
      </c>
      <c r="D130" s="22">
        <f t="shared" ref="D130" si="121">C130+1</f>
        <v>43254</v>
      </c>
      <c r="E130" s="22">
        <f t="shared" ref="E130" si="122">D130+1</f>
        <v>43255</v>
      </c>
      <c r="F130" s="22">
        <f t="shared" ref="F130" si="123">E130+1</f>
        <v>43256</v>
      </c>
      <c r="G130" s="22">
        <f t="shared" ref="G130" si="124">F130+1</f>
        <v>43257</v>
      </c>
      <c r="H130" s="22">
        <f t="shared" ref="H130" si="125">G130+1</f>
        <v>43258</v>
      </c>
      <c r="I130" s="22">
        <f t="shared" ref="I130" si="126">H130+1</f>
        <v>43259</v>
      </c>
      <c r="J130" s="22">
        <f t="shared" ref="J130" si="127">I130+1</f>
        <v>43260</v>
      </c>
      <c r="K130" s="22">
        <f t="shared" ref="K130" si="128">J130+1</f>
        <v>43261</v>
      </c>
      <c r="L130" s="22">
        <f t="shared" ref="L130" si="129">K130+1</f>
        <v>43262</v>
      </c>
      <c r="M130" s="22">
        <f t="shared" ref="M130" si="130">L130+1</f>
        <v>43263</v>
      </c>
      <c r="N130" s="22">
        <f t="shared" ref="N130" si="131">M130+1</f>
        <v>43264</v>
      </c>
      <c r="O130" s="22">
        <f t="shared" ref="O130" si="132">N130+1</f>
        <v>43265</v>
      </c>
      <c r="P130" s="22">
        <f t="shared" ref="P130" si="133">O130+1</f>
        <v>43266</v>
      </c>
      <c r="Q130" s="22">
        <f t="shared" ref="Q130" si="134">P130+1</f>
        <v>43267</v>
      </c>
      <c r="R130" s="22">
        <f t="shared" ref="R130" si="135">Q130+1</f>
        <v>43268</v>
      </c>
      <c r="S130" s="22">
        <f t="shared" ref="S130" si="136">R130+1</f>
        <v>43269</v>
      </c>
      <c r="T130" s="22">
        <f t="shared" ref="T130" si="137">S130+1</f>
        <v>43270</v>
      </c>
      <c r="U130" s="22">
        <f t="shared" ref="U130" si="138">T130+1</f>
        <v>43271</v>
      </c>
      <c r="V130" s="22">
        <f t="shared" ref="V130" si="139">U130+1</f>
        <v>43272</v>
      </c>
      <c r="W130" s="22">
        <f t="shared" ref="W130" si="140">V130+1</f>
        <v>43273</v>
      </c>
      <c r="X130" s="22">
        <f t="shared" ref="X130" si="141">W130+1</f>
        <v>43274</v>
      </c>
      <c r="Y130" s="22">
        <f t="shared" ref="Y130" si="142">X130+1</f>
        <v>43275</v>
      </c>
      <c r="Z130" s="22">
        <f t="shared" ref="Z130" si="143">Y130+1</f>
        <v>43276</v>
      </c>
      <c r="AA130" s="22">
        <f t="shared" ref="AA130" si="144">Z130+1</f>
        <v>43277</v>
      </c>
      <c r="AB130" s="22">
        <f t="shared" ref="AB130" si="145">AA130+1</f>
        <v>43278</v>
      </c>
      <c r="AC130" s="22">
        <f t="shared" ref="AC130" si="146">AB130+1</f>
        <v>43279</v>
      </c>
      <c r="AD130" s="22">
        <f t="shared" ref="AD130" si="147">AC130+1</f>
        <v>43280</v>
      </c>
      <c r="AE130" s="22">
        <f t="shared" ref="AE130" si="148">AD130+1</f>
        <v>43281</v>
      </c>
      <c r="AF130" s="22">
        <f t="shared" ref="AF130" si="149">AE130+1</f>
        <v>43282</v>
      </c>
    </row>
    <row r="131" spans="1:34" x14ac:dyDescent="0.15">
      <c r="A131" s="4">
        <f ca="1">SUMIFS(INDIRECT("'"&amp;$AH131&amp;"'!$X:$X"),INDIRECT("'"&amp;$AH131&amp;"'!$X:$X"),"&gt;0",INDIRECT("'"&amp;$AH131&amp;"'!$K:$K"),"&gt;="&amp;B130,INDIRECT("'"&amp;$AH131&amp;"'!$K:$K"),"&lt;="&amp;AF130)*12/SUMIFS(INDIRECT("'"&amp;$AH131&amp;"'!$H:$H"),INDIRECT("'"&amp;$AH131&amp;"'!$X:$X"),"&gt;0",INDIRECT("'"&amp;$AH131&amp;"'!$K:$K"),"&gt;="&amp;B130,INDIRECT("'"&amp;$AH131&amp;"'!$K:$K"),"&lt;="&amp;AF130)</f>
        <v>0.16783755170901174</v>
      </c>
      <c r="B131">
        <f t="shared" ref="B131:AE131" ca="1" si="150">SUMIF(INDIRECT("'"&amp;$AH131&amp;"'!$K:$K"),B130,INDIRECT("'"&amp;$AH131&amp;"'!$W:$W"))</f>
        <v>0</v>
      </c>
      <c r="C131">
        <f t="shared" ca="1" si="150"/>
        <v>0</v>
      </c>
      <c r="D131">
        <f t="shared" ca="1" si="150"/>
        <v>0</v>
      </c>
      <c r="E131">
        <f t="shared" ca="1" si="150"/>
        <v>20000</v>
      </c>
      <c r="F131">
        <f t="shared" ca="1" si="150"/>
        <v>0</v>
      </c>
      <c r="G131">
        <f t="shared" ca="1" si="150"/>
        <v>0</v>
      </c>
      <c r="H131">
        <f t="shared" ca="1" si="150"/>
        <v>0</v>
      </c>
      <c r="I131">
        <f t="shared" ca="1" si="150"/>
        <v>1000</v>
      </c>
      <c r="J131">
        <f t="shared" ca="1" si="150"/>
        <v>100000</v>
      </c>
      <c r="K131">
        <f t="shared" ca="1" si="150"/>
        <v>0</v>
      </c>
      <c r="L131">
        <f t="shared" ca="1" si="150"/>
        <v>0</v>
      </c>
      <c r="M131">
        <f t="shared" ca="1" si="150"/>
        <v>0</v>
      </c>
      <c r="N131">
        <f t="shared" ca="1" si="150"/>
        <v>0</v>
      </c>
      <c r="O131">
        <f t="shared" ca="1" si="150"/>
        <v>0</v>
      </c>
      <c r="P131">
        <f t="shared" ca="1" si="150"/>
        <v>0</v>
      </c>
      <c r="Q131">
        <f t="shared" ca="1" si="150"/>
        <v>7000</v>
      </c>
      <c r="R131">
        <f t="shared" ca="1" si="150"/>
        <v>0</v>
      </c>
      <c r="S131">
        <f t="shared" ca="1" si="150"/>
        <v>0</v>
      </c>
      <c r="T131">
        <f t="shared" ca="1" si="150"/>
        <v>0</v>
      </c>
      <c r="U131">
        <f t="shared" ca="1" si="150"/>
        <v>0</v>
      </c>
      <c r="V131">
        <f t="shared" ca="1" si="150"/>
        <v>0</v>
      </c>
      <c r="W131">
        <f t="shared" ca="1" si="150"/>
        <v>2000</v>
      </c>
      <c r="X131">
        <f t="shared" ca="1" si="150"/>
        <v>0</v>
      </c>
      <c r="Y131">
        <f t="shared" ca="1" si="150"/>
        <v>0</v>
      </c>
      <c r="Z131">
        <f t="shared" ca="1" si="150"/>
        <v>7607</v>
      </c>
      <c r="AA131">
        <f t="shared" ca="1" si="150"/>
        <v>0</v>
      </c>
      <c r="AB131">
        <f t="shared" ca="1" si="150"/>
        <v>0</v>
      </c>
      <c r="AC131">
        <f t="shared" ca="1" si="150"/>
        <v>0</v>
      </c>
      <c r="AD131">
        <f t="shared" ca="1" si="150"/>
        <v>0</v>
      </c>
      <c r="AE131">
        <f t="shared" ca="1" si="150"/>
        <v>0</v>
      </c>
      <c r="AF131">
        <f ca="1">SUMIF(INDIRECT("'"&amp;$AH131&amp;"'!$K:$K"),AF130,INDIRECT("'"&amp;$AH131&amp;"'!$W:$W"))</f>
        <v>0</v>
      </c>
      <c r="AH131" t="s">
        <v>294</v>
      </c>
    </row>
    <row r="132" spans="1:34" x14ac:dyDescent="0.15">
      <c r="A132" s="4">
        <f ca="1">SUMIFS(INDIRECT("'"&amp;$AH132&amp;"'!$X:$X"),INDIRECT("'"&amp;$AH132&amp;"'!$X:$X"),"&gt;0",INDIRECT("'"&amp;$AH132&amp;"'!$K:$K"),"&gt;="&amp;B130,INDIRECT("'"&amp;$AH132&amp;"'!$K:$K"),"&lt;="&amp;AF130)*12/SUMIFS(INDIRECT("'"&amp;$AH132&amp;"'!$H:$H"),INDIRECT("'"&amp;$AH132&amp;"'!$X:$X"),"&gt;0",INDIRECT("'"&amp;$AH132&amp;"'!$K:$K"),"&gt;="&amp;B130,INDIRECT("'"&amp;$AH132&amp;"'!$K:$K"),"&lt;="&amp;AF130)</f>
        <v>0.20101818944711922</v>
      </c>
      <c r="B132">
        <f t="shared" ref="B132:AE132" ca="1" si="151">SUMIF(INDIRECT("'"&amp;$AH132&amp;"'!$K:$K"),B130,INDIRECT("'"&amp;$AH132&amp;"'!$W:$W"))</f>
        <v>0</v>
      </c>
      <c r="C132">
        <f t="shared" ca="1" si="151"/>
        <v>0</v>
      </c>
      <c r="D132">
        <f t="shared" ca="1" si="151"/>
        <v>0</v>
      </c>
      <c r="E132">
        <f t="shared" ca="1" si="151"/>
        <v>0</v>
      </c>
      <c r="F132">
        <f t="shared" ca="1" si="151"/>
        <v>49400</v>
      </c>
      <c r="G132">
        <f t="shared" ca="1" si="151"/>
        <v>0</v>
      </c>
      <c r="H132">
        <f t="shared" ca="1" si="151"/>
        <v>0</v>
      </c>
      <c r="I132">
        <f t="shared" ca="1" si="151"/>
        <v>1000</v>
      </c>
      <c r="J132">
        <f t="shared" ca="1" si="151"/>
        <v>0</v>
      </c>
      <c r="K132">
        <f t="shared" ca="1" si="151"/>
        <v>0</v>
      </c>
      <c r="L132">
        <f t="shared" ca="1" si="151"/>
        <v>0</v>
      </c>
      <c r="M132">
        <f t="shared" ca="1" si="151"/>
        <v>0</v>
      </c>
      <c r="N132">
        <f t="shared" ca="1" si="151"/>
        <v>0</v>
      </c>
      <c r="O132">
        <f t="shared" ca="1" si="151"/>
        <v>0</v>
      </c>
      <c r="P132">
        <f t="shared" ca="1" si="151"/>
        <v>5000</v>
      </c>
      <c r="Q132">
        <f t="shared" ca="1" si="151"/>
        <v>0</v>
      </c>
      <c r="R132">
        <f t="shared" ca="1" si="151"/>
        <v>0</v>
      </c>
      <c r="S132">
        <f t="shared" ca="1" si="151"/>
        <v>0</v>
      </c>
      <c r="T132">
        <f t="shared" ca="1" si="151"/>
        <v>0</v>
      </c>
      <c r="U132">
        <f t="shared" ca="1" si="151"/>
        <v>0</v>
      </c>
      <c r="V132">
        <f t="shared" ca="1" si="151"/>
        <v>0</v>
      </c>
      <c r="W132">
        <f t="shared" ca="1" si="151"/>
        <v>7000</v>
      </c>
      <c r="X132">
        <f t="shared" ca="1" si="151"/>
        <v>0</v>
      </c>
      <c r="Y132">
        <f t="shared" ca="1" si="151"/>
        <v>0</v>
      </c>
      <c r="Z132">
        <f t="shared" ca="1" si="151"/>
        <v>0</v>
      </c>
      <c r="AA132">
        <f t="shared" ca="1" si="151"/>
        <v>0</v>
      </c>
      <c r="AB132">
        <f t="shared" ca="1" si="151"/>
        <v>0</v>
      </c>
      <c r="AC132">
        <f t="shared" ca="1" si="151"/>
        <v>0</v>
      </c>
      <c r="AD132">
        <f t="shared" ca="1" si="151"/>
        <v>0</v>
      </c>
      <c r="AE132">
        <f t="shared" ca="1" si="151"/>
        <v>0</v>
      </c>
      <c r="AF132">
        <f ca="1">SUMIF(INDIRECT("'"&amp;$AH132&amp;"'!$K:$K"),AF130,INDIRECT("'"&amp;$AH132&amp;"'!$W:$W"))</f>
        <v>0</v>
      </c>
      <c r="AH132" t="s">
        <v>296</v>
      </c>
    </row>
    <row r="133" spans="1:34" x14ac:dyDescent="0.15">
      <c r="A133" s="4">
        <f ca="1">SUMIFS(INDIRECT("'"&amp;$AH133&amp;"'!$X:$X"),INDIRECT("'"&amp;$AH133&amp;"'!$X:$X"),"&gt;0",INDIRECT("'"&amp;$AH133&amp;"'!$K:$K"),"&gt;="&amp;B130,INDIRECT("'"&amp;$AH133&amp;"'!$K:$K"),"&lt;="&amp;AF130)*12/SUMIFS(INDIRECT("'"&amp;$AH133&amp;"'!$H:$H"),INDIRECT("'"&amp;$AH133&amp;"'!$X:$X"),"&gt;0",INDIRECT("'"&amp;$AH133&amp;"'!$K:$K"),"&gt;="&amp;B130,INDIRECT("'"&amp;$AH133&amp;"'!$K:$K"),"&lt;="&amp;AF130)</f>
        <v>0.19125523809523809</v>
      </c>
      <c r="B133">
        <f t="shared" ref="B133:AE133" ca="1" si="152">SUMIF(INDIRECT("'"&amp;$AH133&amp;"'!$K:$K"),B130,INDIRECT("'"&amp;$AH133&amp;"'!$W:$W"))</f>
        <v>0</v>
      </c>
      <c r="C133">
        <f t="shared" ca="1" si="152"/>
        <v>0</v>
      </c>
      <c r="D133">
        <f t="shared" ca="1" si="152"/>
        <v>0</v>
      </c>
      <c r="E133">
        <f t="shared" ca="1" si="152"/>
        <v>0</v>
      </c>
      <c r="F133">
        <f t="shared" ca="1" si="152"/>
        <v>0</v>
      </c>
      <c r="G133">
        <f t="shared" ca="1" si="152"/>
        <v>0</v>
      </c>
      <c r="H133">
        <f t="shared" ca="1" si="152"/>
        <v>0</v>
      </c>
      <c r="I133">
        <f t="shared" ca="1" si="152"/>
        <v>0</v>
      </c>
      <c r="J133">
        <f t="shared" ca="1" si="152"/>
        <v>0</v>
      </c>
      <c r="K133">
        <f t="shared" ca="1" si="152"/>
        <v>0</v>
      </c>
      <c r="L133">
        <f t="shared" ca="1" si="152"/>
        <v>0</v>
      </c>
      <c r="M133">
        <f t="shared" ca="1" si="152"/>
        <v>0</v>
      </c>
      <c r="N133">
        <f t="shared" ca="1" si="152"/>
        <v>0</v>
      </c>
      <c r="O133">
        <f t="shared" ca="1" si="152"/>
        <v>0</v>
      </c>
      <c r="P133">
        <f t="shared" ca="1" si="152"/>
        <v>0</v>
      </c>
      <c r="Q133">
        <f t="shared" ca="1" si="152"/>
        <v>0</v>
      </c>
      <c r="R133">
        <f t="shared" ca="1" si="152"/>
        <v>0</v>
      </c>
      <c r="S133">
        <f t="shared" ca="1" si="152"/>
        <v>0</v>
      </c>
      <c r="T133">
        <f t="shared" ca="1" si="152"/>
        <v>0</v>
      </c>
      <c r="U133">
        <f t="shared" ca="1" si="152"/>
        <v>0</v>
      </c>
      <c r="V133">
        <f t="shared" ca="1" si="152"/>
        <v>0</v>
      </c>
      <c r="W133">
        <f t="shared" ca="1" si="152"/>
        <v>0</v>
      </c>
      <c r="X133">
        <f t="shared" ca="1" si="152"/>
        <v>0</v>
      </c>
      <c r="Y133">
        <f t="shared" ca="1" si="152"/>
        <v>0</v>
      </c>
      <c r="Z133">
        <f t="shared" ca="1" si="152"/>
        <v>0</v>
      </c>
      <c r="AA133">
        <f t="shared" ca="1" si="152"/>
        <v>0</v>
      </c>
      <c r="AB133">
        <f t="shared" ca="1" si="152"/>
        <v>0</v>
      </c>
      <c r="AC133">
        <f t="shared" ca="1" si="152"/>
        <v>35000</v>
      </c>
      <c r="AD133">
        <f t="shared" ca="1" si="152"/>
        <v>0</v>
      </c>
      <c r="AE133">
        <f t="shared" ca="1" si="152"/>
        <v>0</v>
      </c>
      <c r="AF133">
        <f ca="1">SUMIF(INDIRECT("'"&amp;$AH133&amp;"'!$K:$K"),AF130,INDIRECT("'"&amp;$AH133&amp;"'!$W:$W"))</f>
        <v>0</v>
      </c>
      <c r="AH133" t="s">
        <v>404</v>
      </c>
    </row>
    <row r="134" spans="1:34" x14ac:dyDescent="0.15">
      <c r="A134" s="4">
        <f ca="1">SUMIFS(INDIRECT("'"&amp;$AH134&amp;"'!$X:$X"),INDIRECT("'"&amp;$AH134&amp;"'!$X:$X"),"&gt;0",INDIRECT("'"&amp;$AH134&amp;"'!$K:$K"),"&gt;="&amp;B130,INDIRECT("'"&amp;$AH134&amp;"'!$K:$K"),"&lt;="&amp;AF130)*12/SUMIFS(INDIRECT("'"&amp;$AH134&amp;"'!$H:$H"),INDIRECT("'"&amp;$AH134&amp;"'!$X:$X"),"&gt;0",INDIRECT("'"&amp;$AH134&amp;"'!$K:$K"),"&gt;="&amp;B130,INDIRECT("'"&amp;$AH134&amp;"'!$K:$K"),"&lt;="&amp;AF130)</f>
        <v>0.13329274004683839</v>
      </c>
      <c r="B134">
        <f t="shared" ref="B134:AE134" ca="1" si="153">SUMIF(INDIRECT("'"&amp;$AH134&amp;"'!$K:$K"),B130,INDIRECT("'"&amp;$AH134&amp;"'!$W:$W"))</f>
        <v>0</v>
      </c>
      <c r="C134">
        <f t="shared" ca="1" si="153"/>
        <v>0</v>
      </c>
      <c r="D134">
        <f t="shared" ca="1" si="153"/>
        <v>0</v>
      </c>
      <c r="E134">
        <f t="shared" ca="1" si="153"/>
        <v>0</v>
      </c>
      <c r="F134">
        <f t="shared" ca="1" si="153"/>
        <v>0</v>
      </c>
      <c r="G134">
        <f t="shared" ca="1" si="153"/>
        <v>0</v>
      </c>
      <c r="H134">
        <f t="shared" ca="1" si="153"/>
        <v>0</v>
      </c>
      <c r="I134">
        <f t="shared" ca="1" si="153"/>
        <v>0</v>
      </c>
      <c r="J134">
        <f t="shared" ca="1" si="153"/>
        <v>0</v>
      </c>
      <c r="K134">
        <f t="shared" ca="1" si="153"/>
        <v>0</v>
      </c>
      <c r="L134">
        <f t="shared" ca="1" si="153"/>
        <v>0</v>
      </c>
      <c r="M134">
        <f t="shared" ca="1" si="153"/>
        <v>7000</v>
      </c>
      <c r="N134">
        <f t="shared" ca="1" si="153"/>
        <v>0</v>
      </c>
      <c r="O134">
        <f t="shared" ca="1" si="153"/>
        <v>0</v>
      </c>
      <c r="P134">
        <f t="shared" ca="1" si="153"/>
        <v>0</v>
      </c>
      <c r="Q134">
        <f t="shared" ca="1" si="153"/>
        <v>0</v>
      </c>
      <c r="R134">
        <f t="shared" ca="1" si="153"/>
        <v>0</v>
      </c>
      <c r="S134">
        <f t="shared" ca="1" si="153"/>
        <v>0</v>
      </c>
      <c r="T134">
        <f t="shared" ca="1" si="153"/>
        <v>0</v>
      </c>
      <c r="U134">
        <f t="shared" ca="1" si="153"/>
        <v>0</v>
      </c>
      <c r="V134">
        <f t="shared" ca="1" si="153"/>
        <v>0</v>
      </c>
      <c r="W134">
        <f t="shared" ca="1" si="153"/>
        <v>0</v>
      </c>
      <c r="X134">
        <f t="shared" ca="1" si="153"/>
        <v>0</v>
      </c>
      <c r="Y134">
        <f t="shared" ca="1" si="153"/>
        <v>0</v>
      </c>
      <c r="Z134">
        <f t="shared" ca="1" si="153"/>
        <v>0</v>
      </c>
      <c r="AA134">
        <f t="shared" ca="1" si="153"/>
        <v>0</v>
      </c>
      <c r="AB134">
        <f t="shared" ca="1" si="153"/>
        <v>0</v>
      </c>
      <c r="AC134">
        <f t="shared" ca="1" si="153"/>
        <v>0</v>
      </c>
      <c r="AD134">
        <f t="shared" ca="1" si="153"/>
        <v>0</v>
      </c>
      <c r="AE134">
        <f t="shared" ca="1" si="153"/>
        <v>0</v>
      </c>
      <c r="AF134">
        <f ca="1">SUMIF(INDIRECT("'"&amp;$AH134&amp;"'!$K:$K"),AF130,INDIRECT("'"&amp;$AH134&amp;"'!$W:$W"))</f>
        <v>0</v>
      </c>
      <c r="AH134" t="s">
        <v>402</v>
      </c>
    </row>
    <row r="135" spans="1:34" x14ac:dyDescent="0.15">
      <c r="A135" s="4" t="e">
        <f ca="1">SUMIFS(INDIRECT("'"&amp;$AH135&amp;"'!$X:$X"),INDIRECT("'"&amp;$AH135&amp;"'!$X:$X"),"&gt;0",INDIRECT("'"&amp;$AH135&amp;"'!$K:$K"),"&gt;="&amp;B130,INDIRECT("'"&amp;$AH135&amp;"'!$K:$K"),"&lt;="&amp;AF130)*12/SUMIFS(INDIRECT("'"&amp;$AH135&amp;"'!$H:$H"),INDIRECT("'"&amp;$AH135&amp;"'!$X:$X"),"&gt;0",INDIRECT("'"&amp;$AH135&amp;"'!$K:$K"),"&gt;="&amp;B130,INDIRECT("'"&amp;$AH135&amp;"'!$K:$K"),"&lt;="&amp;AF130)</f>
        <v>#DIV/0!</v>
      </c>
      <c r="B135">
        <f t="shared" ref="B135:AE135" ca="1" si="154">SUMIF(INDIRECT("'"&amp;$AH135&amp;"'!$K:$K"),B130,INDIRECT("'"&amp;$AH135&amp;"'!$W:$W"))</f>
        <v>0</v>
      </c>
      <c r="C135">
        <f t="shared" ca="1" si="154"/>
        <v>0</v>
      </c>
      <c r="D135">
        <f t="shared" ca="1" si="154"/>
        <v>0</v>
      </c>
      <c r="E135">
        <f t="shared" ca="1" si="154"/>
        <v>0</v>
      </c>
      <c r="F135">
        <f t="shared" ca="1" si="154"/>
        <v>0</v>
      </c>
      <c r="G135">
        <f t="shared" ca="1" si="154"/>
        <v>0</v>
      </c>
      <c r="H135">
        <f t="shared" ca="1" si="154"/>
        <v>0</v>
      </c>
      <c r="I135">
        <f t="shared" ca="1" si="154"/>
        <v>0</v>
      </c>
      <c r="J135">
        <f t="shared" ca="1" si="154"/>
        <v>0</v>
      </c>
      <c r="K135">
        <f t="shared" ca="1" si="154"/>
        <v>0</v>
      </c>
      <c r="L135">
        <f t="shared" ca="1" si="154"/>
        <v>0</v>
      </c>
      <c r="M135">
        <f t="shared" ca="1" si="154"/>
        <v>0</v>
      </c>
      <c r="N135">
        <f t="shared" ca="1" si="154"/>
        <v>0</v>
      </c>
      <c r="O135">
        <f t="shared" ca="1" si="154"/>
        <v>0</v>
      </c>
      <c r="P135">
        <f t="shared" ca="1" si="154"/>
        <v>0</v>
      </c>
      <c r="Q135">
        <f t="shared" ca="1" si="154"/>
        <v>0</v>
      </c>
      <c r="R135">
        <f t="shared" ca="1" si="154"/>
        <v>0</v>
      </c>
      <c r="S135">
        <f t="shared" ca="1" si="154"/>
        <v>0</v>
      </c>
      <c r="T135">
        <f t="shared" ca="1" si="154"/>
        <v>0</v>
      </c>
      <c r="U135">
        <f t="shared" ca="1" si="154"/>
        <v>0</v>
      </c>
      <c r="V135">
        <f t="shared" ca="1" si="154"/>
        <v>0</v>
      </c>
      <c r="W135">
        <f t="shared" ca="1" si="154"/>
        <v>0</v>
      </c>
      <c r="X135">
        <f t="shared" ca="1" si="154"/>
        <v>0</v>
      </c>
      <c r="Y135">
        <f t="shared" ca="1" si="154"/>
        <v>0</v>
      </c>
      <c r="Z135">
        <f t="shared" ca="1" si="154"/>
        <v>0</v>
      </c>
      <c r="AA135">
        <f t="shared" ca="1" si="154"/>
        <v>0</v>
      </c>
      <c r="AB135">
        <f t="shared" ca="1" si="154"/>
        <v>0</v>
      </c>
      <c r="AC135">
        <f t="shared" ca="1" si="154"/>
        <v>0</v>
      </c>
      <c r="AD135">
        <f t="shared" ca="1" si="154"/>
        <v>0</v>
      </c>
      <c r="AE135">
        <f t="shared" ca="1" si="154"/>
        <v>0</v>
      </c>
      <c r="AF135">
        <f ca="1">SUMIF(INDIRECT("'"&amp;$AH135&amp;"'!$K:$K"),AF130,INDIRECT("'"&amp;$AH135&amp;"'!$W:$W"))</f>
        <v>0</v>
      </c>
      <c r="AH135" t="s">
        <v>297</v>
      </c>
    </row>
    <row r="136" spans="1:34" x14ac:dyDescent="0.15">
      <c r="A136" s="4" t="e">
        <f ca="1">SUMIFS(INDIRECT("'"&amp;$AH136&amp;"'!$X:$X"),INDIRECT("'"&amp;$AH136&amp;"'!$X:$X"),"&gt;0",INDIRECT("'"&amp;$AH136&amp;"'!$K:$K"),"&gt;="&amp;B130,INDIRECT("'"&amp;$AH136&amp;"'!$K:$K"),"&lt;="&amp;AF130)*12/SUMIFS(INDIRECT("'"&amp;$AH136&amp;"'!$H:$H"),INDIRECT("'"&amp;$AH136&amp;"'!$X:$X"),"&gt;0",INDIRECT("'"&amp;$AH136&amp;"'!$K:$K"),"&gt;="&amp;B130,INDIRECT("'"&amp;$AH136&amp;"'!$K:$K"),"&lt;="&amp;AF130)</f>
        <v>#DIV/0!</v>
      </c>
      <c r="B136">
        <f t="shared" ref="B136:AF136" ca="1" si="155">SUMIF(INDIRECT("'"&amp;$AH136&amp;"'!$K:$K"),B130,INDIRECT("'"&amp;$AH136&amp;"'!$W:$W"))</f>
        <v>0</v>
      </c>
      <c r="C136">
        <f t="shared" ca="1" si="155"/>
        <v>0</v>
      </c>
      <c r="D136">
        <f t="shared" ca="1" si="155"/>
        <v>0</v>
      </c>
      <c r="E136">
        <f t="shared" ca="1" si="155"/>
        <v>0</v>
      </c>
      <c r="F136">
        <f t="shared" ca="1" si="155"/>
        <v>0</v>
      </c>
      <c r="G136">
        <f t="shared" ca="1" si="155"/>
        <v>0</v>
      </c>
      <c r="H136">
        <f t="shared" ca="1" si="155"/>
        <v>0</v>
      </c>
      <c r="I136">
        <f t="shared" ca="1" si="155"/>
        <v>0</v>
      </c>
      <c r="J136">
        <f t="shared" ca="1" si="155"/>
        <v>0</v>
      </c>
      <c r="K136">
        <f t="shared" ca="1" si="155"/>
        <v>0</v>
      </c>
      <c r="L136">
        <f t="shared" ca="1" si="155"/>
        <v>0</v>
      </c>
      <c r="M136">
        <f t="shared" ca="1" si="155"/>
        <v>0</v>
      </c>
      <c r="N136">
        <f t="shared" ca="1" si="155"/>
        <v>0</v>
      </c>
      <c r="O136">
        <f t="shared" ca="1" si="155"/>
        <v>0</v>
      </c>
      <c r="P136">
        <f t="shared" ca="1" si="155"/>
        <v>0</v>
      </c>
      <c r="Q136">
        <f t="shared" ca="1" si="155"/>
        <v>0</v>
      </c>
      <c r="R136">
        <f t="shared" ca="1" si="155"/>
        <v>0</v>
      </c>
      <c r="S136">
        <f t="shared" ca="1" si="155"/>
        <v>0</v>
      </c>
      <c r="T136">
        <f t="shared" ca="1" si="155"/>
        <v>0</v>
      </c>
      <c r="U136">
        <f t="shared" ca="1" si="155"/>
        <v>0</v>
      </c>
      <c r="V136">
        <f t="shared" ca="1" si="155"/>
        <v>0</v>
      </c>
      <c r="W136">
        <f t="shared" ca="1" si="155"/>
        <v>0</v>
      </c>
      <c r="X136">
        <f t="shared" ca="1" si="155"/>
        <v>0</v>
      </c>
      <c r="Y136">
        <f t="shared" ca="1" si="155"/>
        <v>0</v>
      </c>
      <c r="Z136">
        <f t="shared" ca="1" si="155"/>
        <v>0</v>
      </c>
      <c r="AA136">
        <f t="shared" ca="1" si="155"/>
        <v>0</v>
      </c>
      <c r="AB136">
        <f t="shared" ca="1" si="155"/>
        <v>0</v>
      </c>
      <c r="AC136">
        <f t="shared" ca="1" si="155"/>
        <v>0</v>
      </c>
      <c r="AD136">
        <f t="shared" ca="1" si="155"/>
        <v>0</v>
      </c>
      <c r="AE136">
        <f t="shared" ca="1" si="155"/>
        <v>0</v>
      </c>
      <c r="AF136">
        <f t="shared" ca="1" si="155"/>
        <v>0</v>
      </c>
      <c r="AH136" t="s">
        <v>801</v>
      </c>
    </row>
    <row r="137" spans="1:34" x14ac:dyDescent="0.15">
      <c r="K137" t="s">
        <v>992</v>
      </c>
    </row>
    <row r="140" spans="1:34" s="20" customFormat="1" ht="25.5" customHeight="1" x14ac:dyDescent="0.15">
      <c r="A140" s="19"/>
      <c r="B140" s="19">
        <f ca="1">SUM(B142:B149)</f>
        <v>0</v>
      </c>
      <c r="C140" s="19">
        <f t="shared" ref="C140:AF140" ca="1" si="156">SUM(C142:C149)</f>
        <v>0</v>
      </c>
      <c r="D140" s="19">
        <f t="shared" ca="1" si="156"/>
        <v>0</v>
      </c>
      <c r="E140" s="19">
        <f t="shared" ca="1" si="156"/>
        <v>0</v>
      </c>
      <c r="F140" s="19">
        <f t="shared" ca="1" si="156"/>
        <v>0</v>
      </c>
      <c r="G140" s="19">
        <f t="shared" ca="1" si="156"/>
        <v>0</v>
      </c>
      <c r="H140" s="19">
        <f t="shared" ca="1" si="156"/>
        <v>0</v>
      </c>
      <c r="I140" s="19">
        <f t="shared" ca="1" si="156"/>
        <v>0</v>
      </c>
      <c r="J140" s="19">
        <f t="shared" ca="1" si="156"/>
        <v>0</v>
      </c>
      <c r="K140" s="19">
        <f t="shared" ca="1" si="156"/>
        <v>0</v>
      </c>
      <c r="L140" s="19">
        <f t="shared" ca="1" si="156"/>
        <v>0</v>
      </c>
      <c r="M140" s="19">
        <f t="shared" ca="1" si="156"/>
        <v>0</v>
      </c>
      <c r="N140" s="19">
        <f t="shared" ca="1" si="156"/>
        <v>50000</v>
      </c>
      <c r="O140" s="19">
        <f t="shared" ca="1" si="156"/>
        <v>0</v>
      </c>
      <c r="P140" s="19">
        <f t="shared" ca="1" si="156"/>
        <v>27000</v>
      </c>
      <c r="Q140" s="19">
        <f t="shared" ca="1" si="156"/>
        <v>0</v>
      </c>
      <c r="R140" s="19">
        <f t="shared" ca="1" si="156"/>
        <v>85000</v>
      </c>
      <c r="S140" s="19">
        <f t="shared" ca="1" si="156"/>
        <v>5000</v>
      </c>
      <c r="T140" s="19">
        <f t="shared" ca="1" si="156"/>
        <v>0</v>
      </c>
      <c r="U140" s="19">
        <f t="shared" ca="1" si="156"/>
        <v>5000</v>
      </c>
      <c r="V140" s="19">
        <f t="shared" ca="1" si="156"/>
        <v>3900</v>
      </c>
      <c r="W140" s="19">
        <f t="shared" ca="1" si="156"/>
        <v>0</v>
      </c>
      <c r="X140" s="19">
        <f t="shared" ca="1" si="156"/>
        <v>0</v>
      </c>
      <c r="Y140" s="19">
        <f t="shared" ca="1" si="156"/>
        <v>0</v>
      </c>
      <c r="Z140" s="19">
        <f t="shared" ca="1" si="156"/>
        <v>247.88</v>
      </c>
      <c r="AA140" s="19">
        <f t="shared" ca="1" si="156"/>
        <v>0</v>
      </c>
      <c r="AB140" s="19">
        <f t="shared" ca="1" si="156"/>
        <v>0</v>
      </c>
      <c r="AC140" s="19">
        <f t="shared" ca="1" si="156"/>
        <v>0</v>
      </c>
      <c r="AD140" s="19">
        <f t="shared" ca="1" si="156"/>
        <v>0</v>
      </c>
      <c r="AE140" s="19">
        <f t="shared" ca="1" si="156"/>
        <v>0</v>
      </c>
      <c r="AF140" s="19">
        <f t="shared" ca="1" si="156"/>
        <v>10000</v>
      </c>
    </row>
    <row r="141" spans="1:34" s="20" customFormat="1" ht="25.5" customHeight="1" x14ac:dyDescent="0.15">
      <c r="A141" s="19" t="e">
        <f ca="1">AVERAGE(A142:A147)</f>
        <v>#DIV/0!</v>
      </c>
      <c r="B141" s="21">
        <v>43282</v>
      </c>
      <c r="C141" s="22">
        <f t="shared" ref="C141" si="157">B141+1</f>
        <v>43283</v>
      </c>
      <c r="D141" s="22">
        <f t="shared" ref="D141" si="158">C141+1</f>
        <v>43284</v>
      </c>
      <c r="E141" s="22">
        <f t="shared" ref="E141" si="159">D141+1</f>
        <v>43285</v>
      </c>
      <c r="F141" s="22">
        <f t="shared" ref="F141" si="160">E141+1</f>
        <v>43286</v>
      </c>
      <c r="G141" s="22">
        <f t="shared" ref="G141" si="161">F141+1</f>
        <v>43287</v>
      </c>
      <c r="H141" s="22">
        <f t="shared" ref="H141" si="162">G141+1</f>
        <v>43288</v>
      </c>
      <c r="I141" s="22">
        <f t="shared" ref="I141" si="163">H141+1</f>
        <v>43289</v>
      </c>
      <c r="J141" s="22">
        <f t="shared" ref="J141" si="164">I141+1</f>
        <v>43290</v>
      </c>
      <c r="K141" s="22">
        <f t="shared" ref="K141" si="165">J141+1</f>
        <v>43291</v>
      </c>
      <c r="L141" s="22">
        <f t="shared" ref="L141" si="166">K141+1</f>
        <v>43292</v>
      </c>
      <c r="M141" s="22">
        <f t="shared" ref="M141" si="167">L141+1</f>
        <v>43293</v>
      </c>
      <c r="N141" s="22">
        <f t="shared" ref="N141" si="168">M141+1</f>
        <v>43294</v>
      </c>
      <c r="O141" s="22">
        <f t="shared" ref="O141" si="169">N141+1</f>
        <v>43295</v>
      </c>
      <c r="P141" s="22">
        <f t="shared" ref="P141" si="170">O141+1</f>
        <v>43296</v>
      </c>
      <c r="Q141" s="22">
        <f t="shared" ref="Q141" si="171">P141+1</f>
        <v>43297</v>
      </c>
      <c r="R141" s="22">
        <f t="shared" ref="R141" si="172">Q141+1</f>
        <v>43298</v>
      </c>
      <c r="S141" s="22">
        <f t="shared" ref="S141" si="173">R141+1</f>
        <v>43299</v>
      </c>
      <c r="T141" s="22">
        <f t="shared" ref="T141" si="174">S141+1</f>
        <v>43300</v>
      </c>
      <c r="U141" s="22">
        <f t="shared" ref="U141" si="175">T141+1</f>
        <v>43301</v>
      </c>
      <c r="V141" s="22">
        <f t="shared" ref="V141" si="176">U141+1</f>
        <v>43302</v>
      </c>
      <c r="W141" s="22">
        <f t="shared" ref="W141" si="177">V141+1</f>
        <v>43303</v>
      </c>
      <c r="X141" s="22">
        <f t="shared" ref="X141" si="178">W141+1</f>
        <v>43304</v>
      </c>
      <c r="Y141" s="22">
        <f t="shared" ref="Y141" si="179">X141+1</f>
        <v>43305</v>
      </c>
      <c r="Z141" s="22">
        <f t="shared" ref="Z141" si="180">Y141+1</f>
        <v>43306</v>
      </c>
      <c r="AA141" s="22">
        <f t="shared" ref="AA141" si="181">Z141+1</f>
        <v>43307</v>
      </c>
      <c r="AB141" s="22">
        <f t="shared" ref="AB141" si="182">AA141+1</f>
        <v>43308</v>
      </c>
      <c r="AC141" s="22">
        <f t="shared" ref="AC141" si="183">AB141+1</f>
        <v>43309</v>
      </c>
      <c r="AD141" s="22">
        <f t="shared" ref="AD141" si="184">AC141+1</f>
        <v>43310</v>
      </c>
      <c r="AE141" s="22">
        <f t="shared" ref="AE141" si="185">AD141+1</f>
        <v>43311</v>
      </c>
      <c r="AF141" s="22">
        <f t="shared" ref="AF141" si="186">AE141+1</f>
        <v>43312</v>
      </c>
    </row>
    <row r="142" spans="1:34" x14ac:dyDescent="0.15">
      <c r="A142" s="4">
        <f ca="1">SUMIFS(INDIRECT("'"&amp;$AH142&amp;"'!$X:$X"),INDIRECT("'"&amp;$AH142&amp;"'!$X:$X"),"&gt;0",INDIRECT("'"&amp;$AH142&amp;"'!$K:$K"),"&gt;="&amp;B141,INDIRECT("'"&amp;$AH142&amp;"'!$K:$K"),"&lt;="&amp;AF141)*12/SUMIFS(INDIRECT("'"&amp;$AH142&amp;"'!$H:$H"),INDIRECT("'"&amp;$AH142&amp;"'!$X:$X"),"&gt;0",INDIRECT("'"&amp;$AH142&amp;"'!$K:$K"),"&gt;="&amp;B141,INDIRECT("'"&amp;$AH142&amp;"'!$K:$K"),"&lt;="&amp;AF141)</f>
        <v>0.14218666666666666</v>
      </c>
      <c r="B142">
        <f t="shared" ref="B142:AE142" ca="1" si="187">SUMIF(INDIRECT("'"&amp;$AH142&amp;"'!$K:$K"),B141,INDIRECT("'"&amp;$AH142&amp;"'!$W:$W"))</f>
        <v>0</v>
      </c>
      <c r="C142">
        <f t="shared" ca="1" si="187"/>
        <v>0</v>
      </c>
      <c r="D142">
        <f t="shared" ca="1" si="187"/>
        <v>0</v>
      </c>
      <c r="E142">
        <f t="shared" ca="1" si="187"/>
        <v>0</v>
      </c>
      <c r="F142">
        <f t="shared" ca="1" si="187"/>
        <v>0</v>
      </c>
      <c r="G142">
        <f t="shared" ca="1" si="187"/>
        <v>0</v>
      </c>
      <c r="H142">
        <f t="shared" ca="1" si="187"/>
        <v>0</v>
      </c>
      <c r="I142">
        <f t="shared" ca="1" si="187"/>
        <v>0</v>
      </c>
      <c r="J142">
        <f t="shared" ca="1" si="187"/>
        <v>0</v>
      </c>
      <c r="K142">
        <f t="shared" ca="1" si="187"/>
        <v>0</v>
      </c>
      <c r="L142">
        <f t="shared" ca="1" si="187"/>
        <v>0</v>
      </c>
      <c r="M142">
        <f t="shared" ca="1" si="187"/>
        <v>0</v>
      </c>
      <c r="N142">
        <f t="shared" ca="1" si="187"/>
        <v>50000</v>
      </c>
      <c r="O142">
        <f t="shared" ca="1" si="187"/>
        <v>0</v>
      </c>
      <c r="P142">
        <f t="shared" ca="1" si="187"/>
        <v>0</v>
      </c>
      <c r="Q142">
        <f t="shared" ca="1" si="187"/>
        <v>0</v>
      </c>
      <c r="R142">
        <f t="shared" ca="1" si="187"/>
        <v>55000</v>
      </c>
      <c r="S142">
        <f t="shared" ca="1" si="187"/>
        <v>5000</v>
      </c>
      <c r="T142">
        <f t="shared" ca="1" si="187"/>
        <v>0</v>
      </c>
      <c r="U142">
        <f t="shared" ca="1" si="187"/>
        <v>0</v>
      </c>
      <c r="V142">
        <f t="shared" ca="1" si="187"/>
        <v>0</v>
      </c>
      <c r="W142">
        <f t="shared" ca="1" si="187"/>
        <v>0</v>
      </c>
      <c r="X142">
        <f t="shared" ca="1" si="187"/>
        <v>0</v>
      </c>
      <c r="Y142">
        <f t="shared" ca="1" si="187"/>
        <v>0</v>
      </c>
      <c r="Z142">
        <f t="shared" ca="1" si="187"/>
        <v>0</v>
      </c>
      <c r="AA142">
        <f t="shared" ca="1" si="187"/>
        <v>0</v>
      </c>
      <c r="AB142">
        <f t="shared" ca="1" si="187"/>
        <v>0</v>
      </c>
      <c r="AC142">
        <f t="shared" ca="1" si="187"/>
        <v>0</v>
      </c>
      <c r="AD142">
        <f t="shared" ca="1" si="187"/>
        <v>0</v>
      </c>
      <c r="AE142">
        <f t="shared" ca="1" si="187"/>
        <v>0</v>
      </c>
      <c r="AF142">
        <f ca="1">SUMIF(INDIRECT("'"&amp;$AH142&amp;"'!$K:$K"),AF141,INDIRECT("'"&amp;$AH142&amp;"'!$W:$W"))</f>
        <v>0</v>
      </c>
      <c r="AH142" t="s">
        <v>294</v>
      </c>
    </row>
    <row r="143" spans="1:34" x14ac:dyDescent="0.15">
      <c r="A143" s="4">
        <f ca="1">SUMIFS(INDIRECT("'"&amp;$AH143&amp;"'!$X:$X"),INDIRECT("'"&amp;$AH143&amp;"'!$X:$X"),"&gt;0",INDIRECT("'"&amp;$AH143&amp;"'!$K:$K"),"&gt;="&amp;B141,INDIRECT("'"&amp;$AH143&amp;"'!$K:$K"),"&lt;="&amp;AF141)*12/SUMIFS(INDIRECT("'"&amp;$AH143&amp;"'!$H:$H"),INDIRECT("'"&amp;$AH143&amp;"'!$X:$X"),"&gt;0",INDIRECT("'"&amp;$AH143&amp;"'!$K:$K"),"&gt;="&amp;B141,INDIRECT("'"&amp;$AH143&amp;"'!$K:$K"),"&lt;="&amp;AF141)</f>
        <v>0.16015635971950939</v>
      </c>
      <c r="B143">
        <f t="shared" ref="B143:AE143" ca="1" si="188">SUMIF(INDIRECT("'"&amp;$AH143&amp;"'!$K:$K"),B141,INDIRECT("'"&amp;$AH143&amp;"'!$W:$W"))</f>
        <v>0</v>
      </c>
      <c r="C143">
        <f t="shared" ca="1" si="188"/>
        <v>0</v>
      </c>
      <c r="D143">
        <f t="shared" ca="1" si="188"/>
        <v>0</v>
      </c>
      <c r="E143">
        <f t="shared" ca="1" si="188"/>
        <v>0</v>
      </c>
      <c r="F143">
        <f t="shared" ca="1" si="188"/>
        <v>0</v>
      </c>
      <c r="G143">
        <f t="shared" ca="1" si="188"/>
        <v>0</v>
      </c>
      <c r="H143">
        <f t="shared" ca="1" si="188"/>
        <v>0</v>
      </c>
      <c r="I143">
        <f t="shared" ca="1" si="188"/>
        <v>0</v>
      </c>
      <c r="J143">
        <f t="shared" ca="1" si="188"/>
        <v>0</v>
      </c>
      <c r="K143">
        <f t="shared" ca="1" si="188"/>
        <v>0</v>
      </c>
      <c r="L143">
        <f t="shared" ca="1" si="188"/>
        <v>0</v>
      </c>
      <c r="M143">
        <f t="shared" ca="1" si="188"/>
        <v>0</v>
      </c>
      <c r="N143">
        <f t="shared" ca="1" si="188"/>
        <v>0</v>
      </c>
      <c r="O143">
        <f t="shared" ca="1" si="188"/>
        <v>0</v>
      </c>
      <c r="P143">
        <f t="shared" ca="1" si="188"/>
        <v>27000</v>
      </c>
      <c r="Q143">
        <f t="shared" ca="1" si="188"/>
        <v>0</v>
      </c>
      <c r="R143">
        <f t="shared" ca="1" si="188"/>
        <v>0</v>
      </c>
      <c r="S143">
        <f t="shared" ca="1" si="188"/>
        <v>0</v>
      </c>
      <c r="T143">
        <f t="shared" ca="1" si="188"/>
        <v>0</v>
      </c>
      <c r="U143">
        <f t="shared" ca="1" si="188"/>
        <v>5000</v>
      </c>
      <c r="V143">
        <f t="shared" ca="1" si="188"/>
        <v>0</v>
      </c>
      <c r="W143">
        <f t="shared" ca="1" si="188"/>
        <v>0</v>
      </c>
      <c r="X143">
        <f t="shared" ca="1" si="188"/>
        <v>0</v>
      </c>
      <c r="Y143">
        <f t="shared" ca="1" si="188"/>
        <v>0</v>
      </c>
      <c r="Z143">
        <f t="shared" ca="1" si="188"/>
        <v>247.88</v>
      </c>
      <c r="AA143">
        <f t="shared" ca="1" si="188"/>
        <v>0</v>
      </c>
      <c r="AB143">
        <f t="shared" ca="1" si="188"/>
        <v>0</v>
      </c>
      <c r="AC143">
        <f t="shared" ca="1" si="188"/>
        <v>0</v>
      </c>
      <c r="AD143">
        <f t="shared" ca="1" si="188"/>
        <v>0</v>
      </c>
      <c r="AE143">
        <f t="shared" ca="1" si="188"/>
        <v>0</v>
      </c>
      <c r="AF143">
        <f ca="1">SUMIF(INDIRECT("'"&amp;$AH143&amp;"'!$K:$K"),AF141,INDIRECT("'"&amp;$AH143&amp;"'!$W:$W"))</f>
        <v>10000</v>
      </c>
      <c r="AH143" t="s">
        <v>296</v>
      </c>
    </row>
    <row r="144" spans="1:34" x14ac:dyDescent="0.15">
      <c r="A144" s="4">
        <f ca="1">SUMIFS(INDIRECT("'"&amp;$AH144&amp;"'!$X:$X"),INDIRECT("'"&amp;$AH144&amp;"'!$X:$X"),"&gt;0",INDIRECT("'"&amp;$AH144&amp;"'!$K:$K"),"&gt;="&amp;B141,INDIRECT("'"&amp;$AH144&amp;"'!$K:$K"),"&lt;="&amp;AF141)*12/SUMIFS(INDIRECT("'"&amp;$AH144&amp;"'!$H:$H"),INDIRECT("'"&amp;$AH144&amp;"'!$X:$X"),"&gt;0",INDIRECT("'"&amp;$AH144&amp;"'!$K:$K"),"&gt;="&amp;B141,INDIRECT("'"&amp;$AH144&amp;"'!$K:$K"),"&lt;="&amp;AF141)</f>
        <v>0.2073578595317726</v>
      </c>
      <c r="B144">
        <f t="shared" ref="B144:AE144" ca="1" si="189">SUMIF(INDIRECT("'"&amp;$AH144&amp;"'!$K:$K"),B141,INDIRECT("'"&amp;$AH144&amp;"'!$W:$W"))</f>
        <v>0</v>
      </c>
      <c r="C144">
        <f t="shared" ca="1" si="189"/>
        <v>0</v>
      </c>
      <c r="D144">
        <f t="shared" ca="1" si="189"/>
        <v>0</v>
      </c>
      <c r="E144">
        <f t="shared" ca="1" si="189"/>
        <v>0</v>
      </c>
      <c r="F144">
        <f t="shared" ca="1" si="189"/>
        <v>0</v>
      </c>
      <c r="G144">
        <f t="shared" ca="1" si="189"/>
        <v>0</v>
      </c>
      <c r="H144">
        <f t="shared" ca="1" si="189"/>
        <v>0</v>
      </c>
      <c r="I144">
        <f t="shared" ca="1" si="189"/>
        <v>0</v>
      </c>
      <c r="J144">
        <f t="shared" ca="1" si="189"/>
        <v>0</v>
      </c>
      <c r="K144">
        <f t="shared" ca="1" si="189"/>
        <v>0</v>
      </c>
      <c r="L144">
        <f t="shared" ca="1" si="189"/>
        <v>0</v>
      </c>
      <c r="M144">
        <f t="shared" ca="1" si="189"/>
        <v>0</v>
      </c>
      <c r="N144">
        <f t="shared" ca="1" si="189"/>
        <v>0</v>
      </c>
      <c r="O144">
        <f t="shared" ca="1" si="189"/>
        <v>0</v>
      </c>
      <c r="P144">
        <f t="shared" ca="1" si="189"/>
        <v>0</v>
      </c>
      <c r="Q144">
        <f t="shared" ca="1" si="189"/>
        <v>0</v>
      </c>
      <c r="R144">
        <f t="shared" ca="1" si="189"/>
        <v>0</v>
      </c>
      <c r="S144">
        <f t="shared" ca="1" si="189"/>
        <v>0</v>
      </c>
      <c r="T144">
        <f t="shared" ca="1" si="189"/>
        <v>0</v>
      </c>
      <c r="U144">
        <f t="shared" ca="1" si="189"/>
        <v>0</v>
      </c>
      <c r="V144">
        <f t="shared" ca="1" si="189"/>
        <v>3900</v>
      </c>
      <c r="W144">
        <f t="shared" ca="1" si="189"/>
        <v>0</v>
      </c>
      <c r="X144">
        <f t="shared" ca="1" si="189"/>
        <v>0</v>
      </c>
      <c r="Y144">
        <f t="shared" ca="1" si="189"/>
        <v>0</v>
      </c>
      <c r="Z144">
        <f t="shared" ca="1" si="189"/>
        <v>0</v>
      </c>
      <c r="AA144">
        <f t="shared" ca="1" si="189"/>
        <v>0</v>
      </c>
      <c r="AB144">
        <f t="shared" ca="1" si="189"/>
        <v>0</v>
      </c>
      <c r="AC144">
        <f t="shared" ca="1" si="189"/>
        <v>0</v>
      </c>
      <c r="AD144">
        <f t="shared" ca="1" si="189"/>
        <v>0</v>
      </c>
      <c r="AE144">
        <f t="shared" ca="1" si="189"/>
        <v>0</v>
      </c>
      <c r="AF144">
        <f ca="1">SUMIF(INDIRECT("'"&amp;$AH144&amp;"'!$K:$K"),AF141,INDIRECT("'"&amp;$AH144&amp;"'!$W:$W"))</f>
        <v>0</v>
      </c>
      <c r="AH144" t="s">
        <v>404</v>
      </c>
    </row>
    <row r="145" spans="1:34" x14ac:dyDescent="0.15">
      <c r="A145" s="4">
        <f ca="1">SUMIFS(INDIRECT("'"&amp;$AH145&amp;"'!$X:$X"),INDIRECT("'"&amp;$AH145&amp;"'!$X:$X"),"&gt;0",INDIRECT("'"&amp;$AH145&amp;"'!$K:$K"),"&gt;="&amp;B141,INDIRECT("'"&amp;$AH145&amp;"'!$K:$K"),"&lt;="&amp;AF141)*12/SUMIFS(INDIRECT("'"&amp;$AH145&amp;"'!$H:$H"),INDIRECT("'"&amp;$AH145&amp;"'!$X:$X"),"&gt;0",INDIRECT("'"&amp;$AH145&amp;"'!$K:$K"),"&gt;="&amp;B141,INDIRECT("'"&amp;$AH145&amp;"'!$K:$K"),"&lt;="&amp;AF141)</f>
        <v>0.15637777777777781</v>
      </c>
      <c r="B145">
        <f t="shared" ref="B145:AE145" ca="1" si="190">SUMIF(INDIRECT("'"&amp;$AH145&amp;"'!$K:$K"),B141,INDIRECT("'"&amp;$AH145&amp;"'!$W:$W"))</f>
        <v>0</v>
      </c>
      <c r="C145">
        <f t="shared" ca="1" si="190"/>
        <v>0</v>
      </c>
      <c r="D145">
        <f t="shared" ca="1" si="190"/>
        <v>0</v>
      </c>
      <c r="E145">
        <f t="shared" ca="1" si="190"/>
        <v>0</v>
      </c>
      <c r="F145">
        <f t="shared" ca="1" si="190"/>
        <v>0</v>
      </c>
      <c r="G145">
        <f t="shared" ca="1" si="190"/>
        <v>0</v>
      </c>
      <c r="H145">
        <f t="shared" ca="1" si="190"/>
        <v>0</v>
      </c>
      <c r="I145">
        <f t="shared" ca="1" si="190"/>
        <v>0</v>
      </c>
      <c r="J145">
        <f t="shared" ca="1" si="190"/>
        <v>0</v>
      </c>
      <c r="K145">
        <f t="shared" ca="1" si="190"/>
        <v>0</v>
      </c>
      <c r="L145">
        <f t="shared" ca="1" si="190"/>
        <v>0</v>
      </c>
      <c r="M145">
        <f t="shared" ca="1" si="190"/>
        <v>0</v>
      </c>
      <c r="N145">
        <f t="shared" ca="1" si="190"/>
        <v>0</v>
      </c>
      <c r="O145">
        <f t="shared" ca="1" si="190"/>
        <v>0</v>
      </c>
      <c r="P145">
        <f t="shared" ca="1" si="190"/>
        <v>0</v>
      </c>
      <c r="Q145">
        <f t="shared" ca="1" si="190"/>
        <v>0</v>
      </c>
      <c r="R145">
        <f t="shared" ca="1" si="190"/>
        <v>30000</v>
      </c>
      <c r="S145">
        <f t="shared" ca="1" si="190"/>
        <v>0</v>
      </c>
      <c r="T145">
        <f t="shared" ca="1" si="190"/>
        <v>0</v>
      </c>
      <c r="U145">
        <f t="shared" ca="1" si="190"/>
        <v>0</v>
      </c>
      <c r="V145">
        <f t="shared" ca="1" si="190"/>
        <v>0</v>
      </c>
      <c r="W145">
        <f t="shared" ca="1" si="190"/>
        <v>0</v>
      </c>
      <c r="X145">
        <f t="shared" ca="1" si="190"/>
        <v>0</v>
      </c>
      <c r="Y145">
        <f t="shared" ca="1" si="190"/>
        <v>0</v>
      </c>
      <c r="Z145">
        <f t="shared" ca="1" si="190"/>
        <v>0</v>
      </c>
      <c r="AA145">
        <f t="shared" ca="1" si="190"/>
        <v>0</v>
      </c>
      <c r="AB145">
        <f t="shared" ca="1" si="190"/>
        <v>0</v>
      </c>
      <c r="AC145">
        <f t="shared" ca="1" si="190"/>
        <v>0</v>
      </c>
      <c r="AD145">
        <f t="shared" ca="1" si="190"/>
        <v>0</v>
      </c>
      <c r="AE145">
        <f t="shared" ca="1" si="190"/>
        <v>0</v>
      </c>
      <c r="AF145">
        <f ca="1">SUMIF(INDIRECT("'"&amp;$AH145&amp;"'!$K:$K"),AF141,INDIRECT("'"&amp;$AH145&amp;"'!$W:$W"))</f>
        <v>0</v>
      </c>
      <c r="AH145" t="s">
        <v>402</v>
      </c>
    </row>
    <row r="146" spans="1:34" x14ac:dyDescent="0.15">
      <c r="A146" s="4" t="e">
        <f ca="1">SUMIFS(INDIRECT("'"&amp;$AH146&amp;"'!$X:$X"),INDIRECT("'"&amp;$AH146&amp;"'!$X:$X"),"&gt;0",INDIRECT("'"&amp;$AH146&amp;"'!$K:$K"),"&gt;="&amp;B141,INDIRECT("'"&amp;$AH146&amp;"'!$K:$K"),"&lt;="&amp;AF141)*12/SUMIFS(INDIRECT("'"&amp;$AH146&amp;"'!$H:$H"),INDIRECT("'"&amp;$AH146&amp;"'!$X:$X"),"&gt;0",INDIRECT("'"&amp;$AH146&amp;"'!$K:$K"),"&gt;="&amp;B141,INDIRECT("'"&amp;$AH146&amp;"'!$K:$K"),"&lt;="&amp;AF141)</f>
        <v>#DIV/0!</v>
      </c>
      <c r="B146">
        <f t="shared" ref="B146:AE146" ca="1" si="191">SUMIF(INDIRECT("'"&amp;$AH146&amp;"'!$K:$K"),B141,INDIRECT("'"&amp;$AH146&amp;"'!$W:$W"))</f>
        <v>0</v>
      </c>
      <c r="C146">
        <f t="shared" ca="1" si="191"/>
        <v>0</v>
      </c>
      <c r="D146">
        <f t="shared" ca="1" si="191"/>
        <v>0</v>
      </c>
      <c r="E146">
        <f t="shared" ca="1" si="191"/>
        <v>0</v>
      </c>
      <c r="F146">
        <f t="shared" ca="1" si="191"/>
        <v>0</v>
      </c>
      <c r="G146">
        <f t="shared" ca="1" si="191"/>
        <v>0</v>
      </c>
      <c r="H146">
        <f t="shared" ca="1" si="191"/>
        <v>0</v>
      </c>
      <c r="I146">
        <f t="shared" ca="1" si="191"/>
        <v>0</v>
      </c>
      <c r="J146">
        <f t="shared" ca="1" si="191"/>
        <v>0</v>
      </c>
      <c r="K146">
        <f t="shared" ca="1" si="191"/>
        <v>0</v>
      </c>
      <c r="L146">
        <f t="shared" ca="1" si="191"/>
        <v>0</v>
      </c>
      <c r="M146">
        <f t="shared" ca="1" si="191"/>
        <v>0</v>
      </c>
      <c r="N146">
        <f t="shared" ca="1" si="191"/>
        <v>0</v>
      </c>
      <c r="O146">
        <f t="shared" ca="1" si="191"/>
        <v>0</v>
      </c>
      <c r="P146">
        <f t="shared" ca="1" si="191"/>
        <v>0</v>
      </c>
      <c r="Q146">
        <f t="shared" ca="1" si="191"/>
        <v>0</v>
      </c>
      <c r="R146">
        <f t="shared" ca="1" si="191"/>
        <v>0</v>
      </c>
      <c r="S146">
        <f t="shared" ca="1" si="191"/>
        <v>0</v>
      </c>
      <c r="T146">
        <f t="shared" ca="1" si="191"/>
        <v>0</v>
      </c>
      <c r="U146">
        <f t="shared" ca="1" si="191"/>
        <v>0</v>
      </c>
      <c r="V146">
        <f t="shared" ca="1" si="191"/>
        <v>0</v>
      </c>
      <c r="W146">
        <f t="shared" ca="1" si="191"/>
        <v>0</v>
      </c>
      <c r="X146">
        <f t="shared" ca="1" si="191"/>
        <v>0</v>
      </c>
      <c r="Y146">
        <f t="shared" ca="1" si="191"/>
        <v>0</v>
      </c>
      <c r="Z146">
        <f t="shared" ca="1" si="191"/>
        <v>0</v>
      </c>
      <c r="AA146">
        <f t="shared" ca="1" si="191"/>
        <v>0</v>
      </c>
      <c r="AB146">
        <f t="shared" ca="1" si="191"/>
        <v>0</v>
      </c>
      <c r="AC146">
        <f t="shared" ca="1" si="191"/>
        <v>0</v>
      </c>
      <c r="AD146">
        <f t="shared" ca="1" si="191"/>
        <v>0</v>
      </c>
      <c r="AE146">
        <f t="shared" ca="1" si="191"/>
        <v>0</v>
      </c>
      <c r="AF146">
        <f ca="1">SUMIF(INDIRECT("'"&amp;$AH146&amp;"'!$K:$K"),AF141,INDIRECT("'"&amp;$AH146&amp;"'!$W:$W"))</f>
        <v>0</v>
      </c>
      <c r="AH146" t="s">
        <v>297</v>
      </c>
    </row>
    <row r="147" spans="1:34" x14ac:dyDescent="0.15">
      <c r="A147" s="4" t="e">
        <f ca="1">SUMIFS(INDIRECT("'"&amp;$AH147&amp;"'!$X:$X"),INDIRECT("'"&amp;$AH147&amp;"'!$X:$X"),"&gt;0",INDIRECT("'"&amp;$AH147&amp;"'!$K:$K"),"&gt;="&amp;B141,INDIRECT("'"&amp;$AH147&amp;"'!$K:$K"),"&lt;="&amp;AF141)*12/SUMIFS(INDIRECT("'"&amp;$AH147&amp;"'!$H:$H"),INDIRECT("'"&amp;$AH147&amp;"'!$X:$X"),"&gt;0",INDIRECT("'"&amp;$AH147&amp;"'!$K:$K"),"&gt;="&amp;B141,INDIRECT("'"&amp;$AH147&amp;"'!$K:$K"),"&lt;="&amp;AF141)</f>
        <v>#DIV/0!</v>
      </c>
      <c r="B147">
        <f t="shared" ref="B147:AF147" ca="1" si="192">SUMIF(INDIRECT("'"&amp;$AH147&amp;"'!$K:$K"),B141,INDIRECT("'"&amp;$AH147&amp;"'!$W:$W"))</f>
        <v>0</v>
      </c>
      <c r="C147">
        <f t="shared" ca="1" si="192"/>
        <v>0</v>
      </c>
      <c r="D147">
        <f t="shared" ca="1" si="192"/>
        <v>0</v>
      </c>
      <c r="E147">
        <f t="shared" ca="1" si="192"/>
        <v>0</v>
      </c>
      <c r="F147">
        <f t="shared" ca="1" si="192"/>
        <v>0</v>
      </c>
      <c r="G147">
        <f t="shared" ca="1" si="192"/>
        <v>0</v>
      </c>
      <c r="H147">
        <f t="shared" ca="1" si="192"/>
        <v>0</v>
      </c>
      <c r="I147">
        <f t="shared" ca="1" si="192"/>
        <v>0</v>
      </c>
      <c r="J147">
        <f t="shared" ca="1" si="192"/>
        <v>0</v>
      </c>
      <c r="K147">
        <f t="shared" ca="1" si="192"/>
        <v>0</v>
      </c>
      <c r="L147">
        <f t="shared" ca="1" si="192"/>
        <v>0</v>
      </c>
      <c r="M147">
        <f t="shared" ca="1" si="192"/>
        <v>0</v>
      </c>
      <c r="N147">
        <f t="shared" ca="1" si="192"/>
        <v>0</v>
      </c>
      <c r="O147">
        <f t="shared" ca="1" si="192"/>
        <v>0</v>
      </c>
      <c r="P147">
        <f t="shared" ca="1" si="192"/>
        <v>0</v>
      </c>
      <c r="Q147">
        <f t="shared" ca="1" si="192"/>
        <v>0</v>
      </c>
      <c r="R147">
        <f t="shared" ca="1" si="192"/>
        <v>0</v>
      </c>
      <c r="S147">
        <f t="shared" ca="1" si="192"/>
        <v>0</v>
      </c>
      <c r="T147">
        <f t="shared" ca="1" si="192"/>
        <v>0</v>
      </c>
      <c r="U147">
        <f t="shared" ca="1" si="192"/>
        <v>0</v>
      </c>
      <c r="V147">
        <f t="shared" ca="1" si="192"/>
        <v>0</v>
      </c>
      <c r="W147">
        <f t="shared" ca="1" si="192"/>
        <v>0</v>
      </c>
      <c r="X147">
        <f t="shared" ca="1" si="192"/>
        <v>0</v>
      </c>
      <c r="Y147">
        <f t="shared" ca="1" si="192"/>
        <v>0</v>
      </c>
      <c r="Z147">
        <f t="shared" ca="1" si="192"/>
        <v>0</v>
      </c>
      <c r="AA147">
        <f t="shared" ca="1" si="192"/>
        <v>0</v>
      </c>
      <c r="AB147">
        <f t="shared" ca="1" si="192"/>
        <v>0</v>
      </c>
      <c r="AC147">
        <f t="shared" ca="1" si="192"/>
        <v>0</v>
      </c>
      <c r="AD147">
        <f t="shared" ca="1" si="192"/>
        <v>0</v>
      </c>
      <c r="AE147">
        <f t="shared" ca="1" si="192"/>
        <v>0</v>
      </c>
      <c r="AF147">
        <f t="shared" ca="1" si="192"/>
        <v>0</v>
      </c>
      <c r="AH147" t="s">
        <v>801</v>
      </c>
    </row>
    <row r="150" spans="1:34" s="20" customFormat="1" ht="25.5" customHeight="1" x14ac:dyDescent="0.15">
      <c r="A150" s="19"/>
      <c r="B150" s="19">
        <f ca="1">SUM(B152:B159)</f>
        <v>0</v>
      </c>
      <c r="C150" s="19">
        <f t="shared" ref="C150:AF150" ca="1" si="193">SUM(C152:C159)</f>
        <v>0</v>
      </c>
      <c r="D150" s="19">
        <f t="shared" ca="1" si="193"/>
        <v>0</v>
      </c>
      <c r="E150" s="19">
        <f t="shared" ca="1" si="193"/>
        <v>0</v>
      </c>
      <c r="F150" s="19">
        <f t="shared" ca="1" si="193"/>
        <v>0</v>
      </c>
      <c r="G150" s="19">
        <f t="shared" ca="1" si="193"/>
        <v>0</v>
      </c>
      <c r="H150" s="19">
        <f t="shared" ca="1" si="193"/>
        <v>0</v>
      </c>
      <c r="I150" s="19">
        <f t="shared" ca="1" si="193"/>
        <v>0</v>
      </c>
      <c r="J150" s="19">
        <f t="shared" ca="1" si="193"/>
        <v>0</v>
      </c>
      <c r="K150" s="19">
        <f t="shared" ca="1" si="193"/>
        <v>0</v>
      </c>
      <c r="L150" s="19">
        <f t="shared" ca="1" si="193"/>
        <v>0</v>
      </c>
      <c r="M150" s="19">
        <f t="shared" ca="1" si="193"/>
        <v>0</v>
      </c>
      <c r="N150" s="19">
        <f t="shared" ca="1" si="193"/>
        <v>0</v>
      </c>
      <c r="O150" s="19">
        <f t="shared" ca="1" si="193"/>
        <v>0</v>
      </c>
      <c r="P150" s="19">
        <f t="shared" ca="1" si="193"/>
        <v>0</v>
      </c>
      <c r="Q150" s="19">
        <f t="shared" ca="1" si="193"/>
        <v>0</v>
      </c>
      <c r="R150" s="19">
        <f t="shared" ca="1" si="193"/>
        <v>0</v>
      </c>
      <c r="S150" s="19">
        <f t="shared" ca="1" si="193"/>
        <v>0</v>
      </c>
      <c r="T150" s="19">
        <f t="shared" ca="1" si="193"/>
        <v>0</v>
      </c>
      <c r="U150" s="19">
        <f t="shared" ca="1" si="193"/>
        <v>0</v>
      </c>
      <c r="V150" s="19">
        <f t="shared" ca="1" si="193"/>
        <v>0</v>
      </c>
      <c r="W150" s="19">
        <f t="shared" ca="1" si="193"/>
        <v>0</v>
      </c>
      <c r="X150" s="19">
        <f t="shared" ca="1" si="193"/>
        <v>0</v>
      </c>
      <c r="Y150" s="19">
        <f t="shared" ca="1" si="193"/>
        <v>0</v>
      </c>
      <c r="Z150" s="19">
        <f t="shared" ca="1" si="193"/>
        <v>0</v>
      </c>
      <c r="AA150" s="19">
        <f t="shared" ca="1" si="193"/>
        <v>0</v>
      </c>
      <c r="AB150" s="19">
        <f t="shared" ca="1" si="193"/>
        <v>0</v>
      </c>
      <c r="AC150" s="19">
        <f t="shared" ca="1" si="193"/>
        <v>0</v>
      </c>
      <c r="AD150" s="19">
        <f t="shared" ca="1" si="193"/>
        <v>0</v>
      </c>
      <c r="AE150" s="19">
        <f t="shared" ca="1" si="193"/>
        <v>0</v>
      </c>
      <c r="AF150" s="19">
        <f t="shared" ca="1" si="193"/>
        <v>0</v>
      </c>
    </row>
    <row r="151" spans="1:34" s="20" customFormat="1" ht="25.5" customHeight="1" x14ac:dyDescent="0.15">
      <c r="A151" s="19" t="e">
        <f ca="1">AVERAGE(A152:A157)</f>
        <v>#DIV/0!</v>
      </c>
      <c r="B151" s="21">
        <v>43313</v>
      </c>
      <c r="C151" s="22">
        <f t="shared" ref="C151" si="194">B151+1</f>
        <v>43314</v>
      </c>
      <c r="D151" s="22">
        <f t="shared" ref="D151" si="195">C151+1</f>
        <v>43315</v>
      </c>
      <c r="E151" s="22">
        <f t="shared" ref="E151" si="196">D151+1</f>
        <v>43316</v>
      </c>
      <c r="F151" s="22">
        <f t="shared" ref="F151" si="197">E151+1</f>
        <v>43317</v>
      </c>
      <c r="G151" s="22">
        <f t="shared" ref="G151" si="198">F151+1</f>
        <v>43318</v>
      </c>
      <c r="H151" s="22">
        <f t="shared" ref="H151" si="199">G151+1</f>
        <v>43319</v>
      </c>
      <c r="I151" s="22">
        <f t="shared" ref="I151" si="200">H151+1</f>
        <v>43320</v>
      </c>
      <c r="J151" s="22">
        <f t="shared" ref="J151" si="201">I151+1</f>
        <v>43321</v>
      </c>
      <c r="K151" s="22">
        <f t="shared" ref="K151" si="202">J151+1</f>
        <v>43322</v>
      </c>
      <c r="L151" s="22">
        <f t="shared" ref="L151" si="203">K151+1</f>
        <v>43323</v>
      </c>
      <c r="M151" s="22">
        <f t="shared" ref="M151" si="204">L151+1</f>
        <v>43324</v>
      </c>
      <c r="N151" s="22">
        <f t="shared" ref="N151" si="205">M151+1</f>
        <v>43325</v>
      </c>
      <c r="O151" s="22">
        <f t="shared" ref="O151" si="206">N151+1</f>
        <v>43326</v>
      </c>
      <c r="P151" s="22">
        <f t="shared" ref="P151" si="207">O151+1</f>
        <v>43327</v>
      </c>
      <c r="Q151" s="22">
        <f t="shared" ref="Q151" si="208">P151+1</f>
        <v>43328</v>
      </c>
      <c r="R151" s="22">
        <f t="shared" ref="R151" si="209">Q151+1</f>
        <v>43329</v>
      </c>
      <c r="S151" s="22">
        <f t="shared" ref="S151" si="210">R151+1</f>
        <v>43330</v>
      </c>
      <c r="T151" s="22">
        <f t="shared" ref="T151" si="211">S151+1</f>
        <v>43331</v>
      </c>
      <c r="U151" s="22">
        <f t="shared" ref="U151" si="212">T151+1</f>
        <v>43332</v>
      </c>
      <c r="V151" s="22">
        <f t="shared" ref="V151" si="213">U151+1</f>
        <v>43333</v>
      </c>
      <c r="W151" s="22">
        <f t="shared" ref="W151" si="214">V151+1</f>
        <v>43334</v>
      </c>
      <c r="X151" s="22">
        <f t="shared" ref="X151" si="215">W151+1</f>
        <v>43335</v>
      </c>
      <c r="Y151" s="22">
        <f t="shared" ref="Y151" si="216">X151+1</f>
        <v>43336</v>
      </c>
      <c r="Z151" s="22">
        <f t="shared" ref="Z151" si="217">Y151+1</f>
        <v>43337</v>
      </c>
      <c r="AA151" s="22">
        <f t="shared" ref="AA151" si="218">Z151+1</f>
        <v>43338</v>
      </c>
      <c r="AB151" s="22">
        <f t="shared" ref="AB151" si="219">AA151+1</f>
        <v>43339</v>
      </c>
      <c r="AC151" s="22">
        <f t="shared" ref="AC151" si="220">AB151+1</f>
        <v>43340</v>
      </c>
      <c r="AD151" s="22">
        <f t="shared" ref="AD151" si="221">AC151+1</f>
        <v>43341</v>
      </c>
      <c r="AE151" s="22">
        <f t="shared" ref="AE151" si="222">AD151+1</f>
        <v>43342</v>
      </c>
      <c r="AF151" s="22">
        <f t="shared" ref="AF151" si="223">AE151+1</f>
        <v>43343</v>
      </c>
    </row>
    <row r="152" spans="1:34" x14ac:dyDescent="0.15">
      <c r="A152" s="4" t="e">
        <f ca="1">SUMIFS(INDIRECT("'"&amp;$AH152&amp;"'!$X:$X"),INDIRECT("'"&amp;$AH152&amp;"'!$X:$X"),"&gt;0",INDIRECT("'"&amp;$AH152&amp;"'!$K:$K"),"&gt;="&amp;B151,INDIRECT("'"&amp;$AH152&amp;"'!$K:$K"),"&lt;="&amp;AF151)*12/SUMIFS(INDIRECT("'"&amp;$AH152&amp;"'!$H:$H"),INDIRECT("'"&amp;$AH152&amp;"'!$X:$X"),"&gt;0",INDIRECT("'"&amp;$AH152&amp;"'!$K:$K"),"&gt;="&amp;B151,INDIRECT("'"&amp;$AH152&amp;"'!$K:$K"),"&lt;="&amp;AF151)</f>
        <v>#DIV/0!</v>
      </c>
      <c r="B152">
        <f t="shared" ref="B152:AE152" ca="1" si="224">SUMIF(INDIRECT("'"&amp;$AH152&amp;"'!$K:$K"),B151,INDIRECT("'"&amp;$AH152&amp;"'!$W:$W"))</f>
        <v>0</v>
      </c>
      <c r="C152">
        <f t="shared" ca="1" si="224"/>
        <v>0</v>
      </c>
      <c r="D152">
        <f t="shared" ca="1" si="224"/>
        <v>0</v>
      </c>
      <c r="E152">
        <f t="shared" ca="1" si="224"/>
        <v>0</v>
      </c>
      <c r="F152">
        <f t="shared" ca="1" si="224"/>
        <v>0</v>
      </c>
      <c r="G152">
        <f t="shared" ca="1" si="224"/>
        <v>0</v>
      </c>
      <c r="H152">
        <f t="shared" ca="1" si="224"/>
        <v>0</v>
      </c>
      <c r="I152">
        <f t="shared" ca="1" si="224"/>
        <v>0</v>
      </c>
      <c r="J152">
        <f t="shared" ca="1" si="224"/>
        <v>0</v>
      </c>
      <c r="K152">
        <f t="shared" ca="1" si="224"/>
        <v>0</v>
      </c>
      <c r="L152">
        <f t="shared" ca="1" si="224"/>
        <v>0</v>
      </c>
      <c r="M152">
        <f t="shared" ca="1" si="224"/>
        <v>0</v>
      </c>
      <c r="N152">
        <f t="shared" ca="1" si="224"/>
        <v>0</v>
      </c>
      <c r="O152">
        <f t="shared" ca="1" si="224"/>
        <v>0</v>
      </c>
      <c r="P152">
        <f t="shared" ca="1" si="224"/>
        <v>0</v>
      </c>
      <c r="Q152">
        <f t="shared" ca="1" si="224"/>
        <v>0</v>
      </c>
      <c r="R152">
        <f t="shared" ca="1" si="224"/>
        <v>0</v>
      </c>
      <c r="S152">
        <f t="shared" ca="1" si="224"/>
        <v>0</v>
      </c>
      <c r="T152">
        <f t="shared" ca="1" si="224"/>
        <v>0</v>
      </c>
      <c r="U152">
        <f t="shared" ca="1" si="224"/>
        <v>0</v>
      </c>
      <c r="V152">
        <f t="shared" ca="1" si="224"/>
        <v>0</v>
      </c>
      <c r="W152">
        <f t="shared" ca="1" si="224"/>
        <v>0</v>
      </c>
      <c r="X152">
        <f t="shared" ca="1" si="224"/>
        <v>0</v>
      </c>
      <c r="Y152">
        <f t="shared" ca="1" si="224"/>
        <v>0</v>
      </c>
      <c r="Z152">
        <f t="shared" ca="1" si="224"/>
        <v>0</v>
      </c>
      <c r="AA152">
        <f t="shared" ca="1" si="224"/>
        <v>0</v>
      </c>
      <c r="AB152">
        <f t="shared" ca="1" si="224"/>
        <v>0</v>
      </c>
      <c r="AC152">
        <f t="shared" ca="1" si="224"/>
        <v>0</v>
      </c>
      <c r="AD152">
        <f t="shared" ca="1" si="224"/>
        <v>0</v>
      </c>
      <c r="AE152">
        <f t="shared" ca="1" si="224"/>
        <v>0</v>
      </c>
      <c r="AF152">
        <f ca="1">SUMIF(INDIRECT("'"&amp;$AH152&amp;"'!$K:$K"),AF151,INDIRECT("'"&amp;$AH152&amp;"'!$W:$W"))</f>
        <v>0</v>
      </c>
      <c r="AH152" t="s">
        <v>294</v>
      </c>
    </row>
    <row r="153" spans="1:34" x14ac:dyDescent="0.15">
      <c r="A153" s="4" t="e">
        <f ca="1">SUMIFS(INDIRECT("'"&amp;$AH153&amp;"'!$X:$X"),INDIRECT("'"&amp;$AH153&amp;"'!$X:$X"),"&gt;0",INDIRECT("'"&amp;$AH153&amp;"'!$K:$K"),"&gt;="&amp;B151,INDIRECT("'"&amp;$AH153&amp;"'!$K:$K"),"&lt;="&amp;AF151)*12/SUMIFS(INDIRECT("'"&amp;$AH153&amp;"'!$H:$H"),INDIRECT("'"&amp;$AH153&amp;"'!$X:$X"),"&gt;0",INDIRECT("'"&amp;$AH153&amp;"'!$K:$K"),"&gt;="&amp;B151,INDIRECT("'"&amp;$AH153&amp;"'!$K:$K"),"&lt;="&amp;AF151)</f>
        <v>#DIV/0!</v>
      </c>
      <c r="B153">
        <f t="shared" ref="B153:AE153" ca="1" si="225">SUMIF(INDIRECT("'"&amp;$AH153&amp;"'!$K:$K"),B151,INDIRECT("'"&amp;$AH153&amp;"'!$W:$W"))</f>
        <v>0</v>
      </c>
      <c r="C153">
        <f t="shared" ca="1" si="225"/>
        <v>0</v>
      </c>
      <c r="D153">
        <f t="shared" ca="1" si="225"/>
        <v>0</v>
      </c>
      <c r="E153">
        <f t="shared" ca="1" si="225"/>
        <v>0</v>
      </c>
      <c r="F153">
        <f t="shared" ca="1" si="225"/>
        <v>0</v>
      </c>
      <c r="G153">
        <f t="shared" ca="1" si="225"/>
        <v>0</v>
      </c>
      <c r="H153">
        <f t="shared" ca="1" si="225"/>
        <v>0</v>
      </c>
      <c r="I153">
        <f t="shared" ca="1" si="225"/>
        <v>0</v>
      </c>
      <c r="J153">
        <f t="shared" ca="1" si="225"/>
        <v>0</v>
      </c>
      <c r="K153">
        <f t="shared" ca="1" si="225"/>
        <v>0</v>
      </c>
      <c r="L153">
        <f t="shared" ca="1" si="225"/>
        <v>0</v>
      </c>
      <c r="M153">
        <f t="shared" ca="1" si="225"/>
        <v>0</v>
      </c>
      <c r="N153">
        <f t="shared" ca="1" si="225"/>
        <v>0</v>
      </c>
      <c r="O153">
        <f t="shared" ca="1" si="225"/>
        <v>0</v>
      </c>
      <c r="P153">
        <f t="shared" ca="1" si="225"/>
        <v>0</v>
      </c>
      <c r="Q153">
        <f t="shared" ca="1" si="225"/>
        <v>0</v>
      </c>
      <c r="R153">
        <f t="shared" ca="1" si="225"/>
        <v>0</v>
      </c>
      <c r="S153">
        <f t="shared" ca="1" si="225"/>
        <v>0</v>
      </c>
      <c r="T153">
        <f t="shared" ca="1" si="225"/>
        <v>0</v>
      </c>
      <c r="U153">
        <f t="shared" ca="1" si="225"/>
        <v>0</v>
      </c>
      <c r="V153">
        <f t="shared" ca="1" si="225"/>
        <v>0</v>
      </c>
      <c r="W153">
        <f t="shared" ca="1" si="225"/>
        <v>0</v>
      </c>
      <c r="X153">
        <f t="shared" ca="1" si="225"/>
        <v>0</v>
      </c>
      <c r="Y153">
        <f t="shared" ca="1" si="225"/>
        <v>0</v>
      </c>
      <c r="Z153">
        <f t="shared" ca="1" si="225"/>
        <v>0</v>
      </c>
      <c r="AA153">
        <f t="shared" ca="1" si="225"/>
        <v>0</v>
      </c>
      <c r="AB153">
        <f t="shared" ca="1" si="225"/>
        <v>0</v>
      </c>
      <c r="AC153">
        <f t="shared" ca="1" si="225"/>
        <v>0</v>
      </c>
      <c r="AD153">
        <f t="shared" ca="1" si="225"/>
        <v>0</v>
      </c>
      <c r="AE153">
        <f t="shared" ca="1" si="225"/>
        <v>0</v>
      </c>
      <c r="AF153">
        <f ca="1">SUMIF(INDIRECT("'"&amp;$AH153&amp;"'!$K:$K"),AF151,INDIRECT("'"&amp;$AH153&amp;"'!$W:$W"))</f>
        <v>0</v>
      </c>
      <c r="AH153" t="s">
        <v>296</v>
      </c>
    </row>
    <row r="154" spans="1:34" x14ac:dyDescent="0.15">
      <c r="A154" s="4" t="e">
        <f ca="1">SUMIFS(INDIRECT("'"&amp;$AH154&amp;"'!$X:$X"),INDIRECT("'"&amp;$AH154&amp;"'!$X:$X"),"&gt;0",INDIRECT("'"&amp;$AH154&amp;"'!$K:$K"),"&gt;="&amp;B151,INDIRECT("'"&amp;$AH154&amp;"'!$K:$K"),"&lt;="&amp;AF151)*12/SUMIFS(INDIRECT("'"&amp;$AH154&amp;"'!$H:$H"),INDIRECT("'"&amp;$AH154&amp;"'!$X:$X"),"&gt;0",INDIRECT("'"&amp;$AH154&amp;"'!$K:$K"),"&gt;="&amp;B151,INDIRECT("'"&amp;$AH154&amp;"'!$K:$K"),"&lt;="&amp;AF151)</f>
        <v>#DIV/0!</v>
      </c>
      <c r="B154">
        <f t="shared" ref="B154:AE154" ca="1" si="226">SUMIF(INDIRECT("'"&amp;$AH154&amp;"'!$K:$K"),B151,INDIRECT("'"&amp;$AH154&amp;"'!$W:$W"))</f>
        <v>0</v>
      </c>
      <c r="C154">
        <f t="shared" ca="1" si="226"/>
        <v>0</v>
      </c>
      <c r="D154">
        <f t="shared" ca="1" si="226"/>
        <v>0</v>
      </c>
      <c r="E154">
        <f t="shared" ca="1" si="226"/>
        <v>0</v>
      </c>
      <c r="F154">
        <f t="shared" ca="1" si="226"/>
        <v>0</v>
      </c>
      <c r="G154">
        <f t="shared" ca="1" si="226"/>
        <v>0</v>
      </c>
      <c r="H154">
        <f t="shared" ca="1" si="226"/>
        <v>0</v>
      </c>
      <c r="I154">
        <f t="shared" ca="1" si="226"/>
        <v>0</v>
      </c>
      <c r="J154">
        <f t="shared" ca="1" si="226"/>
        <v>0</v>
      </c>
      <c r="K154">
        <f t="shared" ca="1" si="226"/>
        <v>0</v>
      </c>
      <c r="L154">
        <f t="shared" ca="1" si="226"/>
        <v>0</v>
      </c>
      <c r="M154">
        <f t="shared" ca="1" si="226"/>
        <v>0</v>
      </c>
      <c r="N154">
        <f t="shared" ca="1" si="226"/>
        <v>0</v>
      </c>
      <c r="O154">
        <f t="shared" ca="1" si="226"/>
        <v>0</v>
      </c>
      <c r="P154">
        <f t="shared" ca="1" si="226"/>
        <v>0</v>
      </c>
      <c r="Q154">
        <f t="shared" ca="1" si="226"/>
        <v>0</v>
      </c>
      <c r="R154">
        <f t="shared" ca="1" si="226"/>
        <v>0</v>
      </c>
      <c r="S154">
        <f t="shared" ca="1" si="226"/>
        <v>0</v>
      </c>
      <c r="T154">
        <f t="shared" ca="1" si="226"/>
        <v>0</v>
      </c>
      <c r="U154">
        <f t="shared" ca="1" si="226"/>
        <v>0</v>
      </c>
      <c r="V154">
        <f t="shared" ca="1" si="226"/>
        <v>0</v>
      </c>
      <c r="W154">
        <f t="shared" ca="1" si="226"/>
        <v>0</v>
      </c>
      <c r="X154">
        <f t="shared" ca="1" si="226"/>
        <v>0</v>
      </c>
      <c r="Y154">
        <f t="shared" ca="1" si="226"/>
        <v>0</v>
      </c>
      <c r="Z154">
        <f t="shared" ca="1" si="226"/>
        <v>0</v>
      </c>
      <c r="AA154">
        <f t="shared" ca="1" si="226"/>
        <v>0</v>
      </c>
      <c r="AB154">
        <f t="shared" ca="1" si="226"/>
        <v>0</v>
      </c>
      <c r="AC154">
        <f t="shared" ca="1" si="226"/>
        <v>0</v>
      </c>
      <c r="AD154">
        <f t="shared" ca="1" si="226"/>
        <v>0</v>
      </c>
      <c r="AE154">
        <f t="shared" ca="1" si="226"/>
        <v>0</v>
      </c>
      <c r="AF154">
        <f ca="1">SUMIF(INDIRECT("'"&amp;$AH154&amp;"'!$K:$K"),AF151,INDIRECT("'"&amp;$AH154&amp;"'!$W:$W"))</f>
        <v>0</v>
      </c>
      <c r="AH154" t="s">
        <v>404</v>
      </c>
    </row>
    <row r="155" spans="1:34" x14ac:dyDescent="0.15">
      <c r="A155" s="4" t="e">
        <f ca="1">SUMIFS(INDIRECT("'"&amp;$AH155&amp;"'!$X:$X"),INDIRECT("'"&amp;$AH155&amp;"'!$X:$X"),"&gt;0",INDIRECT("'"&amp;$AH155&amp;"'!$K:$K"),"&gt;="&amp;B151,INDIRECT("'"&amp;$AH155&amp;"'!$K:$K"),"&lt;="&amp;AF151)*12/SUMIFS(INDIRECT("'"&amp;$AH155&amp;"'!$H:$H"),INDIRECT("'"&amp;$AH155&amp;"'!$X:$X"),"&gt;0",INDIRECT("'"&amp;$AH155&amp;"'!$K:$K"),"&gt;="&amp;B151,INDIRECT("'"&amp;$AH155&amp;"'!$K:$K"),"&lt;="&amp;AF151)</f>
        <v>#DIV/0!</v>
      </c>
      <c r="B155">
        <f t="shared" ref="B155:AE155" ca="1" si="227">SUMIF(INDIRECT("'"&amp;$AH155&amp;"'!$K:$K"),B151,INDIRECT("'"&amp;$AH155&amp;"'!$W:$W"))</f>
        <v>0</v>
      </c>
      <c r="C155">
        <f t="shared" ca="1" si="227"/>
        <v>0</v>
      </c>
      <c r="D155">
        <f t="shared" ca="1" si="227"/>
        <v>0</v>
      </c>
      <c r="E155">
        <f t="shared" ca="1" si="227"/>
        <v>0</v>
      </c>
      <c r="F155">
        <f t="shared" ca="1" si="227"/>
        <v>0</v>
      </c>
      <c r="G155">
        <f t="shared" ca="1" si="227"/>
        <v>0</v>
      </c>
      <c r="H155">
        <f t="shared" ca="1" si="227"/>
        <v>0</v>
      </c>
      <c r="I155">
        <f t="shared" ca="1" si="227"/>
        <v>0</v>
      </c>
      <c r="J155">
        <f t="shared" ca="1" si="227"/>
        <v>0</v>
      </c>
      <c r="K155">
        <f t="shared" ca="1" si="227"/>
        <v>0</v>
      </c>
      <c r="L155">
        <f t="shared" ca="1" si="227"/>
        <v>0</v>
      </c>
      <c r="M155">
        <f t="shared" ca="1" si="227"/>
        <v>0</v>
      </c>
      <c r="N155">
        <f t="shared" ca="1" si="227"/>
        <v>0</v>
      </c>
      <c r="O155">
        <f t="shared" ca="1" si="227"/>
        <v>0</v>
      </c>
      <c r="P155">
        <f t="shared" ca="1" si="227"/>
        <v>0</v>
      </c>
      <c r="Q155">
        <f t="shared" ca="1" si="227"/>
        <v>0</v>
      </c>
      <c r="R155">
        <f t="shared" ca="1" si="227"/>
        <v>0</v>
      </c>
      <c r="S155">
        <f t="shared" ca="1" si="227"/>
        <v>0</v>
      </c>
      <c r="T155">
        <f t="shared" ca="1" si="227"/>
        <v>0</v>
      </c>
      <c r="U155">
        <f t="shared" ca="1" si="227"/>
        <v>0</v>
      </c>
      <c r="V155">
        <f t="shared" ca="1" si="227"/>
        <v>0</v>
      </c>
      <c r="W155">
        <f t="shared" ca="1" si="227"/>
        <v>0</v>
      </c>
      <c r="X155">
        <f t="shared" ca="1" si="227"/>
        <v>0</v>
      </c>
      <c r="Y155">
        <f t="shared" ca="1" si="227"/>
        <v>0</v>
      </c>
      <c r="Z155">
        <f t="shared" ca="1" si="227"/>
        <v>0</v>
      </c>
      <c r="AA155">
        <f t="shared" ca="1" si="227"/>
        <v>0</v>
      </c>
      <c r="AB155">
        <f t="shared" ca="1" si="227"/>
        <v>0</v>
      </c>
      <c r="AC155">
        <f t="shared" ca="1" si="227"/>
        <v>0</v>
      </c>
      <c r="AD155">
        <f t="shared" ca="1" si="227"/>
        <v>0</v>
      </c>
      <c r="AE155">
        <f t="shared" ca="1" si="227"/>
        <v>0</v>
      </c>
      <c r="AF155">
        <f ca="1">SUMIF(INDIRECT("'"&amp;$AH155&amp;"'!$K:$K"),AF151,INDIRECT("'"&amp;$AH155&amp;"'!$W:$W"))</f>
        <v>0</v>
      </c>
      <c r="AH155" t="s">
        <v>402</v>
      </c>
    </row>
    <row r="156" spans="1:34" x14ac:dyDescent="0.15">
      <c r="A156" s="4" t="e">
        <f ca="1">SUMIFS(INDIRECT("'"&amp;$AH156&amp;"'!$X:$X"),INDIRECT("'"&amp;$AH156&amp;"'!$X:$X"),"&gt;0",INDIRECT("'"&amp;$AH156&amp;"'!$K:$K"),"&gt;="&amp;B151,INDIRECT("'"&amp;$AH156&amp;"'!$K:$K"),"&lt;="&amp;AF151)*12/SUMIFS(INDIRECT("'"&amp;$AH156&amp;"'!$H:$H"),INDIRECT("'"&amp;$AH156&amp;"'!$X:$X"),"&gt;0",INDIRECT("'"&amp;$AH156&amp;"'!$K:$K"),"&gt;="&amp;B151,INDIRECT("'"&amp;$AH156&amp;"'!$K:$K"),"&lt;="&amp;AF151)</f>
        <v>#DIV/0!</v>
      </c>
      <c r="B156">
        <f t="shared" ref="B156:AE156" ca="1" si="228">SUMIF(INDIRECT("'"&amp;$AH156&amp;"'!$K:$K"),B151,INDIRECT("'"&amp;$AH156&amp;"'!$W:$W"))</f>
        <v>0</v>
      </c>
      <c r="C156">
        <f t="shared" ca="1" si="228"/>
        <v>0</v>
      </c>
      <c r="D156">
        <f t="shared" ca="1" si="228"/>
        <v>0</v>
      </c>
      <c r="E156">
        <f t="shared" ca="1" si="228"/>
        <v>0</v>
      </c>
      <c r="F156">
        <f t="shared" ca="1" si="228"/>
        <v>0</v>
      </c>
      <c r="G156">
        <f t="shared" ca="1" si="228"/>
        <v>0</v>
      </c>
      <c r="H156">
        <f t="shared" ca="1" si="228"/>
        <v>0</v>
      </c>
      <c r="I156">
        <f t="shared" ca="1" si="228"/>
        <v>0</v>
      </c>
      <c r="J156">
        <f t="shared" ca="1" si="228"/>
        <v>0</v>
      </c>
      <c r="K156">
        <f t="shared" ca="1" si="228"/>
        <v>0</v>
      </c>
      <c r="L156">
        <f t="shared" ca="1" si="228"/>
        <v>0</v>
      </c>
      <c r="M156">
        <f t="shared" ca="1" si="228"/>
        <v>0</v>
      </c>
      <c r="N156">
        <f t="shared" ca="1" si="228"/>
        <v>0</v>
      </c>
      <c r="O156">
        <f t="shared" ca="1" si="228"/>
        <v>0</v>
      </c>
      <c r="P156">
        <f t="shared" ca="1" si="228"/>
        <v>0</v>
      </c>
      <c r="Q156">
        <f t="shared" ca="1" si="228"/>
        <v>0</v>
      </c>
      <c r="R156">
        <f t="shared" ca="1" si="228"/>
        <v>0</v>
      </c>
      <c r="S156">
        <f t="shared" ca="1" si="228"/>
        <v>0</v>
      </c>
      <c r="T156">
        <f t="shared" ca="1" si="228"/>
        <v>0</v>
      </c>
      <c r="U156">
        <f t="shared" ca="1" si="228"/>
        <v>0</v>
      </c>
      <c r="V156">
        <f t="shared" ca="1" si="228"/>
        <v>0</v>
      </c>
      <c r="W156">
        <f t="shared" ca="1" si="228"/>
        <v>0</v>
      </c>
      <c r="X156">
        <f t="shared" ca="1" si="228"/>
        <v>0</v>
      </c>
      <c r="Y156">
        <f t="shared" ca="1" si="228"/>
        <v>0</v>
      </c>
      <c r="Z156">
        <f t="shared" ca="1" si="228"/>
        <v>0</v>
      </c>
      <c r="AA156">
        <f t="shared" ca="1" si="228"/>
        <v>0</v>
      </c>
      <c r="AB156">
        <f t="shared" ca="1" si="228"/>
        <v>0</v>
      </c>
      <c r="AC156">
        <f t="shared" ca="1" si="228"/>
        <v>0</v>
      </c>
      <c r="AD156">
        <f t="shared" ca="1" si="228"/>
        <v>0</v>
      </c>
      <c r="AE156">
        <f t="shared" ca="1" si="228"/>
        <v>0</v>
      </c>
      <c r="AF156">
        <f ca="1">SUMIF(INDIRECT("'"&amp;$AH156&amp;"'!$K:$K"),AF151,INDIRECT("'"&amp;$AH156&amp;"'!$W:$W"))</f>
        <v>0</v>
      </c>
      <c r="AH156" t="s">
        <v>297</v>
      </c>
    </row>
    <row r="157" spans="1:34" x14ac:dyDescent="0.15">
      <c r="A157" s="4" t="e">
        <f ca="1">SUMIFS(INDIRECT("'"&amp;$AH157&amp;"'!$X:$X"),INDIRECT("'"&amp;$AH157&amp;"'!$X:$X"),"&gt;0",INDIRECT("'"&amp;$AH157&amp;"'!$K:$K"),"&gt;="&amp;B151,INDIRECT("'"&amp;$AH157&amp;"'!$K:$K"),"&lt;="&amp;AF151)*12/SUMIFS(INDIRECT("'"&amp;$AH157&amp;"'!$H:$H"),INDIRECT("'"&amp;$AH157&amp;"'!$X:$X"),"&gt;0",INDIRECT("'"&amp;$AH157&amp;"'!$K:$K"),"&gt;="&amp;B151,INDIRECT("'"&amp;$AH157&amp;"'!$K:$K"),"&lt;="&amp;AF151)</f>
        <v>#DIV/0!</v>
      </c>
      <c r="B157">
        <f t="shared" ref="B157:AF157" ca="1" si="229">SUMIF(INDIRECT("'"&amp;$AH157&amp;"'!$K:$K"),B151,INDIRECT("'"&amp;$AH157&amp;"'!$W:$W"))</f>
        <v>0</v>
      </c>
      <c r="C157">
        <f t="shared" ca="1" si="229"/>
        <v>0</v>
      </c>
      <c r="D157">
        <f t="shared" ca="1" si="229"/>
        <v>0</v>
      </c>
      <c r="E157">
        <f t="shared" ca="1" si="229"/>
        <v>0</v>
      </c>
      <c r="F157">
        <f t="shared" ca="1" si="229"/>
        <v>0</v>
      </c>
      <c r="G157">
        <f t="shared" ca="1" si="229"/>
        <v>0</v>
      </c>
      <c r="H157">
        <f t="shared" ca="1" si="229"/>
        <v>0</v>
      </c>
      <c r="I157">
        <f t="shared" ca="1" si="229"/>
        <v>0</v>
      </c>
      <c r="J157">
        <f t="shared" ca="1" si="229"/>
        <v>0</v>
      </c>
      <c r="K157">
        <f t="shared" ca="1" si="229"/>
        <v>0</v>
      </c>
      <c r="L157">
        <f t="shared" ca="1" si="229"/>
        <v>0</v>
      </c>
      <c r="M157">
        <f t="shared" ca="1" si="229"/>
        <v>0</v>
      </c>
      <c r="N157">
        <f t="shared" ca="1" si="229"/>
        <v>0</v>
      </c>
      <c r="O157">
        <f t="shared" ca="1" si="229"/>
        <v>0</v>
      </c>
      <c r="P157">
        <f t="shared" ca="1" si="229"/>
        <v>0</v>
      </c>
      <c r="Q157">
        <f t="shared" ca="1" si="229"/>
        <v>0</v>
      </c>
      <c r="R157">
        <f t="shared" ca="1" si="229"/>
        <v>0</v>
      </c>
      <c r="S157">
        <f t="shared" ca="1" si="229"/>
        <v>0</v>
      </c>
      <c r="T157">
        <f t="shared" ca="1" si="229"/>
        <v>0</v>
      </c>
      <c r="U157">
        <f t="shared" ca="1" si="229"/>
        <v>0</v>
      </c>
      <c r="V157">
        <f t="shared" ca="1" si="229"/>
        <v>0</v>
      </c>
      <c r="W157">
        <f t="shared" ca="1" si="229"/>
        <v>0</v>
      </c>
      <c r="X157">
        <f t="shared" ca="1" si="229"/>
        <v>0</v>
      </c>
      <c r="Y157">
        <f t="shared" ca="1" si="229"/>
        <v>0</v>
      </c>
      <c r="Z157">
        <f t="shared" ca="1" si="229"/>
        <v>0</v>
      </c>
      <c r="AA157">
        <f t="shared" ca="1" si="229"/>
        <v>0</v>
      </c>
      <c r="AB157">
        <f t="shared" ca="1" si="229"/>
        <v>0</v>
      </c>
      <c r="AC157">
        <f t="shared" ca="1" si="229"/>
        <v>0</v>
      </c>
      <c r="AD157">
        <f t="shared" ca="1" si="229"/>
        <v>0</v>
      </c>
      <c r="AE157">
        <f t="shared" ca="1" si="229"/>
        <v>0</v>
      </c>
      <c r="AF157">
        <f t="shared" ca="1" si="229"/>
        <v>0</v>
      </c>
      <c r="AH157" t="s">
        <v>801</v>
      </c>
    </row>
    <row r="160" spans="1:34" s="20" customFormat="1" ht="25.5" customHeight="1" x14ac:dyDescent="0.15">
      <c r="A160" s="19"/>
      <c r="B160" s="19">
        <f ca="1">SUM(B162:B169)</f>
        <v>0</v>
      </c>
      <c r="C160" s="19">
        <f t="shared" ref="C160:AF160" ca="1" si="230">SUM(C162:C169)</f>
        <v>0</v>
      </c>
      <c r="D160" s="19">
        <f t="shared" ca="1" si="230"/>
        <v>0</v>
      </c>
      <c r="E160" s="19">
        <f t="shared" ca="1" si="230"/>
        <v>0</v>
      </c>
      <c r="F160" s="19">
        <f t="shared" ca="1" si="230"/>
        <v>0</v>
      </c>
      <c r="G160" s="19">
        <f t="shared" ca="1" si="230"/>
        <v>0</v>
      </c>
      <c r="H160" s="19">
        <f t="shared" ca="1" si="230"/>
        <v>0</v>
      </c>
      <c r="I160" s="19">
        <f t="shared" ca="1" si="230"/>
        <v>0</v>
      </c>
      <c r="J160" s="19">
        <f t="shared" ca="1" si="230"/>
        <v>0</v>
      </c>
      <c r="K160" s="19">
        <f t="shared" ca="1" si="230"/>
        <v>0</v>
      </c>
      <c r="L160" s="19">
        <f t="shared" ca="1" si="230"/>
        <v>0</v>
      </c>
      <c r="M160" s="19">
        <f t="shared" ca="1" si="230"/>
        <v>0</v>
      </c>
      <c r="N160" s="19">
        <f t="shared" ca="1" si="230"/>
        <v>0</v>
      </c>
      <c r="O160" s="19">
        <f t="shared" ca="1" si="230"/>
        <v>0</v>
      </c>
      <c r="P160" s="19">
        <f t="shared" ca="1" si="230"/>
        <v>0</v>
      </c>
      <c r="Q160" s="19">
        <f t="shared" ca="1" si="230"/>
        <v>0</v>
      </c>
      <c r="R160" s="19">
        <f t="shared" ca="1" si="230"/>
        <v>0</v>
      </c>
      <c r="S160" s="19">
        <f t="shared" ca="1" si="230"/>
        <v>0</v>
      </c>
      <c r="T160" s="19">
        <f t="shared" ca="1" si="230"/>
        <v>470</v>
      </c>
      <c r="U160" s="19">
        <f t="shared" ca="1" si="230"/>
        <v>0</v>
      </c>
      <c r="V160" s="19">
        <f t="shared" ca="1" si="230"/>
        <v>0</v>
      </c>
      <c r="W160" s="19">
        <f t="shared" ca="1" si="230"/>
        <v>0</v>
      </c>
      <c r="X160" s="19">
        <f t="shared" ca="1" si="230"/>
        <v>0</v>
      </c>
      <c r="Y160" s="19">
        <f t="shared" ca="1" si="230"/>
        <v>0</v>
      </c>
      <c r="Z160" s="19">
        <f t="shared" ca="1" si="230"/>
        <v>0</v>
      </c>
      <c r="AA160" s="19">
        <f t="shared" ca="1" si="230"/>
        <v>965</v>
      </c>
      <c r="AB160" s="19">
        <f t="shared" ca="1" si="230"/>
        <v>0</v>
      </c>
      <c r="AC160" s="19">
        <f t="shared" ca="1" si="230"/>
        <v>0</v>
      </c>
      <c r="AD160" s="19">
        <f t="shared" ca="1" si="230"/>
        <v>0</v>
      </c>
      <c r="AE160" s="19">
        <f t="shared" ca="1" si="230"/>
        <v>0</v>
      </c>
      <c r="AF160" s="19">
        <f t="shared" ca="1" si="230"/>
        <v>0</v>
      </c>
    </row>
    <row r="161" spans="1:34" s="20" customFormat="1" ht="25.5" customHeight="1" x14ac:dyDescent="0.15">
      <c r="A161" s="19" t="e">
        <f ca="1">AVERAGE(A162:A167)</f>
        <v>#DIV/0!</v>
      </c>
      <c r="B161" s="21">
        <v>43344</v>
      </c>
      <c r="C161" s="22">
        <f t="shared" ref="C161" si="231">B161+1</f>
        <v>43345</v>
      </c>
      <c r="D161" s="22">
        <f t="shared" ref="D161" si="232">C161+1</f>
        <v>43346</v>
      </c>
      <c r="E161" s="22">
        <f t="shared" ref="E161" si="233">D161+1</f>
        <v>43347</v>
      </c>
      <c r="F161" s="22">
        <f t="shared" ref="F161" si="234">E161+1</f>
        <v>43348</v>
      </c>
      <c r="G161" s="22">
        <f t="shared" ref="G161" si="235">F161+1</f>
        <v>43349</v>
      </c>
      <c r="H161" s="22">
        <f t="shared" ref="H161" si="236">G161+1</f>
        <v>43350</v>
      </c>
      <c r="I161" s="22">
        <f t="shared" ref="I161" si="237">H161+1</f>
        <v>43351</v>
      </c>
      <c r="J161" s="22">
        <f t="shared" ref="J161" si="238">I161+1</f>
        <v>43352</v>
      </c>
      <c r="K161" s="22">
        <f t="shared" ref="K161" si="239">J161+1</f>
        <v>43353</v>
      </c>
      <c r="L161" s="22">
        <f t="shared" ref="L161" si="240">K161+1</f>
        <v>43354</v>
      </c>
      <c r="M161" s="22">
        <f t="shared" ref="M161" si="241">L161+1</f>
        <v>43355</v>
      </c>
      <c r="N161" s="22">
        <f t="shared" ref="N161" si="242">M161+1</f>
        <v>43356</v>
      </c>
      <c r="O161" s="22">
        <f t="shared" ref="O161" si="243">N161+1</f>
        <v>43357</v>
      </c>
      <c r="P161" s="22">
        <f t="shared" ref="P161" si="244">O161+1</f>
        <v>43358</v>
      </c>
      <c r="Q161" s="22">
        <f t="shared" ref="Q161" si="245">P161+1</f>
        <v>43359</v>
      </c>
      <c r="R161" s="22">
        <f t="shared" ref="R161" si="246">Q161+1</f>
        <v>43360</v>
      </c>
      <c r="S161" s="22">
        <f t="shared" ref="S161" si="247">R161+1</f>
        <v>43361</v>
      </c>
      <c r="T161" s="22">
        <f t="shared" ref="T161" si="248">S161+1</f>
        <v>43362</v>
      </c>
      <c r="U161" s="22">
        <f t="shared" ref="U161" si="249">T161+1</f>
        <v>43363</v>
      </c>
      <c r="V161" s="22">
        <f t="shared" ref="V161" si="250">U161+1</f>
        <v>43364</v>
      </c>
      <c r="W161" s="22">
        <f t="shared" ref="W161" si="251">V161+1</f>
        <v>43365</v>
      </c>
      <c r="X161" s="22">
        <f t="shared" ref="X161" si="252">W161+1</f>
        <v>43366</v>
      </c>
      <c r="Y161" s="22">
        <f t="shared" ref="Y161" si="253">X161+1</f>
        <v>43367</v>
      </c>
      <c r="Z161" s="22">
        <f t="shared" ref="Z161" si="254">Y161+1</f>
        <v>43368</v>
      </c>
      <c r="AA161" s="22">
        <f t="shared" ref="AA161" si="255">Z161+1</f>
        <v>43369</v>
      </c>
      <c r="AB161" s="22">
        <f t="shared" ref="AB161" si="256">AA161+1</f>
        <v>43370</v>
      </c>
      <c r="AC161" s="22">
        <f t="shared" ref="AC161" si="257">AB161+1</f>
        <v>43371</v>
      </c>
      <c r="AD161" s="22">
        <f t="shared" ref="AD161" si="258">AC161+1</f>
        <v>43372</v>
      </c>
      <c r="AE161" s="22">
        <f t="shared" ref="AE161" si="259">AD161+1</f>
        <v>43373</v>
      </c>
      <c r="AF161" s="22">
        <f t="shared" ref="AF161" si="260">AE161+1</f>
        <v>43374</v>
      </c>
    </row>
    <row r="162" spans="1:34" x14ac:dyDescent="0.15">
      <c r="A162" s="4">
        <f ca="1">SUMIFS(INDIRECT("'"&amp;$AH162&amp;"'!$X:$X"),INDIRECT("'"&amp;$AH162&amp;"'!$X:$X"),"&gt;0",INDIRECT("'"&amp;$AH162&amp;"'!$K:$K"),"&gt;="&amp;B161,INDIRECT("'"&amp;$AH162&amp;"'!$K:$K"),"&lt;="&amp;AF161)*12/SUMIFS(INDIRECT("'"&amp;$AH162&amp;"'!$H:$H"),INDIRECT("'"&amp;$AH162&amp;"'!$X:$X"),"&gt;0",INDIRECT("'"&amp;$AH162&amp;"'!$K:$K"),"&gt;="&amp;B161,INDIRECT("'"&amp;$AH162&amp;"'!$K:$K"),"&lt;="&amp;AF161)</f>
        <v>0.19060449050086356</v>
      </c>
      <c r="B162">
        <f t="shared" ref="B162:AE162" ca="1" si="261">SUMIF(INDIRECT("'"&amp;$AH162&amp;"'!$K:$K"),B161,INDIRECT("'"&amp;$AH162&amp;"'!$W:$W"))</f>
        <v>0</v>
      </c>
      <c r="C162">
        <f t="shared" ca="1" si="261"/>
        <v>0</v>
      </c>
      <c r="D162">
        <f t="shared" ca="1" si="261"/>
        <v>0</v>
      </c>
      <c r="E162">
        <f t="shared" ca="1" si="261"/>
        <v>0</v>
      </c>
      <c r="F162">
        <f t="shared" ca="1" si="261"/>
        <v>0</v>
      </c>
      <c r="G162">
        <f t="shared" ca="1" si="261"/>
        <v>0</v>
      </c>
      <c r="H162">
        <f t="shared" ca="1" si="261"/>
        <v>0</v>
      </c>
      <c r="I162">
        <f t="shared" ca="1" si="261"/>
        <v>0</v>
      </c>
      <c r="J162">
        <f t="shared" ca="1" si="261"/>
        <v>0</v>
      </c>
      <c r="K162">
        <f t="shared" ca="1" si="261"/>
        <v>0</v>
      </c>
      <c r="L162">
        <f t="shared" ca="1" si="261"/>
        <v>0</v>
      </c>
      <c r="M162">
        <f t="shared" ca="1" si="261"/>
        <v>0</v>
      </c>
      <c r="N162">
        <f t="shared" ca="1" si="261"/>
        <v>0</v>
      </c>
      <c r="O162">
        <f t="shared" ca="1" si="261"/>
        <v>0</v>
      </c>
      <c r="P162">
        <f t="shared" ca="1" si="261"/>
        <v>0</v>
      </c>
      <c r="Q162">
        <f t="shared" ca="1" si="261"/>
        <v>0</v>
      </c>
      <c r="R162">
        <f t="shared" ca="1" si="261"/>
        <v>0</v>
      </c>
      <c r="S162">
        <f t="shared" ca="1" si="261"/>
        <v>0</v>
      </c>
      <c r="T162">
        <f t="shared" ca="1" si="261"/>
        <v>0</v>
      </c>
      <c r="U162">
        <f t="shared" ca="1" si="261"/>
        <v>0</v>
      </c>
      <c r="V162">
        <f t="shared" ca="1" si="261"/>
        <v>0</v>
      </c>
      <c r="W162">
        <f t="shared" ca="1" si="261"/>
        <v>0</v>
      </c>
      <c r="X162">
        <f t="shared" ca="1" si="261"/>
        <v>0</v>
      </c>
      <c r="Y162">
        <f t="shared" ca="1" si="261"/>
        <v>0</v>
      </c>
      <c r="Z162">
        <f t="shared" ca="1" si="261"/>
        <v>0</v>
      </c>
      <c r="AA162">
        <f t="shared" ca="1" si="261"/>
        <v>965</v>
      </c>
      <c r="AB162">
        <f t="shared" ca="1" si="261"/>
        <v>0</v>
      </c>
      <c r="AC162">
        <f t="shared" ca="1" si="261"/>
        <v>0</v>
      </c>
      <c r="AD162">
        <f t="shared" ca="1" si="261"/>
        <v>0</v>
      </c>
      <c r="AE162">
        <f t="shared" ca="1" si="261"/>
        <v>0</v>
      </c>
      <c r="AF162">
        <f ca="1">SUMIF(INDIRECT("'"&amp;$AH162&amp;"'!$K:$K"),AF161,INDIRECT("'"&amp;$AH162&amp;"'!$W:$W"))</f>
        <v>0</v>
      </c>
      <c r="AH162" t="s">
        <v>294</v>
      </c>
    </row>
    <row r="163" spans="1:34" x14ac:dyDescent="0.15">
      <c r="A163" s="4" t="e">
        <f ca="1">SUMIFS(INDIRECT("'"&amp;$AH163&amp;"'!$X:$X"),INDIRECT("'"&amp;$AH163&amp;"'!$X:$X"),"&gt;0",INDIRECT("'"&amp;$AH163&amp;"'!$K:$K"),"&gt;="&amp;B161,INDIRECT("'"&amp;$AH163&amp;"'!$K:$K"),"&lt;="&amp;AF161)*12/SUMIFS(INDIRECT("'"&amp;$AH163&amp;"'!$H:$H"),INDIRECT("'"&amp;$AH163&amp;"'!$X:$X"),"&gt;0",INDIRECT("'"&amp;$AH163&amp;"'!$K:$K"),"&gt;="&amp;B161,INDIRECT("'"&amp;$AH163&amp;"'!$K:$K"),"&lt;="&amp;AF161)</f>
        <v>#DIV/0!</v>
      </c>
      <c r="B163">
        <f t="shared" ref="B163:AE163" ca="1" si="262">SUMIF(INDIRECT("'"&amp;$AH163&amp;"'!$K:$K"),B161,INDIRECT("'"&amp;$AH163&amp;"'!$W:$W"))</f>
        <v>0</v>
      </c>
      <c r="C163">
        <f t="shared" ca="1" si="262"/>
        <v>0</v>
      </c>
      <c r="D163">
        <f t="shared" ca="1" si="262"/>
        <v>0</v>
      </c>
      <c r="E163">
        <f t="shared" ca="1" si="262"/>
        <v>0</v>
      </c>
      <c r="F163">
        <f t="shared" ca="1" si="262"/>
        <v>0</v>
      </c>
      <c r="G163">
        <f t="shared" ca="1" si="262"/>
        <v>0</v>
      </c>
      <c r="H163">
        <f t="shared" ca="1" si="262"/>
        <v>0</v>
      </c>
      <c r="I163">
        <f t="shared" ca="1" si="262"/>
        <v>0</v>
      </c>
      <c r="J163">
        <f t="shared" ca="1" si="262"/>
        <v>0</v>
      </c>
      <c r="K163">
        <f t="shared" ca="1" si="262"/>
        <v>0</v>
      </c>
      <c r="L163">
        <f t="shared" ca="1" si="262"/>
        <v>0</v>
      </c>
      <c r="M163">
        <f t="shared" ca="1" si="262"/>
        <v>0</v>
      </c>
      <c r="N163">
        <f t="shared" ca="1" si="262"/>
        <v>0</v>
      </c>
      <c r="O163">
        <f t="shared" ca="1" si="262"/>
        <v>0</v>
      </c>
      <c r="P163">
        <f t="shared" ca="1" si="262"/>
        <v>0</v>
      </c>
      <c r="Q163">
        <f t="shared" ca="1" si="262"/>
        <v>0</v>
      </c>
      <c r="R163">
        <f t="shared" ca="1" si="262"/>
        <v>0</v>
      </c>
      <c r="S163">
        <f t="shared" ca="1" si="262"/>
        <v>0</v>
      </c>
      <c r="T163">
        <f t="shared" ca="1" si="262"/>
        <v>0</v>
      </c>
      <c r="U163">
        <f t="shared" ca="1" si="262"/>
        <v>0</v>
      </c>
      <c r="V163">
        <f t="shared" ca="1" si="262"/>
        <v>0</v>
      </c>
      <c r="W163">
        <f t="shared" ca="1" si="262"/>
        <v>0</v>
      </c>
      <c r="X163">
        <f t="shared" ca="1" si="262"/>
        <v>0</v>
      </c>
      <c r="Y163">
        <f t="shared" ca="1" si="262"/>
        <v>0</v>
      </c>
      <c r="Z163">
        <f t="shared" ca="1" si="262"/>
        <v>0</v>
      </c>
      <c r="AA163">
        <f t="shared" ca="1" si="262"/>
        <v>0</v>
      </c>
      <c r="AB163">
        <f t="shared" ca="1" si="262"/>
        <v>0</v>
      </c>
      <c r="AC163">
        <f t="shared" ca="1" si="262"/>
        <v>0</v>
      </c>
      <c r="AD163">
        <f t="shared" ca="1" si="262"/>
        <v>0</v>
      </c>
      <c r="AE163">
        <f t="shared" ca="1" si="262"/>
        <v>0</v>
      </c>
      <c r="AF163">
        <f ca="1">SUMIF(INDIRECT("'"&amp;$AH163&amp;"'!$K:$K"),AF161,INDIRECT("'"&amp;$AH163&amp;"'!$W:$W"))</f>
        <v>0</v>
      </c>
      <c r="AH163" t="s">
        <v>296</v>
      </c>
    </row>
    <row r="164" spans="1:34" x14ac:dyDescent="0.15">
      <c r="A164" s="4">
        <f ca="1">SUMIFS(INDIRECT("'"&amp;$AH164&amp;"'!$X:$X"),INDIRECT("'"&amp;$AH164&amp;"'!$X:$X"),"&gt;0",INDIRECT("'"&amp;$AH164&amp;"'!$K:$K"),"&gt;="&amp;B161,INDIRECT("'"&amp;$AH164&amp;"'!$K:$K"),"&lt;="&amp;AF161)*12/SUMIFS(INDIRECT("'"&amp;$AH164&amp;"'!$H:$H"),INDIRECT("'"&amp;$AH164&amp;"'!$X:$X"),"&gt;0",INDIRECT("'"&amp;$AH164&amp;"'!$K:$K"),"&gt;="&amp;B161,INDIRECT("'"&amp;$AH164&amp;"'!$K:$K"),"&lt;="&amp;AF161)</f>
        <v>0.21106382978723409</v>
      </c>
      <c r="B164">
        <f t="shared" ref="B164:AE164" ca="1" si="263">SUMIF(INDIRECT("'"&amp;$AH164&amp;"'!$K:$K"),B161,INDIRECT("'"&amp;$AH164&amp;"'!$W:$W"))</f>
        <v>0</v>
      </c>
      <c r="C164">
        <f t="shared" ca="1" si="263"/>
        <v>0</v>
      </c>
      <c r="D164">
        <f t="shared" ca="1" si="263"/>
        <v>0</v>
      </c>
      <c r="E164">
        <f t="shared" ca="1" si="263"/>
        <v>0</v>
      </c>
      <c r="F164">
        <f t="shared" ca="1" si="263"/>
        <v>0</v>
      </c>
      <c r="G164">
        <f t="shared" ca="1" si="263"/>
        <v>0</v>
      </c>
      <c r="H164">
        <f t="shared" ca="1" si="263"/>
        <v>0</v>
      </c>
      <c r="I164">
        <f t="shared" ca="1" si="263"/>
        <v>0</v>
      </c>
      <c r="J164">
        <f t="shared" ca="1" si="263"/>
        <v>0</v>
      </c>
      <c r="K164">
        <f t="shared" ca="1" si="263"/>
        <v>0</v>
      </c>
      <c r="L164">
        <f t="shared" ca="1" si="263"/>
        <v>0</v>
      </c>
      <c r="M164">
        <f t="shared" ca="1" si="263"/>
        <v>0</v>
      </c>
      <c r="N164">
        <f t="shared" ca="1" si="263"/>
        <v>0</v>
      </c>
      <c r="O164">
        <f t="shared" ca="1" si="263"/>
        <v>0</v>
      </c>
      <c r="P164">
        <f t="shared" ca="1" si="263"/>
        <v>0</v>
      </c>
      <c r="Q164">
        <f t="shared" ca="1" si="263"/>
        <v>0</v>
      </c>
      <c r="R164">
        <f t="shared" ca="1" si="263"/>
        <v>0</v>
      </c>
      <c r="S164">
        <f t="shared" ca="1" si="263"/>
        <v>0</v>
      </c>
      <c r="T164">
        <f t="shared" ca="1" si="263"/>
        <v>470</v>
      </c>
      <c r="U164">
        <f t="shared" ca="1" si="263"/>
        <v>0</v>
      </c>
      <c r="V164">
        <f t="shared" ca="1" si="263"/>
        <v>0</v>
      </c>
      <c r="W164">
        <f t="shared" ca="1" si="263"/>
        <v>0</v>
      </c>
      <c r="X164">
        <f t="shared" ca="1" si="263"/>
        <v>0</v>
      </c>
      <c r="Y164">
        <f t="shared" ca="1" si="263"/>
        <v>0</v>
      </c>
      <c r="Z164">
        <f t="shared" ca="1" si="263"/>
        <v>0</v>
      </c>
      <c r="AA164">
        <f t="shared" ca="1" si="263"/>
        <v>0</v>
      </c>
      <c r="AB164">
        <f t="shared" ca="1" si="263"/>
        <v>0</v>
      </c>
      <c r="AC164">
        <f t="shared" ca="1" si="263"/>
        <v>0</v>
      </c>
      <c r="AD164">
        <f t="shared" ca="1" si="263"/>
        <v>0</v>
      </c>
      <c r="AE164">
        <f t="shared" ca="1" si="263"/>
        <v>0</v>
      </c>
      <c r="AF164">
        <f ca="1">SUMIF(INDIRECT("'"&amp;$AH164&amp;"'!$K:$K"),AF161,INDIRECT("'"&amp;$AH164&amp;"'!$W:$W"))</f>
        <v>0</v>
      </c>
      <c r="AH164" t="s">
        <v>404</v>
      </c>
    </row>
    <row r="165" spans="1:34" x14ac:dyDescent="0.15">
      <c r="A165" s="4" t="e">
        <f ca="1">SUMIFS(INDIRECT("'"&amp;$AH165&amp;"'!$X:$X"),INDIRECT("'"&amp;$AH165&amp;"'!$X:$X"),"&gt;0",INDIRECT("'"&amp;$AH165&amp;"'!$K:$K"),"&gt;="&amp;B161,INDIRECT("'"&amp;$AH165&amp;"'!$K:$K"),"&lt;="&amp;AF161)*12/SUMIFS(INDIRECT("'"&amp;$AH165&amp;"'!$H:$H"),INDIRECT("'"&amp;$AH165&amp;"'!$X:$X"),"&gt;0",INDIRECT("'"&amp;$AH165&amp;"'!$K:$K"),"&gt;="&amp;B161,INDIRECT("'"&amp;$AH165&amp;"'!$K:$K"),"&lt;="&amp;AF161)</f>
        <v>#DIV/0!</v>
      </c>
      <c r="B165">
        <f t="shared" ref="B165:AE165" ca="1" si="264">SUMIF(INDIRECT("'"&amp;$AH165&amp;"'!$K:$K"),B161,INDIRECT("'"&amp;$AH165&amp;"'!$W:$W"))</f>
        <v>0</v>
      </c>
      <c r="C165">
        <f t="shared" ca="1" si="264"/>
        <v>0</v>
      </c>
      <c r="D165">
        <f t="shared" ca="1" si="264"/>
        <v>0</v>
      </c>
      <c r="E165">
        <f t="shared" ca="1" si="264"/>
        <v>0</v>
      </c>
      <c r="F165">
        <f t="shared" ca="1" si="264"/>
        <v>0</v>
      </c>
      <c r="G165">
        <f t="shared" ca="1" si="264"/>
        <v>0</v>
      </c>
      <c r="H165">
        <f t="shared" ca="1" si="264"/>
        <v>0</v>
      </c>
      <c r="I165">
        <f t="shared" ca="1" si="264"/>
        <v>0</v>
      </c>
      <c r="J165">
        <f t="shared" ca="1" si="264"/>
        <v>0</v>
      </c>
      <c r="K165">
        <f t="shared" ca="1" si="264"/>
        <v>0</v>
      </c>
      <c r="L165">
        <f t="shared" ca="1" si="264"/>
        <v>0</v>
      </c>
      <c r="M165">
        <f t="shared" ca="1" si="264"/>
        <v>0</v>
      </c>
      <c r="N165">
        <f t="shared" ca="1" si="264"/>
        <v>0</v>
      </c>
      <c r="O165">
        <f t="shared" ca="1" si="264"/>
        <v>0</v>
      </c>
      <c r="P165">
        <f t="shared" ca="1" si="264"/>
        <v>0</v>
      </c>
      <c r="Q165">
        <f t="shared" ca="1" si="264"/>
        <v>0</v>
      </c>
      <c r="R165">
        <f t="shared" ca="1" si="264"/>
        <v>0</v>
      </c>
      <c r="S165">
        <f t="shared" ca="1" si="264"/>
        <v>0</v>
      </c>
      <c r="T165">
        <f t="shared" ca="1" si="264"/>
        <v>0</v>
      </c>
      <c r="U165">
        <f t="shared" ca="1" si="264"/>
        <v>0</v>
      </c>
      <c r="V165">
        <f t="shared" ca="1" si="264"/>
        <v>0</v>
      </c>
      <c r="W165">
        <f t="shared" ca="1" si="264"/>
        <v>0</v>
      </c>
      <c r="X165">
        <f t="shared" ca="1" si="264"/>
        <v>0</v>
      </c>
      <c r="Y165">
        <f t="shared" ca="1" si="264"/>
        <v>0</v>
      </c>
      <c r="Z165">
        <f t="shared" ca="1" si="264"/>
        <v>0</v>
      </c>
      <c r="AA165">
        <f t="shared" ca="1" si="264"/>
        <v>0</v>
      </c>
      <c r="AB165">
        <f t="shared" ca="1" si="264"/>
        <v>0</v>
      </c>
      <c r="AC165">
        <f t="shared" ca="1" si="264"/>
        <v>0</v>
      </c>
      <c r="AD165">
        <f t="shared" ca="1" si="264"/>
        <v>0</v>
      </c>
      <c r="AE165">
        <f t="shared" ca="1" si="264"/>
        <v>0</v>
      </c>
      <c r="AF165">
        <f ca="1">SUMIF(INDIRECT("'"&amp;$AH165&amp;"'!$K:$K"),AF161,INDIRECT("'"&amp;$AH165&amp;"'!$W:$W"))</f>
        <v>0</v>
      </c>
      <c r="AH165" t="s">
        <v>402</v>
      </c>
    </row>
    <row r="166" spans="1:34" x14ac:dyDescent="0.15">
      <c r="A166" s="4" t="e">
        <f ca="1">SUMIFS(INDIRECT("'"&amp;$AH166&amp;"'!$X:$X"),INDIRECT("'"&amp;$AH166&amp;"'!$X:$X"),"&gt;0",INDIRECT("'"&amp;$AH166&amp;"'!$K:$K"),"&gt;="&amp;B161,INDIRECT("'"&amp;$AH166&amp;"'!$K:$K"),"&lt;="&amp;AF161)*12/SUMIFS(INDIRECT("'"&amp;$AH166&amp;"'!$H:$H"),INDIRECT("'"&amp;$AH166&amp;"'!$X:$X"),"&gt;0",INDIRECT("'"&amp;$AH166&amp;"'!$K:$K"),"&gt;="&amp;B161,INDIRECT("'"&amp;$AH166&amp;"'!$K:$K"),"&lt;="&amp;AF161)</f>
        <v>#DIV/0!</v>
      </c>
      <c r="B166">
        <f t="shared" ref="B166:AE166" ca="1" si="265">SUMIF(INDIRECT("'"&amp;$AH166&amp;"'!$K:$K"),B161,INDIRECT("'"&amp;$AH166&amp;"'!$W:$W"))</f>
        <v>0</v>
      </c>
      <c r="C166">
        <f t="shared" ca="1" si="265"/>
        <v>0</v>
      </c>
      <c r="D166">
        <f t="shared" ca="1" si="265"/>
        <v>0</v>
      </c>
      <c r="E166">
        <f t="shared" ca="1" si="265"/>
        <v>0</v>
      </c>
      <c r="F166">
        <f t="shared" ca="1" si="265"/>
        <v>0</v>
      </c>
      <c r="G166">
        <f t="shared" ca="1" si="265"/>
        <v>0</v>
      </c>
      <c r="H166">
        <f t="shared" ca="1" si="265"/>
        <v>0</v>
      </c>
      <c r="I166">
        <f t="shared" ca="1" si="265"/>
        <v>0</v>
      </c>
      <c r="J166">
        <f t="shared" ca="1" si="265"/>
        <v>0</v>
      </c>
      <c r="K166">
        <f t="shared" ca="1" si="265"/>
        <v>0</v>
      </c>
      <c r="L166">
        <f t="shared" ca="1" si="265"/>
        <v>0</v>
      </c>
      <c r="M166">
        <f t="shared" ca="1" si="265"/>
        <v>0</v>
      </c>
      <c r="N166">
        <f t="shared" ca="1" si="265"/>
        <v>0</v>
      </c>
      <c r="O166">
        <f t="shared" ca="1" si="265"/>
        <v>0</v>
      </c>
      <c r="P166">
        <f t="shared" ca="1" si="265"/>
        <v>0</v>
      </c>
      <c r="Q166">
        <f t="shared" ca="1" si="265"/>
        <v>0</v>
      </c>
      <c r="R166">
        <f t="shared" ca="1" si="265"/>
        <v>0</v>
      </c>
      <c r="S166">
        <f t="shared" ca="1" si="265"/>
        <v>0</v>
      </c>
      <c r="T166">
        <f t="shared" ca="1" si="265"/>
        <v>0</v>
      </c>
      <c r="U166">
        <f t="shared" ca="1" si="265"/>
        <v>0</v>
      </c>
      <c r="V166">
        <f t="shared" ca="1" si="265"/>
        <v>0</v>
      </c>
      <c r="W166">
        <f t="shared" ca="1" si="265"/>
        <v>0</v>
      </c>
      <c r="X166">
        <f t="shared" ca="1" si="265"/>
        <v>0</v>
      </c>
      <c r="Y166">
        <f t="shared" ca="1" si="265"/>
        <v>0</v>
      </c>
      <c r="Z166">
        <f t="shared" ca="1" si="265"/>
        <v>0</v>
      </c>
      <c r="AA166">
        <f t="shared" ca="1" si="265"/>
        <v>0</v>
      </c>
      <c r="AB166">
        <f t="shared" ca="1" si="265"/>
        <v>0</v>
      </c>
      <c r="AC166">
        <f t="shared" ca="1" si="265"/>
        <v>0</v>
      </c>
      <c r="AD166">
        <f t="shared" ca="1" si="265"/>
        <v>0</v>
      </c>
      <c r="AE166">
        <f t="shared" ca="1" si="265"/>
        <v>0</v>
      </c>
      <c r="AF166">
        <f ca="1">SUMIF(INDIRECT("'"&amp;$AH166&amp;"'!$K:$K"),AF161,INDIRECT("'"&amp;$AH166&amp;"'!$W:$W"))</f>
        <v>0</v>
      </c>
      <c r="AH166" t="s">
        <v>297</v>
      </c>
    </row>
    <row r="167" spans="1:34" x14ac:dyDescent="0.15">
      <c r="A167" s="4" t="e">
        <f ca="1">SUMIFS(INDIRECT("'"&amp;$AH167&amp;"'!$X:$X"),INDIRECT("'"&amp;$AH167&amp;"'!$X:$X"),"&gt;0",INDIRECT("'"&amp;$AH167&amp;"'!$K:$K"),"&gt;="&amp;B161,INDIRECT("'"&amp;$AH167&amp;"'!$K:$K"),"&lt;="&amp;AF161)*12/SUMIFS(INDIRECT("'"&amp;$AH167&amp;"'!$H:$H"),INDIRECT("'"&amp;$AH167&amp;"'!$X:$X"),"&gt;0",INDIRECT("'"&amp;$AH167&amp;"'!$K:$K"),"&gt;="&amp;B161,INDIRECT("'"&amp;$AH167&amp;"'!$K:$K"),"&lt;="&amp;AF161)</f>
        <v>#DIV/0!</v>
      </c>
      <c r="B167">
        <f t="shared" ref="B167:AF167" ca="1" si="266">SUMIF(INDIRECT("'"&amp;$AH167&amp;"'!$K:$K"),B161,INDIRECT("'"&amp;$AH167&amp;"'!$W:$W"))</f>
        <v>0</v>
      </c>
      <c r="C167">
        <f t="shared" ca="1" si="266"/>
        <v>0</v>
      </c>
      <c r="D167">
        <f t="shared" ca="1" si="266"/>
        <v>0</v>
      </c>
      <c r="E167">
        <f t="shared" ca="1" si="266"/>
        <v>0</v>
      </c>
      <c r="F167">
        <f t="shared" ca="1" si="266"/>
        <v>0</v>
      </c>
      <c r="G167">
        <f t="shared" ca="1" si="266"/>
        <v>0</v>
      </c>
      <c r="H167">
        <f t="shared" ca="1" si="266"/>
        <v>0</v>
      </c>
      <c r="I167">
        <f t="shared" ca="1" si="266"/>
        <v>0</v>
      </c>
      <c r="J167">
        <f t="shared" ca="1" si="266"/>
        <v>0</v>
      </c>
      <c r="K167">
        <f t="shared" ca="1" si="266"/>
        <v>0</v>
      </c>
      <c r="L167">
        <f t="shared" ca="1" si="266"/>
        <v>0</v>
      </c>
      <c r="M167">
        <f t="shared" ca="1" si="266"/>
        <v>0</v>
      </c>
      <c r="N167">
        <f t="shared" ca="1" si="266"/>
        <v>0</v>
      </c>
      <c r="O167">
        <f t="shared" ca="1" si="266"/>
        <v>0</v>
      </c>
      <c r="P167">
        <f t="shared" ca="1" si="266"/>
        <v>0</v>
      </c>
      <c r="Q167">
        <f t="shared" ca="1" si="266"/>
        <v>0</v>
      </c>
      <c r="R167">
        <f t="shared" ca="1" si="266"/>
        <v>0</v>
      </c>
      <c r="S167">
        <f t="shared" ca="1" si="266"/>
        <v>0</v>
      </c>
      <c r="T167">
        <f t="shared" ca="1" si="266"/>
        <v>0</v>
      </c>
      <c r="U167">
        <f t="shared" ca="1" si="266"/>
        <v>0</v>
      </c>
      <c r="V167">
        <f t="shared" ca="1" si="266"/>
        <v>0</v>
      </c>
      <c r="W167">
        <f t="shared" ca="1" si="266"/>
        <v>0</v>
      </c>
      <c r="X167">
        <f t="shared" ca="1" si="266"/>
        <v>0</v>
      </c>
      <c r="Y167">
        <f t="shared" ca="1" si="266"/>
        <v>0</v>
      </c>
      <c r="Z167">
        <f t="shared" ca="1" si="266"/>
        <v>0</v>
      </c>
      <c r="AA167">
        <f t="shared" ca="1" si="266"/>
        <v>0</v>
      </c>
      <c r="AB167">
        <f t="shared" ca="1" si="266"/>
        <v>0</v>
      </c>
      <c r="AC167">
        <f t="shared" ca="1" si="266"/>
        <v>0</v>
      </c>
      <c r="AD167">
        <f t="shared" ca="1" si="266"/>
        <v>0</v>
      </c>
      <c r="AE167">
        <f t="shared" ca="1" si="266"/>
        <v>0</v>
      </c>
      <c r="AF167">
        <f t="shared" ca="1" si="266"/>
        <v>0</v>
      </c>
      <c r="AH167" t="s">
        <v>801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G40"/>
  <sheetViews>
    <sheetView workbookViewId="0">
      <selection activeCell="I8" sqref="I8"/>
    </sheetView>
  </sheetViews>
  <sheetFormatPr defaultRowHeight="13.5" x14ac:dyDescent="0.15"/>
  <sheetData>
    <row r="2" spans="1:3" x14ac:dyDescent="0.15">
      <c r="A2">
        <v>111</v>
      </c>
      <c r="C2" t="s">
        <v>872</v>
      </c>
    </row>
    <row r="3" spans="1:3" x14ac:dyDescent="0.15">
      <c r="A3">
        <v>121</v>
      </c>
      <c r="C3" t="s">
        <v>873</v>
      </c>
    </row>
    <row r="4" spans="1:3" x14ac:dyDescent="0.15">
      <c r="A4">
        <v>211</v>
      </c>
      <c r="C4" t="s">
        <v>874</v>
      </c>
    </row>
    <row r="5" spans="1:3" x14ac:dyDescent="0.15">
      <c r="A5">
        <v>311</v>
      </c>
      <c r="C5" t="s">
        <v>875</v>
      </c>
    </row>
    <row r="6" spans="1:3" x14ac:dyDescent="0.15">
      <c r="A6">
        <v>321</v>
      </c>
      <c r="C6" t="s">
        <v>876</v>
      </c>
    </row>
    <row r="7" spans="1:3" x14ac:dyDescent="0.15">
      <c r="A7">
        <v>322</v>
      </c>
      <c r="C7" t="s">
        <v>877</v>
      </c>
    </row>
    <row r="8" spans="1:3" x14ac:dyDescent="0.15">
      <c r="A8">
        <v>323</v>
      </c>
      <c r="C8" t="s">
        <v>878</v>
      </c>
    </row>
    <row r="9" spans="1:3" x14ac:dyDescent="0.15">
      <c r="A9">
        <v>324</v>
      </c>
      <c r="C9" t="s">
        <v>879</v>
      </c>
    </row>
    <row r="10" spans="1:3" x14ac:dyDescent="0.15">
      <c r="A10">
        <v>411</v>
      </c>
      <c r="C10" t="s">
        <v>880</v>
      </c>
    </row>
    <row r="11" spans="1:3" x14ac:dyDescent="0.15">
      <c r="A11">
        <v>511</v>
      </c>
      <c r="C11" t="s">
        <v>881</v>
      </c>
    </row>
    <row r="12" spans="1:3" x14ac:dyDescent="0.15">
      <c r="A12">
        <v>512</v>
      </c>
      <c r="C12" t="s">
        <v>882</v>
      </c>
    </row>
    <row r="13" spans="1:3" x14ac:dyDescent="0.15">
      <c r="A13">
        <v>521</v>
      </c>
      <c r="C13" t="s">
        <v>883</v>
      </c>
    </row>
    <row r="14" spans="1:3" x14ac:dyDescent="0.15">
      <c r="A14">
        <v>522</v>
      </c>
      <c r="C14" t="s">
        <v>884</v>
      </c>
    </row>
    <row r="15" spans="1:3" x14ac:dyDescent="0.15">
      <c r="A15">
        <v>523</v>
      </c>
      <c r="C15" t="s">
        <v>885</v>
      </c>
    </row>
    <row r="16" spans="1:3" x14ac:dyDescent="0.15">
      <c r="A16">
        <v>531</v>
      </c>
      <c r="C16" t="s">
        <v>886</v>
      </c>
    </row>
    <row r="17" spans="1:7" x14ac:dyDescent="0.15">
      <c r="A17">
        <v>532</v>
      </c>
      <c r="C17" t="s">
        <v>887</v>
      </c>
    </row>
    <row r="18" spans="1:7" x14ac:dyDescent="0.15">
      <c r="A18">
        <v>541</v>
      </c>
      <c r="C18" t="s">
        <v>888</v>
      </c>
    </row>
    <row r="19" spans="1:7" x14ac:dyDescent="0.15">
      <c r="A19">
        <v>542</v>
      </c>
      <c r="C19" t="s">
        <v>889</v>
      </c>
    </row>
    <row r="20" spans="1:7" x14ac:dyDescent="0.15">
      <c r="A20">
        <v>543</v>
      </c>
      <c r="C20" t="s">
        <v>890</v>
      </c>
      <c r="G20" s="91" t="s">
        <v>911</v>
      </c>
    </row>
    <row r="21" spans="1:7" x14ac:dyDescent="0.15">
      <c r="A21">
        <v>590</v>
      </c>
      <c r="C21" t="s">
        <v>891</v>
      </c>
      <c r="G21" s="91" t="s">
        <v>912</v>
      </c>
    </row>
    <row r="22" spans="1:7" x14ac:dyDescent="0.15">
      <c r="A22">
        <v>611</v>
      </c>
      <c r="C22" t="s">
        <v>892</v>
      </c>
      <c r="G22" s="91" t="s">
        <v>913</v>
      </c>
    </row>
    <row r="23" spans="1:7" x14ac:dyDescent="0.15">
      <c r="A23">
        <v>612</v>
      </c>
      <c r="C23" t="s">
        <v>893</v>
      </c>
      <c r="G23" s="91" t="s">
        <v>914</v>
      </c>
    </row>
    <row r="24" spans="1:7" x14ac:dyDescent="0.15">
      <c r="A24">
        <v>613</v>
      </c>
      <c r="C24" t="s">
        <v>894</v>
      </c>
      <c r="G24" s="91" t="s">
        <v>915</v>
      </c>
    </row>
    <row r="25" spans="1:7" x14ac:dyDescent="0.15">
      <c r="A25">
        <v>621</v>
      </c>
      <c r="C25" t="s">
        <v>895</v>
      </c>
      <c r="G25" s="91" t="s">
        <v>916</v>
      </c>
    </row>
    <row r="26" spans="1:7" x14ac:dyDescent="0.15">
      <c r="A26">
        <v>622</v>
      </c>
      <c r="C26" t="s">
        <v>896</v>
      </c>
      <c r="G26" s="91" t="s">
        <v>917</v>
      </c>
    </row>
    <row r="27" spans="1:7" x14ac:dyDescent="0.15">
      <c r="A27">
        <v>623</v>
      </c>
      <c r="C27" t="s">
        <v>897</v>
      </c>
      <c r="G27" s="91" t="s">
        <v>918</v>
      </c>
    </row>
    <row r="28" spans="1:7" x14ac:dyDescent="0.15">
      <c r="A28">
        <v>624</v>
      </c>
      <c r="C28" t="s">
        <v>898</v>
      </c>
      <c r="G28" s="91" t="s">
        <v>919</v>
      </c>
    </row>
    <row r="29" spans="1:7" x14ac:dyDescent="0.15">
      <c r="A29">
        <v>631</v>
      </c>
      <c r="C29" t="s">
        <v>899</v>
      </c>
      <c r="G29" s="91" t="s">
        <v>920</v>
      </c>
    </row>
    <row r="30" spans="1:7" x14ac:dyDescent="0.15">
      <c r="A30">
        <v>632</v>
      </c>
      <c r="C30" t="s">
        <v>900</v>
      </c>
      <c r="G30" s="91" t="s">
        <v>921</v>
      </c>
    </row>
    <row r="31" spans="1:7" x14ac:dyDescent="0.15">
      <c r="A31">
        <v>641</v>
      </c>
      <c r="C31" t="s">
        <v>901</v>
      </c>
      <c r="G31" s="91" t="s">
        <v>922</v>
      </c>
    </row>
    <row r="32" spans="1:7" x14ac:dyDescent="0.15">
      <c r="A32">
        <v>651</v>
      </c>
      <c r="C32" t="s">
        <v>902</v>
      </c>
      <c r="G32" s="91" t="s">
        <v>923</v>
      </c>
    </row>
    <row r="33" spans="1:3" x14ac:dyDescent="0.15">
      <c r="A33">
        <v>711</v>
      </c>
      <c r="C33" t="s">
        <v>903</v>
      </c>
    </row>
    <row r="34" spans="1:3" x14ac:dyDescent="0.15">
      <c r="A34">
        <v>712</v>
      </c>
      <c r="C34" t="s">
        <v>904</v>
      </c>
    </row>
    <row r="35" spans="1:3" x14ac:dyDescent="0.15">
      <c r="A35">
        <v>713</v>
      </c>
      <c r="C35" t="s">
        <v>905</v>
      </c>
    </row>
    <row r="36" spans="1:3" x14ac:dyDescent="0.15">
      <c r="A36">
        <v>714</v>
      </c>
      <c r="C36" t="s">
        <v>906</v>
      </c>
    </row>
    <row r="37" spans="1:3" x14ac:dyDescent="0.15">
      <c r="A37">
        <v>811</v>
      </c>
      <c r="C37" t="s">
        <v>907</v>
      </c>
    </row>
    <row r="38" spans="1:3" x14ac:dyDescent="0.15">
      <c r="A38">
        <v>911</v>
      </c>
      <c r="C38" t="s">
        <v>908</v>
      </c>
    </row>
    <row r="39" spans="1:3" x14ac:dyDescent="0.15">
      <c r="A39">
        <v>1011</v>
      </c>
      <c r="C39" t="s">
        <v>909</v>
      </c>
    </row>
    <row r="40" spans="1:3" x14ac:dyDescent="0.15">
      <c r="A40">
        <v>1111</v>
      </c>
      <c r="C40" t="s">
        <v>910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73"/>
  <sheetViews>
    <sheetView topLeftCell="H37" zoomScaleNormal="100" workbookViewId="0">
      <selection activeCell="K41" sqref="K41"/>
    </sheetView>
  </sheetViews>
  <sheetFormatPr defaultRowHeight="13.5" x14ac:dyDescent="0.15"/>
  <cols>
    <col min="1" max="1" width="9" customWidth="1"/>
    <col min="2" max="2" width="20.125" customWidth="1"/>
    <col min="4" max="4" width="10.75" customWidth="1"/>
    <col min="5" max="5" width="13.875" customWidth="1"/>
    <col min="6" max="6" width="13.625" customWidth="1"/>
    <col min="8" max="8" width="10.75" customWidth="1"/>
    <col min="9" max="9" width="20.5" bestFit="1" customWidth="1"/>
    <col min="10" max="10" width="11" bestFit="1" customWidth="1"/>
    <col min="11" max="11" width="15" customWidth="1"/>
    <col min="12" max="12" width="13" customWidth="1"/>
    <col min="13" max="13" width="23.625" customWidth="1"/>
    <col min="14" max="14" width="11.875" customWidth="1"/>
  </cols>
  <sheetData>
    <row r="1" spans="1:14" x14ac:dyDescent="0.15">
      <c r="A1">
        <v>1</v>
      </c>
      <c r="B1" t="s">
        <v>310</v>
      </c>
      <c r="H1" t="s">
        <v>654</v>
      </c>
    </row>
    <row r="2" spans="1:14" x14ac:dyDescent="0.15">
      <c r="A2">
        <v>2</v>
      </c>
      <c r="B2" t="s">
        <v>311</v>
      </c>
      <c r="H2" t="s">
        <v>666</v>
      </c>
    </row>
    <row r="3" spans="1:14" x14ac:dyDescent="0.15">
      <c r="A3">
        <v>3</v>
      </c>
      <c r="B3" t="s">
        <v>314</v>
      </c>
      <c r="H3" t="s">
        <v>667</v>
      </c>
    </row>
    <row r="4" spans="1:14" x14ac:dyDescent="0.15">
      <c r="A4">
        <v>4</v>
      </c>
      <c r="B4" t="s">
        <v>333</v>
      </c>
    </row>
    <row r="5" spans="1:14" x14ac:dyDescent="0.15">
      <c r="A5">
        <v>5</v>
      </c>
      <c r="B5" t="s">
        <v>415</v>
      </c>
    </row>
    <row r="6" spans="1:14" x14ac:dyDescent="0.15">
      <c r="A6">
        <v>6</v>
      </c>
      <c r="B6" t="s">
        <v>416</v>
      </c>
    </row>
    <row r="7" spans="1:14" x14ac:dyDescent="0.15">
      <c r="A7">
        <v>7</v>
      </c>
      <c r="B7" t="s">
        <v>420</v>
      </c>
      <c r="D7" t="s">
        <v>834</v>
      </c>
      <c r="E7" t="s">
        <v>774</v>
      </c>
      <c r="F7" t="s">
        <v>767</v>
      </c>
      <c r="G7" t="s">
        <v>683</v>
      </c>
      <c r="H7" t="s">
        <v>766</v>
      </c>
      <c r="I7" t="s">
        <v>768</v>
      </c>
    </row>
    <row r="8" spans="1:14" x14ac:dyDescent="0.15">
      <c r="A8">
        <v>8</v>
      </c>
      <c r="B8" t="s">
        <v>445</v>
      </c>
    </row>
    <row r="9" spans="1:14" x14ac:dyDescent="0.15">
      <c r="A9">
        <v>9</v>
      </c>
      <c r="B9" t="s">
        <v>737</v>
      </c>
      <c r="D9" s="20" t="s">
        <v>610</v>
      </c>
      <c r="E9" s="20" t="s">
        <v>611</v>
      </c>
      <c r="F9" s="20" t="s">
        <v>612</v>
      </c>
      <c r="G9" s="20" t="s">
        <v>626</v>
      </c>
      <c r="H9" s="20" t="s">
        <v>613</v>
      </c>
      <c r="I9" s="20" t="s">
        <v>614</v>
      </c>
      <c r="J9" s="20" t="s">
        <v>631</v>
      </c>
      <c r="N9" s="56" t="s">
        <v>659</v>
      </c>
    </row>
    <row r="10" spans="1:14" x14ac:dyDescent="0.15">
      <c r="B10" t="s">
        <v>568</v>
      </c>
      <c r="D10" s="56" t="s">
        <v>615</v>
      </c>
      <c r="E10" s="56" t="s">
        <v>617</v>
      </c>
      <c r="F10" s="56" t="s">
        <v>621</v>
      </c>
      <c r="G10" s="56" t="s">
        <v>940</v>
      </c>
      <c r="H10" s="56" t="s">
        <v>623</v>
      </c>
      <c r="I10" s="57" t="s">
        <v>831</v>
      </c>
      <c r="J10" s="61" t="s">
        <v>946</v>
      </c>
      <c r="L10" s="56" t="s">
        <v>632</v>
      </c>
      <c r="N10" s="56" t="s">
        <v>660</v>
      </c>
    </row>
    <row r="11" spans="1:14" x14ac:dyDescent="0.15">
      <c r="D11" s="56" t="s">
        <v>616</v>
      </c>
      <c r="E11" s="56" t="s">
        <v>681</v>
      </c>
      <c r="F11" s="61" t="s">
        <v>622</v>
      </c>
      <c r="G11" s="61" t="s">
        <v>624</v>
      </c>
      <c r="H11" s="61" t="s">
        <v>624</v>
      </c>
      <c r="I11" s="57" t="s">
        <v>822</v>
      </c>
      <c r="J11" s="56" t="s">
        <v>633</v>
      </c>
      <c r="L11" s="56" t="s">
        <v>747</v>
      </c>
      <c r="N11" s="56" t="s">
        <v>684</v>
      </c>
    </row>
    <row r="12" spans="1:14" x14ac:dyDescent="0.15">
      <c r="D12" s="57" t="s">
        <v>943</v>
      </c>
      <c r="E12" s="61" t="s">
        <v>618</v>
      </c>
      <c r="F12" s="61" t="s">
        <v>682</v>
      </c>
      <c r="G12" s="61" t="s">
        <v>627</v>
      </c>
      <c r="I12" s="61" t="s">
        <v>957</v>
      </c>
      <c r="J12" s="56" t="s">
        <v>727</v>
      </c>
      <c r="L12" s="56" t="s">
        <v>649</v>
      </c>
      <c r="N12" s="57" t="s">
        <v>686</v>
      </c>
    </row>
    <row r="13" spans="1:14" x14ac:dyDescent="0.15">
      <c r="D13" s="57"/>
      <c r="E13" s="61" t="s">
        <v>619</v>
      </c>
      <c r="F13" s="61"/>
      <c r="G13" s="56"/>
      <c r="H13" s="56" t="s">
        <v>639</v>
      </c>
      <c r="J13" s="56" t="s">
        <v>734</v>
      </c>
      <c r="L13" s="56" t="s">
        <v>638</v>
      </c>
      <c r="N13" s="56" t="s">
        <v>662</v>
      </c>
    </row>
    <row r="14" spans="1:14" x14ac:dyDescent="0.15">
      <c r="B14" t="s">
        <v>979</v>
      </c>
      <c r="D14" s="57"/>
      <c r="E14" s="61" t="s">
        <v>620</v>
      </c>
      <c r="F14" s="56" t="s">
        <v>625</v>
      </c>
      <c r="G14" s="56" t="s">
        <v>775</v>
      </c>
      <c r="H14" s="56"/>
      <c r="I14" s="57" t="s">
        <v>753</v>
      </c>
      <c r="J14" s="56" t="s">
        <v>735</v>
      </c>
      <c r="L14" s="57" t="s">
        <v>679</v>
      </c>
      <c r="N14" s="56" t="s">
        <v>648</v>
      </c>
    </row>
    <row r="15" spans="1:14" x14ac:dyDescent="0.15">
      <c r="B15" t="s">
        <v>980</v>
      </c>
      <c r="D15" s="57"/>
      <c r="E15" s="56" t="s">
        <v>746</v>
      </c>
      <c r="F15" s="56" t="s">
        <v>685</v>
      </c>
      <c r="G15" s="56" t="s">
        <v>941</v>
      </c>
      <c r="H15" s="56"/>
      <c r="I15" s="56" t="s">
        <v>663</v>
      </c>
      <c r="J15" s="61" t="s">
        <v>939</v>
      </c>
      <c r="L15" s="80" t="s">
        <v>816</v>
      </c>
      <c r="N15" s="56" t="s">
        <v>733</v>
      </c>
    </row>
    <row r="16" spans="1:14" x14ac:dyDescent="0.15">
      <c r="B16" t="s">
        <v>981</v>
      </c>
      <c r="D16" s="57"/>
      <c r="E16" s="61" t="s">
        <v>683</v>
      </c>
      <c r="F16" s="56" t="s">
        <v>752</v>
      </c>
      <c r="G16" s="56" t="s">
        <v>776</v>
      </c>
      <c r="H16" s="56"/>
      <c r="I16" s="80" t="s">
        <v>942</v>
      </c>
      <c r="J16" s="61" t="s">
        <v>944</v>
      </c>
      <c r="L16" s="56" t="s">
        <v>715</v>
      </c>
    </row>
    <row r="17" spans="2:16" x14ac:dyDescent="0.15">
      <c r="B17" t="s">
        <v>982</v>
      </c>
      <c r="D17" s="58"/>
      <c r="E17" s="56" t="s">
        <v>687</v>
      </c>
      <c r="F17" s="56"/>
      <c r="G17" s="56" t="s">
        <v>777</v>
      </c>
      <c r="H17" s="56"/>
      <c r="I17" s="56" t="s">
        <v>756</v>
      </c>
      <c r="J17" s="56" t="s">
        <v>736</v>
      </c>
      <c r="L17" s="57" t="s">
        <v>789</v>
      </c>
      <c r="N17" s="56" t="s">
        <v>716</v>
      </c>
    </row>
    <row r="18" spans="2:16" x14ac:dyDescent="0.15">
      <c r="D18" s="56"/>
      <c r="E18" s="56"/>
      <c r="F18" s="56"/>
      <c r="G18" s="56"/>
      <c r="H18" s="56"/>
      <c r="I18" s="57" t="s">
        <v>823</v>
      </c>
      <c r="J18" t="s">
        <v>870</v>
      </c>
      <c r="L18" s="61" t="s">
        <v>628</v>
      </c>
    </row>
    <row r="19" spans="2:16" x14ac:dyDescent="0.15">
      <c r="B19" t="s">
        <v>983</v>
      </c>
      <c r="D19" s="57"/>
      <c r="E19" s="56"/>
      <c r="F19" s="56"/>
      <c r="G19" s="56"/>
      <c r="H19" s="56"/>
      <c r="I19" s="57" t="s">
        <v>935</v>
      </c>
      <c r="J19" t="s">
        <v>925</v>
      </c>
      <c r="L19" t="s">
        <v>958</v>
      </c>
    </row>
    <row r="20" spans="2:16" x14ac:dyDescent="0.15">
      <c r="B20" t="s">
        <v>984</v>
      </c>
      <c r="D20" s="56"/>
      <c r="E20" s="56"/>
      <c r="F20" s="56"/>
      <c r="G20" s="56"/>
      <c r="H20" s="56"/>
      <c r="I20" s="92" t="s">
        <v>945</v>
      </c>
      <c r="J20" t="s">
        <v>926</v>
      </c>
    </row>
    <row r="21" spans="2:16" x14ac:dyDescent="0.15">
      <c r="B21" t="s">
        <v>985</v>
      </c>
      <c r="F21" s="1"/>
      <c r="J21" t="s">
        <v>927</v>
      </c>
    </row>
    <row r="22" spans="2:16" x14ac:dyDescent="0.15">
      <c r="F22" s="76"/>
      <c r="G22" s="69"/>
      <c r="H22" s="69"/>
      <c r="I22" t="s">
        <v>986</v>
      </c>
      <c r="J22" t="s">
        <v>932</v>
      </c>
      <c r="K22" s="69"/>
      <c r="L22" s="69"/>
      <c r="M22" s="75"/>
    </row>
    <row r="23" spans="2:16" x14ac:dyDescent="0.15">
      <c r="F23" s="76"/>
      <c r="G23" s="69"/>
      <c r="H23" s="69"/>
      <c r="I23" s="80"/>
      <c r="J23" t="s">
        <v>933</v>
      </c>
      <c r="K23" s="69"/>
      <c r="L23" s="69"/>
      <c r="M23" s="75"/>
    </row>
    <row r="24" spans="2:16" x14ac:dyDescent="0.15">
      <c r="F24" s="76"/>
      <c r="G24" s="69"/>
      <c r="H24" s="69"/>
      <c r="I24" s="80"/>
      <c r="K24" s="69"/>
      <c r="L24" s="69"/>
      <c r="M24" s="75"/>
    </row>
    <row r="25" spans="2:16" x14ac:dyDescent="0.15">
      <c r="F25" s="76"/>
      <c r="G25" s="69"/>
      <c r="H25" s="69"/>
      <c r="I25" s="69"/>
      <c r="K25" s="69"/>
      <c r="L25" s="69"/>
      <c r="M25" s="75"/>
    </row>
    <row r="26" spans="2:16" x14ac:dyDescent="0.15">
      <c r="F26" s="76"/>
      <c r="G26" s="69"/>
      <c r="H26" s="69"/>
      <c r="I26" s="69"/>
      <c r="J26" s="69"/>
      <c r="K26" s="69"/>
      <c r="L26" s="69"/>
      <c r="M26" s="75"/>
    </row>
    <row r="30" spans="2:16" x14ac:dyDescent="0.15">
      <c r="B30" s="67"/>
      <c r="C30" s="68" t="s">
        <v>635</v>
      </c>
      <c r="D30" s="68" t="s">
        <v>645</v>
      </c>
      <c r="E30" s="68" t="s">
        <v>618</v>
      </c>
      <c r="F30" s="68" t="s">
        <v>636</v>
      </c>
      <c r="G30" s="68" t="s">
        <v>945</v>
      </c>
      <c r="H30" s="68" t="s">
        <v>834</v>
      </c>
      <c r="I30" s="68" t="s">
        <v>637</v>
      </c>
      <c r="N30" s="90" t="s">
        <v>945</v>
      </c>
      <c r="O30" s="89" t="s">
        <v>834</v>
      </c>
      <c r="P30" s="89" t="s">
        <v>849</v>
      </c>
    </row>
    <row r="31" spans="2:16" x14ac:dyDescent="0.15">
      <c r="B31" s="71"/>
      <c r="C31" s="72"/>
      <c r="D31" s="72"/>
      <c r="E31" s="72"/>
      <c r="F31" s="72"/>
      <c r="H31" s="72" t="s">
        <v>956</v>
      </c>
      <c r="I31" s="73" t="s">
        <v>948</v>
      </c>
      <c r="N31" t="s">
        <v>840</v>
      </c>
    </row>
    <row r="32" spans="2:16" x14ac:dyDescent="0.15">
      <c r="B32" s="71"/>
      <c r="C32" s="69"/>
      <c r="D32" s="69"/>
      <c r="E32" s="69"/>
      <c r="F32" s="69"/>
      <c r="H32" s="69" t="s">
        <v>952</v>
      </c>
      <c r="I32" s="75" t="s">
        <v>949</v>
      </c>
      <c r="N32" s="93" t="s">
        <v>848</v>
      </c>
    </row>
    <row r="33" spans="2:18" x14ac:dyDescent="0.15">
      <c r="B33" s="74"/>
      <c r="C33" s="69"/>
      <c r="D33" s="69"/>
      <c r="E33" s="69"/>
      <c r="F33" s="69"/>
      <c r="H33" s="94" t="s">
        <v>834</v>
      </c>
      <c r="I33" s="75" t="s">
        <v>950</v>
      </c>
      <c r="N33" t="s">
        <v>860</v>
      </c>
      <c r="O33" t="s">
        <v>841</v>
      </c>
    </row>
    <row r="34" spans="2:18" x14ac:dyDescent="0.15">
      <c r="B34" s="74"/>
      <c r="C34" s="69"/>
      <c r="D34" s="69"/>
      <c r="E34" s="69"/>
      <c r="F34" s="69"/>
      <c r="G34" s="69"/>
      <c r="H34" s="94" t="s">
        <v>971</v>
      </c>
      <c r="I34" s="75"/>
      <c r="N34" t="s">
        <v>973</v>
      </c>
      <c r="O34" t="s">
        <v>837</v>
      </c>
    </row>
    <row r="35" spans="2:18" x14ac:dyDescent="0.15">
      <c r="B35" s="74"/>
      <c r="C35" s="69"/>
      <c r="D35" s="69"/>
      <c r="E35" s="69"/>
      <c r="F35" s="69"/>
      <c r="G35" s="94"/>
      <c r="H35" s="69"/>
      <c r="I35" s="75"/>
      <c r="O35" t="s">
        <v>695</v>
      </c>
    </row>
    <row r="36" spans="2:18" x14ac:dyDescent="0.15">
      <c r="B36" s="74"/>
      <c r="C36" s="69"/>
      <c r="D36" s="69"/>
      <c r="E36" s="69"/>
      <c r="F36" s="69"/>
      <c r="G36" s="69"/>
      <c r="H36" s="69"/>
      <c r="I36" s="75"/>
      <c r="N36" t="s">
        <v>861</v>
      </c>
      <c r="O36" t="s">
        <v>864</v>
      </c>
    </row>
    <row r="37" spans="2:18" x14ac:dyDescent="0.15">
      <c r="B37" s="74"/>
      <c r="C37" s="69"/>
      <c r="D37" s="69"/>
      <c r="E37" s="69"/>
      <c r="F37" s="69"/>
      <c r="G37" s="69"/>
      <c r="H37" s="69"/>
      <c r="I37" s="75"/>
      <c r="N37" t="s">
        <v>862</v>
      </c>
      <c r="O37" s="93" t="s">
        <v>952</v>
      </c>
    </row>
    <row r="38" spans="2:18" x14ac:dyDescent="0.15">
      <c r="B38" s="74"/>
      <c r="C38" s="69"/>
      <c r="D38" s="69"/>
      <c r="E38" s="69"/>
      <c r="F38" s="69"/>
      <c r="G38" s="69"/>
      <c r="H38" s="69"/>
      <c r="I38" s="75"/>
      <c r="N38" t="s">
        <v>868</v>
      </c>
      <c r="O38" t="s">
        <v>928</v>
      </c>
    </row>
    <row r="39" spans="2:18" x14ac:dyDescent="0.15">
      <c r="B39" s="74"/>
      <c r="C39" s="69"/>
      <c r="D39" s="69"/>
      <c r="E39" s="69"/>
      <c r="F39" s="69"/>
      <c r="G39" s="69"/>
      <c r="H39" s="69"/>
      <c r="I39" s="75"/>
      <c r="N39" t="s">
        <v>869</v>
      </c>
      <c r="O39" t="s">
        <v>863</v>
      </c>
    </row>
    <row r="40" spans="2:18" x14ac:dyDescent="0.15">
      <c r="B40" s="74"/>
      <c r="C40" s="69"/>
      <c r="D40" s="69"/>
      <c r="E40" s="69"/>
      <c r="F40" s="69"/>
      <c r="G40" s="69"/>
      <c r="H40" s="69"/>
      <c r="I40" s="75"/>
      <c r="O40" t="s">
        <v>632</v>
      </c>
    </row>
    <row r="41" spans="2:18" x14ac:dyDescent="0.15">
      <c r="B41" s="74"/>
      <c r="C41" s="69"/>
      <c r="D41" s="69"/>
      <c r="E41" s="69"/>
      <c r="F41" s="69"/>
      <c r="G41" s="69"/>
      <c r="H41" s="69"/>
      <c r="I41" s="75"/>
      <c r="N41" t="s">
        <v>929</v>
      </c>
      <c r="O41" s="93" t="s">
        <v>838</v>
      </c>
    </row>
    <row r="42" spans="2:18" x14ac:dyDescent="0.15">
      <c r="B42" s="74"/>
      <c r="C42" s="69"/>
      <c r="D42" s="69"/>
      <c r="E42" s="69"/>
      <c r="F42" s="69" t="s">
        <v>591</v>
      </c>
      <c r="G42" s="69"/>
      <c r="H42" s="69"/>
      <c r="I42" s="75"/>
      <c r="N42" t="s">
        <v>930</v>
      </c>
    </row>
    <row r="43" spans="2:18" x14ac:dyDescent="0.15">
      <c r="B43" s="76"/>
      <c r="C43" s="69"/>
      <c r="D43" s="69"/>
      <c r="E43" s="69"/>
      <c r="F43" s="69"/>
      <c r="G43" s="69"/>
      <c r="H43" s="69"/>
      <c r="I43" s="75"/>
      <c r="N43" t="s">
        <v>931</v>
      </c>
    </row>
    <row r="44" spans="2:18" x14ac:dyDescent="0.15">
      <c r="B44" s="76"/>
      <c r="C44" s="69"/>
      <c r="D44" s="69"/>
      <c r="E44" s="69"/>
      <c r="F44" s="69"/>
      <c r="G44" s="69"/>
      <c r="H44" s="69"/>
      <c r="I44" s="75"/>
      <c r="N44" s="93"/>
    </row>
    <row r="45" spans="2:18" x14ac:dyDescent="0.15">
      <c r="B45" s="76"/>
      <c r="C45" s="69"/>
      <c r="D45" s="69"/>
      <c r="E45" s="69"/>
      <c r="F45" s="69"/>
      <c r="G45" s="69"/>
      <c r="H45" s="69"/>
      <c r="I45" s="75"/>
      <c r="O45" s="59" t="s">
        <v>640</v>
      </c>
    </row>
    <row r="46" spans="2:18" x14ac:dyDescent="0.15">
      <c r="B46" s="76"/>
      <c r="C46" s="69"/>
      <c r="D46" s="69"/>
      <c r="E46" s="69"/>
      <c r="F46" s="69"/>
      <c r="G46" s="69"/>
      <c r="H46" s="69"/>
      <c r="I46" s="75"/>
      <c r="L46" t="s">
        <v>966</v>
      </c>
      <c r="N46" s="93" t="s">
        <v>947</v>
      </c>
      <c r="Q46" t="s">
        <v>692</v>
      </c>
      <c r="R46" t="s">
        <v>693</v>
      </c>
    </row>
    <row r="47" spans="2:18" x14ac:dyDescent="0.15">
      <c r="L47" s="59" t="s">
        <v>1014</v>
      </c>
      <c r="O47" s="59" t="s">
        <v>664</v>
      </c>
      <c r="Q47" t="s">
        <v>694</v>
      </c>
    </row>
    <row r="48" spans="2:18" x14ac:dyDescent="0.15">
      <c r="L48" t="s">
        <v>965</v>
      </c>
      <c r="M48" t="s">
        <v>961</v>
      </c>
      <c r="O48" s="59" t="s">
        <v>641</v>
      </c>
      <c r="Q48" t="s">
        <v>695</v>
      </c>
    </row>
    <row r="49" spans="10:20" x14ac:dyDescent="0.15">
      <c r="L49" t="s">
        <v>967</v>
      </c>
      <c r="M49" t="s">
        <v>959</v>
      </c>
      <c r="N49" s="72" t="s">
        <v>953</v>
      </c>
      <c r="O49" s="59" t="s">
        <v>665</v>
      </c>
      <c r="Q49" t="s">
        <v>16</v>
      </c>
    </row>
    <row r="50" spans="10:20" x14ac:dyDescent="0.15">
      <c r="L50" t="s">
        <v>968</v>
      </c>
      <c r="M50" t="s">
        <v>962</v>
      </c>
      <c r="N50" s="69" t="s">
        <v>954</v>
      </c>
      <c r="O50" s="59" t="s">
        <v>642</v>
      </c>
    </row>
    <row r="51" spans="10:20" x14ac:dyDescent="0.15">
      <c r="L51" t="s">
        <v>969</v>
      </c>
      <c r="M51" t="s">
        <v>960</v>
      </c>
      <c r="N51" s="94" t="s">
        <v>955</v>
      </c>
      <c r="O51" s="59" t="s">
        <v>643</v>
      </c>
    </row>
    <row r="52" spans="10:20" x14ac:dyDescent="0.15">
      <c r="L52" t="s">
        <v>970</v>
      </c>
      <c r="M52" t="s">
        <v>951</v>
      </c>
      <c r="O52" s="59" t="s">
        <v>644</v>
      </c>
    </row>
    <row r="53" spans="10:20" x14ac:dyDescent="0.15">
      <c r="L53" t="s">
        <v>972</v>
      </c>
      <c r="M53" t="s">
        <v>963</v>
      </c>
      <c r="O53" s="59" t="s">
        <v>646</v>
      </c>
    </row>
    <row r="54" spans="10:20" x14ac:dyDescent="0.15">
      <c r="M54" t="s">
        <v>964</v>
      </c>
      <c r="O54" s="59" t="s">
        <v>651</v>
      </c>
    </row>
    <row r="55" spans="10:20" x14ac:dyDescent="0.15">
      <c r="O55" s="59" t="s">
        <v>653</v>
      </c>
      <c r="Q55" s="60" t="s">
        <v>672</v>
      </c>
      <c r="R55" s="60" t="s">
        <v>652</v>
      </c>
      <c r="S55">
        <v>15201113968</v>
      </c>
      <c r="T55" t="s">
        <v>853</v>
      </c>
    </row>
    <row r="56" spans="10:20" x14ac:dyDescent="0.15">
      <c r="M56" t="s">
        <v>987</v>
      </c>
      <c r="O56" s="59" t="s">
        <v>668</v>
      </c>
    </row>
    <row r="57" spans="10:20" x14ac:dyDescent="0.15">
      <c r="O57" s="59" t="s">
        <v>669</v>
      </c>
    </row>
    <row r="58" spans="10:20" x14ac:dyDescent="0.15">
      <c r="O58" s="59" t="s">
        <v>865</v>
      </c>
    </row>
    <row r="59" spans="10:20" x14ac:dyDescent="0.15">
      <c r="O59" t="s">
        <v>673</v>
      </c>
      <c r="P59" t="s">
        <v>674</v>
      </c>
      <c r="Q59" t="s">
        <v>675</v>
      </c>
      <c r="R59" s="59" t="s">
        <v>676</v>
      </c>
      <c r="S59" t="s">
        <v>680</v>
      </c>
    </row>
    <row r="60" spans="10:20" x14ac:dyDescent="0.15">
      <c r="J60" t="s">
        <v>1015</v>
      </c>
      <c r="L60" t="s">
        <v>1000</v>
      </c>
      <c r="O60" s="59" t="s">
        <v>678</v>
      </c>
    </row>
    <row r="61" spans="10:20" x14ac:dyDescent="0.15">
      <c r="L61" t="s">
        <v>1001</v>
      </c>
      <c r="O61" s="59" t="s">
        <v>788</v>
      </c>
    </row>
    <row r="62" spans="10:20" x14ac:dyDescent="0.15">
      <c r="O62" s="59" t="s">
        <v>754</v>
      </c>
    </row>
    <row r="64" spans="10:20" x14ac:dyDescent="0.15">
      <c r="O64" s="59" t="s">
        <v>750</v>
      </c>
    </row>
    <row r="65" spans="9:15" x14ac:dyDescent="0.15">
      <c r="L65" t="s">
        <v>1009</v>
      </c>
      <c r="O65" s="59" t="s">
        <v>755</v>
      </c>
    </row>
    <row r="66" spans="9:15" x14ac:dyDescent="0.15">
      <c r="L66" t="s">
        <v>1011</v>
      </c>
      <c r="O66" s="59" t="s">
        <v>936</v>
      </c>
    </row>
    <row r="67" spans="9:15" x14ac:dyDescent="0.15">
      <c r="O67" s="59" t="s">
        <v>783</v>
      </c>
    </row>
    <row r="68" spans="9:15" x14ac:dyDescent="0.15">
      <c r="O68" s="59" t="s">
        <v>787</v>
      </c>
    </row>
    <row r="69" spans="9:15" x14ac:dyDescent="0.15">
      <c r="O69" s="59" t="s">
        <v>788</v>
      </c>
    </row>
    <row r="70" spans="9:15" x14ac:dyDescent="0.15">
      <c r="I70" t="s">
        <v>1005</v>
      </c>
      <c r="O70" s="59" t="s">
        <v>792</v>
      </c>
    </row>
    <row r="71" spans="9:15" x14ac:dyDescent="0.15">
      <c r="O71" s="59" t="s">
        <v>836</v>
      </c>
    </row>
    <row r="72" spans="9:15" x14ac:dyDescent="0.15">
      <c r="O72" s="59" t="s">
        <v>1008</v>
      </c>
    </row>
    <row r="73" spans="9:15" x14ac:dyDescent="0.15">
      <c r="O73" s="59" t="s">
        <v>1010</v>
      </c>
    </row>
  </sheetData>
  <phoneticPr fontId="3" type="noConversion"/>
  <hyperlinks>
    <hyperlink ref="Q55" r:id="rId1" xr:uid="{00000000-0004-0000-0100-000000000000}"/>
    <hyperlink ref="R55" r:id="rId2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U262"/>
  <sheetViews>
    <sheetView workbookViewId="0">
      <pane ySplit="2" topLeftCell="A240" activePane="bottomLeft" state="frozen"/>
      <selection pane="bottomLeft" activeCell="I263" sqref="I263"/>
    </sheetView>
  </sheetViews>
  <sheetFormatPr defaultRowHeight="13.5" x14ac:dyDescent="0.15"/>
  <cols>
    <col min="1" max="1" width="14.875" style="12" customWidth="1"/>
    <col min="2" max="2" width="13.125" style="10" bestFit="1" customWidth="1"/>
    <col min="3" max="3" width="4.375" customWidth="1"/>
    <col min="4" max="4" width="4.25" customWidth="1"/>
    <col min="5" max="5" width="3.875" customWidth="1"/>
    <col min="6" max="6" width="3.625" customWidth="1"/>
    <col min="7" max="7" width="4.5" customWidth="1"/>
    <col min="8" max="8" width="8.5" bestFit="1" customWidth="1"/>
    <col min="9" max="9" width="7.5" style="23" bestFit="1" customWidth="1"/>
    <col min="10" max="10" width="9.5" bestFit="1" customWidth="1"/>
    <col min="11" max="11" width="10.5" bestFit="1" customWidth="1"/>
    <col min="12" max="12" width="7.5" bestFit="1" customWidth="1"/>
    <col min="13" max="13" width="8.5" bestFit="1" customWidth="1"/>
    <col min="14" max="14" width="9.5" bestFit="1" customWidth="1"/>
    <col min="15" max="15" width="10.5" bestFit="1" customWidth="1"/>
    <col min="16" max="16" width="7.5" bestFit="1" customWidth="1"/>
    <col min="17" max="17" width="8.25" customWidth="1"/>
    <col min="18" max="18" width="7.5" bestFit="1" customWidth="1"/>
    <col min="19" max="19" width="8.5" bestFit="1" customWidth="1"/>
    <col min="20" max="20" width="6.5" bestFit="1" customWidth="1"/>
    <col min="21" max="21" width="7.5" bestFit="1" customWidth="1"/>
  </cols>
  <sheetData>
    <row r="2" spans="1:21" x14ac:dyDescent="0.15">
      <c r="C2" t="s">
        <v>263</v>
      </c>
      <c r="D2" t="s">
        <v>210</v>
      </c>
      <c r="E2" t="s">
        <v>260</v>
      </c>
      <c r="F2" t="s">
        <v>265</v>
      </c>
      <c r="G2" t="s">
        <v>288</v>
      </c>
      <c r="H2" t="s">
        <v>308</v>
      </c>
      <c r="I2" s="23" t="s">
        <v>309</v>
      </c>
      <c r="J2" t="s">
        <v>303</v>
      </c>
      <c r="K2" t="s">
        <v>305</v>
      </c>
      <c r="L2" t="s">
        <v>296</v>
      </c>
      <c r="M2" t="s">
        <v>306</v>
      </c>
      <c r="N2" t="s">
        <v>297</v>
      </c>
      <c r="O2" t="s">
        <v>307</v>
      </c>
      <c r="P2" t="s">
        <v>402</v>
      </c>
      <c r="Q2" t="s">
        <v>403</v>
      </c>
      <c r="R2" t="s">
        <v>404</v>
      </c>
      <c r="S2" t="s">
        <v>405</v>
      </c>
      <c r="T2" t="s">
        <v>566</v>
      </c>
      <c r="U2" t="s">
        <v>567</v>
      </c>
    </row>
    <row r="3" spans="1:21" ht="19.5" customHeight="1" x14ac:dyDescent="0.15">
      <c r="B3" s="10" t="s">
        <v>58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>SUM(C3:F3)</f>
        <v>4</v>
      </c>
      <c r="H3">
        <f>SUM(J3:Z3)</f>
        <v>0</v>
      </c>
      <c r="I3" s="23">
        <f>H3/SUM(H:H)</f>
        <v>0</v>
      </c>
      <c r="J3">
        <f>SUMIF(K!$B:$B,$B3,K!$H:$H)</f>
        <v>0</v>
      </c>
      <c r="K3">
        <f>SUMIF(K!$B:$B,$B3,K!$R:$R)</f>
        <v>0</v>
      </c>
      <c r="L3">
        <f>SUMIF(N!$B:$B,$B3,N!$H:$H)</f>
        <v>0</v>
      </c>
      <c r="M3">
        <f>SUMIF(N!$B:$B,$B3,N!$R:$R)</f>
        <v>0</v>
      </c>
      <c r="N3">
        <f>SUMIF(Y!$B:$B,$B3,Y!$H:$H)</f>
        <v>0</v>
      </c>
      <c r="O3">
        <f>SUMIF(Y!$B:$B,$B3,Y!$R:$R)</f>
        <v>0</v>
      </c>
      <c r="P3">
        <f>SUMIF('R'!$B:$B,$B3,'R'!$H:$H)</f>
        <v>100000</v>
      </c>
      <c r="Q3">
        <f>SUMIF('R'!$B:$B,$B3,'R'!$R:$R)</f>
        <v>-100000</v>
      </c>
      <c r="R3">
        <f>SUMIF(L!$B:$B,$B3,L!$H:$H)</f>
        <v>100000</v>
      </c>
      <c r="S3">
        <f>SUMIF(L!$B:$B,$B3,L!$R:$R)</f>
        <v>-100000</v>
      </c>
      <c r="T3">
        <f>SUMIF(Gy!$B:$B,$B3,Gy!$H:$H)</f>
        <v>0</v>
      </c>
      <c r="U3">
        <f>SUMIF(Gy!$B:$B,$B3,Gy!$R:$R)</f>
        <v>0</v>
      </c>
    </row>
    <row r="4" spans="1:21" ht="19.5" customHeight="1" x14ac:dyDescent="0.15">
      <c r="B4" s="10" t="s">
        <v>302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>SUM(C4:F4)</f>
        <v>4</v>
      </c>
      <c r="H4">
        <f t="shared" ref="H4:H67" si="0">SUM(J4:Z4)</f>
        <v>0</v>
      </c>
      <c r="I4" s="23">
        <f t="shared" ref="I4:I67" si="1">H4*100/(SUM(H$3:H$19977))</f>
        <v>0</v>
      </c>
      <c r="J4">
        <f>SUMIF(K!$B:$B,$B4,K!$H:$H)</f>
        <v>6640</v>
      </c>
      <c r="K4">
        <f>SUMIF(K!$B:$B,$B4,K!$R:$R)</f>
        <v>-6640</v>
      </c>
      <c r="L4">
        <f>SUMIF(N!$B:$B,$B4,N!$H:$H)</f>
        <v>20900</v>
      </c>
      <c r="M4">
        <f>SUMIF(N!$B:$B,$B4,N!$R:$R)</f>
        <v>-20900</v>
      </c>
      <c r="N4">
        <f>SUMIF(Y!$B:$B,$B4,Y!$H:$H)</f>
        <v>20900</v>
      </c>
      <c r="O4">
        <f>SUMIF(Y!$B:$B,$B4,Y!$R:$R)</f>
        <v>-20900</v>
      </c>
      <c r="P4">
        <f>SUMIF('R'!$B:$B,$B4,'R'!$H:$H)</f>
        <v>20900</v>
      </c>
      <c r="Q4">
        <f>SUMIF('R'!$B:$B,$B4,'R'!$R:$R)</f>
        <v>-20900</v>
      </c>
      <c r="R4">
        <f>SUMIF(L!$B:$B,$B4,L!$H:$H)</f>
        <v>20900</v>
      </c>
      <c r="S4">
        <f>SUMIF(L!$B:$B,$B4,L!$R:$R)</f>
        <v>-20900</v>
      </c>
      <c r="T4">
        <f>SUMIF(Gy!$B:$B,$B4,Gy!$H:$H)</f>
        <v>0</v>
      </c>
      <c r="U4">
        <f>SUMIF(Gy!$B:$B,$B4,Gy!$R:$R)</f>
        <v>0</v>
      </c>
    </row>
    <row r="5" spans="1:21" x14ac:dyDescent="0.15">
      <c r="A5" s="12" t="s">
        <v>299</v>
      </c>
      <c r="B5" s="10" t="s">
        <v>133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ref="G5:G66" si="2">SUM(C5:F5)</f>
        <v>3</v>
      </c>
      <c r="H5">
        <f t="shared" si="0"/>
        <v>0</v>
      </c>
      <c r="I5" s="23">
        <f t="shared" si="1"/>
        <v>0</v>
      </c>
      <c r="J5">
        <f>SUMIF(K!$B:$B,$B5,K!$H:$H)</f>
        <v>4995</v>
      </c>
      <c r="K5">
        <f>SUMIF(K!$B:$B,$B5,K!$R:$R)</f>
        <v>-4995</v>
      </c>
      <c r="L5">
        <f>SUMIF(N!$B:$B,$B5,N!$H:$H)</f>
        <v>0</v>
      </c>
      <c r="M5">
        <f>SUMIF(N!$B:$B,$B5,N!$R:$R)</f>
        <v>0</v>
      </c>
      <c r="N5">
        <f>SUMIF(Y!$B:$B,$B5,Y!$H:$H)</f>
        <v>0</v>
      </c>
      <c r="O5">
        <f>SUMIF(Y!$B:$B,$B5,Y!$R:$R)</f>
        <v>0</v>
      </c>
      <c r="P5">
        <f>SUMIF('R'!$B:$B,$B5,'R'!$H:$H)</f>
        <v>0</v>
      </c>
      <c r="Q5">
        <f>SUMIF('R'!$B:$B,$B5,'R'!$R:$R)</f>
        <v>0</v>
      </c>
      <c r="R5">
        <f>SUMIF(L!$B:$B,$B5,L!$H:$H)</f>
        <v>0</v>
      </c>
      <c r="S5">
        <f>SUMIF(L!$B:$B,$B5,L!$R:$R)</f>
        <v>0</v>
      </c>
      <c r="T5">
        <f>SUMIF(Gy!$B:$B,$B5,Gy!$H:$H)</f>
        <v>0</v>
      </c>
      <c r="U5">
        <f>SUMIF(Gy!$B:$B,$B5,Gy!$R:$R)</f>
        <v>0</v>
      </c>
    </row>
    <row r="6" spans="1:21" x14ac:dyDescent="0.15">
      <c r="B6" s="10" t="s">
        <v>13</v>
      </c>
      <c r="C6">
        <f>IF(COUNTIF(系1703!A:A,B6),1,0)</f>
        <v>1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2"/>
        <v>4</v>
      </c>
      <c r="H6">
        <f t="shared" si="0"/>
        <v>2385</v>
      </c>
      <c r="I6" s="23">
        <f t="shared" si="1"/>
        <v>0.23306335899238764</v>
      </c>
      <c r="J6">
        <f>SUMIF(K!$B:$B,$B6,K!$H:$H)</f>
        <v>18855</v>
      </c>
      <c r="K6">
        <f>SUMIF(K!$B:$B,$B6,K!$R:$R)</f>
        <v>-16940</v>
      </c>
      <c r="L6">
        <f>SUMIF(N!$B:$B,$B6,N!$H:$H)</f>
        <v>15000</v>
      </c>
      <c r="M6">
        <f>SUMIF(N!$B:$B,$B6,N!$R:$R)</f>
        <v>-15000</v>
      </c>
      <c r="N6" t="s">
        <v>549</v>
      </c>
      <c r="O6" t="s">
        <v>549</v>
      </c>
      <c r="P6">
        <f>SUMIF('R'!$B:$B,$B6,'R'!$H:$H)</f>
        <v>50500</v>
      </c>
      <c r="Q6">
        <f>SUMIF('R'!$B:$B,$B6,'R'!$R:$R)</f>
        <v>-50500</v>
      </c>
      <c r="R6">
        <f>SUMIF(L!$B:$B,$B6,L!$H:$H)</f>
        <v>51912</v>
      </c>
      <c r="S6">
        <f>SUMIF(L!$B:$B,$B6,L!$R:$R)</f>
        <v>-51442</v>
      </c>
      <c r="T6">
        <f>SUMIF(Gy!$B:$B,$B6,Gy!$H:$H)</f>
        <v>0</v>
      </c>
      <c r="U6">
        <f>SUMIF(Gy!$B:$B,$B6,Gy!$R:$R)</f>
        <v>0</v>
      </c>
    </row>
    <row r="7" spans="1:21" x14ac:dyDescent="0.15">
      <c r="B7" s="10" t="s">
        <v>130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2"/>
        <v>3</v>
      </c>
      <c r="H7">
        <f t="shared" si="0"/>
        <v>0</v>
      </c>
      <c r="I7" s="23">
        <f t="shared" si="1"/>
        <v>0</v>
      </c>
      <c r="J7">
        <f>SUMIF(K!$B:$B,$B7,K!$H:$H)</f>
        <v>5000</v>
      </c>
      <c r="K7">
        <f>SUMIF(K!$B:$B,$B7,K!$R:$R)</f>
        <v>-5000</v>
      </c>
      <c r="L7">
        <f>SUMIF(N!$B:$B,$B7,N!$H:$H)</f>
        <v>5000</v>
      </c>
      <c r="M7">
        <f>SUMIF(N!$B:$B,$B7,N!$R:$R)</f>
        <v>-5000</v>
      </c>
      <c r="N7">
        <f>SUMIF(Y!$B:$B,$B7,Y!$H:$H)</f>
        <v>13850</v>
      </c>
      <c r="O7">
        <f>SUMIF(Y!$B:$B,$B7,Y!$R:$R)</f>
        <v>-13850</v>
      </c>
      <c r="P7">
        <f>SUMIF('R'!$B:$B,$B7,'R'!$H:$H)</f>
        <v>0</v>
      </c>
      <c r="Q7">
        <f>SUMIF('R'!$B:$B,$B7,'R'!$R:$R)</f>
        <v>0</v>
      </c>
      <c r="R7">
        <f>SUMIF(L!$B:$B,$B7,L!$H:$H)</f>
        <v>0</v>
      </c>
      <c r="S7">
        <f>SUMIF(L!$B:$B,$B7,L!$R:$R)</f>
        <v>0</v>
      </c>
      <c r="T7">
        <f>SUMIF(Gy!$B:$B,$B7,Gy!$H:$H)</f>
        <v>0</v>
      </c>
      <c r="U7">
        <f>SUMIF(Gy!$B:$B,$B7,Gy!$R:$R)</f>
        <v>0</v>
      </c>
    </row>
    <row r="8" spans="1:21" x14ac:dyDescent="0.15">
      <c r="A8" s="12" t="s">
        <v>338</v>
      </c>
      <c r="B8" s="10" t="s">
        <v>134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2"/>
        <v>3</v>
      </c>
      <c r="H8">
        <f t="shared" si="0"/>
        <v>0</v>
      </c>
      <c r="I8" s="23">
        <f t="shared" si="1"/>
        <v>0</v>
      </c>
      <c r="J8">
        <f>SUMIF(K!$B:$B,$B8,K!$H:$H)</f>
        <v>0</v>
      </c>
      <c r="K8">
        <f>SUMIF(K!$B:$B,$B8,K!$R:$R)</f>
        <v>0</v>
      </c>
      <c r="L8">
        <f>SUMIF(N!$B:$B,$B8,N!$H:$H)</f>
        <v>0</v>
      </c>
      <c r="M8">
        <f>SUMIF(N!$B:$B,$B8,N!$R:$R)</f>
        <v>0</v>
      </c>
      <c r="N8">
        <f>SUMIF(Y!$B:$B,$B8,Y!$H:$H)</f>
        <v>0</v>
      </c>
      <c r="O8">
        <f>SUMIF(Y!$B:$B,$B8,Y!$R:$R)</f>
        <v>0</v>
      </c>
      <c r="P8">
        <f>SUMIF('R'!$B:$B,$B8,'R'!$H:$H)</f>
        <v>0</v>
      </c>
      <c r="Q8">
        <f>SUMIF('R'!$B:$B,$B8,'R'!$R:$R)</f>
        <v>0</v>
      </c>
      <c r="R8">
        <f>SUMIF(L!$B:$B,$B8,L!$H:$H)</f>
        <v>0</v>
      </c>
      <c r="S8">
        <f>SUMIF(L!$B:$B,$B8,L!$R:$R)</f>
        <v>0</v>
      </c>
      <c r="T8">
        <f>SUMIF(Gy!$B:$B,$B8,Gy!$H:$H)</f>
        <v>0</v>
      </c>
      <c r="U8">
        <f>SUMIF(Gy!$B:$B,$B8,Gy!$R:$R)</f>
        <v>0</v>
      </c>
    </row>
    <row r="9" spans="1:21" x14ac:dyDescent="0.15">
      <c r="A9" s="12" t="s">
        <v>398</v>
      </c>
      <c r="B9" s="10" t="s">
        <v>11</v>
      </c>
      <c r="C9">
        <f>IF(COUNTIF(系1703!A:A,B9),1,0)</f>
        <v>1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2"/>
        <v>4</v>
      </c>
      <c r="H9">
        <f t="shared" si="0"/>
        <v>0</v>
      </c>
      <c r="I9" s="23">
        <f t="shared" si="1"/>
        <v>0</v>
      </c>
      <c r="J9">
        <f>SUMIF(K!$B:$B,$B9,K!$H:$H)</f>
        <v>20050</v>
      </c>
      <c r="K9">
        <f>SUMIF(K!$B:$B,$B9,K!$R:$R)</f>
        <v>-20050</v>
      </c>
      <c r="L9">
        <f>SUMIF(N!$B:$B,$B9,N!$H:$H)</f>
        <v>4950</v>
      </c>
      <c r="M9">
        <f>SUMIF(N!$B:$B,$B9,N!$R:$R)</f>
        <v>-4950</v>
      </c>
      <c r="N9">
        <f>SUMIF(Y!$B:$B,$B9,Y!$H:$H)</f>
        <v>9900</v>
      </c>
      <c r="O9">
        <f>SUMIF(Y!$B:$B,$B9,Y!$R:$R)</f>
        <v>-9900</v>
      </c>
      <c r="P9">
        <f>SUMIF('R'!$B:$B,$B9,'R'!$H:$H)</f>
        <v>0</v>
      </c>
      <c r="Q9">
        <f>SUMIF('R'!$B:$B,$B9,'R'!$R:$R)</f>
        <v>0</v>
      </c>
      <c r="R9">
        <f>SUMIF(L!$B:$B,$B9,L!$H:$H)</f>
        <v>0</v>
      </c>
      <c r="S9">
        <f>SUMIF(L!$B:$B,$B9,L!$R:$R)</f>
        <v>0</v>
      </c>
      <c r="T9">
        <f>SUMIF(Gy!$B:$B,$B9,Gy!$H:$H)</f>
        <v>0</v>
      </c>
      <c r="U9">
        <f>SUMIF(Gy!$B:$B,$B9,Gy!$R:$R)</f>
        <v>0</v>
      </c>
    </row>
    <row r="10" spans="1:21" x14ac:dyDescent="0.15">
      <c r="A10" s="12" t="s">
        <v>385</v>
      </c>
      <c r="B10" s="10" t="s">
        <v>136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2"/>
        <v>3</v>
      </c>
      <c r="H10">
        <f t="shared" si="0"/>
        <v>10000</v>
      </c>
      <c r="I10" s="23">
        <f t="shared" si="1"/>
        <v>0.97720485950686642</v>
      </c>
      <c r="J10">
        <f>SUMIF(K!$B:$B,$B10,K!$H:$H)</f>
        <v>10140</v>
      </c>
      <c r="K10">
        <f>SUMIF(K!$B:$B,$B10,K!$R:$R)</f>
        <v>-5140</v>
      </c>
      <c r="L10">
        <f>SUMIF(N!$B:$B,$B10,N!$H:$H)</f>
        <v>10000</v>
      </c>
      <c r="M10">
        <f>SUMIF(N!$B:$B,$B10,N!$R:$R)</f>
        <v>-5000</v>
      </c>
      <c r="N10">
        <f>SUMIF(Y!$B:$B,$B10,Y!$H:$H)</f>
        <v>0</v>
      </c>
      <c r="O10">
        <f>SUMIF(Y!$B:$B,$B10,Y!$R:$R)</f>
        <v>0</v>
      </c>
      <c r="P10">
        <f>SUMIF('R'!$B:$B,$B10,'R'!$H:$H)</f>
        <v>0</v>
      </c>
      <c r="Q10">
        <f>SUMIF('R'!$B:$B,$B10,'R'!$R:$R)</f>
        <v>0</v>
      </c>
      <c r="R10">
        <f>SUMIF(L!$B:$B,$B10,L!$H:$H)</f>
        <v>0</v>
      </c>
      <c r="S10">
        <f>SUMIF(L!$B:$B,$B10,L!$R:$R)</f>
        <v>0</v>
      </c>
      <c r="T10">
        <f>SUMIF(Gy!$B:$B,$B10,Gy!$H:$H)</f>
        <v>0</v>
      </c>
      <c r="U10">
        <f>SUMIF(Gy!$B:$B,$B10,Gy!$R:$R)</f>
        <v>0</v>
      </c>
    </row>
    <row r="11" spans="1:21" x14ac:dyDescent="0.15">
      <c r="A11" s="12" t="s">
        <v>338</v>
      </c>
      <c r="B11" s="10" t="s">
        <v>132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2"/>
        <v>3</v>
      </c>
      <c r="H11">
        <f t="shared" si="0"/>
        <v>0</v>
      </c>
      <c r="I11" s="23">
        <f t="shared" si="1"/>
        <v>0</v>
      </c>
      <c r="J11">
        <f>SUMIF(K!$B:$B,$B11,K!$H:$H)</f>
        <v>6000</v>
      </c>
      <c r="K11">
        <f>SUMIF(K!$B:$B,$B11,K!$R:$R)</f>
        <v>-6000</v>
      </c>
      <c r="L11">
        <f>SUMIF(N!$B:$B,$B11,N!$H:$H)</f>
        <v>6000</v>
      </c>
      <c r="M11">
        <f>SUMIF(N!$B:$B,$B11,N!$R:$R)</f>
        <v>-6000</v>
      </c>
      <c r="N11">
        <f>SUMIF(Y!$B:$B,$B11,Y!$H:$H)</f>
        <v>6000</v>
      </c>
      <c r="O11">
        <f>SUMIF(Y!$B:$B,$B11,Y!$R:$R)</f>
        <v>-6000</v>
      </c>
      <c r="Q11">
        <f>SUMIF('R'!$B:$B,$B11,'R'!$R:$R)</f>
        <v>0</v>
      </c>
      <c r="R11">
        <f>SUMIF(L!$B:$B,$B11,L!$H:$H)</f>
        <v>6000</v>
      </c>
      <c r="S11">
        <f>SUMIF(L!$B:$B,$B11,L!$R:$R)</f>
        <v>-6000</v>
      </c>
      <c r="T11">
        <f>SUMIF(Gy!$B:$B,$B11,Gy!$H:$H)</f>
        <v>0</v>
      </c>
      <c r="U11">
        <f>SUMIF(Gy!$B:$B,$B11,Gy!$R:$R)</f>
        <v>0</v>
      </c>
    </row>
    <row r="12" spans="1:21" x14ac:dyDescent="0.15">
      <c r="A12" s="12" t="s">
        <v>319</v>
      </c>
      <c r="B12" s="10" t="s">
        <v>116</v>
      </c>
      <c r="C12">
        <f>IF(COUNTIF(系1703!A:A,B12),1,0)</f>
        <v>1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2"/>
        <v>4</v>
      </c>
      <c r="H12">
        <f t="shared" si="0"/>
        <v>0</v>
      </c>
      <c r="I12" s="23">
        <f t="shared" si="1"/>
        <v>0</v>
      </c>
      <c r="J12">
        <f>SUMIF(K!$B:$B,$B12,K!$H:$H)</f>
        <v>15000</v>
      </c>
      <c r="K12">
        <f>SUMIF(K!$B:$B,$B12,K!$R:$R)</f>
        <v>-15000</v>
      </c>
      <c r="L12">
        <f>SUMIF(N!$B:$B,$B12,N!$H:$H)</f>
        <v>0</v>
      </c>
      <c r="M12">
        <f>SUMIF(N!$B:$B,$B12,N!$R:$R)</f>
        <v>0</v>
      </c>
      <c r="N12">
        <f>SUMIF(Y!$B:$B,$B12,Y!$H:$H)</f>
        <v>0</v>
      </c>
      <c r="O12">
        <f>SUMIF(Y!$B:$B,$B12,Y!$R:$R)</f>
        <v>0</v>
      </c>
      <c r="P12">
        <f>SUMIF('R'!$B:$B,$B12,'R'!$H:$H)</f>
        <v>0</v>
      </c>
      <c r="Q12">
        <f>SUMIF('R'!$B:$B,$B12,'R'!$R:$R)</f>
        <v>0</v>
      </c>
      <c r="R12">
        <f>SUMIF(L!$B:$B,$B12,L!$H:$H)</f>
        <v>0</v>
      </c>
      <c r="S12">
        <f>SUMIF(L!$B:$B,$B12,L!$R:$R)</f>
        <v>0</v>
      </c>
      <c r="T12">
        <f>SUMIF(Gy!$B:$B,$B12,Gy!$H:$H)</f>
        <v>0</v>
      </c>
      <c r="U12">
        <f>SUMIF(Gy!$B:$B,$B12,Gy!$R:$R)</f>
        <v>0</v>
      </c>
    </row>
    <row r="13" spans="1:21" x14ac:dyDescent="0.15">
      <c r="B13" s="10" t="s">
        <v>135</v>
      </c>
      <c r="C13">
        <f>IF(COUNTIF(系1703!A:A,B13),1,0)</f>
        <v>0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2"/>
        <v>3</v>
      </c>
      <c r="H13">
        <f t="shared" si="0"/>
        <v>0</v>
      </c>
      <c r="I13" s="23">
        <f t="shared" si="1"/>
        <v>0</v>
      </c>
      <c r="J13">
        <f>SUMIF(K!$B:$B,$B13,K!$H:$H)</f>
        <v>0</v>
      </c>
      <c r="K13">
        <f>SUMIF(K!$B:$B,$B13,K!$R:$R)</f>
        <v>0</v>
      </c>
      <c r="L13">
        <f>SUMIF(N!$B:$B,$B13,N!$H:$H)</f>
        <v>0</v>
      </c>
      <c r="M13">
        <f>SUMIF(N!$B:$B,$B13,N!$R:$R)</f>
        <v>0</v>
      </c>
      <c r="N13">
        <f>SUMIF(Y!$B:$B,$B13,Y!$H:$H)</f>
        <v>0</v>
      </c>
      <c r="O13">
        <f>SUMIF(Y!$B:$B,$B13,Y!$R:$R)</f>
        <v>0</v>
      </c>
      <c r="P13">
        <f>SUMIF('R'!$B:$B,$B13,'R'!$H:$H)</f>
        <v>0</v>
      </c>
      <c r="Q13">
        <f>SUMIF('R'!$B:$B,$B13,'R'!$R:$R)</f>
        <v>0</v>
      </c>
      <c r="R13">
        <f>SUMIF(L!$B:$B,$B13,L!$H:$H)</f>
        <v>0</v>
      </c>
      <c r="S13">
        <f>SUMIF(L!$B:$B,$B13,L!$R:$R)</f>
        <v>0</v>
      </c>
      <c r="T13">
        <f>SUMIF(Gy!$B:$B,$B13,Gy!$H:$H)</f>
        <v>0</v>
      </c>
      <c r="U13">
        <f>SUMIF(Gy!$B:$B,$B13,Gy!$R:$R)</f>
        <v>0</v>
      </c>
    </row>
    <row r="14" spans="1:21" x14ac:dyDescent="0.15">
      <c r="B14" s="10" t="s">
        <v>146</v>
      </c>
      <c r="C14">
        <f>IF(COUNTIF(系1703!A:A,B14),1,0)</f>
        <v>0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 t="shared" si="2"/>
        <v>3</v>
      </c>
      <c r="H14">
        <f t="shared" si="0"/>
        <v>0</v>
      </c>
      <c r="I14" s="23">
        <f t="shared" si="1"/>
        <v>0</v>
      </c>
      <c r="J14">
        <f>SUMIF(K!$B:$B,$B14,K!$H:$H)</f>
        <v>0</v>
      </c>
      <c r="K14">
        <f>SUMIF(K!$B:$B,$B14,K!$R:$R)</f>
        <v>0</v>
      </c>
      <c r="L14">
        <f>SUMIF(N!$B:$B,$B14,N!$H:$H)</f>
        <v>0</v>
      </c>
      <c r="M14">
        <f>SUMIF(N!$B:$B,$B14,N!$R:$R)</f>
        <v>0</v>
      </c>
      <c r="N14">
        <f>SUMIF(Y!$B:$B,$B14,Y!$H:$H)</f>
        <v>0</v>
      </c>
      <c r="O14">
        <f>SUMIF(Y!$B:$B,$B14,Y!$R:$R)</f>
        <v>0</v>
      </c>
      <c r="P14">
        <f>SUMIF('R'!$B:$B,$B14,'R'!$H:$H)</f>
        <v>0</v>
      </c>
      <c r="Q14">
        <f>SUMIF('R'!$B:$B,$B14,'R'!$R:$R)</f>
        <v>0</v>
      </c>
      <c r="R14">
        <f>SUMIF(L!$B:$B,$B14,L!$H:$H)</f>
        <v>0</v>
      </c>
      <c r="S14">
        <f>SUMIF(L!$B:$B,$B14,L!$R:$R)</f>
        <v>0</v>
      </c>
      <c r="T14">
        <f>SUMIF(Gy!$B:$B,$B14,Gy!$H:$H)</f>
        <v>0</v>
      </c>
      <c r="U14">
        <f>SUMIF(Gy!$B:$B,$B14,Gy!$R:$R)</f>
        <v>0</v>
      </c>
    </row>
    <row r="15" spans="1:21" x14ac:dyDescent="0.15">
      <c r="A15" s="12" t="s">
        <v>339</v>
      </c>
      <c r="B15" s="10" t="s">
        <v>137</v>
      </c>
      <c r="C15">
        <f>IF(COUNTIF(系1703!A:A,B15),1,0)</f>
        <v>0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 t="shared" si="2"/>
        <v>3</v>
      </c>
      <c r="H15">
        <f t="shared" si="0"/>
        <v>0</v>
      </c>
      <c r="I15" s="23">
        <f t="shared" si="1"/>
        <v>0</v>
      </c>
      <c r="J15">
        <f>SUMIF(K!$B:$B,$B15,K!$H:$H)</f>
        <v>1000</v>
      </c>
      <c r="K15">
        <f>SUMIF(K!$B:$B,$B15,K!$R:$R)</f>
        <v>-1000</v>
      </c>
      <c r="L15">
        <f>SUMIF(N!$B:$B,$B15,N!$H:$H)</f>
        <v>1000</v>
      </c>
      <c r="M15">
        <f>SUMIF(N!$B:$B,$B15,N!$R:$R)</f>
        <v>-1000</v>
      </c>
      <c r="N15">
        <f>SUMIF(Y!$B:$B,$B15,Y!$H:$H)</f>
        <v>50000</v>
      </c>
      <c r="O15">
        <f>SUMIF(Y!$B:$B,$B15,Y!$R:$R)</f>
        <v>-50000</v>
      </c>
      <c r="P15">
        <f>SUMIF('R'!$B:$B,$B15,'R'!$H:$H)</f>
        <v>5000</v>
      </c>
      <c r="Q15">
        <f>SUMIF('R'!$B:$B,$B15,'R'!$R:$R)</f>
        <v>-5000</v>
      </c>
      <c r="R15" t="s">
        <v>549</v>
      </c>
      <c r="S15" t="s">
        <v>550</v>
      </c>
      <c r="T15">
        <f>SUMIF(Gy!$B:$B,$B15,Gy!$H:$H)</f>
        <v>0</v>
      </c>
      <c r="U15">
        <f>SUMIF(Gy!$B:$B,$B15,Gy!$R:$R)</f>
        <v>0</v>
      </c>
    </row>
    <row r="16" spans="1:21" x14ac:dyDescent="0.15">
      <c r="B16" s="10" t="s">
        <v>140</v>
      </c>
      <c r="C16">
        <f>IF(COUNTIF(系1703!A:A,B16),1,0)</f>
        <v>0</v>
      </c>
      <c r="D16">
        <f>IF(COUNTIF(系1703!C:C,B16),1,0)</f>
        <v>1</v>
      </c>
      <c r="E16">
        <f>IF(COUNTIF(系1703!D:D,B16),1,0)</f>
        <v>0</v>
      </c>
      <c r="F16">
        <f>IF(COUNTIF(系1703!E:E,B16),1,0)</f>
        <v>1</v>
      </c>
      <c r="G16">
        <f t="shared" si="2"/>
        <v>2</v>
      </c>
      <c r="H16">
        <f t="shared" si="0"/>
        <v>0</v>
      </c>
      <c r="I16" s="23">
        <f t="shared" si="1"/>
        <v>0</v>
      </c>
      <c r="J16">
        <f>SUMIF(K!$B:$B,$B16,K!$H:$H)</f>
        <v>0</v>
      </c>
      <c r="K16">
        <f>SUMIF(K!$B:$B,$B16,K!$R:$R)</f>
        <v>0</v>
      </c>
      <c r="L16">
        <f>SUMIF(N!$B:$B,$B16,N!$H:$H)</f>
        <v>0</v>
      </c>
      <c r="M16">
        <f>SUMIF(N!$B:$B,$B16,N!$R:$R)</f>
        <v>0</v>
      </c>
      <c r="N16">
        <f>SUMIF(Y!$B:$B,$B16,Y!$H:$H)</f>
        <v>0</v>
      </c>
      <c r="O16">
        <f>SUMIF(Y!$B:$B,$B16,Y!$R:$R)</f>
        <v>0</v>
      </c>
      <c r="P16">
        <f>SUMIF('R'!$B:$B,$B16,'R'!$H:$H)</f>
        <v>0</v>
      </c>
      <c r="Q16">
        <f>SUMIF('R'!$B:$B,$B16,'R'!$R:$R)</f>
        <v>0</v>
      </c>
      <c r="R16">
        <f>SUMIF(L!$B:$B,$B16,L!$H:$H)</f>
        <v>0</v>
      </c>
      <c r="S16">
        <f>SUMIF(L!$B:$B,$B16,L!$R:$R)</f>
        <v>0</v>
      </c>
      <c r="T16">
        <f>SUMIF(Gy!$B:$B,$B16,Gy!$H:$H)</f>
        <v>0</v>
      </c>
      <c r="U16">
        <f>SUMIF(Gy!$B:$B,$B16,Gy!$R:$R)</f>
        <v>0</v>
      </c>
    </row>
    <row r="17" spans="1:21" x14ac:dyDescent="0.15">
      <c r="B17" s="10" t="s">
        <v>138</v>
      </c>
      <c r="C17">
        <f>IF(COUNTIF(系1703!A:A,B17),1,0)</f>
        <v>0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2"/>
        <v>3</v>
      </c>
      <c r="H17">
        <f t="shared" si="0"/>
        <v>19960</v>
      </c>
      <c r="I17" s="23">
        <f t="shared" si="1"/>
        <v>1.9505008995757054</v>
      </c>
      <c r="J17">
        <f>SUMIF(K!$B:$B,$B17,K!$H:$H)</f>
        <v>5005</v>
      </c>
      <c r="K17">
        <f>SUMIF(K!$B:$B,$B17,K!$R:$R)</f>
        <v>-5005</v>
      </c>
      <c r="L17">
        <f>SUMIF(N!$B:$B,$B17,N!$H:$H)</f>
        <v>29980</v>
      </c>
      <c r="M17">
        <f>SUMIF(N!$B:$B,$B17,N!$R:$R)</f>
        <v>-29980</v>
      </c>
      <c r="N17">
        <f>SUMIF(Y!$B:$B,$B17,Y!$H:$H)</f>
        <v>19960</v>
      </c>
      <c r="O17">
        <f>SUMIF(Y!$B:$B,$B17,Y!$R:$R)</f>
        <v>0</v>
      </c>
      <c r="P17">
        <f>SUMIF('R'!$B:$B,$B17,'R'!$H:$H)</f>
        <v>30000</v>
      </c>
      <c r="Q17">
        <f>SUMIF('R'!$B:$B,$B17,'R'!$R:$R)</f>
        <v>-30000</v>
      </c>
      <c r="R17">
        <f>SUMIF(L!$B:$B,$B17,L!$H:$H)</f>
        <v>30000</v>
      </c>
      <c r="S17">
        <f>SUMIF(L!$B:$B,$B17,L!$R:$R)</f>
        <v>-30000</v>
      </c>
      <c r="T17">
        <f>SUMIF(Gy!$B:$B,$B17,Gy!$H:$H)</f>
        <v>0</v>
      </c>
      <c r="U17">
        <f>SUMIF(Gy!$B:$B,$B17,Gy!$R:$R)</f>
        <v>0</v>
      </c>
    </row>
    <row r="18" spans="1:21" x14ac:dyDescent="0.15">
      <c r="B18" s="10" t="s">
        <v>129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 t="shared" si="2"/>
        <v>3</v>
      </c>
      <c r="H18">
        <f t="shared" si="0"/>
        <v>0</v>
      </c>
      <c r="I18" s="23">
        <f t="shared" si="1"/>
        <v>0</v>
      </c>
      <c r="J18">
        <f>SUMIF(K!$B:$B,$B18,K!$H:$H)</f>
        <v>5890</v>
      </c>
      <c r="K18">
        <f>SUMIF(K!$B:$B,$B18,K!$R:$R)</f>
        <v>-5890</v>
      </c>
      <c r="L18">
        <f>SUMIF(N!$B:$B,$B18,N!$H:$H)</f>
        <v>5950</v>
      </c>
      <c r="M18">
        <f>SUMIF(N!$B:$B,$B18,N!$R:$R)</f>
        <v>-5950</v>
      </c>
      <c r="N18">
        <f>SUMIF(Y!$B:$B,$B18,Y!$H:$H)</f>
        <v>5970</v>
      </c>
      <c r="O18">
        <f>SUMIF(Y!$B:$B,$B18,Y!$R:$R)</f>
        <v>-5970</v>
      </c>
      <c r="P18">
        <f>SUMIF('R'!$B:$B,$B18,'R'!$H:$H)</f>
        <v>0</v>
      </c>
      <c r="Q18">
        <f>SUMIF('R'!$B:$B,$B18,'R'!$R:$R)</f>
        <v>0</v>
      </c>
      <c r="R18">
        <f>SUMIF(L!$B:$B,$B18,L!$H:$H)</f>
        <v>0</v>
      </c>
      <c r="S18">
        <f>SUMIF(L!$B:$B,$B18,L!$R:$R)</f>
        <v>0</v>
      </c>
      <c r="T18">
        <f>SUMIF(Gy!$B:$B,$B18,Gy!$H:$H)</f>
        <v>0</v>
      </c>
      <c r="U18">
        <f>SUMIF(Gy!$B:$B,$B18,Gy!$R:$R)</f>
        <v>0</v>
      </c>
    </row>
    <row r="19" spans="1:21" x14ac:dyDescent="0.15">
      <c r="B19" s="10" t="s">
        <v>211</v>
      </c>
      <c r="C19">
        <f>IF(COUNTIF(系1703!A:A,B19),1,0)</f>
        <v>0</v>
      </c>
      <c r="D19">
        <f>IF(COUNTIF(系1703!C:C,B19),1,0)</f>
        <v>0</v>
      </c>
      <c r="E19">
        <f>IF(COUNTIF(系1703!D:D,B19),1,0)</f>
        <v>1</v>
      </c>
      <c r="F19">
        <f>IF(COUNTIF(系1703!E:E,B19),1,0)</f>
        <v>1</v>
      </c>
      <c r="G19">
        <f t="shared" si="2"/>
        <v>2</v>
      </c>
      <c r="H19">
        <f t="shared" si="0"/>
        <v>0</v>
      </c>
      <c r="I19" s="23">
        <f t="shared" si="1"/>
        <v>0</v>
      </c>
      <c r="J19">
        <f>SUMIF(K!$B:$B,$B19,K!$H:$H)</f>
        <v>0</v>
      </c>
      <c r="K19">
        <f>SUMIF(K!$B:$B,$B19,K!$R:$R)</f>
        <v>0</v>
      </c>
      <c r="L19">
        <f>SUMIF(N!$B:$B,$B19,N!$H:$H)</f>
        <v>0</v>
      </c>
      <c r="M19">
        <f>SUMIF(N!$B:$B,$B19,N!$R:$R)</f>
        <v>0</v>
      </c>
      <c r="N19">
        <f>SUMIF(Y!$B:$B,$B19,Y!$H:$H)</f>
        <v>0</v>
      </c>
      <c r="O19">
        <f>SUMIF(Y!$B:$B,$B19,Y!$R:$R)</f>
        <v>0</v>
      </c>
      <c r="P19">
        <f>SUMIF('R'!$B:$B,$B19,'R'!$H:$H)</f>
        <v>0</v>
      </c>
      <c r="Q19">
        <f>SUMIF('R'!$B:$B,$B19,'R'!$R:$R)</f>
        <v>0</v>
      </c>
      <c r="R19">
        <f>SUMIF(L!$B:$B,$B19,L!$H:$H)</f>
        <v>0</v>
      </c>
      <c r="S19">
        <f>SUMIF(L!$B:$B,$B19,L!$R:$R)</f>
        <v>0</v>
      </c>
      <c r="T19">
        <f>SUMIF(Gy!$B:$B,$B19,Gy!$H:$H)</f>
        <v>0</v>
      </c>
      <c r="U19">
        <f>SUMIF(Gy!$B:$B,$B19,Gy!$R:$R)</f>
        <v>0</v>
      </c>
    </row>
    <row r="20" spans="1:21" x14ac:dyDescent="0.15">
      <c r="B20" s="10" t="s">
        <v>144</v>
      </c>
      <c r="C20">
        <f>IF(COUNTIF(系1703!A:A,B20),1,0)</f>
        <v>0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2"/>
        <v>3</v>
      </c>
      <c r="H20">
        <f t="shared" si="0"/>
        <v>0</v>
      </c>
      <c r="I20" s="23">
        <f t="shared" si="1"/>
        <v>0</v>
      </c>
      <c r="J20">
        <f>SUMIF(K!$B:$B,$B20,K!$H:$H)</f>
        <v>0</v>
      </c>
      <c r="K20">
        <f>SUMIF(K!$B:$B,$B20,K!$R:$R)</f>
        <v>0</v>
      </c>
      <c r="L20">
        <f>SUMIF(N!$B:$B,$B20,N!$H:$H)</f>
        <v>0</v>
      </c>
      <c r="M20">
        <f>SUMIF(N!$B:$B,$B20,N!$R:$R)</f>
        <v>0</v>
      </c>
      <c r="N20">
        <f>SUMIF(Y!$B:$B,$B20,Y!$H:$H)</f>
        <v>0</v>
      </c>
      <c r="O20">
        <f>SUMIF(Y!$B:$B,$B20,Y!$R:$R)</f>
        <v>0</v>
      </c>
      <c r="P20">
        <f>SUMIF('R'!$B:$B,$B20,'R'!$H:$H)</f>
        <v>0</v>
      </c>
      <c r="Q20">
        <f>SUMIF('R'!$B:$B,$B20,'R'!$R:$R)</f>
        <v>0</v>
      </c>
      <c r="R20">
        <f>SUMIF(L!$B:$B,$B20,L!$H:$H)</f>
        <v>0</v>
      </c>
      <c r="S20">
        <f>SUMIF(L!$B:$B,$B20,L!$R:$R)</f>
        <v>0</v>
      </c>
      <c r="T20">
        <f>SUMIF(Gy!$B:$B,$B20,Gy!$H:$H)</f>
        <v>0</v>
      </c>
      <c r="U20">
        <f>SUMIF(Gy!$B:$B,$B20,Gy!$R:$R)</f>
        <v>0</v>
      </c>
    </row>
    <row r="21" spans="1:21" x14ac:dyDescent="0.15">
      <c r="B21" s="10" t="s">
        <v>148</v>
      </c>
      <c r="C21">
        <f>IF(COUNTIF(系1703!A:A,B21),1,0)</f>
        <v>0</v>
      </c>
      <c r="D21">
        <f>IF(COUNTIF(系1703!C:C,B21),1,0)</f>
        <v>1</v>
      </c>
      <c r="E21">
        <f>IF(COUNTIF(系1703!D:D,B21),1,0)</f>
        <v>1</v>
      </c>
      <c r="F21">
        <f>IF(COUNTIF(系1703!E:E,B21),1,0)</f>
        <v>1</v>
      </c>
      <c r="G21">
        <f t="shared" si="2"/>
        <v>3</v>
      </c>
      <c r="H21">
        <f t="shared" si="0"/>
        <v>0</v>
      </c>
      <c r="I21" s="23">
        <f t="shared" si="1"/>
        <v>0</v>
      </c>
      <c r="J21">
        <f>SUMIF(K!$B:$B,$B21,K!$H:$H)</f>
        <v>0</v>
      </c>
      <c r="K21">
        <f>SUMIF(K!$B:$B,$B21,K!$R:$R)</f>
        <v>0</v>
      </c>
      <c r="L21">
        <f>SUMIF(N!$B:$B,$B21,N!$H:$H)</f>
        <v>0</v>
      </c>
      <c r="M21">
        <f>SUMIF(N!$B:$B,$B21,N!$R:$R)</f>
        <v>0</v>
      </c>
      <c r="N21">
        <f>SUMIF(Y!$B:$B,$B21,Y!$H:$H)</f>
        <v>0</v>
      </c>
      <c r="O21">
        <f>SUMIF(Y!$B:$B,$B21,Y!$R:$R)</f>
        <v>0</v>
      </c>
      <c r="P21">
        <f>SUMIF('R'!$B:$B,$B21,'R'!$H:$H)</f>
        <v>0</v>
      </c>
      <c r="Q21">
        <f>SUMIF('R'!$B:$B,$B21,'R'!$R:$R)</f>
        <v>0</v>
      </c>
      <c r="R21">
        <f>SUMIF(L!$B:$B,$B21,L!$H:$H)</f>
        <v>0</v>
      </c>
      <c r="S21">
        <f>SUMIF(L!$B:$B,$B21,L!$R:$R)</f>
        <v>0</v>
      </c>
      <c r="T21">
        <f>SUMIF(Gy!$B:$B,$B21,Gy!$H:$H)</f>
        <v>0</v>
      </c>
      <c r="U21">
        <f>SUMIF(Gy!$B:$B,$B21,Gy!$R:$R)</f>
        <v>0</v>
      </c>
    </row>
    <row r="22" spans="1:21" x14ac:dyDescent="0.15">
      <c r="B22" s="10" t="s">
        <v>184</v>
      </c>
      <c r="C22">
        <f>IF(COUNTIF(系1703!A:A,B22),1,0)</f>
        <v>0</v>
      </c>
      <c r="D22">
        <f>IF(COUNTIF(系1703!C:C,B22),1,0)</f>
        <v>1</v>
      </c>
      <c r="E22">
        <f>IF(COUNTIF(系1703!D:D,B22),1,0)</f>
        <v>1</v>
      </c>
      <c r="F22">
        <f>IF(COUNTIF(系1703!E:E,B22),1,0)</f>
        <v>1</v>
      </c>
      <c r="G22">
        <f t="shared" si="2"/>
        <v>3</v>
      </c>
      <c r="H22">
        <f t="shared" si="0"/>
        <v>0</v>
      </c>
      <c r="I22" s="23">
        <f t="shared" si="1"/>
        <v>0</v>
      </c>
      <c r="J22">
        <f>SUMIF(K!$B:$B,$B22,K!$H:$H)</f>
        <v>0</v>
      </c>
      <c r="K22">
        <f>SUMIF(K!$B:$B,$B22,K!$R:$R)</f>
        <v>0</v>
      </c>
      <c r="L22">
        <f>SUMIF(N!$B:$B,$B22,N!$H:$H)</f>
        <v>0</v>
      </c>
      <c r="M22">
        <f>SUMIF(N!$B:$B,$B22,N!$R:$R)</f>
        <v>0</v>
      </c>
      <c r="N22">
        <f>SUMIF(Y!$B:$B,$B22,Y!$H:$H)</f>
        <v>0</v>
      </c>
      <c r="O22">
        <f>SUMIF(Y!$B:$B,$B22,Y!$R:$R)</f>
        <v>0</v>
      </c>
      <c r="P22">
        <f>SUMIF('R'!$B:$B,$B22,'R'!$H:$H)</f>
        <v>0</v>
      </c>
      <c r="Q22">
        <f>SUMIF('R'!$B:$B,$B22,'R'!$R:$R)</f>
        <v>0</v>
      </c>
      <c r="R22">
        <f>SUMIF(L!$B:$B,$B22,L!$H:$H)</f>
        <v>0</v>
      </c>
      <c r="S22">
        <f>SUMIF(L!$B:$B,$B22,L!$R:$R)</f>
        <v>0</v>
      </c>
      <c r="T22">
        <f>SUMIF(Gy!$B:$B,$B22,Gy!$H:$H)</f>
        <v>0</v>
      </c>
      <c r="U22">
        <f>SUMIF(Gy!$B:$B,$B22,Gy!$R:$R)</f>
        <v>0</v>
      </c>
    </row>
    <row r="23" spans="1:21" x14ac:dyDescent="0.15">
      <c r="A23" s="12" t="s">
        <v>328</v>
      </c>
      <c r="B23" s="10" t="s">
        <v>147</v>
      </c>
      <c r="C23">
        <f>IF(COUNTIF(系1703!A:A,B23),1,0)</f>
        <v>0</v>
      </c>
      <c r="D23">
        <f>IF(COUNTIF(系1703!C:C,B23),1,0)</f>
        <v>1</v>
      </c>
      <c r="E23">
        <f>IF(COUNTIF(系1703!D:D,B23),1,0)</f>
        <v>1</v>
      </c>
      <c r="F23">
        <f>IF(COUNTIF(系1703!E:E,B23),1,0)</f>
        <v>1</v>
      </c>
      <c r="G23">
        <f t="shared" si="2"/>
        <v>3</v>
      </c>
      <c r="H23">
        <f t="shared" si="0"/>
        <v>0</v>
      </c>
      <c r="I23" s="23">
        <f t="shared" si="1"/>
        <v>0</v>
      </c>
      <c r="J23">
        <f>SUMIF(K!$B:$B,$B23,K!$H:$H)</f>
        <v>0</v>
      </c>
      <c r="K23">
        <f>SUMIF(K!$B:$B,$B23,K!$R:$R)</f>
        <v>0</v>
      </c>
      <c r="L23">
        <f>SUMIF(N!$B:$B,$B23,N!$H:$H)</f>
        <v>0</v>
      </c>
      <c r="M23">
        <f>SUMIF(N!$B:$B,$B23,N!$R:$R)</f>
        <v>0</v>
      </c>
      <c r="N23">
        <f>SUMIF(Y!$B:$B,$B23,Y!$H:$H)</f>
        <v>0</v>
      </c>
      <c r="O23">
        <f>SUMIF(Y!$B:$B,$B23,Y!$R:$R)</f>
        <v>0</v>
      </c>
      <c r="P23">
        <f>SUMIF('R'!$B:$B,$B23,'R'!$H:$H)</f>
        <v>0</v>
      </c>
      <c r="Q23">
        <f>SUMIF('R'!$B:$B,$B23,'R'!$R:$R)</f>
        <v>0</v>
      </c>
      <c r="R23">
        <f>SUMIF(L!$B:$B,$B23,L!$H:$H)</f>
        <v>0</v>
      </c>
      <c r="S23">
        <f>SUMIF(L!$B:$B,$B23,L!$R:$R)</f>
        <v>0</v>
      </c>
      <c r="T23">
        <f>SUMIF(Gy!$B:$B,$B23,Gy!$H:$H)</f>
        <v>0</v>
      </c>
      <c r="U23">
        <f>SUMIF(Gy!$B:$B,$B23,Gy!$R:$R)</f>
        <v>0</v>
      </c>
    </row>
    <row r="24" spans="1:21" x14ac:dyDescent="0.15">
      <c r="B24" s="10" t="s">
        <v>214</v>
      </c>
      <c r="C24">
        <f>IF(COUNTIF(系1703!A:A,B24),1,0)</f>
        <v>0</v>
      </c>
      <c r="D24">
        <f>IF(COUNTIF(系1703!C:C,B24),1,0)</f>
        <v>0</v>
      </c>
      <c r="E24">
        <f>IF(COUNTIF(系1703!D:D,B24),1,0)</f>
        <v>0</v>
      </c>
      <c r="F24">
        <f>IF(COUNTIF(系1703!E:E,B24),1,0)</f>
        <v>1</v>
      </c>
      <c r="G24">
        <f t="shared" si="2"/>
        <v>1</v>
      </c>
      <c r="H24">
        <f t="shared" si="0"/>
        <v>0</v>
      </c>
      <c r="I24" s="23">
        <f t="shared" si="1"/>
        <v>0</v>
      </c>
      <c r="J24">
        <f>SUMIF(K!$B:$B,$B24,K!$H:$H)</f>
        <v>0</v>
      </c>
      <c r="K24">
        <f>SUMIF(K!$B:$B,$B24,K!$R:$R)</f>
        <v>0</v>
      </c>
      <c r="L24">
        <f>SUMIF(N!$B:$B,$B24,N!$H:$H)</f>
        <v>0</v>
      </c>
      <c r="M24">
        <f>SUMIF(N!$B:$B,$B24,N!$R:$R)</f>
        <v>0</v>
      </c>
      <c r="N24">
        <f>SUMIF(Y!$B:$B,$B24,Y!$H:$H)</f>
        <v>0</v>
      </c>
      <c r="O24">
        <f>SUMIF(Y!$B:$B,$B24,Y!$R:$R)</f>
        <v>0</v>
      </c>
      <c r="P24">
        <f>SUMIF('R'!$B:$B,$B24,'R'!$H:$H)</f>
        <v>0</v>
      </c>
      <c r="Q24">
        <f>SUMIF('R'!$B:$B,$B24,'R'!$R:$R)</f>
        <v>0</v>
      </c>
      <c r="R24">
        <f>SUMIF(L!$B:$B,$B24,L!$H:$H)</f>
        <v>0</v>
      </c>
      <c r="S24">
        <f>SUMIF(L!$B:$B,$B24,L!$R:$R)</f>
        <v>0</v>
      </c>
      <c r="T24">
        <f>SUMIF(Gy!$B:$B,$B24,Gy!$H:$H)</f>
        <v>0</v>
      </c>
      <c r="U24">
        <f>SUMIF(Gy!$B:$B,$B24,Gy!$R:$R)</f>
        <v>0</v>
      </c>
    </row>
    <row r="25" spans="1:21" x14ac:dyDescent="0.15">
      <c r="B25" s="10" t="s">
        <v>152</v>
      </c>
      <c r="C25">
        <f>IF(COUNTIF(系1703!A:A,B25),1,0)</f>
        <v>0</v>
      </c>
      <c r="D25">
        <f>IF(COUNTIF(系1703!C:C,B25),1,0)</f>
        <v>1</v>
      </c>
      <c r="E25">
        <f>IF(COUNTIF(系1703!D:D,B25),1,0)</f>
        <v>0</v>
      </c>
      <c r="F25">
        <f>IF(COUNTIF(系1703!E:E,B25),1,0)</f>
        <v>1</v>
      </c>
      <c r="G25">
        <f t="shared" si="2"/>
        <v>2</v>
      </c>
      <c r="H25">
        <f t="shared" si="0"/>
        <v>0</v>
      </c>
      <c r="I25" s="23">
        <f t="shared" si="1"/>
        <v>0</v>
      </c>
      <c r="J25">
        <f>SUMIF(K!$B:$B,$B25,K!$H:$H)</f>
        <v>0</v>
      </c>
      <c r="K25">
        <f>SUMIF(K!$B:$B,$B25,K!$R:$R)</f>
        <v>0</v>
      </c>
      <c r="L25">
        <f>SUMIF(N!$B:$B,$B25,N!$H:$H)</f>
        <v>0</v>
      </c>
      <c r="M25">
        <f>SUMIF(N!$B:$B,$B25,N!$R:$R)</f>
        <v>0</v>
      </c>
      <c r="N25">
        <f>SUMIF(Y!$B:$B,$B25,Y!$H:$H)</f>
        <v>0</v>
      </c>
      <c r="O25">
        <f>SUMIF(Y!$B:$B,$B25,Y!$R:$R)</f>
        <v>0</v>
      </c>
      <c r="P25">
        <f>SUMIF('R'!$B:$B,$B25,'R'!$H:$H)</f>
        <v>0</v>
      </c>
      <c r="Q25">
        <f>SUMIF('R'!$B:$B,$B25,'R'!$R:$R)</f>
        <v>0</v>
      </c>
      <c r="R25">
        <f>SUMIF(L!$B:$B,$B25,L!$H:$H)</f>
        <v>0</v>
      </c>
      <c r="S25">
        <f>SUMIF(L!$B:$B,$B25,L!$R:$R)</f>
        <v>0</v>
      </c>
      <c r="T25">
        <f>SUMIF(Gy!$B:$B,$B25,Gy!$H:$H)</f>
        <v>0</v>
      </c>
      <c r="U25">
        <f>SUMIF(Gy!$B:$B,$B25,Gy!$R:$R)</f>
        <v>0</v>
      </c>
    </row>
    <row r="26" spans="1:21" x14ac:dyDescent="0.15">
      <c r="B26" s="10" t="s">
        <v>126</v>
      </c>
      <c r="C26">
        <f>IF(COUNTIF(系1703!A:A,B26),1,0)</f>
        <v>0</v>
      </c>
      <c r="D26">
        <f>IF(COUNTIF(系1703!C:C,B26),1,0)</f>
        <v>1</v>
      </c>
      <c r="E26">
        <f>IF(COUNTIF(系1703!D:D,B26),1,0)</f>
        <v>1</v>
      </c>
      <c r="F26">
        <f>IF(COUNTIF(系1703!E:E,B26),1,0)</f>
        <v>1</v>
      </c>
      <c r="G26">
        <f t="shared" si="2"/>
        <v>3</v>
      </c>
      <c r="H26">
        <f t="shared" si="0"/>
        <v>13490</v>
      </c>
      <c r="I26" s="23">
        <f t="shared" si="1"/>
        <v>1.318249355474763</v>
      </c>
      <c r="J26">
        <f>SUMIF(K!$B:$B,$B26,K!$H:$H)</f>
        <v>6901</v>
      </c>
      <c r="K26">
        <f>SUMIF(K!$B:$B,$B26,K!$R:$R)</f>
        <v>-5001</v>
      </c>
      <c r="L26">
        <f>SUMIF(N!$B:$B,$B26,N!$H:$H)</f>
        <v>5000</v>
      </c>
      <c r="M26">
        <f>SUMIF(N!$B:$B,$B26,N!$R:$R)</f>
        <v>-5000</v>
      </c>
      <c r="N26">
        <f>SUMIF(Y!$B:$B,$B26,Y!$H:$H)</f>
        <v>6900</v>
      </c>
      <c r="O26">
        <f>SUMIF(Y!$B:$B,$B26,Y!$R:$R)</f>
        <v>-5000</v>
      </c>
      <c r="P26">
        <f>SUMIF('R'!$B:$B,$B26,'R'!$H:$H)</f>
        <v>51854</v>
      </c>
      <c r="Q26">
        <f>SUMIF('R'!$B:$B,$B26,'R'!$R:$R)</f>
        <v>-49954</v>
      </c>
      <c r="R26">
        <f>SUMIF(L!$B:$B,$B26,L!$H:$H)</f>
        <v>25890</v>
      </c>
      <c r="S26">
        <f>SUMIF(L!$B:$B,$B26,L!$R:$R)</f>
        <v>-20000</v>
      </c>
      <c r="T26">
        <f>SUMIF(Gy!$B:$B,$B26,Gy!$H:$H)</f>
        <v>51872</v>
      </c>
      <c r="U26">
        <f>SUMIF(Gy!$B:$B,$B26,Gy!$R:$R)</f>
        <v>-49972</v>
      </c>
    </row>
    <row r="27" spans="1:21" x14ac:dyDescent="0.15">
      <c r="B27" s="10" t="s">
        <v>215</v>
      </c>
      <c r="C27">
        <f>IF(COUNTIF(系1703!A:A,B27),1,0)</f>
        <v>0</v>
      </c>
      <c r="D27">
        <f>IF(COUNTIF(系1703!C:C,B27),1,0)</f>
        <v>0</v>
      </c>
      <c r="E27">
        <f>IF(COUNTIF(系1703!D:D,B27),1,0)</f>
        <v>1</v>
      </c>
      <c r="F27">
        <f>IF(COUNTIF(系1703!E:E,B27),1,0)</f>
        <v>1</v>
      </c>
      <c r="G27">
        <f t="shared" si="2"/>
        <v>2</v>
      </c>
      <c r="H27">
        <f t="shared" si="0"/>
        <v>0</v>
      </c>
      <c r="I27" s="23">
        <f t="shared" si="1"/>
        <v>0</v>
      </c>
      <c r="J27">
        <f>SUMIF(K!$B:$B,$B27,K!$H:$H)</f>
        <v>5000</v>
      </c>
      <c r="K27">
        <f>SUMIF(K!$B:$B,$B27,K!$R:$R)</f>
        <v>-5000</v>
      </c>
      <c r="L27">
        <f>SUMIF(N!$B:$B,$B27,N!$H:$H)</f>
        <v>0</v>
      </c>
      <c r="M27">
        <f>SUMIF(N!$B:$B,$B27,N!$R:$R)</f>
        <v>0</v>
      </c>
      <c r="N27">
        <f>SUMIF(Y!$B:$B,$B27,Y!$H:$H)</f>
        <v>0</v>
      </c>
      <c r="O27">
        <f>SUMIF(Y!$B:$B,$B27,Y!$R:$R)</f>
        <v>0</v>
      </c>
      <c r="P27">
        <f>SUMIF('R'!$B:$B,$B27,'R'!$H:$H)</f>
        <v>0</v>
      </c>
      <c r="Q27">
        <f>SUMIF('R'!$B:$B,$B27,'R'!$R:$R)</f>
        <v>0</v>
      </c>
      <c r="R27">
        <f>SUMIF(L!$B:$B,$B27,L!$H:$H)</f>
        <v>0</v>
      </c>
      <c r="S27">
        <f>SUMIF(L!$B:$B,$B27,L!$R:$R)</f>
        <v>0</v>
      </c>
      <c r="T27">
        <f>SUMIF(Gy!$B:$B,$B27,Gy!$H:$H)</f>
        <v>0</v>
      </c>
      <c r="U27">
        <f>SUMIF(Gy!$B:$B,$B27,Gy!$R:$R)</f>
        <v>0</v>
      </c>
    </row>
    <row r="28" spans="1:21" x14ac:dyDescent="0.15">
      <c r="B28" s="10" t="s">
        <v>141</v>
      </c>
      <c r="C28">
        <f>IF(COUNTIF(系1703!A:A,B28),1,0)</f>
        <v>0</v>
      </c>
      <c r="D28">
        <f>IF(COUNTIF(系1703!C:C,B28),1,0)</f>
        <v>1</v>
      </c>
      <c r="E28">
        <f>IF(COUNTIF(系1703!D:D,B28),1,0)</f>
        <v>1</v>
      </c>
      <c r="F28">
        <f>IF(COUNTIF(系1703!E:E,B28),1,0)</f>
        <v>1</v>
      </c>
      <c r="G28">
        <f t="shared" si="2"/>
        <v>3</v>
      </c>
      <c r="H28">
        <f t="shared" si="0"/>
        <v>0</v>
      </c>
      <c r="I28" s="23">
        <f t="shared" si="1"/>
        <v>0</v>
      </c>
      <c r="J28">
        <f>SUMIF(K!$B:$B,$B28,K!$H:$H)</f>
        <v>17732</v>
      </c>
      <c r="K28">
        <f>SUMIF(K!$B:$B,$B28,K!$R:$R)</f>
        <v>-17732</v>
      </c>
      <c r="L28">
        <f>SUMIF(N!$B:$B,$B28,N!$H:$H)</f>
        <v>17732</v>
      </c>
      <c r="M28">
        <f>SUMIF(N!$B:$B,$B28,N!$R:$R)</f>
        <v>-17732</v>
      </c>
      <c r="N28">
        <f>SUMIF(Y!$B:$B,$B28,Y!$H:$H)</f>
        <v>17732</v>
      </c>
      <c r="O28">
        <f>SUMIF(Y!$B:$B,$B28,Y!$R:$R)</f>
        <v>-17732</v>
      </c>
      <c r="P28">
        <f>SUMIF('R'!$B:$B,$B28,'R'!$H:$H)</f>
        <v>0</v>
      </c>
      <c r="Q28">
        <f>SUMIF('R'!$B:$B,$B28,'R'!$R:$R)</f>
        <v>0</v>
      </c>
      <c r="R28">
        <f>SUMIF(L!$B:$B,$B28,L!$H:$H)</f>
        <v>0</v>
      </c>
      <c r="S28">
        <f>SUMIF(L!$B:$B,$B28,L!$R:$R)</f>
        <v>0</v>
      </c>
      <c r="T28">
        <f>SUMIF(Gy!$B:$B,$B28,Gy!$H:$H)</f>
        <v>0</v>
      </c>
      <c r="U28">
        <f>SUMIF(Gy!$B:$B,$B28,Gy!$R:$R)</f>
        <v>0</v>
      </c>
    </row>
    <row r="29" spans="1:21" x14ac:dyDescent="0.15">
      <c r="A29" s="12" t="s">
        <v>360</v>
      </c>
      <c r="B29" s="10" t="s">
        <v>164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2"/>
        <v>3</v>
      </c>
      <c r="H29">
        <f t="shared" si="0"/>
        <v>0</v>
      </c>
      <c r="I29" s="23">
        <f t="shared" si="1"/>
        <v>0</v>
      </c>
      <c r="J29">
        <f>SUMIF(K!$B:$B,$B29,K!$H:$H)</f>
        <v>10970</v>
      </c>
      <c r="K29">
        <f>SUMIF(K!$B:$B,$B29,K!$R:$R)</f>
        <v>-10970</v>
      </c>
      <c r="L29">
        <f>SUMIF(N!$B:$B,$B29,N!$H:$H)</f>
        <v>0</v>
      </c>
      <c r="M29">
        <f>SUMIF(N!$B:$B,$B29,N!$R:$R)</f>
        <v>0</v>
      </c>
      <c r="N29">
        <f>SUMIF(Y!$B:$B,$B29,Y!$H:$H)</f>
        <v>50000</v>
      </c>
      <c r="O29">
        <f>SUMIF(Y!$B:$B,$B29,Y!$R:$R)</f>
        <v>-50000</v>
      </c>
      <c r="P29">
        <f>SUMIF('R'!$B:$B,$B29,'R'!$H:$H)</f>
        <v>50000</v>
      </c>
      <c r="Q29">
        <f>SUMIF('R'!$B:$B,$B29,'R'!$R:$R)</f>
        <v>-50000</v>
      </c>
      <c r="R29">
        <f>SUMIF(L!$B:$B,$B29,L!$H:$H)</f>
        <v>50000</v>
      </c>
      <c r="S29">
        <f>SUMIF(L!$B:$B,$B29,L!$R:$R)</f>
        <v>-50000</v>
      </c>
      <c r="T29">
        <f>SUMIF(Gy!$B:$B,$B29,Gy!$H:$H)</f>
        <v>0</v>
      </c>
      <c r="U29">
        <f>SUMIF(Gy!$B:$B,$B29,Gy!$R:$R)</f>
        <v>0</v>
      </c>
    </row>
    <row r="30" spans="1:21" x14ac:dyDescent="0.15">
      <c r="B30" s="10" t="s">
        <v>21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1</v>
      </c>
      <c r="G30">
        <f t="shared" si="2"/>
        <v>3</v>
      </c>
      <c r="H30">
        <f t="shared" si="0"/>
        <v>0</v>
      </c>
      <c r="I30" s="23">
        <f t="shared" si="1"/>
        <v>0</v>
      </c>
      <c r="J30">
        <f>SUMIF(K!$B:$B,$B30,K!$H:$H)</f>
        <v>5000</v>
      </c>
      <c r="K30">
        <f>SUMIF(K!$B:$B,$B30,K!$R:$R)</f>
        <v>-5000</v>
      </c>
      <c r="L30">
        <f>SUMIF(N!$B:$B,$B30,N!$H:$H)</f>
        <v>5000</v>
      </c>
      <c r="M30">
        <f>SUMIF(N!$B:$B,$B30,N!$R:$R)</f>
        <v>-5000</v>
      </c>
      <c r="N30">
        <f>SUMIF(Y!$B:$B,$B30,Y!$H:$H)</f>
        <v>5000</v>
      </c>
      <c r="O30">
        <f>SUMIF(Y!$B:$B,$B30,Y!$R:$R)</f>
        <v>-5000</v>
      </c>
      <c r="P30">
        <f>SUMIF('R'!$B:$B,$B30,'R'!$H:$H)</f>
        <v>16582</v>
      </c>
      <c r="Q30">
        <f>SUMIF('R'!$B:$B,$B30,'R'!$R:$R)</f>
        <v>-16582</v>
      </c>
      <c r="R30">
        <f>SUMIF(L!$B:$B,$B30,L!$H:$H)</f>
        <v>10582</v>
      </c>
      <c r="S30">
        <f>SUMIF(L!$B:$B,$B30,L!$R:$R)</f>
        <v>-10582</v>
      </c>
      <c r="T30">
        <f>SUMIF(Gy!$B:$B,$B30,Gy!$H:$H)</f>
        <v>0</v>
      </c>
      <c r="U30">
        <f>SUMIF(Gy!$B:$B,$B30,Gy!$R:$R)</f>
        <v>0</v>
      </c>
    </row>
    <row r="31" spans="1:21" x14ac:dyDescent="0.15">
      <c r="B31" s="10" t="s">
        <v>149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1</v>
      </c>
      <c r="G31">
        <f t="shared" si="2"/>
        <v>3</v>
      </c>
      <c r="H31">
        <f t="shared" si="0"/>
        <v>0</v>
      </c>
      <c r="I31" s="23">
        <f t="shared" si="1"/>
        <v>0</v>
      </c>
      <c r="J31">
        <f>SUMIF(K!$B:$B,$B31,K!$H:$H)</f>
        <v>0</v>
      </c>
      <c r="K31">
        <f>SUMIF(K!$B:$B,$B31,K!$R:$R)</f>
        <v>0</v>
      </c>
      <c r="L31">
        <f>SUMIF(N!$B:$B,$B31,N!$H:$H)</f>
        <v>0</v>
      </c>
      <c r="M31">
        <f>SUMIF(N!$B:$B,$B31,N!$R:$R)</f>
        <v>0</v>
      </c>
      <c r="N31">
        <f>SUMIF(Y!$B:$B,$B31,Y!$H:$H)</f>
        <v>0</v>
      </c>
      <c r="O31">
        <f>SUMIF(Y!$B:$B,$B31,Y!$R:$R)</f>
        <v>0</v>
      </c>
      <c r="P31">
        <f>SUMIF('R'!$B:$B,$B31,'R'!$H:$H)</f>
        <v>0</v>
      </c>
      <c r="Q31">
        <f>SUMIF('R'!$B:$B,$B31,'R'!$R:$R)</f>
        <v>0</v>
      </c>
      <c r="R31">
        <f>SUMIF(L!$B:$B,$B31,L!$H:$H)</f>
        <v>0</v>
      </c>
      <c r="S31">
        <f>SUMIF(L!$B:$B,$B31,L!$R:$R)</f>
        <v>0</v>
      </c>
      <c r="T31">
        <f>SUMIF(Gy!$B:$B,$B31,Gy!$H:$H)</f>
        <v>0</v>
      </c>
      <c r="U31">
        <f>SUMIF(Gy!$B:$B,$B31,Gy!$R:$R)</f>
        <v>0</v>
      </c>
    </row>
    <row r="32" spans="1:21" x14ac:dyDescent="0.15">
      <c r="A32" s="12" t="s">
        <v>408</v>
      </c>
      <c r="B32" s="10" t="s">
        <v>107</v>
      </c>
      <c r="C32">
        <f>IF(COUNTIF(系1703!A:A,B32),1,0)</f>
        <v>1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2"/>
        <v>4</v>
      </c>
      <c r="H32">
        <f t="shared" si="0"/>
        <v>0</v>
      </c>
      <c r="I32" s="23">
        <f t="shared" si="1"/>
        <v>0</v>
      </c>
      <c r="J32">
        <f>SUMIF(K!$B:$B,$B32,K!$H:$H)</f>
        <v>2000</v>
      </c>
      <c r="K32">
        <f>SUMIF(K!$B:$B,$B32,K!$R:$R)</f>
        <v>-2000</v>
      </c>
      <c r="L32">
        <f>SUMIF(N!$B:$B,$B32,N!$H:$H)</f>
        <v>0</v>
      </c>
      <c r="M32">
        <f>SUMIF(N!$B:$B,$B32,N!$R:$R)</f>
        <v>0</v>
      </c>
      <c r="N32">
        <f>SUMIF(Y!$B:$B,$B32,Y!$H:$H)</f>
        <v>3000</v>
      </c>
      <c r="O32">
        <f>SUMIF(Y!$B:$B,$B32,Y!$R:$R)</f>
        <v>-3000</v>
      </c>
      <c r="P32">
        <f>SUMIF('R'!$B:$B,$B32,'R'!$H:$H)</f>
        <v>0</v>
      </c>
      <c r="Q32">
        <f>SUMIF('R'!$B:$B,$B32,'R'!$R:$R)</f>
        <v>0</v>
      </c>
      <c r="R32">
        <f>SUMIF(L!$B:$B,$B32,L!$H:$H)</f>
        <v>0</v>
      </c>
      <c r="S32">
        <f>SUMIF(L!$B:$B,$B32,L!$R:$R)</f>
        <v>0</v>
      </c>
      <c r="T32">
        <f>SUMIF(Gy!$B:$B,$B32,Gy!$H:$H)</f>
        <v>0</v>
      </c>
      <c r="U32">
        <f>SUMIF(Gy!$B:$B,$B32,Gy!$R:$R)</f>
        <v>0</v>
      </c>
    </row>
    <row r="33" spans="1:21" x14ac:dyDescent="0.15">
      <c r="B33" s="10" t="s">
        <v>169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0</v>
      </c>
      <c r="F33">
        <f>IF(COUNTIF(系1703!E:E,B33),1,0)</f>
        <v>1</v>
      </c>
      <c r="G33">
        <f t="shared" si="2"/>
        <v>2</v>
      </c>
      <c r="H33">
        <f t="shared" si="0"/>
        <v>0</v>
      </c>
      <c r="I33" s="23">
        <f t="shared" si="1"/>
        <v>0</v>
      </c>
      <c r="J33">
        <f>SUMIF(K!$B:$B,$B33,K!$H:$H)</f>
        <v>0</v>
      </c>
      <c r="K33">
        <f>SUMIF(K!$B:$B,$B33,K!$R:$R)</f>
        <v>0</v>
      </c>
      <c r="L33">
        <f>SUMIF(N!$B:$B,$B33,N!$H:$H)</f>
        <v>0</v>
      </c>
      <c r="M33">
        <f>SUMIF(N!$B:$B,$B33,N!$R:$R)</f>
        <v>0</v>
      </c>
      <c r="N33">
        <f>SUMIF(Y!$B:$B,$B33,Y!$H:$H)</f>
        <v>0</v>
      </c>
      <c r="O33">
        <f>SUMIF(Y!$B:$B,$B33,Y!$R:$R)</f>
        <v>0</v>
      </c>
      <c r="P33">
        <f>SUMIF('R'!$B:$B,$B33,'R'!$H:$H)</f>
        <v>0</v>
      </c>
      <c r="Q33">
        <f>SUMIF('R'!$B:$B,$B33,'R'!$R:$R)</f>
        <v>0</v>
      </c>
      <c r="R33">
        <f>SUMIF(L!$B:$B,$B33,L!$H:$H)</f>
        <v>0</v>
      </c>
      <c r="S33">
        <f>SUMIF(L!$B:$B,$B33,L!$R:$R)</f>
        <v>0</v>
      </c>
      <c r="T33">
        <f>SUMIF(Gy!$B:$B,$B33,Gy!$H:$H)</f>
        <v>0</v>
      </c>
      <c r="U33">
        <f>SUMIF(Gy!$B:$B,$B33,Gy!$R:$R)</f>
        <v>0</v>
      </c>
    </row>
    <row r="34" spans="1:21" x14ac:dyDescent="0.15">
      <c r="B34" s="10" t="s">
        <v>216</v>
      </c>
      <c r="C34">
        <f>IF(COUNTIF(系1703!A:A,B34),1,0)</f>
        <v>0</v>
      </c>
      <c r="D34">
        <f>IF(COUNTIF(系1703!C:C,B34),1,0)</f>
        <v>0</v>
      </c>
      <c r="E34">
        <f>IF(COUNTIF(系1703!D:D,B34),1,0)</f>
        <v>0</v>
      </c>
      <c r="F34">
        <f>IF(COUNTIF(系1703!E:E,B34),1,0)</f>
        <v>1</v>
      </c>
      <c r="G34">
        <f t="shared" si="2"/>
        <v>1</v>
      </c>
      <c r="H34">
        <f t="shared" si="0"/>
        <v>0</v>
      </c>
      <c r="I34" s="23">
        <f t="shared" si="1"/>
        <v>0</v>
      </c>
      <c r="J34">
        <f>SUMIF(K!$B:$B,$B34,K!$H:$H)</f>
        <v>10000</v>
      </c>
      <c r="K34">
        <f>SUMIF(K!$B:$B,$B34,K!$R:$R)</f>
        <v>-10000</v>
      </c>
      <c r="L34">
        <f>SUMIF(N!$B:$B,$B34,N!$H:$H)</f>
        <v>20000</v>
      </c>
      <c r="M34">
        <f>SUMIF(N!$B:$B,$B34,N!$R:$R)</f>
        <v>-20000</v>
      </c>
      <c r="N34">
        <f>SUMIF(Y!$B:$B,$B34,Y!$H:$H)</f>
        <v>0</v>
      </c>
      <c r="O34">
        <f>SUMIF(Y!$B:$B,$B34,Y!$R:$R)</f>
        <v>0</v>
      </c>
      <c r="P34">
        <f>SUMIF('R'!$B:$B,$B34,'R'!$H:$H)</f>
        <v>20000</v>
      </c>
      <c r="Q34">
        <f>SUMIF('R'!$B:$B,$B34,'R'!$R:$R)</f>
        <v>-20000</v>
      </c>
      <c r="R34">
        <f>SUMIF(L!$B:$B,$B34,L!$H:$H)</f>
        <v>11800</v>
      </c>
      <c r="S34">
        <f>SUMIF(L!$B:$B,$B34,L!$R:$R)</f>
        <v>-11800</v>
      </c>
      <c r="T34">
        <f>SUMIF(Gy!$B:$B,$B34,Gy!$H:$H)</f>
        <v>0</v>
      </c>
      <c r="U34">
        <f>SUMIF(Gy!$B:$B,$B34,Gy!$R:$R)</f>
        <v>0</v>
      </c>
    </row>
    <row r="35" spans="1:21" x14ac:dyDescent="0.15">
      <c r="B35" s="10" t="s">
        <v>172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1</v>
      </c>
      <c r="F35">
        <f>IF(COUNTIF(系1703!E:E,B35),1,0)</f>
        <v>1</v>
      </c>
      <c r="G35">
        <f t="shared" si="2"/>
        <v>3</v>
      </c>
      <c r="H35">
        <f t="shared" si="0"/>
        <v>0</v>
      </c>
      <c r="I35" s="23">
        <f t="shared" si="1"/>
        <v>0</v>
      </c>
      <c r="J35">
        <f>SUMIF(K!$B:$B,$B35,K!$H:$H)</f>
        <v>0</v>
      </c>
      <c r="K35">
        <f>SUMIF(K!$B:$B,$B35,K!$R:$R)</f>
        <v>0</v>
      </c>
      <c r="L35">
        <f>SUMIF(N!$B:$B,$B35,N!$H:$H)</f>
        <v>0</v>
      </c>
      <c r="M35">
        <f>SUMIF(N!$B:$B,$B35,N!$R:$R)</f>
        <v>0</v>
      </c>
      <c r="N35">
        <f>SUMIF(Y!$B:$B,$B35,Y!$H:$H)</f>
        <v>0</v>
      </c>
      <c r="O35">
        <f>SUMIF(Y!$B:$B,$B35,Y!$R:$R)</f>
        <v>0</v>
      </c>
      <c r="P35">
        <f>SUMIF('R'!$B:$B,$B35,'R'!$H:$H)</f>
        <v>0</v>
      </c>
      <c r="Q35">
        <f>SUMIF('R'!$B:$B,$B35,'R'!$R:$R)</f>
        <v>0</v>
      </c>
      <c r="R35">
        <f>SUMIF(L!$B:$B,$B35,L!$H:$H)</f>
        <v>0</v>
      </c>
      <c r="S35">
        <f>SUMIF(L!$B:$B,$B35,L!$R:$R)</f>
        <v>0</v>
      </c>
      <c r="T35">
        <f>SUMIF(Gy!$B:$B,$B35,Gy!$H:$H)</f>
        <v>0</v>
      </c>
      <c r="U35">
        <f>SUMIF(Gy!$B:$B,$B35,Gy!$R:$R)</f>
        <v>0</v>
      </c>
    </row>
    <row r="36" spans="1:21" x14ac:dyDescent="0.15">
      <c r="B36" s="10" t="s">
        <v>41</v>
      </c>
      <c r="C36">
        <f>IF(COUNTIF(系1703!A:A,B36),1,0)</f>
        <v>1</v>
      </c>
      <c r="D36">
        <f>IF(COUNTIF(系1703!C:C,B36),1,0)</f>
        <v>0</v>
      </c>
      <c r="E36">
        <f>IF(COUNTIF(系1703!D:D,B36),1,0)</f>
        <v>1</v>
      </c>
      <c r="F36">
        <f>IF(COUNTIF(系1703!E:E,B36),1,0)</f>
        <v>1</v>
      </c>
      <c r="G36">
        <f t="shared" si="2"/>
        <v>3</v>
      </c>
      <c r="H36">
        <f t="shared" si="0"/>
        <v>0</v>
      </c>
      <c r="I36" s="23">
        <f t="shared" si="1"/>
        <v>0</v>
      </c>
      <c r="J36">
        <f>SUMIF(K!$B:$B,$B36,K!$H:$H)</f>
        <v>8175</v>
      </c>
      <c r="K36">
        <f>SUMIF(K!$B:$B,$B36,K!$R:$R)</f>
        <v>-8175</v>
      </c>
      <c r="L36">
        <f>SUMIF(N!$B:$B,$B36,N!$H:$H)</f>
        <v>0</v>
      </c>
      <c r="M36">
        <f>SUMIF(N!$B:$B,$B36,N!$R:$R)</f>
        <v>0</v>
      </c>
      <c r="N36">
        <f>SUMIF(Y!$B:$B,$B36,Y!$H:$H)</f>
        <v>0</v>
      </c>
      <c r="O36">
        <f>SUMIF(Y!$B:$B,$B36,Y!$R:$R)</f>
        <v>0</v>
      </c>
      <c r="P36">
        <f>SUMIF('R'!$B:$B,$B36,'R'!$H:$H)</f>
        <v>0</v>
      </c>
      <c r="Q36">
        <f>SUMIF('R'!$B:$B,$B36,'R'!$R:$R)</f>
        <v>0</v>
      </c>
      <c r="R36">
        <f>SUMIF(L!$B:$B,$B36,L!$H:$H)</f>
        <v>0</v>
      </c>
      <c r="S36">
        <f>SUMIF(L!$B:$B,$B36,L!$R:$R)</f>
        <v>0</v>
      </c>
      <c r="T36">
        <f>SUMIF(Gy!$B:$B,$B36,Gy!$H:$H)</f>
        <v>0</v>
      </c>
      <c r="U36">
        <f>SUMIF(Gy!$B:$B,$B36,Gy!$R:$R)</f>
        <v>0</v>
      </c>
    </row>
    <row r="37" spans="1:21" x14ac:dyDescent="0.15">
      <c r="B37" s="10" t="s">
        <v>65</v>
      </c>
      <c r="C37">
        <f>IF(COUNTIF(系1703!A:A,B37),1,0)</f>
        <v>1</v>
      </c>
      <c r="D37">
        <f>IF(COUNTIF(系1703!C:C,B37),1,0)</f>
        <v>1</v>
      </c>
      <c r="E37">
        <f>IF(COUNTIF(系1703!D:D,B37),1,0)</f>
        <v>1</v>
      </c>
      <c r="F37">
        <f>IF(COUNTIF(系1703!E:E,B37),1,0)</f>
        <v>1</v>
      </c>
      <c r="G37">
        <f t="shared" si="2"/>
        <v>4</v>
      </c>
      <c r="H37">
        <f t="shared" si="0"/>
        <v>0</v>
      </c>
      <c r="I37" s="23">
        <f t="shared" si="1"/>
        <v>0</v>
      </c>
      <c r="J37">
        <f>SUMIF(K!$B:$B,$B37,K!$H:$H)</f>
        <v>19890</v>
      </c>
      <c r="K37">
        <f>SUMIF(K!$B:$B,$B37,K!$R:$R)</f>
        <v>-19890</v>
      </c>
      <c r="L37">
        <f>SUMIF(N!$B:$B,$B37,N!$H:$H)</f>
        <v>0</v>
      </c>
      <c r="M37">
        <f>SUMIF(N!$B:$B,$B37,N!$R:$R)</f>
        <v>0</v>
      </c>
      <c r="N37">
        <f>SUMIF(Y!$B:$B,$B37,Y!$H:$H)</f>
        <v>0</v>
      </c>
      <c r="O37">
        <f>SUMIF(Y!$B:$B,$B37,Y!$R:$R)</f>
        <v>0</v>
      </c>
      <c r="P37">
        <f>SUMIF('R'!$B:$B,$B37,'R'!$H:$H)</f>
        <v>0</v>
      </c>
      <c r="Q37">
        <f>SUMIF('R'!$B:$B,$B37,'R'!$R:$R)</f>
        <v>0</v>
      </c>
      <c r="R37">
        <f>SUMIF(L!$B:$B,$B37,L!$H:$H)</f>
        <v>0</v>
      </c>
      <c r="S37">
        <f>SUMIF(L!$B:$B,$B37,L!$R:$R)</f>
        <v>0</v>
      </c>
      <c r="T37">
        <f>SUMIF(Gy!$B:$B,$B37,Gy!$H:$H)</f>
        <v>0</v>
      </c>
      <c r="U37">
        <f>SUMIF(Gy!$B:$B,$B37,Gy!$R:$R)</f>
        <v>0</v>
      </c>
    </row>
    <row r="38" spans="1:21" x14ac:dyDescent="0.15">
      <c r="B38" s="10" t="s">
        <v>46</v>
      </c>
      <c r="C38">
        <f>IF(COUNTIF(系1703!A:A,B38),1,0)</f>
        <v>1</v>
      </c>
      <c r="D38">
        <f>IF(COUNTIF(系1703!C:C,B38),1,0)</f>
        <v>1</v>
      </c>
      <c r="E38">
        <f>IF(COUNTIF(系1703!D:D,B38),1,0)</f>
        <v>1</v>
      </c>
      <c r="F38">
        <f>IF(COUNTIF(系1703!E:E,B38),1,0)</f>
        <v>1</v>
      </c>
      <c r="G38">
        <f t="shared" si="2"/>
        <v>4</v>
      </c>
      <c r="H38">
        <f t="shared" si="0"/>
        <v>35000</v>
      </c>
      <c r="I38" s="23">
        <f t="shared" si="1"/>
        <v>3.4202170082740326</v>
      </c>
      <c r="J38">
        <f>SUMIF(K!$B:$B,$B38,K!$H:$H)</f>
        <v>29000</v>
      </c>
      <c r="K38">
        <f>SUMIF(K!$B:$B,$B38,K!$R:$R)</f>
        <v>-19000</v>
      </c>
      <c r="L38">
        <f>SUMIF(N!$B:$B,$B38,N!$H:$H)</f>
        <v>103500</v>
      </c>
      <c r="M38">
        <f>SUMIF(N!$B:$B,$B38,N!$R:$R)</f>
        <v>-96500</v>
      </c>
      <c r="N38">
        <f>SUMIF(Y!$B:$B,$B38,Y!$H:$H)</f>
        <v>32036.01</v>
      </c>
      <c r="O38">
        <f>SUMIF(Y!$B:$B,$B38,Y!$R:$R)</f>
        <v>-30036.01</v>
      </c>
      <c r="P38">
        <f>SUMIF('R'!$B:$B,$B38,'R'!$H:$H)</f>
        <v>62430</v>
      </c>
      <c r="Q38">
        <f>SUMIF('R'!$B:$B,$B38,'R'!$R:$R)</f>
        <v>-54430</v>
      </c>
      <c r="R38">
        <f>SUMIF(L!$B:$B,$B38,L!$H:$H)</f>
        <v>112431.01000000001</v>
      </c>
      <c r="S38">
        <f>SUMIF(L!$B:$B,$B38,L!$R:$R)</f>
        <v>-104431.01000000001</v>
      </c>
      <c r="T38">
        <f>SUMIF(Gy!$B:$B,$B38,Gy!$H:$H)</f>
        <v>0</v>
      </c>
      <c r="U38">
        <f>SUMIF(Gy!$B:$B,$B38,Gy!$R:$R)</f>
        <v>0</v>
      </c>
    </row>
    <row r="39" spans="1:21" x14ac:dyDescent="0.15">
      <c r="B39" s="10" t="s">
        <v>145</v>
      </c>
      <c r="C39">
        <f>IF(COUNTIF(系1703!A:A,B39),1,0)</f>
        <v>0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2"/>
        <v>0</v>
      </c>
      <c r="H39">
        <f t="shared" si="0"/>
        <v>0</v>
      </c>
      <c r="I39" s="23">
        <f t="shared" si="1"/>
        <v>0</v>
      </c>
      <c r="J39">
        <f>SUMIF(K!$B:$B,$B39,K!$H:$H)</f>
        <v>0</v>
      </c>
      <c r="K39">
        <f>SUMIF(K!$B:$B,$B39,K!$R:$R)</f>
        <v>0</v>
      </c>
      <c r="L39">
        <f>SUMIF(N!$B:$B,$B39,N!$H:$H)</f>
        <v>0</v>
      </c>
      <c r="M39">
        <f>SUMIF(N!$B:$B,$B39,N!$R:$R)</f>
        <v>0</v>
      </c>
      <c r="N39">
        <f>SUMIF(Y!$B:$B,$B39,Y!$H:$H)</f>
        <v>0</v>
      </c>
      <c r="O39">
        <f>SUMIF(Y!$B:$B,$B39,Y!$R:$R)</f>
        <v>0</v>
      </c>
      <c r="P39">
        <f>SUMIF('R'!$B:$B,$B39,'R'!$H:$H)</f>
        <v>0</v>
      </c>
      <c r="Q39">
        <f>SUMIF('R'!$B:$B,$B39,'R'!$R:$R)</f>
        <v>0</v>
      </c>
      <c r="R39">
        <f>SUMIF(L!$B:$B,$B39,L!$H:$H)</f>
        <v>0</v>
      </c>
      <c r="S39">
        <f>SUMIF(L!$B:$B,$B39,L!$R:$R)</f>
        <v>0</v>
      </c>
      <c r="T39">
        <f>SUMIF(Gy!$B:$B,$B39,Gy!$H:$H)</f>
        <v>0</v>
      </c>
      <c r="U39">
        <f>SUMIF(Gy!$B:$B,$B39,Gy!$R:$R)</f>
        <v>0</v>
      </c>
    </row>
    <row r="40" spans="1:21" x14ac:dyDescent="0.15">
      <c r="B40" s="10" t="s">
        <v>188</v>
      </c>
      <c r="C40">
        <f>IF(COUNTIF(系1703!A:A,B40),1,0)</f>
        <v>1</v>
      </c>
      <c r="D40">
        <f>IF(COUNTIF(系1703!C:C,B40),1,0)</f>
        <v>1</v>
      </c>
      <c r="E40">
        <f>IF(COUNTIF(系1703!D:D,B40),1,0)</f>
        <v>1</v>
      </c>
      <c r="F40">
        <f>IF(COUNTIF(系1703!E:E,B40),1,0)</f>
        <v>1</v>
      </c>
      <c r="G40">
        <f t="shared" si="2"/>
        <v>4</v>
      </c>
      <c r="H40">
        <f t="shared" si="0"/>
        <v>0</v>
      </c>
      <c r="I40" s="23">
        <f t="shared" si="1"/>
        <v>0</v>
      </c>
      <c r="J40">
        <f>SUMIF(K!$B:$B,$B40,K!$H:$H)</f>
        <v>10000</v>
      </c>
      <c r="K40">
        <f>SUMIF(K!$B:$B,$B40,K!$R:$R)</f>
        <v>-10000</v>
      </c>
      <c r="L40">
        <f>SUMIF(N!$B:$B,$B40,N!$H:$H)</f>
        <v>0</v>
      </c>
      <c r="M40">
        <f>SUMIF(N!$B:$B,$B40,N!$R:$R)</f>
        <v>0</v>
      </c>
      <c r="N40">
        <f>SUMIF(Y!$B:$B,$B40,Y!$H:$H)</f>
        <v>0</v>
      </c>
      <c r="O40">
        <f>SUMIF(Y!$B:$B,$B40,Y!$R:$R)</f>
        <v>0</v>
      </c>
      <c r="P40">
        <f>SUMIF('R'!$B:$B,$B40,'R'!$H:$H)</f>
        <v>10000</v>
      </c>
      <c r="Q40">
        <f>SUMIF('R'!$B:$B,$B40,'R'!$R:$R)</f>
        <v>-10000</v>
      </c>
      <c r="R40">
        <f>SUMIF(L!$B:$B,$B40,L!$H:$H)</f>
        <v>10000</v>
      </c>
      <c r="S40">
        <f>SUMIF(L!$B:$B,$B40,L!$R:$R)</f>
        <v>-10000</v>
      </c>
      <c r="T40">
        <f>SUMIF(Gy!$B:$B,$B40,Gy!$H:$H)</f>
        <v>0</v>
      </c>
      <c r="U40">
        <f>SUMIF(Gy!$B:$B,$B40,Gy!$R:$R)</f>
        <v>0</v>
      </c>
    </row>
    <row r="41" spans="1:21" x14ac:dyDescent="0.15">
      <c r="A41" s="12" t="s">
        <v>337</v>
      </c>
      <c r="B41" s="10" t="s">
        <v>151</v>
      </c>
      <c r="C41">
        <f>IF(COUNTIF(系1703!A:A,B41),1,0)</f>
        <v>0</v>
      </c>
      <c r="D41">
        <f>IF(COUNTIF(系1703!C:C,B41),1,0)</f>
        <v>1</v>
      </c>
      <c r="E41">
        <f>IF(COUNTIF(系1703!D:D,B41),1,0)</f>
        <v>1</v>
      </c>
      <c r="F41">
        <f>IF(COUNTIF(系1703!E:E,B41),1,0)</f>
        <v>1</v>
      </c>
      <c r="G41">
        <f t="shared" si="2"/>
        <v>3</v>
      </c>
      <c r="H41">
        <f t="shared" si="0"/>
        <v>0</v>
      </c>
      <c r="I41" s="23">
        <f t="shared" si="1"/>
        <v>0</v>
      </c>
      <c r="J41">
        <f>SUMIF(K!$B:$B,$B41,K!$H:$H)</f>
        <v>6000</v>
      </c>
      <c r="K41">
        <f>SUMIF(K!$B:$B,$B41,K!$R:$R)</f>
        <v>-6000</v>
      </c>
      <c r="L41">
        <f>SUMIF(N!$B:$B,$B41,N!$H:$H)</f>
        <v>0</v>
      </c>
      <c r="M41">
        <f>SUMIF(N!$B:$B,$B41,N!$R:$R)</f>
        <v>0</v>
      </c>
      <c r="N41">
        <f>SUMIF(Y!$B:$B,$B41,Y!$H:$H)</f>
        <v>30984</v>
      </c>
      <c r="O41">
        <f>SUMIF(Y!$B:$B,$B41,Y!$R:$R)</f>
        <v>-30984</v>
      </c>
      <c r="P41">
        <f>SUMIF('R'!$B:$B,$B41,'R'!$H:$H)</f>
        <v>0</v>
      </c>
      <c r="Q41">
        <f>SUMIF('R'!$B:$B,$B41,'R'!$R:$R)</f>
        <v>0</v>
      </c>
      <c r="R41">
        <f>SUMIF(L!$B:$B,$B41,L!$H:$H)</f>
        <v>0</v>
      </c>
      <c r="S41">
        <f>SUMIF(L!$B:$B,$B41,L!$R:$R)</f>
        <v>0</v>
      </c>
      <c r="T41">
        <f>SUMIF(Gy!$B:$B,$B41,Gy!$H:$H)</f>
        <v>0</v>
      </c>
      <c r="U41">
        <f>SUMIF(Gy!$B:$B,$B41,Gy!$R:$R)</f>
        <v>0</v>
      </c>
    </row>
    <row r="42" spans="1:21" x14ac:dyDescent="0.15">
      <c r="A42" s="12" t="s">
        <v>320</v>
      </c>
      <c r="B42" s="10" t="s">
        <v>63</v>
      </c>
      <c r="C42">
        <f>IF(COUNTIF(系1703!A:A,B42),1,0)</f>
        <v>1</v>
      </c>
      <c r="D42">
        <f>IF(COUNTIF(系1703!C:C,B42),1,0)</f>
        <v>1</v>
      </c>
      <c r="E42">
        <f>IF(COUNTIF(系1703!D:D,B42),1,0)</f>
        <v>1</v>
      </c>
      <c r="F42">
        <f>IF(COUNTIF(系1703!E:E,B42),1,0)</f>
        <v>1</v>
      </c>
      <c r="G42">
        <f t="shared" si="2"/>
        <v>4</v>
      </c>
      <c r="H42">
        <f t="shared" si="0"/>
        <v>0</v>
      </c>
      <c r="I42" s="23">
        <f t="shared" si="1"/>
        <v>0</v>
      </c>
      <c r="J42">
        <f>SUMIF(K!$B:$B,$B42,K!$H:$H)</f>
        <v>0</v>
      </c>
      <c r="K42">
        <f>SUMIF(K!$B:$B,$B42,K!$R:$R)</f>
        <v>0</v>
      </c>
      <c r="L42">
        <f>SUMIF(N!$B:$B,$B42,N!$H:$H)</f>
        <v>0</v>
      </c>
      <c r="M42">
        <f>SUMIF(N!$B:$B,$B42,N!$R:$R)</f>
        <v>0</v>
      </c>
      <c r="N42">
        <f>SUMIF(Y!$B:$B,$B42,Y!$H:$H)</f>
        <v>0</v>
      </c>
      <c r="O42">
        <f>SUMIF(Y!$B:$B,$B42,Y!$R:$R)</f>
        <v>0</v>
      </c>
      <c r="P42">
        <f>SUMIF('R'!$B:$B,$B42,'R'!$H:$H)</f>
        <v>0</v>
      </c>
      <c r="Q42">
        <f>SUMIF('R'!$B:$B,$B42,'R'!$R:$R)</f>
        <v>0</v>
      </c>
      <c r="R42">
        <f>SUMIF(L!$B:$B,$B42,L!$H:$H)</f>
        <v>0</v>
      </c>
      <c r="S42">
        <f>SUMIF(L!$B:$B,$B42,L!$R:$R)</f>
        <v>0</v>
      </c>
      <c r="T42">
        <f>SUMIF(Gy!$B:$B,$B42,Gy!$H:$H)</f>
        <v>0</v>
      </c>
      <c r="U42">
        <f>SUMIF(Gy!$B:$B,$B42,Gy!$R:$R)</f>
        <v>0</v>
      </c>
    </row>
    <row r="43" spans="1:21" x14ac:dyDescent="0.15">
      <c r="B43" s="10" t="s">
        <v>143</v>
      </c>
      <c r="C43">
        <f>IF(COUNTIF(系1703!A:A,B43),1,0)</f>
        <v>0</v>
      </c>
      <c r="D43">
        <f>IF(COUNTIF(系1703!C:C,B43),1,0)</f>
        <v>1</v>
      </c>
      <c r="E43">
        <f>IF(COUNTIF(系1703!D:D,B43),1,0)</f>
        <v>1</v>
      </c>
      <c r="F43">
        <f>IF(COUNTIF(系1703!E:E,B43),1,0)</f>
        <v>1</v>
      </c>
      <c r="G43">
        <f t="shared" si="2"/>
        <v>3</v>
      </c>
      <c r="H43">
        <f t="shared" si="0"/>
        <v>0</v>
      </c>
      <c r="I43" s="23">
        <f t="shared" si="1"/>
        <v>0</v>
      </c>
      <c r="J43">
        <f>SUMIF(K!$B:$B,$B43,K!$H:$H)</f>
        <v>0</v>
      </c>
      <c r="K43">
        <f>SUMIF(K!$B:$B,$B43,K!$R:$R)</f>
        <v>0</v>
      </c>
      <c r="L43">
        <f>SUMIF(N!$B:$B,$B43,N!$H:$H)</f>
        <v>0</v>
      </c>
      <c r="M43">
        <f>SUMIF(N!$B:$B,$B43,N!$R:$R)</f>
        <v>0</v>
      </c>
      <c r="N43">
        <f>SUMIF(Y!$B:$B,$B43,Y!$H:$H)</f>
        <v>0</v>
      </c>
      <c r="O43">
        <f>SUMIF(Y!$B:$B,$B43,Y!$R:$R)</f>
        <v>0</v>
      </c>
      <c r="P43">
        <f>SUMIF('R'!$B:$B,$B43,'R'!$H:$H)</f>
        <v>0</v>
      </c>
      <c r="Q43">
        <f>SUMIF('R'!$B:$B,$B43,'R'!$R:$R)</f>
        <v>0</v>
      </c>
      <c r="R43">
        <f>SUMIF(L!$B:$B,$B43,L!$H:$H)</f>
        <v>0</v>
      </c>
      <c r="S43">
        <f>SUMIF(L!$B:$B,$B43,L!$R:$R)</f>
        <v>0</v>
      </c>
      <c r="T43">
        <f>SUMIF(Gy!$B:$B,$B43,Gy!$H:$H)</f>
        <v>0</v>
      </c>
      <c r="U43">
        <f>SUMIF(Gy!$B:$B,$B43,Gy!$R:$R)</f>
        <v>0</v>
      </c>
    </row>
    <row r="44" spans="1:21" x14ac:dyDescent="0.15">
      <c r="B44" s="10" t="s">
        <v>78</v>
      </c>
      <c r="C44">
        <f>IF(COUNTIF(系1703!A:A,B44),1,0)</f>
        <v>1</v>
      </c>
      <c r="D44">
        <f>IF(COUNTIF(系1703!C:C,B44),1,0)</f>
        <v>1</v>
      </c>
      <c r="E44">
        <f>IF(COUNTIF(系1703!D:D,B44),1,0)</f>
        <v>1</v>
      </c>
      <c r="F44">
        <f>IF(COUNTIF(系1703!E:E,B44),1,0)</f>
        <v>1</v>
      </c>
      <c r="G44">
        <f t="shared" si="2"/>
        <v>4</v>
      </c>
      <c r="H44">
        <f t="shared" si="0"/>
        <v>55000</v>
      </c>
      <c r="I44" s="23">
        <f t="shared" si="1"/>
        <v>5.3746267272877652</v>
      </c>
      <c r="J44">
        <f>SUMIF(K!$B:$B,$B44,K!$H:$H)</f>
        <v>160000</v>
      </c>
      <c r="K44">
        <f>SUMIF(K!$B:$B,$B44,K!$R:$R)</f>
        <v>-105000</v>
      </c>
      <c r="L44">
        <f>SUMIF(N!$B:$B,$B44,N!$H:$H)</f>
        <v>0</v>
      </c>
      <c r="M44">
        <f>SUMIF(N!$B:$B,$B44,N!$R:$R)</f>
        <v>0</v>
      </c>
      <c r="N44">
        <f>SUMIF(Y!$B:$B,$B44,Y!$H:$H)</f>
        <v>0</v>
      </c>
      <c r="O44">
        <f>SUMIF(Y!$B:$B,$B44,Y!$R:$R)</f>
        <v>0</v>
      </c>
      <c r="P44">
        <f>SUMIF('R'!$B:$B,$B44,'R'!$H:$H)</f>
        <v>0</v>
      </c>
      <c r="Q44">
        <f>SUMIF('R'!$B:$B,$B44,'R'!$R:$R)</f>
        <v>0</v>
      </c>
      <c r="R44">
        <f>SUMIF(L!$B:$B,$B44,L!$H:$H)</f>
        <v>0</v>
      </c>
      <c r="S44">
        <f>SUMIF(L!$B:$B,$B44,L!$R:$R)</f>
        <v>0</v>
      </c>
      <c r="T44">
        <f>SUMIF(Gy!$B:$B,$B44,Gy!$H:$H)</f>
        <v>0</v>
      </c>
      <c r="U44">
        <f>SUMIF(Gy!$B:$B,$B44,Gy!$R:$R)</f>
        <v>0</v>
      </c>
    </row>
    <row r="45" spans="1:21" x14ac:dyDescent="0.15">
      <c r="A45" s="12" t="s">
        <v>325</v>
      </c>
      <c r="B45" s="10" t="s">
        <v>194</v>
      </c>
      <c r="C45">
        <f>IF(COUNTIF(系1703!A:A,B45),1,0)</f>
        <v>0</v>
      </c>
      <c r="D45">
        <f>IF(COUNTIF(系1703!C:C,B45),1,0)</f>
        <v>1</v>
      </c>
      <c r="E45">
        <f>IF(COUNTIF(系1703!D:D,B45),1,0)</f>
        <v>1</v>
      </c>
      <c r="F45">
        <f>IF(COUNTIF(系1703!E:E,B45),1,0)</f>
        <v>1</v>
      </c>
      <c r="G45">
        <f t="shared" si="2"/>
        <v>3</v>
      </c>
      <c r="H45">
        <f t="shared" si="0"/>
        <v>0</v>
      </c>
      <c r="I45" s="23">
        <f t="shared" si="1"/>
        <v>0</v>
      </c>
      <c r="J45">
        <f>SUMIF(K!$B:$B,$B45,K!$H:$H)</f>
        <v>3100</v>
      </c>
      <c r="K45">
        <f>SUMIF(K!$B:$B,$B45,K!$R:$R)</f>
        <v>-3100</v>
      </c>
      <c r="L45">
        <f>SUMIF(N!$B:$B,$B45,N!$H:$H)</f>
        <v>10000</v>
      </c>
      <c r="M45">
        <f>SUMIF(N!$B:$B,$B45,N!$R:$R)</f>
        <v>-10000</v>
      </c>
      <c r="N45">
        <f>SUMIF(Y!$B:$B,$B45,Y!$H:$H)</f>
        <v>0</v>
      </c>
      <c r="O45">
        <f>SUMIF(Y!$B:$B,$B45,Y!$R:$R)</f>
        <v>0</v>
      </c>
      <c r="P45">
        <f>SUMIF('R'!$B:$B,$B45,'R'!$H:$H)</f>
        <v>0</v>
      </c>
      <c r="Q45">
        <f>SUMIF('R'!$B:$B,$B45,'R'!$R:$R)</f>
        <v>0</v>
      </c>
      <c r="R45">
        <f>SUMIF(L!$B:$B,$B45,L!$H:$H)</f>
        <v>10085</v>
      </c>
      <c r="S45">
        <f>SUMIF(L!$B:$B,$B45,L!$R:$R)</f>
        <v>-10085</v>
      </c>
      <c r="T45">
        <f>SUMIF(Gy!$B:$B,$B45,Gy!$H:$H)</f>
        <v>0</v>
      </c>
      <c r="U45">
        <f>SUMIF(Gy!$B:$B,$B45,Gy!$R:$R)</f>
        <v>0</v>
      </c>
    </row>
    <row r="46" spans="1:21" x14ac:dyDescent="0.15">
      <c r="B46" s="10" t="s">
        <v>182</v>
      </c>
      <c r="C46">
        <f>IF(COUNTIF(系1703!A:A,B46),1,0)</f>
        <v>0</v>
      </c>
      <c r="D46">
        <f>IF(COUNTIF(系1703!C:C,B46),1,0)</f>
        <v>1</v>
      </c>
      <c r="E46">
        <f>IF(COUNTIF(系1703!D:D,B46),1,0)</f>
        <v>0</v>
      </c>
      <c r="F46">
        <f>IF(COUNTIF(系1703!E:E,B46),1,0)</f>
        <v>1</v>
      </c>
      <c r="G46">
        <f t="shared" si="2"/>
        <v>2</v>
      </c>
      <c r="H46">
        <f t="shared" si="0"/>
        <v>67000</v>
      </c>
      <c r="I46" s="23">
        <f t="shared" si="1"/>
        <v>6.5472725586960054</v>
      </c>
      <c r="J46">
        <f>SUMIF(K!$B:$B,$B46,K!$H:$H)</f>
        <v>20000</v>
      </c>
      <c r="K46">
        <f>SUMIF(K!$B:$B,$B46,K!$R:$R)</f>
        <v>-20000</v>
      </c>
      <c r="L46">
        <f>SUMIF(N!$B:$B,$B46,N!$H:$H)</f>
        <v>0</v>
      </c>
      <c r="M46">
        <f>SUMIF(N!$B:$B,$B46,N!$R:$R)</f>
        <v>0</v>
      </c>
      <c r="N46">
        <f>SUMIF(Y!$B:$B,$B46,Y!$H:$H)</f>
        <v>67000</v>
      </c>
      <c r="O46">
        <f>SUMIF(Y!$B:$B,$B46,Y!$R:$R)</f>
        <v>0</v>
      </c>
      <c r="P46">
        <f>SUMIF('R'!$B:$B,$B46,'R'!$H:$H)</f>
        <v>5000</v>
      </c>
      <c r="Q46">
        <f>SUMIF('R'!$B:$B,$B46,'R'!$R:$R)</f>
        <v>-5000</v>
      </c>
      <c r="R46">
        <f>SUMIF(L!$B:$B,$B46,L!$H:$H)</f>
        <v>0</v>
      </c>
      <c r="S46">
        <f>SUMIF(L!$B:$B,$B46,L!$R:$R)</f>
        <v>0</v>
      </c>
      <c r="T46">
        <f>SUMIF(Gy!$B:$B,$B46,Gy!$H:$H)</f>
        <v>0</v>
      </c>
      <c r="U46">
        <f>SUMIF(Gy!$B:$B,$B46,Gy!$R:$R)</f>
        <v>0</v>
      </c>
    </row>
    <row r="47" spans="1:21" x14ac:dyDescent="0.15">
      <c r="B47" s="10" t="s">
        <v>56</v>
      </c>
      <c r="C47">
        <f>IF(COUNTIF(系1703!A:A,B47),1,0)</f>
        <v>1</v>
      </c>
      <c r="D47">
        <f>IF(COUNTIF(系1703!C:C,B47),1,0)</f>
        <v>1</v>
      </c>
      <c r="E47">
        <f>IF(COUNTIF(系1703!D:D,B47),1,0)</f>
        <v>1</v>
      </c>
      <c r="F47">
        <f>IF(COUNTIF(系1703!E:E,B47),1,0)</f>
        <v>1</v>
      </c>
      <c r="G47">
        <f t="shared" si="2"/>
        <v>4</v>
      </c>
      <c r="H47">
        <f t="shared" si="0"/>
        <v>0</v>
      </c>
      <c r="I47" s="23">
        <f t="shared" si="1"/>
        <v>0</v>
      </c>
      <c r="J47">
        <f>SUMIF(K!$B:$B,$B47,K!$H:$H)</f>
        <v>0</v>
      </c>
      <c r="K47">
        <f>SUMIF(K!$B:$B,$B47,K!$R:$R)</f>
        <v>0</v>
      </c>
      <c r="L47">
        <f>SUMIF(N!$B:$B,$B47,N!$H:$H)</f>
        <v>0</v>
      </c>
      <c r="M47">
        <f>SUMIF(N!$B:$B,$B47,N!$R:$R)</f>
        <v>0</v>
      </c>
      <c r="N47">
        <f>SUMIF(Y!$B:$B,$B47,Y!$H:$H)</f>
        <v>0</v>
      </c>
      <c r="O47">
        <f>SUMIF(Y!$B:$B,$B47,Y!$R:$R)</f>
        <v>0</v>
      </c>
      <c r="P47">
        <f>SUMIF('R'!$B:$B,$B47,'R'!$H:$H)</f>
        <v>0</v>
      </c>
      <c r="Q47">
        <f>SUMIF('R'!$B:$B,$B47,'R'!$R:$R)</f>
        <v>0</v>
      </c>
      <c r="R47">
        <f>SUMIF(L!$B:$B,$B47,L!$H:$H)</f>
        <v>0</v>
      </c>
      <c r="S47">
        <f>SUMIF(L!$B:$B,$B47,L!$R:$R)</f>
        <v>0</v>
      </c>
      <c r="T47">
        <f>SUMIF(Gy!$B:$B,$B47,Gy!$H:$H)</f>
        <v>0</v>
      </c>
      <c r="U47">
        <f>SUMIF(Gy!$B:$B,$B47,Gy!$R:$R)</f>
        <v>0</v>
      </c>
    </row>
    <row r="48" spans="1:21" x14ac:dyDescent="0.15">
      <c r="B48" s="10" t="s">
        <v>26</v>
      </c>
      <c r="C48">
        <f>IF(COUNTIF(系1703!A:A,B48),1,0)</f>
        <v>1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1</v>
      </c>
      <c r="G48">
        <f t="shared" si="2"/>
        <v>2</v>
      </c>
      <c r="H48">
        <f t="shared" si="0"/>
        <v>0</v>
      </c>
      <c r="I48" s="23">
        <f t="shared" si="1"/>
        <v>0</v>
      </c>
      <c r="J48">
        <f>SUMIF(K!$B:$B,$B48,K!$H:$H)</f>
        <v>0</v>
      </c>
      <c r="K48">
        <f>SUMIF(K!$B:$B,$B48,K!$R:$R)</f>
        <v>0</v>
      </c>
      <c r="L48">
        <f>SUMIF(N!$B:$B,$B48,N!$H:$H)</f>
        <v>0</v>
      </c>
      <c r="M48">
        <f>SUMIF(N!$B:$B,$B48,N!$R:$R)</f>
        <v>0</v>
      </c>
      <c r="N48">
        <f>SUMIF(Y!$B:$B,$B48,Y!$H:$H)</f>
        <v>0</v>
      </c>
      <c r="O48">
        <f>SUMIF(Y!$B:$B,$B48,Y!$R:$R)</f>
        <v>0</v>
      </c>
      <c r="P48">
        <f>SUMIF('R'!$B:$B,$B48,'R'!$H:$H)</f>
        <v>0</v>
      </c>
      <c r="Q48">
        <f>SUMIF('R'!$B:$B,$B48,'R'!$R:$R)</f>
        <v>0</v>
      </c>
      <c r="R48">
        <f>SUMIF(L!$B:$B,$B48,L!$H:$H)</f>
        <v>0</v>
      </c>
      <c r="S48">
        <f>SUMIF(L!$B:$B,$B48,L!$R:$R)</f>
        <v>0</v>
      </c>
      <c r="T48">
        <f>SUMIF(Gy!$B:$B,$B48,Gy!$H:$H)</f>
        <v>0</v>
      </c>
      <c r="U48">
        <f>SUMIF(Gy!$B:$B,$B48,Gy!$R:$R)</f>
        <v>0</v>
      </c>
    </row>
    <row r="49" spans="1:21" x14ac:dyDescent="0.15">
      <c r="B49" s="10" t="s">
        <v>185</v>
      </c>
      <c r="C49">
        <f>IF(COUNTIF(系1703!A:A,B49),1,0)</f>
        <v>0</v>
      </c>
      <c r="D49">
        <f>IF(COUNTIF(系1703!C:C,B49),1,0)</f>
        <v>1</v>
      </c>
      <c r="E49">
        <f>IF(COUNTIF(系1703!D:D,B49),1,0)</f>
        <v>1</v>
      </c>
      <c r="F49">
        <f>IF(COUNTIF(系1703!E:E,B49),1,0)</f>
        <v>1</v>
      </c>
      <c r="G49">
        <f t="shared" si="2"/>
        <v>3</v>
      </c>
      <c r="H49">
        <f t="shared" si="0"/>
        <v>0</v>
      </c>
      <c r="I49" s="23">
        <f t="shared" si="1"/>
        <v>0</v>
      </c>
      <c r="J49">
        <f>SUMIF(K!$B:$B,$B49,K!$H:$H)</f>
        <v>6000</v>
      </c>
      <c r="K49">
        <f>SUMIF(K!$B:$B,$B49,K!$R:$R)</f>
        <v>-6000</v>
      </c>
      <c r="L49">
        <f>SUMIF(N!$B:$B,$B49,N!$H:$H)</f>
        <v>75000</v>
      </c>
      <c r="M49">
        <f>SUMIF(N!$B:$B,$B49,N!$R:$R)</f>
        <v>-75000</v>
      </c>
      <c r="N49">
        <f>SUMIF(Y!$B:$B,$B49,Y!$H:$H)</f>
        <v>0</v>
      </c>
      <c r="O49">
        <f>SUMIF(Y!$B:$B,$B49,Y!$R:$R)</f>
        <v>0</v>
      </c>
      <c r="P49">
        <f>SUMIF('R'!$B:$B,$B49,'R'!$H:$H)</f>
        <v>0</v>
      </c>
      <c r="Q49">
        <f>SUMIF('R'!$B:$B,$B49,'R'!$R:$R)</f>
        <v>0</v>
      </c>
      <c r="R49">
        <f>SUMIF(L!$B:$B,$B49,L!$H:$H)</f>
        <v>13000</v>
      </c>
      <c r="S49">
        <f>SUMIF(L!$B:$B,$B49,L!$R:$R)</f>
        <v>-13000</v>
      </c>
      <c r="T49">
        <f>SUMIF(Gy!$B:$B,$B49,Gy!$H:$H)</f>
        <v>0</v>
      </c>
      <c r="U49">
        <f>SUMIF(Gy!$B:$B,$B49,Gy!$R:$R)</f>
        <v>0</v>
      </c>
    </row>
    <row r="50" spans="1:21" x14ac:dyDescent="0.15">
      <c r="B50" s="10" t="s">
        <v>171</v>
      </c>
      <c r="C50">
        <f>IF(COUNTIF(系1703!A:A,B50),1,0)</f>
        <v>0</v>
      </c>
      <c r="D50">
        <f>IF(COUNTIF(系1703!C:C,B50),1,0)</f>
        <v>1</v>
      </c>
      <c r="E50">
        <f>IF(COUNTIF(系1703!D:D,B50),1,0)</f>
        <v>1</v>
      </c>
      <c r="F50">
        <f>IF(COUNTIF(系1703!E:E,B50),1,0)</f>
        <v>1</v>
      </c>
      <c r="G50">
        <f t="shared" si="2"/>
        <v>3</v>
      </c>
      <c r="H50">
        <f t="shared" si="0"/>
        <v>0</v>
      </c>
      <c r="I50" s="23">
        <f t="shared" si="1"/>
        <v>0</v>
      </c>
      <c r="J50">
        <f>SUMIF(K!$B:$B,$B50,K!$H:$H)</f>
        <v>0</v>
      </c>
      <c r="K50">
        <f>SUMIF(K!$B:$B,$B50,K!$R:$R)</f>
        <v>0</v>
      </c>
      <c r="L50">
        <f>SUMIF(N!$B:$B,$B50,N!$H:$H)</f>
        <v>0</v>
      </c>
      <c r="M50">
        <f>SUMIF(N!$B:$B,$B50,N!$R:$R)</f>
        <v>0</v>
      </c>
      <c r="N50">
        <f>SUMIF(Y!$B:$B,$B50,Y!$H:$H)</f>
        <v>0</v>
      </c>
      <c r="O50">
        <f>SUMIF(Y!$B:$B,$B50,Y!$R:$R)</f>
        <v>0</v>
      </c>
      <c r="P50">
        <f>SUMIF('R'!$B:$B,$B50,'R'!$H:$H)</f>
        <v>0</v>
      </c>
      <c r="Q50">
        <f>SUMIF('R'!$B:$B,$B50,'R'!$R:$R)</f>
        <v>0</v>
      </c>
      <c r="R50">
        <f>SUMIF(L!$B:$B,$B50,L!$H:$H)</f>
        <v>0</v>
      </c>
      <c r="S50">
        <f>SUMIF(L!$B:$B,$B50,L!$R:$R)</f>
        <v>0</v>
      </c>
      <c r="T50">
        <f>SUMIF(Gy!$B:$B,$B50,Gy!$H:$H)</f>
        <v>0</v>
      </c>
      <c r="U50">
        <f>SUMIF(Gy!$B:$B,$B50,Gy!$R:$R)</f>
        <v>0</v>
      </c>
    </row>
    <row r="51" spans="1:21" x14ac:dyDescent="0.15">
      <c r="A51" s="12" t="s">
        <v>490</v>
      </c>
      <c r="B51" s="10" t="s">
        <v>150</v>
      </c>
      <c r="C51">
        <f>IF(COUNTIF(系1703!A:A,B51),1,0)</f>
        <v>0</v>
      </c>
      <c r="D51">
        <f>IF(COUNTIF(系1703!C:C,B51),1,0)</f>
        <v>1</v>
      </c>
      <c r="E51">
        <f>IF(COUNTIF(系1703!D:D,B51),1,0)</f>
        <v>1</v>
      </c>
      <c r="F51">
        <f>IF(COUNTIF(系1703!E:E,B51),1,0)</f>
        <v>1</v>
      </c>
      <c r="G51">
        <f t="shared" si="2"/>
        <v>3</v>
      </c>
      <c r="H51">
        <f t="shared" si="0"/>
        <v>0</v>
      </c>
      <c r="I51" s="23">
        <f t="shared" si="1"/>
        <v>0</v>
      </c>
      <c r="J51">
        <f>SUMIF(K!$B:$B,$B51,K!$H:$H)</f>
        <v>0</v>
      </c>
      <c r="K51">
        <f>SUMIF(K!$B:$B,$B51,K!$R:$R)</f>
        <v>0</v>
      </c>
      <c r="L51">
        <f>SUMIF(N!$B:$B,$B51,N!$H:$H)</f>
        <v>0</v>
      </c>
      <c r="M51">
        <f>SUMIF(N!$B:$B,$B51,N!$R:$R)</f>
        <v>0</v>
      </c>
      <c r="N51">
        <f>SUMIF(Y!$B:$B,$B51,Y!$H:$H)</f>
        <v>0</v>
      </c>
      <c r="O51">
        <f>SUMIF(Y!$B:$B,$B51,Y!$R:$R)</f>
        <v>0</v>
      </c>
      <c r="P51">
        <f>SUMIF('R'!$B:$B,$B51,'R'!$H:$H)</f>
        <v>0</v>
      </c>
      <c r="Q51">
        <f>SUMIF('R'!$B:$B,$B51,'R'!$R:$R)</f>
        <v>0</v>
      </c>
      <c r="R51">
        <f>SUMIF(L!$B:$B,$B51,L!$H:$H)</f>
        <v>0</v>
      </c>
      <c r="S51">
        <f>SUMIF(L!$B:$B,$B51,L!$R:$R)</f>
        <v>0</v>
      </c>
      <c r="T51">
        <f>SUMIF(Gy!$B:$B,$B51,Gy!$H:$H)</f>
        <v>0</v>
      </c>
      <c r="U51">
        <f>SUMIF(Gy!$B:$B,$B51,Gy!$R:$R)</f>
        <v>0</v>
      </c>
    </row>
    <row r="52" spans="1:21" x14ac:dyDescent="0.15">
      <c r="A52" s="12" t="s">
        <v>376</v>
      </c>
      <c r="B52" s="10" t="s">
        <v>217</v>
      </c>
      <c r="C52">
        <f>IF(COUNTIF(系1703!A:A,B52),1,0)</f>
        <v>0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2"/>
        <v>3</v>
      </c>
      <c r="H52">
        <f t="shared" si="0"/>
        <v>0</v>
      </c>
      <c r="I52" s="23">
        <f t="shared" si="1"/>
        <v>0</v>
      </c>
      <c r="J52">
        <f>SUMIF(K!$B:$B,$B52,K!$H:$H)</f>
        <v>100</v>
      </c>
      <c r="K52">
        <f>SUMIF(K!$B:$B,$B52,K!$R:$R)</f>
        <v>-100</v>
      </c>
      <c r="L52">
        <f>SUMIF(N!$B:$B,$B52,N!$H:$H)</f>
        <v>0</v>
      </c>
      <c r="M52">
        <f>SUMIF(N!$B:$B,$B52,N!$R:$R)</f>
        <v>0</v>
      </c>
      <c r="N52">
        <f>SUMIF(Y!$B:$B,$B52,Y!$H:$H)</f>
        <v>0</v>
      </c>
      <c r="O52">
        <f>SUMIF(Y!$B:$B,$B52,Y!$R:$R)</f>
        <v>0</v>
      </c>
      <c r="P52">
        <f>SUMIF('R'!$B:$B,$B52,'R'!$H:$H)</f>
        <v>0</v>
      </c>
      <c r="Q52">
        <f>SUMIF('R'!$B:$B,$B52,'R'!$R:$R)</f>
        <v>0</v>
      </c>
      <c r="R52">
        <f>SUMIF(L!$B:$B,$B52,L!$H:$H)</f>
        <v>0</v>
      </c>
      <c r="S52">
        <f>SUMIF(L!$B:$B,$B52,L!$R:$R)</f>
        <v>0</v>
      </c>
      <c r="T52">
        <f>SUMIF(Gy!$B:$B,$B52,Gy!$H:$H)</f>
        <v>0</v>
      </c>
      <c r="U52">
        <f>SUMIF(Gy!$B:$B,$B52,Gy!$R:$R)</f>
        <v>0</v>
      </c>
    </row>
    <row r="53" spans="1:21" x14ac:dyDescent="0.15">
      <c r="B53" s="10" t="s">
        <v>153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2"/>
        <v>3</v>
      </c>
      <c r="H53">
        <f t="shared" si="0"/>
        <v>0</v>
      </c>
      <c r="I53" s="23">
        <f t="shared" si="1"/>
        <v>0</v>
      </c>
      <c r="J53">
        <f>SUMIF(K!$B:$B,$B53,K!$H:$H)</f>
        <v>0</v>
      </c>
      <c r="K53">
        <f>SUMIF(K!$B:$B,$B53,K!$R:$R)</f>
        <v>0</v>
      </c>
      <c r="L53">
        <f>SUMIF(N!$B:$B,$B53,N!$H:$H)</f>
        <v>0</v>
      </c>
      <c r="M53">
        <f>SUMIF(N!$B:$B,$B53,N!$R:$R)</f>
        <v>0</v>
      </c>
      <c r="N53">
        <f>SUMIF(Y!$B:$B,$B53,Y!$H:$H)</f>
        <v>0</v>
      </c>
      <c r="O53">
        <f>SUMIF(Y!$B:$B,$B53,Y!$R:$R)</f>
        <v>0</v>
      </c>
      <c r="P53">
        <f>SUMIF('R'!$B:$B,$B53,'R'!$H:$H)</f>
        <v>0</v>
      </c>
      <c r="Q53">
        <f>SUMIF('R'!$B:$B,$B53,'R'!$R:$R)</f>
        <v>0</v>
      </c>
      <c r="R53">
        <f>SUMIF(L!$B:$B,$B53,L!$H:$H)</f>
        <v>0</v>
      </c>
      <c r="S53">
        <f>SUMIF(L!$B:$B,$B53,L!$R:$R)</f>
        <v>0</v>
      </c>
      <c r="T53">
        <f>SUMIF(Gy!$B:$B,$B53,Gy!$H:$H)</f>
        <v>0</v>
      </c>
      <c r="U53">
        <f>SUMIF(Gy!$B:$B,$B53,Gy!$R:$R)</f>
        <v>0</v>
      </c>
    </row>
    <row r="54" spans="1:21" x14ac:dyDescent="0.15">
      <c r="B54" s="10" t="s">
        <v>218</v>
      </c>
      <c r="C54">
        <f>IF(COUNTIF(系1703!A:A,B54),1,0)</f>
        <v>0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1</v>
      </c>
      <c r="G54">
        <f t="shared" si="2"/>
        <v>1</v>
      </c>
      <c r="H54">
        <f t="shared" si="0"/>
        <v>0</v>
      </c>
      <c r="I54" s="23">
        <f t="shared" si="1"/>
        <v>0</v>
      </c>
      <c r="J54">
        <f>SUMIF(K!$B:$B,$B54,K!$H:$H)</f>
        <v>0</v>
      </c>
      <c r="K54">
        <f>SUMIF(K!$B:$B,$B54,K!$R:$R)</f>
        <v>0</v>
      </c>
      <c r="L54">
        <f>SUMIF(N!$B:$B,$B54,N!$H:$H)</f>
        <v>0</v>
      </c>
      <c r="M54">
        <f>SUMIF(N!$B:$B,$B54,N!$R:$R)</f>
        <v>0</v>
      </c>
      <c r="N54">
        <f>SUMIF(Y!$B:$B,$B54,Y!$H:$H)</f>
        <v>0</v>
      </c>
      <c r="O54">
        <f>SUMIF(Y!$B:$B,$B54,Y!$R:$R)</f>
        <v>0</v>
      </c>
      <c r="P54">
        <f>SUMIF('R'!$B:$B,$B54,'R'!$H:$H)</f>
        <v>0</v>
      </c>
      <c r="Q54">
        <f>SUMIF('R'!$B:$B,$B54,'R'!$R:$R)</f>
        <v>0</v>
      </c>
      <c r="R54">
        <f>SUMIF(L!$B:$B,$B54,L!$H:$H)</f>
        <v>0</v>
      </c>
      <c r="S54">
        <f>SUMIF(L!$B:$B,$B54,L!$R:$R)</f>
        <v>0</v>
      </c>
      <c r="T54">
        <f>SUMIF(Gy!$B:$B,$B54,Gy!$H:$H)</f>
        <v>0</v>
      </c>
      <c r="U54">
        <f>SUMIF(Gy!$B:$B,$B54,Gy!$R:$R)</f>
        <v>0</v>
      </c>
    </row>
    <row r="55" spans="1:21" x14ac:dyDescent="0.15">
      <c r="B55" s="10" t="s">
        <v>86</v>
      </c>
      <c r="C55">
        <f>IF(COUNTIF(系1703!A:A,B55),1,0)</f>
        <v>1</v>
      </c>
      <c r="D55">
        <f>IF(COUNTIF(系1703!C:C,B55),1,0)</f>
        <v>0</v>
      </c>
      <c r="E55">
        <f>IF(COUNTIF(系1703!D:D,B55),1,0)</f>
        <v>0</v>
      </c>
      <c r="F55">
        <f>IF(COUNTIF(系1703!E:E,B55),1,0)</f>
        <v>1</v>
      </c>
      <c r="G55">
        <f t="shared" si="2"/>
        <v>2</v>
      </c>
      <c r="H55">
        <f t="shared" si="0"/>
        <v>0</v>
      </c>
      <c r="I55" s="23">
        <f t="shared" si="1"/>
        <v>0</v>
      </c>
      <c r="J55">
        <f>SUMIF(K!$B:$B,$B55,K!$H:$H)</f>
        <v>0</v>
      </c>
      <c r="K55">
        <f>SUMIF(K!$B:$B,$B55,K!$R:$R)</f>
        <v>0</v>
      </c>
      <c r="L55">
        <f>SUMIF(N!$B:$B,$B55,N!$H:$H)</f>
        <v>0</v>
      </c>
      <c r="M55">
        <f>SUMIF(N!$B:$B,$B55,N!$R:$R)</f>
        <v>0</v>
      </c>
      <c r="N55">
        <f>SUMIF(Y!$B:$B,$B55,Y!$H:$H)</f>
        <v>0</v>
      </c>
      <c r="O55">
        <f>SUMIF(Y!$B:$B,$B55,Y!$R:$R)</f>
        <v>0</v>
      </c>
      <c r="P55">
        <f>SUMIF('R'!$B:$B,$B55,'R'!$H:$H)</f>
        <v>0</v>
      </c>
      <c r="Q55">
        <f>SUMIF('R'!$B:$B,$B55,'R'!$R:$R)</f>
        <v>0</v>
      </c>
      <c r="R55">
        <f>SUMIF(L!$B:$B,$B55,L!$H:$H)</f>
        <v>0</v>
      </c>
      <c r="S55">
        <f>SUMIF(L!$B:$B,$B55,L!$R:$R)</f>
        <v>0</v>
      </c>
      <c r="T55">
        <f>SUMIF(Gy!$B:$B,$B55,Gy!$H:$H)</f>
        <v>0</v>
      </c>
      <c r="U55">
        <f>SUMIF(Gy!$B:$B,$B55,Gy!$R:$R)</f>
        <v>0</v>
      </c>
    </row>
    <row r="56" spans="1:21" x14ac:dyDescent="0.15">
      <c r="B56" s="10" t="s">
        <v>48</v>
      </c>
      <c r="C56">
        <f>IF(COUNTIF(系1703!A:A,B56),1,0)</f>
        <v>1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1</v>
      </c>
      <c r="G56">
        <f t="shared" si="2"/>
        <v>2</v>
      </c>
      <c r="H56">
        <f t="shared" si="0"/>
        <v>0</v>
      </c>
      <c r="I56" s="23">
        <f t="shared" si="1"/>
        <v>0</v>
      </c>
      <c r="J56">
        <f>SUMIF(K!$B:$B,$B56,K!$H:$H)</f>
        <v>0</v>
      </c>
      <c r="K56">
        <f>SUMIF(K!$B:$B,$B56,K!$R:$R)</f>
        <v>0</v>
      </c>
      <c r="L56">
        <f>SUMIF(N!$B:$B,$B56,N!$H:$H)</f>
        <v>0</v>
      </c>
      <c r="M56">
        <f>SUMIF(N!$B:$B,$B56,N!$R:$R)</f>
        <v>0</v>
      </c>
      <c r="N56">
        <f>SUMIF(Y!$B:$B,$B56,Y!$H:$H)</f>
        <v>0</v>
      </c>
      <c r="O56">
        <f>SUMIF(Y!$B:$B,$B56,Y!$R:$R)</f>
        <v>0</v>
      </c>
      <c r="P56">
        <f>SUMIF('R'!$B:$B,$B56,'R'!$H:$H)</f>
        <v>0</v>
      </c>
      <c r="Q56">
        <f>SUMIF('R'!$B:$B,$B56,'R'!$R:$R)</f>
        <v>0</v>
      </c>
      <c r="R56">
        <f>SUMIF(L!$B:$B,$B56,L!$H:$H)</f>
        <v>0</v>
      </c>
      <c r="S56">
        <f>SUMIF(L!$B:$B,$B56,L!$R:$R)</f>
        <v>0</v>
      </c>
      <c r="T56">
        <f>SUMIF(Gy!$B:$B,$B56,Gy!$H:$H)</f>
        <v>0</v>
      </c>
      <c r="U56">
        <f>SUMIF(Gy!$B:$B,$B56,Gy!$R:$R)</f>
        <v>0</v>
      </c>
    </row>
    <row r="57" spans="1:21" x14ac:dyDescent="0.15">
      <c r="B57" s="10" t="s">
        <v>2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1</v>
      </c>
      <c r="F57">
        <f>IF(COUNTIF(系1703!E:E,B57),1,0)</f>
        <v>1</v>
      </c>
      <c r="G57">
        <f t="shared" si="2"/>
        <v>4</v>
      </c>
      <c r="H57">
        <f t="shared" si="0"/>
        <v>27000</v>
      </c>
      <c r="I57" s="23">
        <f t="shared" si="1"/>
        <v>2.6384531206685393</v>
      </c>
      <c r="J57">
        <f>SUMIF(K!$B:$B,$B57,K!$H:$H)</f>
        <v>1980</v>
      </c>
      <c r="K57">
        <f>SUMIF(K!$B:$B,$B57,K!$R:$R)</f>
        <v>-1980</v>
      </c>
      <c r="L57">
        <f>SUMIF(N!$B:$B,$B57,N!$H:$H)</f>
        <v>32000</v>
      </c>
      <c r="M57">
        <f>SUMIF(N!$B:$B,$B57,N!$R:$R)</f>
        <v>-5000</v>
      </c>
      <c r="N57">
        <f>SUMIF(Y!$B:$B,$B57,Y!$H:$H)</f>
        <v>5100</v>
      </c>
      <c r="O57">
        <f>SUMIF(Y!$B:$B,$B57,Y!$R:$R)</f>
        <v>-5100</v>
      </c>
      <c r="P57">
        <f>SUMIF('R'!$B:$B,$B57,'R'!$H:$H)</f>
        <v>0</v>
      </c>
      <c r="Q57">
        <f>SUMIF('R'!$B:$B,$B57,'R'!$R:$R)</f>
        <v>0</v>
      </c>
      <c r="R57">
        <f>SUMIF(L!$B:$B,$B57,L!$H:$H)</f>
        <v>0</v>
      </c>
      <c r="S57">
        <f>SUMIF(L!$B:$B,$B57,L!$R:$R)</f>
        <v>0</v>
      </c>
      <c r="T57">
        <f>SUMIF(Gy!$B:$B,$B57,Gy!$H:$H)</f>
        <v>0</v>
      </c>
      <c r="U57">
        <f>SUMIF(Gy!$B:$B,$B57,Gy!$R:$R)</f>
        <v>0</v>
      </c>
    </row>
    <row r="58" spans="1:21" x14ac:dyDescent="0.15">
      <c r="B58" s="10" t="s">
        <v>95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0</v>
      </c>
      <c r="F58">
        <f>IF(COUNTIF(系1703!E:E,B58),1,0)</f>
        <v>1</v>
      </c>
      <c r="G58">
        <f t="shared" si="2"/>
        <v>2</v>
      </c>
      <c r="H58">
        <f t="shared" si="0"/>
        <v>0</v>
      </c>
      <c r="I58" s="23">
        <f t="shared" si="1"/>
        <v>0</v>
      </c>
      <c r="J58">
        <f>SUMIF(K!$B:$B,$B58,K!$H:$H)</f>
        <v>0</v>
      </c>
      <c r="K58">
        <f>SUMIF(K!$B:$B,$B58,K!$R:$R)</f>
        <v>0</v>
      </c>
      <c r="L58">
        <f>SUMIF(N!$B:$B,$B58,N!$H:$H)</f>
        <v>0</v>
      </c>
      <c r="M58">
        <f>SUMIF(N!$B:$B,$B58,N!$R:$R)</f>
        <v>0</v>
      </c>
      <c r="N58">
        <f>SUMIF(Y!$B:$B,$B58,Y!$H:$H)</f>
        <v>0</v>
      </c>
      <c r="O58">
        <f>SUMIF(Y!$B:$B,$B58,Y!$R:$R)</f>
        <v>0</v>
      </c>
      <c r="P58">
        <f>SUMIF('R'!$B:$B,$B58,'R'!$H:$H)</f>
        <v>0</v>
      </c>
      <c r="Q58">
        <f>SUMIF('R'!$B:$B,$B58,'R'!$R:$R)</f>
        <v>0</v>
      </c>
      <c r="R58">
        <f>SUMIF(L!$B:$B,$B58,L!$H:$H)</f>
        <v>0</v>
      </c>
      <c r="S58">
        <f>SUMIF(L!$B:$B,$B58,L!$R:$R)</f>
        <v>0</v>
      </c>
      <c r="T58">
        <f>SUMIF(Gy!$B:$B,$B58,Gy!$H:$H)</f>
        <v>0</v>
      </c>
      <c r="U58">
        <f>SUMIF(Gy!$B:$B,$B58,Gy!$R:$R)</f>
        <v>0</v>
      </c>
    </row>
    <row r="59" spans="1:21" x14ac:dyDescent="0.15">
      <c r="B59" s="10" t="s">
        <v>181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1</v>
      </c>
      <c r="G59">
        <f t="shared" si="2"/>
        <v>2</v>
      </c>
      <c r="H59">
        <f t="shared" si="0"/>
        <v>0</v>
      </c>
      <c r="I59" s="23">
        <f t="shared" si="1"/>
        <v>0</v>
      </c>
      <c r="J59">
        <f>SUMIF(K!$B:$B,$B59,K!$H:$H)</f>
        <v>0</v>
      </c>
      <c r="K59">
        <f>SUMIF(K!$B:$B,$B59,K!$R:$R)</f>
        <v>0</v>
      </c>
      <c r="L59">
        <f>SUMIF(N!$B:$B,$B59,N!$H:$H)</f>
        <v>0</v>
      </c>
      <c r="M59">
        <f>SUMIF(N!$B:$B,$B59,N!$R:$R)</f>
        <v>0</v>
      </c>
      <c r="N59">
        <f>SUMIF(Y!$B:$B,$B59,Y!$H:$H)</f>
        <v>0</v>
      </c>
      <c r="O59">
        <f>SUMIF(Y!$B:$B,$B59,Y!$R:$R)</f>
        <v>0</v>
      </c>
      <c r="P59">
        <f>SUMIF('R'!$B:$B,$B59,'R'!$H:$H)</f>
        <v>0</v>
      </c>
      <c r="Q59">
        <f>SUMIF('R'!$B:$B,$B59,'R'!$R:$R)</f>
        <v>0</v>
      </c>
      <c r="R59">
        <f>SUMIF(L!$B:$B,$B59,L!$H:$H)</f>
        <v>0</v>
      </c>
      <c r="S59">
        <f>SUMIF(L!$B:$B,$B59,L!$R:$R)</f>
        <v>0</v>
      </c>
      <c r="T59">
        <f>SUMIF(Gy!$B:$B,$B59,Gy!$H:$H)</f>
        <v>0</v>
      </c>
      <c r="U59">
        <f>SUMIF(Gy!$B:$B,$B59,Gy!$R:$R)</f>
        <v>0</v>
      </c>
    </row>
    <row r="60" spans="1:21" x14ac:dyDescent="0.15">
      <c r="B60" s="10" t="s">
        <v>19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1</v>
      </c>
      <c r="F60">
        <f>IF(COUNTIF(系1703!E:E,B60),1,0)</f>
        <v>1</v>
      </c>
      <c r="G60">
        <f t="shared" si="2"/>
        <v>4</v>
      </c>
      <c r="H60">
        <f t="shared" si="0"/>
        <v>0</v>
      </c>
      <c r="I60" s="23">
        <f t="shared" si="1"/>
        <v>0</v>
      </c>
      <c r="J60">
        <f>SUMIF(K!$B:$B,$B60,K!$H:$H)</f>
        <v>9997</v>
      </c>
      <c r="K60">
        <f>SUMIF(K!$B:$B,$B60,K!$R:$R)</f>
        <v>-9997</v>
      </c>
      <c r="L60">
        <f>SUMIF(N!$B:$B,$B60,N!$H:$H)</f>
        <v>12295</v>
      </c>
      <c r="M60">
        <f>SUMIF(N!$B:$B,$B60,N!$R:$R)</f>
        <v>-12295</v>
      </c>
      <c r="N60">
        <f>SUMIF(Y!$B:$B,$B60,Y!$H:$H)</f>
        <v>17662</v>
      </c>
      <c r="O60">
        <f>SUMIF(Y!$B:$B,$B60,Y!$R:$R)</f>
        <v>-17662</v>
      </c>
      <c r="P60">
        <f>SUMIF('R'!$B:$B,$B60,'R'!$H:$H)</f>
        <v>10000</v>
      </c>
      <c r="Q60">
        <f>SUMIF('R'!$B:$B,$B60,'R'!$R:$R)</f>
        <v>-10000</v>
      </c>
      <c r="R60">
        <f>SUMIF(L!$B:$B,$B60,L!$H:$H)</f>
        <v>29991</v>
      </c>
      <c r="S60">
        <f>SUMIF(L!$B:$B,$B60,L!$R:$R)</f>
        <v>-29991</v>
      </c>
      <c r="T60">
        <f>SUMIF(Gy!$B:$B,$B60,Gy!$H:$H)</f>
        <v>0</v>
      </c>
      <c r="U60">
        <f>SUMIF(Gy!$B:$B,$B60,Gy!$R:$R)</f>
        <v>0</v>
      </c>
    </row>
    <row r="61" spans="1:21" x14ac:dyDescent="0.15">
      <c r="B61" s="10" t="s">
        <v>157</v>
      </c>
      <c r="C61">
        <f>IF(COUNTIF(系1703!A:A,B61),1,0)</f>
        <v>0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 t="shared" si="2"/>
        <v>3</v>
      </c>
      <c r="H61">
        <f t="shared" si="0"/>
        <v>50765</v>
      </c>
      <c r="I61" s="23">
        <f t="shared" si="1"/>
        <v>4.9607804692866075</v>
      </c>
      <c r="J61">
        <f>SUMIF(K!$B:$B,$B61,K!$H:$H)</f>
        <v>60020</v>
      </c>
      <c r="K61">
        <f>SUMIF(K!$B:$B,$B61,K!$R:$R)</f>
        <v>-60020</v>
      </c>
      <c r="L61">
        <f>SUMIF(N!$B:$B,$B61,N!$H:$H)</f>
        <v>49860</v>
      </c>
      <c r="M61">
        <f>SUMIF(N!$B:$B,$B61,N!$R:$R)</f>
        <v>-49860</v>
      </c>
      <c r="N61">
        <f>SUMIF(Y!$B:$B,$B61,Y!$H:$H)</f>
        <v>48900</v>
      </c>
      <c r="O61">
        <f>SUMIF(Y!$B:$B,$B61,Y!$R:$R)</f>
        <v>-48900</v>
      </c>
      <c r="P61">
        <f>SUMIF('R'!$B:$B,$B61,'R'!$H:$H)</f>
        <v>62895</v>
      </c>
      <c r="Q61">
        <f>SUMIF('R'!$B:$B,$B61,'R'!$R:$R)</f>
        <v>-61990</v>
      </c>
      <c r="R61">
        <f>SUMIF(L!$B:$B,$B61,L!$H:$H)</f>
        <v>49860</v>
      </c>
      <c r="S61">
        <f>SUMIF(L!$B:$B,$B61,L!$R:$R)</f>
        <v>0</v>
      </c>
      <c r="T61">
        <f>SUMIF(Gy!$B:$B,$B61,Gy!$H:$H)</f>
        <v>0</v>
      </c>
      <c r="U61">
        <f>SUMIF(Gy!$B:$B,$B61,Gy!$R:$R)</f>
        <v>0</v>
      </c>
    </row>
    <row r="62" spans="1:21" x14ac:dyDescent="0.15">
      <c r="B62" s="10" t="s">
        <v>70</v>
      </c>
      <c r="C62">
        <f>IF(COUNTIF(系1703!A:A,B62),1,0)</f>
        <v>1</v>
      </c>
      <c r="D62">
        <f>IF(COUNTIF(系1703!C:C,B62),1,0)</f>
        <v>1</v>
      </c>
      <c r="E62">
        <f>IF(COUNTIF(系1703!D:D,B62),1,0)</f>
        <v>1</v>
      </c>
      <c r="F62">
        <f>IF(COUNTIF(系1703!E:E,B62),1,0)</f>
        <v>1</v>
      </c>
      <c r="G62">
        <f t="shared" si="2"/>
        <v>4</v>
      </c>
      <c r="H62">
        <f t="shared" si="0"/>
        <v>0</v>
      </c>
      <c r="I62" s="23">
        <f t="shared" si="1"/>
        <v>0</v>
      </c>
      <c r="J62">
        <f>SUMIF(K!$B:$B,$B62,K!$H:$H)</f>
        <v>0</v>
      </c>
      <c r="K62">
        <f>SUMIF(K!$B:$B,$B62,K!$R:$R)</f>
        <v>0</v>
      </c>
      <c r="L62">
        <f>SUMIF(N!$B:$B,$B62,N!$H:$H)</f>
        <v>0</v>
      </c>
      <c r="M62">
        <f>SUMIF(N!$B:$B,$B62,N!$R:$R)</f>
        <v>0</v>
      </c>
      <c r="N62">
        <f>SUMIF(Y!$B:$B,$B62,Y!$H:$H)</f>
        <v>0</v>
      </c>
      <c r="O62">
        <f>SUMIF(Y!$B:$B,$B62,Y!$R:$R)</f>
        <v>0</v>
      </c>
      <c r="P62">
        <f>SUMIF('R'!$B:$B,$B62,'R'!$H:$H)</f>
        <v>0</v>
      </c>
      <c r="Q62">
        <f>SUMIF('R'!$B:$B,$B62,'R'!$R:$R)</f>
        <v>0</v>
      </c>
      <c r="R62">
        <f>SUMIF(L!$B:$B,$B62,L!$H:$H)</f>
        <v>0</v>
      </c>
      <c r="S62">
        <f>SUMIF(L!$B:$B,$B62,L!$R:$R)</f>
        <v>0</v>
      </c>
      <c r="T62">
        <f>SUMIF(Gy!$B:$B,$B62,Gy!$H:$H)</f>
        <v>0</v>
      </c>
      <c r="U62">
        <f>SUMIF(Gy!$B:$B,$B62,Gy!$R:$R)</f>
        <v>0</v>
      </c>
    </row>
    <row r="63" spans="1:21" x14ac:dyDescent="0.15">
      <c r="B63" s="10" t="s">
        <v>120</v>
      </c>
      <c r="C63">
        <f>IF(COUNTIF(系1703!A:A,B63),1,0)</f>
        <v>1</v>
      </c>
      <c r="D63">
        <f>IF(COUNTIF(系1703!C:C,B63),1,0)</f>
        <v>1</v>
      </c>
      <c r="E63">
        <f>IF(COUNTIF(系1703!D:D,B63),1,0)</f>
        <v>0</v>
      </c>
      <c r="F63">
        <f>IF(COUNTIF(系1703!E:E,B63),1,0)</f>
        <v>1</v>
      </c>
      <c r="G63">
        <f t="shared" si="2"/>
        <v>3</v>
      </c>
      <c r="H63">
        <f t="shared" si="0"/>
        <v>0</v>
      </c>
      <c r="I63" s="23">
        <f t="shared" si="1"/>
        <v>0</v>
      </c>
      <c r="J63">
        <f>SUMIF(K!$B:$B,$B63,K!$H:$H)</f>
        <v>16050</v>
      </c>
      <c r="K63">
        <f>SUMIF(K!$B:$B,$B63,K!$R:$R)</f>
        <v>-16050</v>
      </c>
      <c r="L63">
        <f>SUMIF(N!$B:$B,$B63,N!$H:$H)</f>
        <v>0</v>
      </c>
      <c r="M63">
        <f>SUMIF(N!$B:$B,$B63,N!$R:$R)</f>
        <v>0</v>
      </c>
      <c r="N63">
        <f>SUMIF(Y!$B:$B,$B63,Y!$H:$H)</f>
        <v>0</v>
      </c>
      <c r="O63">
        <f>SUMIF(Y!$B:$B,$B63,Y!$R:$R)</f>
        <v>0</v>
      </c>
      <c r="P63">
        <f>SUMIF('R'!$B:$B,$B63,'R'!$H:$H)</f>
        <v>0</v>
      </c>
      <c r="Q63">
        <f>SUMIF('R'!$B:$B,$B63,'R'!$R:$R)</f>
        <v>0</v>
      </c>
      <c r="R63">
        <f>SUMIF(L!$B:$B,$B63,L!$H:$H)</f>
        <v>0</v>
      </c>
      <c r="S63">
        <f>SUMIF(L!$B:$B,$B63,L!$R:$R)</f>
        <v>0</v>
      </c>
      <c r="T63">
        <f>SUMIF(Gy!$B:$B,$B63,Gy!$H:$H)</f>
        <v>0</v>
      </c>
      <c r="U63">
        <f>SUMIF(Gy!$B:$B,$B63,Gy!$R:$R)</f>
        <v>0</v>
      </c>
    </row>
    <row r="64" spans="1:21" x14ac:dyDescent="0.15">
      <c r="B64" s="10" t="s">
        <v>162</v>
      </c>
      <c r="C64">
        <f>IF(COUNTIF(系1703!A:A,B64),1,0)</f>
        <v>1</v>
      </c>
      <c r="D64">
        <f>IF(COUNTIF(系1703!C:C,B64),1,0)</f>
        <v>1</v>
      </c>
      <c r="E64">
        <f>IF(COUNTIF(系1703!D:D,B64),1,0)</f>
        <v>0</v>
      </c>
      <c r="F64">
        <f>IF(COUNTIF(系1703!E:E,B64),1,0)</f>
        <v>1</v>
      </c>
      <c r="G64">
        <f t="shared" si="2"/>
        <v>3</v>
      </c>
      <c r="H64">
        <f t="shared" si="0"/>
        <v>0</v>
      </c>
      <c r="I64" s="23">
        <f t="shared" si="1"/>
        <v>0</v>
      </c>
      <c r="J64">
        <f>SUMIF(K!$B:$B,$B64,K!$H:$H)</f>
        <v>0</v>
      </c>
      <c r="K64">
        <f>SUMIF(K!$B:$B,$B64,K!$R:$R)</f>
        <v>0</v>
      </c>
      <c r="L64">
        <f>SUMIF(N!$B:$B,$B64,N!$H:$H)</f>
        <v>0</v>
      </c>
      <c r="M64">
        <f>SUMIF(N!$B:$B,$B64,N!$R:$R)</f>
        <v>0</v>
      </c>
      <c r="N64">
        <f>SUMIF(Y!$B:$B,$B64,Y!$H:$H)</f>
        <v>0</v>
      </c>
      <c r="O64">
        <f>SUMIF(Y!$B:$B,$B64,Y!$R:$R)</f>
        <v>0</v>
      </c>
      <c r="P64">
        <f>SUMIF('R'!$B:$B,$B64,'R'!$H:$H)</f>
        <v>0</v>
      </c>
      <c r="Q64">
        <f>SUMIF('R'!$B:$B,$B64,'R'!$R:$R)</f>
        <v>0</v>
      </c>
      <c r="R64">
        <f>SUMIF(L!$B:$B,$B64,L!$H:$H)</f>
        <v>0</v>
      </c>
      <c r="S64">
        <f>SUMIF(L!$B:$B,$B64,L!$R:$R)</f>
        <v>0</v>
      </c>
      <c r="T64">
        <f>SUMIF(Gy!$B:$B,$B64,Gy!$H:$H)</f>
        <v>0</v>
      </c>
      <c r="U64">
        <f>SUMIF(Gy!$B:$B,$B64,Gy!$R:$R)</f>
        <v>0</v>
      </c>
    </row>
    <row r="65" spans="1:21" x14ac:dyDescent="0.15">
      <c r="B65" s="10" t="s">
        <v>160</v>
      </c>
      <c r="C65">
        <f>IF(COUNTIF(系1703!A:A,B65),1,0)</f>
        <v>0</v>
      </c>
      <c r="D65">
        <f>IF(COUNTIF(系1703!C:C,B65),1,0)</f>
        <v>1</v>
      </c>
      <c r="E65">
        <f>IF(COUNTIF(系1703!D:D,B65),1,0)</f>
        <v>1</v>
      </c>
      <c r="F65">
        <f>IF(COUNTIF(系1703!E:E,B65),1,0)</f>
        <v>1</v>
      </c>
      <c r="G65">
        <f t="shared" si="2"/>
        <v>3</v>
      </c>
      <c r="H65">
        <f t="shared" si="0"/>
        <v>0</v>
      </c>
      <c r="I65" s="23">
        <f t="shared" si="1"/>
        <v>0</v>
      </c>
      <c r="J65">
        <f>SUMIF(K!$B:$B,$B65,K!$H:$H)</f>
        <v>0</v>
      </c>
      <c r="K65">
        <f>SUMIF(K!$B:$B,$B65,K!$R:$R)</f>
        <v>0</v>
      </c>
      <c r="L65">
        <f>SUMIF(N!$B:$B,$B65,N!$H:$H)</f>
        <v>0</v>
      </c>
      <c r="M65">
        <f>SUMIF(N!$B:$B,$B65,N!$R:$R)</f>
        <v>0</v>
      </c>
      <c r="N65">
        <f>SUMIF(Y!$B:$B,$B65,Y!$H:$H)</f>
        <v>0</v>
      </c>
      <c r="O65">
        <f>SUMIF(Y!$B:$B,$B65,Y!$R:$R)</f>
        <v>0</v>
      </c>
      <c r="P65">
        <f>SUMIF('R'!$B:$B,$B65,'R'!$H:$H)</f>
        <v>0</v>
      </c>
      <c r="Q65">
        <f>SUMIF('R'!$B:$B,$B65,'R'!$R:$R)</f>
        <v>0</v>
      </c>
      <c r="R65">
        <f>SUMIF(L!$B:$B,$B65,L!$H:$H)</f>
        <v>0</v>
      </c>
      <c r="S65">
        <f>SUMIF(L!$B:$B,$B65,L!$R:$R)</f>
        <v>0</v>
      </c>
      <c r="T65">
        <f>SUMIF(Gy!$B:$B,$B65,Gy!$H:$H)</f>
        <v>0</v>
      </c>
      <c r="U65">
        <f>SUMIF(Gy!$B:$B,$B65,Gy!$R:$R)</f>
        <v>0</v>
      </c>
    </row>
    <row r="66" spans="1:21" x14ac:dyDescent="0.15">
      <c r="B66" s="10" t="s">
        <v>163</v>
      </c>
      <c r="C66">
        <f>IF(COUNTIF(系1703!A:A,B66),1,0)</f>
        <v>0</v>
      </c>
      <c r="D66">
        <f>IF(COUNTIF(系1703!C:C,B66),1,0)</f>
        <v>1</v>
      </c>
      <c r="E66">
        <f>IF(COUNTIF(系1703!D:D,B66),1,0)</f>
        <v>1</v>
      </c>
      <c r="F66">
        <f>IF(COUNTIF(系1703!E:E,B66),1,0)</f>
        <v>1</v>
      </c>
      <c r="G66">
        <f t="shared" si="2"/>
        <v>3</v>
      </c>
      <c r="H66">
        <f t="shared" si="0"/>
        <v>0</v>
      </c>
      <c r="I66" s="23">
        <f t="shared" si="1"/>
        <v>0</v>
      </c>
      <c r="J66">
        <f>SUMIF(K!$B:$B,$B66,K!$H:$H)</f>
        <v>0</v>
      </c>
      <c r="K66">
        <f>SUMIF(K!$B:$B,$B66,K!$R:$R)</f>
        <v>0</v>
      </c>
      <c r="L66">
        <f>SUMIF(N!$B:$B,$B66,N!$H:$H)</f>
        <v>0</v>
      </c>
      <c r="M66">
        <f>SUMIF(N!$B:$B,$B66,N!$R:$R)</f>
        <v>0</v>
      </c>
      <c r="N66">
        <f>SUMIF(Y!$B:$B,$B66,Y!$H:$H)</f>
        <v>0</v>
      </c>
      <c r="O66">
        <f>SUMIF(Y!$B:$B,$B66,Y!$R:$R)</f>
        <v>0</v>
      </c>
      <c r="P66">
        <f>SUMIF('R'!$B:$B,$B66,'R'!$H:$H)</f>
        <v>0</v>
      </c>
      <c r="Q66">
        <f>SUMIF('R'!$B:$B,$B66,'R'!$R:$R)</f>
        <v>0</v>
      </c>
      <c r="R66">
        <f>SUMIF(L!$B:$B,$B66,L!$H:$H)</f>
        <v>0</v>
      </c>
      <c r="S66">
        <f>SUMIF(L!$B:$B,$B66,L!$R:$R)</f>
        <v>0</v>
      </c>
      <c r="T66">
        <f>SUMIF(Gy!$B:$B,$B66,Gy!$H:$H)</f>
        <v>0</v>
      </c>
      <c r="U66">
        <f>SUMIF(Gy!$B:$B,$B66,Gy!$R:$R)</f>
        <v>0</v>
      </c>
    </row>
    <row r="67" spans="1:21" x14ac:dyDescent="0.15">
      <c r="B67" s="10" t="s">
        <v>91</v>
      </c>
      <c r="C67">
        <f>IF(COUNTIF(系1703!A:A,B67),1,0)</f>
        <v>1</v>
      </c>
      <c r="D67">
        <f>IF(COUNTIF(系1703!C:C,B67),1,0)</f>
        <v>1</v>
      </c>
      <c r="E67">
        <f>IF(COUNTIF(系1703!D:D,B67),1,0)</f>
        <v>1</v>
      </c>
      <c r="F67">
        <f>IF(COUNTIF(系1703!E:E,B67),1,0)</f>
        <v>1</v>
      </c>
      <c r="G67">
        <f t="shared" ref="G67:G129" si="3">SUM(C67:F67)</f>
        <v>4</v>
      </c>
      <c r="H67">
        <f t="shared" si="0"/>
        <v>0</v>
      </c>
      <c r="I67" s="23">
        <f t="shared" si="1"/>
        <v>0</v>
      </c>
      <c r="J67">
        <f>SUMIF(K!$B:$B,$B67,K!$H:$H)</f>
        <v>50000</v>
      </c>
      <c r="K67">
        <f>SUMIF(K!$B:$B,$B67,K!$R:$R)</f>
        <v>-50000</v>
      </c>
      <c r="L67">
        <f>SUMIF(N!$B:$B,$B67,N!$H:$H)</f>
        <v>0</v>
      </c>
      <c r="M67">
        <f>SUMIF(N!$B:$B,$B67,N!$R:$R)</f>
        <v>0</v>
      </c>
      <c r="N67">
        <f>SUMIF(Y!$B:$B,$B67,Y!$H:$H)</f>
        <v>0</v>
      </c>
      <c r="O67">
        <f>SUMIF(Y!$B:$B,$B67,Y!$R:$R)</f>
        <v>0</v>
      </c>
      <c r="P67">
        <f>SUMIF('R'!$B:$B,$B67,'R'!$H:$H)</f>
        <v>0</v>
      </c>
      <c r="Q67">
        <f>SUMIF('R'!$B:$B,$B67,'R'!$R:$R)</f>
        <v>0</v>
      </c>
      <c r="R67">
        <f>SUMIF(L!$B:$B,$B67,L!$H:$H)</f>
        <v>0</v>
      </c>
      <c r="S67">
        <f>SUMIF(L!$B:$B,$B67,L!$R:$R)</f>
        <v>0</v>
      </c>
      <c r="T67">
        <f>SUMIF(Gy!$B:$B,$B67,Gy!$H:$H)</f>
        <v>0</v>
      </c>
      <c r="U67">
        <f>SUMIF(Gy!$B:$B,$B67,Gy!$R:$R)</f>
        <v>0</v>
      </c>
    </row>
    <row r="68" spans="1:21" x14ac:dyDescent="0.15">
      <c r="B68" s="10" t="s">
        <v>219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1</v>
      </c>
      <c r="G68">
        <f t="shared" si="3"/>
        <v>1</v>
      </c>
      <c r="H68">
        <f t="shared" ref="H68:H131" si="4">SUM(J68:Z68)</f>
        <v>0</v>
      </c>
      <c r="I68" s="23">
        <f t="shared" ref="I68:I131" si="5">H68*100/(SUM(H$3:H$19977))</f>
        <v>0</v>
      </c>
      <c r="J68">
        <f>SUMIF(K!$B:$B,$B68,K!$H:$H)</f>
        <v>0</v>
      </c>
      <c r="K68">
        <f>SUMIF(K!$B:$B,$B68,K!$R:$R)</f>
        <v>0</v>
      </c>
      <c r="L68">
        <f>SUMIF(N!$B:$B,$B68,N!$H:$H)</f>
        <v>0</v>
      </c>
      <c r="M68">
        <f>SUMIF(N!$B:$B,$B68,N!$R:$R)</f>
        <v>0</v>
      </c>
      <c r="N68">
        <f>SUMIF(Y!$B:$B,$B68,Y!$H:$H)</f>
        <v>0</v>
      </c>
      <c r="O68">
        <f>SUMIF(Y!$B:$B,$B68,Y!$R:$R)</f>
        <v>0</v>
      </c>
      <c r="P68">
        <f>SUMIF('R'!$B:$B,$B68,'R'!$H:$H)</f>
        <v>0</v>
      </c>
      <c r="Q68">
        <f>SUMIF('R'!$B:$B,$B68,'R'!$R:$R)</f>
        <v>0</v>
      </c>
      <c r="R68">
        <f>SUMIF(L!$B:$B,$B68,L!$H:$H)</f>
        <v>0</v>
      </c>
      <c r="S68">
        <f>SUMIF(L!$B:$B,$B68,L!$R:$R)</f>
        <v>0</v>
      </c>
      <c r="T68">
        <f>SUMIF(Gy!$B:$B,$B68,Gy!$H:$H)</f>
        <v>0</v>
      </c>
      <c r="U68">
        <f>SUMIF(Gy!$B:$B,$B68,Gy!$R:$R)</f>
        <v>0</v>
      </c>
    </row>
    <row r="69" spans="1:21" x14ac:dyDescent="0.15">
      <c r="B69" s="10" t="s">
        <v>220</v>
      </c>
      <c r="C69">
        <f>IF(COUNTIF(系1703!A:A,B69),1,0)</f>
        <v>0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1</v>
      </c>
      <c r="G69">
        <f t="shared" si="3"/>
        <v>1</v>
      </c>
      <c r="H69">
        <f t="shared" si="4"/>
        <v>0</v>
      </c>
      <c r="I69" s="23">
        <f t="shared" si="5"/>
        <v>0</v>
      </c>
      <c r="J69">
        <f>SUMIF(K!$B:$B,$B69,K!$H:$H)</f>
        <v>0</v>
      </c>
      <c r="K69">
        <f>SUMIF(K!$B:$B,$B69,K!$R:$R)</f>
        <v>0</v>
      </c>
      <c r="L69">
        <f>SUMIF(N!$B:$B,$B69,N!$H:$H)</f>
        <v>0</v>
      </c>
      <c r="M69">
        <f>SUMIF(N!$B:$B,$B69,N!$R:$R)</f>
        <v>0</v>
      </c>
      <c r="N69">
        <f>SUMIF(Y!$B:$B,$B69,Y!$H:$H)</f>
        <v>0</v>
      </c>
      <c r="O69">
        <f>SUMIF(Y!$B:$B,$B69,Y!$R:$R)</f>
        <v>0</v>
      </c>
      <c r="P69">
        <f>SUMIF('R'!$B:$B,$B69,'R'!$H:$H)</f>
        <v>0</v>
      </c>
      <c r="Q69">
        <f>SUMIF('R'!$B:$B,$B69,'R'!$R:$R)</f>
        <v>0</v>
      </c>
      <c r="R69">
        <f>SUMIF(L!$B:$B,$B69,L!$H:$H)</f>
        <v>0</v>
      </c>
      <c r="S69">
        <f>SUMIF(L!$B:$B,$B69,L!$R:$R)</f>
        <v>0</v>
      </c>
      <c r="T69">
        <f>SUMIF(Gy!$B:$B,$B69,Gy!$H:$H)</f>
        <v>0</v>
      </c>
      <c r="U69">
        <f>SUMIF(Gy!$B:$B,$B69,Gy!$R:$R)</f>
        <v>0</v>
      </c>
    </row>
    <row r="70" spans="1:21" x14ac:dyDescent="0.15">
      <c r="B70" s="10" t="s">
        <v>221</v>
      </c>
      <c r="C70">
        <f>IF(COUNTIF(系1703!A:A,B70),1,0)</f>
        <v>0</v>
      </c>
      <c r="D70">
        <f>IF(COUNTIF(系1703!C:C,B70),1,0)</f>
        <v>0</v>
      </c>
      <c r="E70">
        <f>IF(COUNTIF(系1703!D:D,B70),1,0)</f>
        <v>1</v>
      </c>
      <c r="F70">
        <f>IF(COUNTIF(系1703!E:E,B70),1,0)</f>
        <v>1</v>
      </c>
      <c r="G70">
        <f t="shared" si="3"/>
        <v>2</v>
      </c>
      <c r="H70">
        <f t="shared" si="4"/>
        <v>0</v>
      </c>
      <c r="I70" s="23">
        <f t="shared" si="5"/>
        <v>0</v>
      </c>
      <c r="J70">
        <f>SUMIF(K!$B:$B,$B70,K!$H:$H)</f>
        <v>0</v>
      </c>
      <c r="K70">
        <f>SUMIF(K!$B:$B,$B70,K!$R:$R)</f>
        <v>0</v>
      </c>
      <c r="L70">
        <f>SUMIF(N!$B:$B,$B70,N!$H:$H)</f>
        <v>0</v>
      </c>
      <c r="M70">
        <f>SUMIF(N!$B:$B,$B70,N!$R:$R)</f>
        <v>0</v>
      </c>
      <c r="N70">
        <f>SUMIF(Y!$B:$B,$B70,Y!$H:$H)</f>
        <v>0</v>
      </c>
      <c r="O70">
        <f>SUMIF(Y!$B:$B,$B70,Y!$R:$R)</f>
        <v>0</v>
      </c>
      <c r="P70">
        <f>SUMIF('R'!$B:$B,$B70,'R'!$H:$H)</f>
        <v>0</v>
      </c>
      <c r="Q70">
        <f>SUMIF('R'!$B:$B,$B70,'R'!$R:$R)</f>
        <v>0</v>
      </c>
      <c r="R70">
        <f>SUMIF(L!$B:$B,$B70,L!$H:$H)</f>
        <v>0</v>
      </c>
      <c r="S70">
        <f>SUMIF(L!$B:$B,$B70,L!$R:$R)</f>
        <v>0</v>
      </c>
      <c r="T70">
        <f>SUMIF(Gy!$B:$B,$B70,Gy!$H:$H)</f>
        <v>0</v>
      </c>
      <c r="U70">
        <f>SUMIF(Gy!$B:$B,$B70,Gy!$R:$R)</f>
        <v>0</v>
      </c>
    </row>
    <row r="71" spans="1:21" x14ac:dyDescent="0.15">
      <c r="A71" s="12" t="s">
        <v>300</v>
      </c>
      <c r="B71" s="10" t="s">
        <v>304</v>
      </c>
      <c r="C71">
        <f>IF(COUNTIF(系1703!A:A,B71),1,0)</f>
        <v>1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si="3"/>
        <v>1</v>
      </c>
      <c r="H71">
        <f t="shared" si="4"/>
        <v>0</v>
      </c>
      <c r="I71" s="23">
        <f t="shared" si="5"/>
        <v>0</v>
      </c>
      <c r="J71">
        <f>SUMIF(K!$B:$B,$B71,K!$H:$H)</f>
        <v>5970</v>
      </c>
      <c r="K71">
        <f>SUMIF(K!$B:$B,$B71,K!$R:$R)</f>
        <v>-5970</v>
      </c>
      <c r="L71">
        <f>SUMIF(N!$B:$B,$B71,N!$H:$H)</f>
        <v>10970</v>
      </c>
      <c r="M71">
        <f>SUMIF(N!$B:$B,$B71,N!$R:$R)</f>
        <v>-10970</v>
      </c>
      <c r="N71">
        <f>SUMIF(Y!$B:$B,$B71,Y!$H:$H)</f>
        <v>10970</v>
      </c>
      <c r="O71">
        <f>SUMIF(Y!$B:$B,$B71,Y!$R:$R)</f>
        <v>-10970</v>
      </c>
      <c r="P71">
        <f>SUMIF('R'!$B:$B,$B71,'R'!$H:$H)</f>
        <v>10970</v>
      </c>
      <c r="Q71">
        <f>SUMIF('R'!$B:$B,$B71,'R'!$R:$R)</f>
        <v>-10970</v>
      </c>
      <c r="R71">
        <f>SUMIF(L!$B:$B,$B71,L!$H:$H)</f>
        <v>10970</v>
      </c>
      <c r="S71">
        <f>SUMIF(L!$B:$B,$B71,L!$R:$R)</f>
        <v>-10970</v>
      </c>
      <c r="T71">
        <f>SUMIF(Gy!$B:$B,$B71,Gy!$H:$H)</f>
        <v>0</v>
      </c>
      <c r="U71">
        <f>SUMIF(Gy!$B:$B,$B71,Gy!$R:$R)</f>
        <v>0</v>
      </c>
    </row>
    <row r="72" spans="1:21" x14ac:dyDescent="0.15">
      <c r="A72" s="12" t="s">
        <v>361</v>
      </c>
      <c r="B72" s="10" t="s">
        <v>292</v>
      </c>
      <c r="C72">
        <f>IF(COUNTIF(系1703!A:A,B72),1,0)</f>
        <v>1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si="3"/>
        <v>1</v>
      </c>
      <c r="H72">
        <f t="shared" si="4"/>
        <v>0</v>
      </c>
      <c r="I72" s="23">
        <f t="shared" si="5"/>
        <v>0</v>
      </c>
      <c r="J72">
        <f>SUMIF(K!$B:$B,$B72,K!$H:$H)</f>
        <v>5000</v>
      </c>
      <c r="K72">
        <f>SUMIF(K!$B:$B,$B72,K!$R:$R)</f>
        <v>-5000</v>
      </c>
      <c r="L72">
        <f>SUMIF(N!$B:$B,$B72,N!$H:$H)</f>
        <v>0</v>
      </c>
      <c r="M72">
        <f>SUMIF(N!$B:$B,$B72,N!$R:$R)</f>
        <v>0</v>
      </c>
      <c r="N72">
        <f>SUMIF(Y!$B:$B,$B72,Y!$H:$H)</f>
        <v>0</v>
      </c>
      <c r="O72">
        <f>SUMIF(Y!$B:$B,$B72,Y!$R:$R)</f>
        <v>0</v>
      </c>
      <c r="P72">
        <f>SUMIF('R'!$B:$B,$B72,'R'!$H:$H)</f>
        <v>0</v>
      </c>
      <c r="Q72">
        <f>SUMIF('R'!$B:$B,$B72,'R'!$R:$R)</f>
        <v>0</v>
      </c>
      <c r="R72">
        <f>SUMIF(L!$B:$B,$B72,L!$H:$H)</f>
        <v>0</v>
      </c>
      <c r="S72">
        <f>SUMIF(L!$B:$B,$B72,L!$R:$R)</f>
        <v>0</v>
      </c>
      <c r="T72">
        <f>SUMIF(Gy!$B:$B,$B72,Gy!$H:$H)</f>
        <v>0</v>
      </c>
      <c r="U72">
        <f>SUMIF(Gy!$B:$B,$B72,Gy!$R:$R)</f>
        <v>0</v>
      </c>
    </row>
    <row r="73" spans="1:21" x14ac:dyDescent="0.15">
      <c r="B73" s="10" t="s">
        <v>255</v>
      </c>
      <c r="C73">
        <f>IF(COUNTIF(系1703!A:A,B73),1,0)</f>
        <v>1</v>
      </c>
      <c r="D73">
        <f>IF(COUNTIF(系1703!C:C,B73),1,0)</f>
        <v>0</v>
      </c>
      <c r="E73">
        <f>IF(COUNTIF(系1703!D:D,B73),1,0)</f>
        <v>0</v>
      </c>
      <c r="F73">
        <f>IF(COUNTIF(系1703!E:E,B73),1,0)</f>
        <v>0</v>
      </c>
      <c r="G73">
        <f t="shared" si="3"/>
        <v>1</v>
      </c>
      <c r="H73">
        <f t="shared" si="4"/>
        <v>0</v>
      </c>
      <c r="I73" s="23">
        <f t="shared" si="5"/>
        <v>0</v>
      </c>
      <c r="J73">
        <f>SUMIF(K!$B:$B,$B73,K!$H:$H)</f>
        <v>0</v>
      </c>
      <c r="K73">
        <f>SUMIF(K!$B:$B,$B73,K!$R:$R)</f>
        <v>0</v>
      </c>
      <c r="L73">
        <f>SUMIF(N!$B:$B,$B73,N!$H:$H)</f>
        <v>0</v>
      </c>
      <c r="M73">
        <f>SUMIF(N!$B:$B,$B73,N!$R:$R)</f>
        <v>0</v>
      </c>
      <c r="N73">
        <f>SUMIF(Y!$B:$B,$B73,Y!$H:$H)</f>
        <v>0</v>
      </c>
      <c r="O73">
        <f>SUMIF(Y!$B:$B,$B73,Y!$R:$R)</f>
        <v>0</v>
      </c>
      <c r="P73">
        <f>SUMIF('R'!$B:$B,$B73,'R'!$H:$H)</f>
        <v>0</v>
      </c>
      <c r="Q73">
        <f>SUMIF('R'!$B:$B,$B73,'R'!$R:$R)</f>
        <v>0</v>
      </c>
      <c r="R73">
        <f>SUMIF(L!$B:$B,$B73,L!$H:$H)</f>
        <v>0</v>
      </c>
      <c r="S73">
        <f>SUMIF(L!$B:$B,$B73,L!$R:$R)</f>
        <v>0</v>
      </c>
      <c r="T73">
        <f>SUMIF(Gy!$B:$B,$B73,Gy!$H:$H)</f>
        <v>0</v>
      </c>
      <c r="U73">
        <f>SUMIF(Gy!$B:$B,$B73,Gy!$R:$R)</f>
        <v>0</v>
      </c>
    </row>
    <row r="74" spans="1:21" x14ac:dyDescent="0.15">
      <c r="B74" s="10" t="s">
        <v>25</v>
      </c>
      <c r="C74">
        <f>IF(COUNTIF(系1703!A:A,B74),1,0)</f>
        <v>1</v>
      </c>
      <c r="D74">
        <f>IF(COUNTIF(系1703!C:C,B74),1,0)</f>
        <v>0</v>
      </c>
      <c r="E74">
        <f>IF(COUNTIF(系1703!D:D,B74),1,0)</f>
        <v>0</v>
      </c>
      <c r="F74">
        <f>IF(COUNTIF(系1703!E:E,B74),1,0)</f>
        <v>0</v>
      </c>
      <c r="G74">
        <f t="shared" si="3"/>
        <v>1</v>
      </c>
      <c r="H74">
        <f t="shared" si="4"/>
        <v>0</v>
      </c>
      <c r="I74" s="23">
        <f t="shared" si="5"/>
        <v>0</v>
      </c>
      <c r="J74">
        <f>SUMIF(K!$B:$B,$B74,K!$H:$H)</f>
        <v>0</v>
      </c>
      <c r="K74">
        <f>SUMIF(K!$B:$B,$B74,K!$R:$R)</f>
        <v>0</v>
      </c>
      <c r="L74">
        <f>SUMIF(N!$B:$B,$B74,N!$H:$H)</f>
        <v>0</v>
      </c>
      <c r="M74">
        <f>SUMIF(N!$B:$B,$B74,N!$R:$R)</f>
        <v>0</v>
      </c>
      <c r="N74">
        <f>SUMIF(Y!$B:$B,$B74,Y!$H:$H)</f>
        <v>0</v>
      </c>
      <c r="O74">
        <f>SUMIF(Y!$B:$B,$B74,Y!$R:$R)</f>
        <v>0</v>
      </c>
      <c r="P74">
        <f>SUMIF('R'!$B:$B,$B74,'R'!$H:$H)</f>
        <v>0</v>
      </c>
      <c r="Q74">
        <f>SUMIF('R'!$B:$B,$B74,'R'!$R:$R)</f>
        <v>0</v>
      </c>
      <c r="R74">
        <f>SUMIF(L!$B:$B,$B74,L!$H:$H)</f>
        <v>0</v>
      </c>
      <c r="S74">
        <f>SUMIF(L!$B:$B,$B74,L!$R:$R)</f>
        <v>0</v>
      </c>
      <c r="T74">
        <f>SUMIF(Gy!$B:$B,$B74,Gy!$H:$H)</f>
        <v>0</v>
      </c>
      <c r="U74">
        <f>SUMIF(Gy!$B:$B,$B74,Gy!$R:$R)</f>
        <v>0</v>
      </c>
    </row>
    <row r="75" spans="1:21" x14ac:dyDescent="0.15">
      <c r="B75" s="10" t="s">
        <v>27</v>
      </c>
      <c r="C75">
        <f>IF(COUNTIF(系1703!A:A,B75),1,0)</f>
        <v>1</v>
      </c>
      <c r="D75">
        <f>IF(COUNTIF(系1703!C:C,B75),1,0)</f>
        <v>0</v>
      </c>
      <c r="E75">
        <f>IF(COUNTIF(系1703!D:D,B75),1,0)</f>
        <v>1</v>
      </c>
      <c r="F75">
        <f>IF(COUNTIF(系1703!E:E,B75),1,0)</f>
        <v>0</v>
      </c>
      <c r="G75">
        <f t="shared" si="3"/>
        <v>2</v>
      </c>
      <c r="H75">
        <f t="shared" si="4"/>
        <v>0</v>
      </c>
      <c r="I75" s="23">
        <f t="shared" si="5"/>
        <v>0</v>
      </c>
      <c r="J75">
        <f>SUMIF(K!$B:$B,$B75,K!$H:$H)</f>
        <v>0</v>
      </c>
      <c r="K75">
        <f>SUMIF(K!$B:$B,$B75,K!$R:$R)</f>
        <v>0</v>
      </c>
      <c r="L75">
        <f>SUMIF(N!$B:$B,$B75,N!$H:$H)</f>
        <v>0</v>
      </c>
      <c r="M75">
        <f>SUMIF(N!$B:$B,$B75,N!$R:$R)</f>
        <v>0</v>
      </c>
      <c r="N75">
        <f>SUMIF(Y!$B:$B,$B75,Y!$H:$H)</f>
        <v>0</v>
      </c>
      <c r="O75">
        <f>SUMIF(Y!$B:$B,$B75,Y!$R:$R)</f>
        <v>0</v>
      </c>
      <c r="P75">
        <f>SUMIF('R'!$B:$B,$B75,'R'!$H:$H)</f>
        <v>0</v>
      </c>
      <c r="Q75">
        <f>SUMIF('R'!$B:$B,$B75,'R'!$R:$R)</f>
        <v>0</v>
      </c>
      <c r="R75">
        <f>SUMIF(L!$B:$B,$B75,L!$H:$H)</f>
        <v>0</v>
      </c>
      <c r="S75">
        <f>SUMIF(L!$B:$B,$B75,L!$R:$R)</f>
        <v>0</v>
      </c>
      <c r="T75">
        <f>SUMIF(Gy!$B:$B,$B75,Gy!$H:$H)</f>
        <v>0</v>
      </c>
      <c r="U75">
        <f>SUMIF(Gy!$B:$B,$B75,Gy!$R:$R)</f>
        <v>0</v>
      </c>
    </row>
    <row r="76" spans="1:21" x14ac:dyDescent="0.15">
      <c r="A76" s="12" t="s">
        <v>362</v>
      </c>
      <c r="B76" s="10" t="s">
        <v>28</v>
      </c>
      <c r="C76">
        <f>IF(COUNTIF(系1703!A:A,B76),1,0)</f>
        <v>1</v>
      </c>
      <c r="D76">
        <f>IF(COUNTIF(系1703!C:C,B76),1,0)</f>
        <v>0</v>
      </c>
      <c r="E76">
        <f>IF(COUNTIF(系1703!D:D,B76),1,0)</f>
        <v>0</v>
      </c>
      <c r="F76">
        <f>IF(COUNTIF(系1703!E:E,B76),1,0)</f>
        <v>0</v>
      </c>
      <c r="G76">
        <f t="shared" si="3"/>
        <v>1</v>
      </c>
      <c r="H76">
        <f t="shared" si="4"/>
        <v>0</v>
      </c>
      <c r="I76" s="23">
        <f t="shared" si="5"/>
        <v>0</v>
      </c>
      <c r="J76">
        <f>SUMIF(K!$B:$B,$B76,K!$H:$H)</f>
        <v>0</v>
      </c>
      <c r="K76">
        <f>SUMIF(K!$B:$B,$B76,K!$R:$R)</f>
        <v>0</v>
      </c>
      <c r="L76">
        <f>SUMIF(N!$B:$B,$B76,N!$H:$H)</f>
        <v>0</v>
      </c>
      <c r="M76">
        <f>SUMIF(N!$B:$B,$B76,N!$R:$R)</f>
        <v>0</v>
      </c>
      <c r="N76">
        <f>SUMIF(Y!$B:$B,$B76,Y!$H:$H)</f>
        <v>0</v>
      </c>
      <c r="O76">
        <f>SUMIF(Y!$B:$B,$B76,Y!$R:$R)</f>
        <v>0</v>
      </c>
      <c r="P76">
        <f>SUMIF('R'!$B:$B,$B76,'R'!$H:$H)</f>
        <v>0</v>
      </c>
      <c r="Q76">
        <f>SUMIF('R'!$B:$B,$B76,'R'!$R:$R)</f>
        <v>0</v>
      </c>
      <c r="R76">
        <f>SUMIF(L!$B:$B,$B76,L!$H:$H)</f>
        <v>0</v>
      </c>
      <c r="S76">
        <f>SUMIF(L!$B:$B,$B76,L!$R:$R)</f>
        <v>0</v>
      </c>
      <c r="T76">
        <f>SUMIF(Gy!$B:$B,$B76,Gy!$H:$H)</f>
        <v>0</v>
      </c>
      <c r="U76">
        <f>SUMIF(Gy!$B:$B,$B76,Gy!$R:$R)</f>
        <v>0</v>
      </c>
    </row>
    <row r="77" spans="1:21" x14ac:dyDescent="0.15">
      <c r="B77" s="10" t="s">
        <v>29</v>
      </c>
      <c r="C77">
        <f>IF(COUNTIF(系1703!A:A,B77),1,0)</f>
        <v>1</v>
      </c>
      <c r="D77">
        <f>IF(COUNTIF(系1703!C:C,B77),1,0)</f>
        <v>0</v>
      </c>
      <c r="E77">
        <f>IF(COUNTIF(系1703!D:D,B77),1,0)</f>
        <v>0</v>
      </c>
      <c r="F77">
        <f>IF(COUNTIF(系1703!E:E,B77),1,0)</f>
        <v>0</v>
      </c>
      <c r="G77">
        <f t="shared" si="3"/>
        <v>1</v>
      </c>
      <c r="H77">
        <f t="shared" si="4"/>
        <v>0</v>
      </c>
      <c r="I77" s="23">
        <f t="shared" si="5"/>
        <v>0</v>
      </c>
      <c r="J77">
        <f>SUMIF(K!$B:$B,$B77,K!$H:$H)</f>
        <v>0</v>
      </c>
      <c r="K77">
        <f>SUMIF(K!$B:$B,$B77,K!$R:$R)</f>
        <v>0</v>
      </c>
      <c r="L77">
        <f>SUMIF(N!$B:$B,$B77,N!$H:$H)</f>
        <v>0</v>
      </c>
      <c r="M77">
        <f>SUMIF(N!$B:$B,$B77,N!$R:$R)</f>
        <v>0</v>
      </c>
      <c r="N77">
        <f>SUMIF(Y!$B:$B,$B77,Y!$H:$H)</f>
        <v>0</v>
      </c>
      <c r="O77">
        <f>SUMIF(Y!$B:$B,$B77,Y!$R:$R)</f>
        <v>0</v>
      </c>
      <c r="P77">
        <f>SUMIF('R'!$B:$B,$B77,'R'!$H:$H)</f>
        <v>0</v>
      </c>
      <c r="Q77">
        <f>SUMIF('R'!$B:$B,$B77,'R'!$R:$R)</f>
        <v>0</v>
      </c>
      <c r="R77">
        <f>SUMIF(L!$B:$B,$B77,L!$H:$H)</f>
        <v>0</v>
      </c>
      <c r="S77">
        <f>SUMIF(L!$B:$B,$B77,L!$R:$R)</f>
        <v>0</v>
      </c>
      <c r="T77">
        <f>SUMIF(Gy!$B:$B,$B77,Gy!$H:$H)</f>
        <v>0</v>
      </c>
      <c r="U77">
        <f>SUMIF(Gy!$B:$B,$B77,Gy!$R:$R)</f>
        <v>0</v>
      </c>
    </row>
    <row r="78" spans="1:21" x14ac:dyDescent="0.15">
      <c r="B78" s="10" t="s">
        <v>30</v>
      </c>
      <c r="C78">
        <f>IF(COUNTIF(系1703!A:A,B78),1,0)</f>
        <v>1</v>
      </c>
      <c r="D78">
        <f>IF(COUNTIF(系1703!C:C,B78),1,0)</f>
        <v>0</v>
      </c>
      <c r="E78">
        <f>IF(COUNTIF(系1703!D:D,B78),1,0)</f>
        <v>0</v>
      </c>
      <c r="F78">
        <f>IF(COUNTIF(系1703!E:E,B78),1,0)</f>
        <v>0</v>
      </c>
      <c r="G78">
        <f t="shared" si="3"/>
        <v>1</v>
      </c>
      <c r="H78">
        <f t="shared" si="4"/>
        <v>0</v>
      </c>
      <c r="I78" s="23">
        <f t="shared" si="5"/>
        <v>0</v>
      </c>
      <c r="J78">
        <f>SUMIF(K!$B:$B,$B78,K!$H:$H)</f>
        <v>0</v>
      </c>
      <c r="K78">
        <f>SUMIF(K!$B:$B,$B78,K!$R:$R)</f>
        <v>0</v>
      </c>
      <c r="L78">
        <f>SUMIF(N!$B:$B,$B78,N!$H:$H)</f>
        <v>0</v>
      </c>
      <c r="M78">
        <f>SUMIF(N!$B:$B,$B78,N!$R:$R)</f>
        <v>0</v>
      </c>
      <c r="N78">
        <f>SUMIF(Y!$B:$B,$B78,Y!$H:$H)</f>
        <v>0</v>
      </c>
      <c r="O78">
        <f>SUMIF(Y!$B:$B,$B78,Y!$R:$R)</f>
        <v>0</v>
      </c>
      <c r="P78">
        <f>SUMIF('R'!$B:$B,$B78,'R'!$H:$H)</f>
        <v>0</v>
      </c>
      <c r="Q78">
        <f>SUMIF('R'!$B:$B,$B78,'R'!$R:$R)</f>
        <v>0</v>
      </c>
      <c r="R78">
        <f>SUMIF(L!$B:$B,$B78,L!$H:$H)</f>
        <v>0</v>
      </c>
      <c r="S78">
        <f>SUMIF(L!$B:$B,$B78,L!$R:$R)</f>
        <v>0</v>
      </c>
      <c r="T78">
        <f>SUMIF(Gy!$B:$B,$B78,Gy!$H:$H)</f>
        <v>0</v>
      </c>
      <c r="U78">
        <f>SUMIF(Gy!$B:$B,$B78,Gy!$R:$R)</f>
        <v>0</v>
      </c>
    </row>
    <row r="79" spans="1:21" x14ac:dyDescent="0.15">
      <c r="B79" s="10" t="s">
        <v>256</v>
      </c>
      <c r="C79">
        <f>IF(COUNTIF(系1703!A:A,B79),1,0)</f>
        <v>1</v>
      </c>
      <c r="D79">
        <f>IF(COUNTIF(系1703!C:C,B79),1,0)</f>
        <v>0</v>
      </c>
      <c r="E79">
        <f>IF(COUNTIF(系1703!D:D,B79),1,0)</f>
        <v>0</v>
      </c>
      <c r="F79">
        <f>IF(COUNTIF(系1703!E:E,B79),1,0)</f>
        <v>0</v>
      </c>
      <c r="G79">
        <f t="shared" si="3"/>
        <v>1</v>
      </c>
      <c r="H79">
        <f t="shared" si="4"/>
        <v>0</v>
      </c>
      <c r="I79" s="23">
        <f t="shared" si="5"/>
        <v>0</v>
      </c>
      <c r="J79">
        <f>SUMIF(K!$B:$B,$B79,K!$H:$H)</f>
        <v>0</v>
      </c>
      <c r="K79">
        <f>SUMIF(K!$B:$B,$B79,K!$R:$R)</f>
        <v>0</v>
      </c>
      <c r="L79">
        <f>SUMIF(N!$B:$B,$B79,N!$H:$H)</f>
        <v>0</v>
      </c>
      <c r="M79">
        <f>SUMIF(N!$B:$B,$B79,N!$R:$R)</f>
        <v>0</v>
      </c>
      <c r="N79">
        <f>SUMIF(Y!$B:$B,$B79,Y!$H:$H)</f>
        <v>0</v>
      </c>
      <c r="O79">
        <f>SUMIF(Y!$B:$B,$B79,Y!$R:$R)</f>
        <v>0</v>
      </c>
      <c r="P79">
        <f>SUMIF('R'!$B:$B,$B79,'R'!$H:$H)</f>
        <v>0</v>
      </c>
      <c r="Q79">
        <f>SUMIF('R'!$B:$B,$B79,'R'!$R:$R)</f>
        <v>0</v>
      </c>
      <c r="R79">
        <f>SUMIF(L!$B:$B,$B79,L!$H:$H)</f>
        <v>180600</v>
      </c>
      <c r="S79">
        <f>SUMIF(L!$B:$B,$B79,L!$R:$R)</f>
        <v>-180600</v>
      </c>
      <c r="T79">
        <f>SUMIF(Gy!$B:$B,$B79,Gy!$H:$H)</f>
        <v>0</v>
      </c>
      <c r="U79">
        <f>SUMIF(Gy!$B:$B,$B79,Gy!$R:$R)</f>
        <v>0</v>
      </c>
    </row>
    <row r="80" spans="1:21" x14ac:dyDescent="0.15">
      <c r="B80" s="10" t="s">
        <v>31</v>
      </c>
      <c r="C80">
        <f>IF(COUNTIF(系1703!A:A,B80),1,0)</f>
        <v>1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si="3"/>
        <v>1</v>
      </c>
      <c r="H80">
        <f t="shared" si="4"/>
        <v>0</v>
      </c>
      <c r="I80" s="23">
        <f t="shared" si="5"/>
        <v>0</v>
      </c>
      <c r="J80">
        <f>SUMIF(K!$B:$B,$B80,K!$H:$H)</f>
        <v>0</v>
      </c>
      <c r="K80">
        <f>SUMIF(K!$B:$B,$B80,K!$R:$R)</f>
        <v>0</v>
      </c>
      <c r="L80">
        <f>SUMIF(N!$B:$B,$B80,N!$H:$H)</f>
        <v>0</v>
      </c>
      <c r="M80">
        <f>SUMIF(N!$B:$B,$B80,N!$R:$R)</f>
        <v>0</v>
      </c>
      <c r="N80">
        <f>SUMIF(Y!$B:$B,$B80,Y!$H:$H)</f>
        <v>0</v>
      </c>
      <c r="O80">
        <f>SUMIF(Y!$B:$B,$B80,Y!$R:$R)</f>
        <v>0</v>
      </c>
      <c r="P80">
        <f>SUMIF('R'!$B:$B,$B80,'R'!$H:$H)</f>
        <v>0</v>
      </c>
      <c r="Q80">
        <f>SUMIF('R'!$B:$B,$B80,'R'!$R:$R)</f>
        <v>0</v>
      </c>
      <c r="R80">
        <f>SUMIF(L!$B:$B,$B80,L!$H:$H)</f>
        <v>0</v>
      </c>
      <c r="S80">
        <f>SUMIF(L!$B:$B,$B80,L!$R:$R)</f>
        <v>0</v>
      </c>
      <c r="T80">
        <f>SUMIF(Gy!$B:$B,$B80,Gy!$H:$H)</f>
        <v>0</v>
      </c>
      <c r="U80">
        <f>SUMIF(Gy!$B:$B,$B80,Gy!$R:$R)</f>
        <v>0</v>
      </c>
    </row>
    <row r="81" spans="1:21" x14ac:dyDescent="0.15">
      <c r="B81" s="10" t="s">
        <v>32</v>
      </c>
      <c r="C81">
        <f>IF(COUNTIF(系1703!A:A,B81),1,0)</f>
        <v>1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si="3"/>
        <v>1</v>
      </c>
      <c r="H81">
        <f t="shared" si="4"/>
        <v>0</v>
      </c>
      <c r="I81" s="23">
        <f t="shared" si="5"/>
        <v>0</v>
      </c>
      <c r="J81">
        <f>SUMIF(K!$B:$B,$B81,K!$H:$H)</f>
        <v>0</v>
      </c>
      <c r="K81">
        <f>SUMIF(K!$B:$B,$B81,K!$R:$R)</f>
        <v>0</v>
      </c>
      <c r="L81">
        <f>SUMIF(N!$B:$B,$B81,N!$H:$H)</f>
        <v>0</v>
      </c>
      <c r="M81">
        <f>SUMIF(N!$B:$B,$B81,N!$R:$R)</f>
        <v>0</v>
      </c>
      <c r="N81">
        <f>SUMIF(Y!$B:$B,$B81,Y!$H:$H)</f>
        <v>0</v>
      </c>
      <c r="O81">
        <f>SUMIF(Y!$B:$B,$B81,Y!$R:$R)</f>
        <v>0</v>
      </c>
      <c r="P81">
        <f>SUMIF('R'!$B:$B,$B81,'R'!$H:$H)</f>
        <v>0</v>
      </c>
      <c r="Q81">
        <f>SUMIF('R'!$B:$B,$B81,'R'!$R:$R)</f>
        <v>0</v>
      </c>
      <c r="R81">
        <f>SUMIF(L!$B:$B,$B81,L!$H:$H)</f>
        <v>0</v>
      </c>
      <c r="S81">
        <f>SUMIF(L!$B:$B,$B81,L!$R:$R)</f>
        <v>0</v>
      </c>
      <c r="T81">
        <f>SUMIF(Gy!$B:$B,$B81,Gy!$H:$H)</f>
        <v>0</v>
      </c>
      <c r="U81">
        <f>SUMIF(Gy!$B:$B,$B81,Gy!$R:$R)</f>
        <v>0</v>
      </c>
    </row>
    <row r="82" spans="1:21" x14ac:dyDescent="0.15">
      <c r="A82" s="12" t="s">
        <v>316</v>
      </c>
      <c r="B82" s="10" t="s">
        <v>33</v>
      </c>
      <c r="C82">
        <f>IF(COUNTIF(系1703!A:A,B82),1,0)</f>
        <v>1</v>
      </c>
      <c r="D82">
        <f>IF(COUNTIF(系1703!C:C,B82),1,0)</f>
        <v>0</v>
      </c>
      <c r="E82">
        <f>IF(COUNTIF(系1703!D:D,B82),1,0)</f>
        <v>0</v>
      </c>
      <c r="F82">
        <f>IF(COUNTIF(系1703!E:E,B82),1,0)</f>
        <v>0</v>
      </c>
      <c r="G82">
        <f t="shared" si="3"/>
        <v>1</v>
      </c>
      <c r="H82">
        <f t="shared" si="4"/>
        <v>0</v>
      </c>
      <c r="I82" s="23">
        <f t="shared" si="5"/>
        <v>0</v>
      </c>
      <c r="J82">
        <f>SUMIF(K!$B:$B,$B82,K!$H:$H)</f>
        <v>8000</v>
      </c>
      <c r="K82">
        <f>SUMIF(K!$B:$B,$B82,K!$R:$R)</f>
        <v>-8000</v>
      </c>
      <c r="L82">
        <f>SUMIF(N!$B:$B,$B82,N!$H:$H)</f>
        <v>0</v>
      </c>
      <c r="M82">
        <f>SUMIF(N!$B:$B,$B82,N!$R:$R)</f>
        <v>0</v>
      </c>
      <c r="N82" t="s">
        <v>586</v>
      </c>
      <c r="O82" t="s">
        <v>587</v>
      </c>
      <c r="P82">
        <f>SUMIF('R'!$B:$B,$B82,'R'!$H:$H)</f>
        <v>0</v>
      </c>
      <c r="Q82">
        <f>SUMIF('R'!$B:$B,$B82,'R'!$R:$R)</f>
        <v>0</v>
      </c>
      <c r="R82">
        <f>SUMIF(L!$B:$B,$B82,L!$H:$H)</f>
        <v>0</v>
      </c>
      <c r="S82">
        <f>SUMIF(L!$B:$B,$B82,L!$R:$R)</f>
        <v>0</v>
      </c>
      <c r="T82">
        <f>SUMIF(Gy!$B:$B,$B82,Gy!$H:$H)</f>
        <v>0</v>
      </c>
      <c r="U82">
        <f>SUMIF(Gy!$B:$B,$B82,Gy!$R:$R)</f>
        <v>0</v>
      </c>
    </row>
    <row r="83" spans="1:21" x14ac:dyDescent="0.15">
      <c r="A83" s="12" t="s">
        <v>331</v>
      </c>
      <c r="B83" s="10" t="s">
        <v>327</v>
      </c>
      <c r="C83">
        <f>IF(COUNTIF(系1703!A:A,B83),1,0)</f>
        <v>1</v>
      </c>
      <c r="D83">
        <f>IF(COUNTIF(系1703!C:C,B83),1,0)</f>
        <v>0</v>
      </c>
      <c r="E83">
        <f>IF(COUNTIF(系1703!D:D,B83),1,0)</f>
        <v>0</v>
      </c>
      <c r="F83">
        <f>IF(COUNTIF(系1703!E:E,B83),1,0)</f>
        <v>0</v>
      </c>
      <c r="G83">
        <f t="shared" si="3"/>
        <v>1</v>
      </c>
      <c r="H83">
        <f t="shared" si="4"/>
        <v>50000</v>
      </c>
      <c r="I83" s="23">
        <f t="shared" si="5"/>
        <v>4.8860242975343322</v>
      </c>
      <c r="J83">
        <f>SUMIF(K!$B:$B,$B83,K!$H:$H)</f>
        <v>0</v>
      </c>
      <c r="K83">
        <f>SUMIF(K!$B:$B,$B83,K!$R:$R)</f>
        <v>0</v>
      </c>
      <c r="L83">
        <f>SUMIF(N!$B:$B,$B83,N!$H:$H)</f>
        <v>30100</v>
      </c>
      <c r="M83">
        <f>SUMIF(N!$B:$B,$B83,N!$R:$R)</f>
        <v>-30100</v>
      </c>
      <c r="N83" t="s">
        <v>978</v>
      </c>
      <c r="O83" t="s">
        <v>978</v>
      </c>
      <c r="P83">
        <f>SUMIF('R'!$B:$B,$B83,'R'!$H:$H)</f>
        <v>0</v>
      </c>
      <c r="Q83">
        <f>SUMIF('R'!$B:$B,$B83,'R'!$R:$R)</f>
        <v>0</v>
      </c>
      <c r="R83">
        <f>SUMIF(L!$B:$B,$B83,L!$H:$H)</f>
        <v>50000</v>
      </c>
      <c r="S83">
        <f>SUMIF(L!$B:$B,$B83,L!$R:$R)</f>
        <v>0</v>
      </c>
      <c r="T83">
        <f>SUMIF(Gy!$B:$B,$B83,Gy!$H:$H)</f>
        <v>0</v>
      </c>
      <c r="U83">
        <f>SUMIF(Gy!$B:$B,$B83,Gy!$R:$R)</f>
        <v>0</v>
      </c>
    </row>
    <row r="84" spans="1:21" x14ac:dyDescent="0.15">
      <c r="B84" s="10" t="s">
        <v>35</v>
      </c>
      <c r="C84">
        <f>IF(COUNTIF(系1703!A:A,B84),1,0)</f>
        <v>1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si="3"/>
        <v>1</v>
      </c>
      <c r="H84">
        <f t="shared" si="4"/>
        <v>0</v>
      </c>
      <c r="I84" s="23">
        <f t="shared" si="5"/>
        <v>0</v>
      </c>
      <c r="J84">
        <f>SUMIF(K!$B:$B,$B84,K!$H:$H)</f>
        <v>0</v>
      </c>
      <c r="K84">
        <f>SUMIF(K!$B:$B,$B84,K!$R:$R)</f>
        <v>0</v>
      </c>
      <c r="L84">
        <f>SUMIF(N!$B:$B,$B84,N!$H:$H)</f>
        <v>0</v>
      </c>
      <c r="M84">
        <f>SUMIF(N!$B:$B,$B84,N!$R:$R)</f>
        <v>0</v>
      </c>
      <c r="N84">
        <f>SUMIF(Y!$B:$B,$B84,Y!$H:$H)</f>
        <v>0</v>
      </c>
      <c r="O84">
        <f>SUMIF(Y!$B:$B,$B84,Y!$R:$R)</f>
        <v>0</v>
      </c>
      <c r="P84">
        <f>SUMIF('R'!$B:$B,$B84,'R'!$H:$H)</f>
        <v>0</v>
      </c>
      <c r="Q84">
        <f>SUMIF('R'!$B:$B,$B84,'R'!$R:$R)</f>
        <v>0</v>
      </c>
      <c r="R84">
        <f>SUMIF(L!$B:$B,$B84,L!$H:$H)</f>
        <v>0</v>
      </c>
      <c r="S84">
        <f>SUMIF(L!$B:$B,$B84,L!$R:$R)</f>
        <v>0</v>
      </c>
      <c r="T84">
        <f>SUMIF(Gy!$B:$B,$B84,Gy!$H:$H)</f>
        <v>0</v>
      </c>
      <c r="U84">
        <f>SUMIF(Gy!$B:$B,$B84,Gy!$R:$R)</f>
        <v>0</v>
      </c>
    </row>
    <row r="85" spans="1:21" x14ac:dyDescent="0.15">
      <c r="B85" s="10" t="s">
        <v>36</v>
      </c>
      <c r="C85">
        <f>IF(COUNTIF(系1703!A:A,B85),1,0)</f>
        <v>1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si="3"/>
        <v>1</v>
      </c>
      <c r="H85">
        <f t="shared" si="4"/>
        <v>0</v>
      </c>
      <c r="I85" s="23">
        <f t="shared" si="5"/>
        <v>0</v>
      </c>
      <c r="J85">
        <f>SUMIF(K!$B:$B,$B85,K!$H:$H)</f>
        <v>20100</v>
      </c>
      <c r="K85">
        <f>SUMIF(K!$B:$B,$B85,K!$R:$R)</f>
        <v>-20100</v>
      </c>
      <c r="L85">
        <f>SUMIF(N!$B:$B,$B85,N!$H:$H)</f>
        <v>22100</v>
      </c>
      <c r="M85">
        <f>SUMIF(N!$B:$B,$B85,N!$R:$R)</f>
        <v>-22100</v>
      </c>
      <c r="N85">
        <f>SUMIF(Y!$B:$B,$B85,Y!$H:$H)</f>
        <v>30100</v>
      </c>
      <c r="O85">
        <f>SUMIF(Y!$B:$B,$B85,Y!$R:$R)</f>
        <v>-30100</v>
      </c>
      <c r="P85">
        <f>SUMIF('R'!$B:$B,$B85,'R'!$H:$H)</f>
        <v>12100</v>
      </c>
      <c r="Q85">
        <f>SUMIF('R'!$B:$B,$B85,'R'!$R:$R)</f>
        <v>-12100</v>
      </c>
      <c r="R85">
        <f>SUMIF(L!$B:$B,$B85,L!$H:$H)</f>
        <v>12100</v>
      </c>
      <c r="S85">
        <f>SUMIF(L!$B:$B,$B85,L!$R:$R)</f>
        <v>-12100</v>
      </c>
      <c r="T85">
        <f>SUMIF(Gy!$B:$B,$B85,Gy!$H:$H)</f>
        <v>0</v>
      </c>
      <c r="U85">
        <f>SUMIF(Gy!$B:$B,$B85,Gy!$R:$R)</f>
        <v>0</v>
      </c>
    </row>
    <row r="86" spans="1:21" x14ac:dyDescent="0.15">
      <c r="B86" s="10" t="s">
        <v>37</v>
      </c>
      <c r="C86">
        <f>IF(COUNTIF(系1703!A:A,B86),1,0)</f>
        <v>1</v>
      </c>
      <c r="D86">
        <f>IF(COUNTIF(系1703!C:C,B86),1,0)</f>
        <v>0</v>
      </c>
      <c r="E86">
        <f>IF(COUNTIF(系1703!D:D,B86),1,0)</f>
        <v>0</v>
      </c>
      <c r="F86">
        <f>IF(COUNTIF(系1703!E:E,B86),1,0)</f>
        <v>0</v>
      </c>
      <c r="G86">
        <f t="shared" si="3"/>
        <v>1</v>
      </c>
      <c r="H86">
        <f t="shared" si="4"/>
        <v>0</v>
      </c>
      <c r="I86" s="23">
        <f t="shared" si="5"/>
        <v>0</v>
      </c>
      <c r="J86">
        <f>SUMIF(K!$B:$B,$B86,K!$H:$H)</f>
        <v>0</v>
      </c>
      <c r="K86">
        <f>SUMIF(K!$B:$B,$B86,K!$R:$R)</f>
        <v>0</v>
      </c>
      <c r="L86">
        <f>SUMIF(N!$B:$B,$B86,N!$H:$H)</f>
        <v>0</v>
      </c>
      <c r="M86">
        <f>SUMIF(N!$B:$B,$B86,N!$R:$R)</f>
        <v>0</v>
      </c>
      <c r="N86">
        <f>SUMIF(Y!$B:$B,$B86,Y!$H:$H)</f>
        <v>0</v>
      </c>
      <c r="O86">
        <f>SUMIF(Y!$B:$B,$B86,Y!$R:$R)</f>
        <v>0</v>
      </c>
      <c r="P86">
        <f>SUMIF('R'!$B:$B,$B86,'R'!$H:$H)</f>
        <v>0</v>
      </c>
      <c r="Q86">
        <f>SUMIF('R'!$B:$B,$B86,'R'!$R:$R)</f>
        <v>0</v>
      </c>
      <c r="R86">
        <f>SUMIF(L!$B:$B,$B86,L!$H:$H)</f>
        <v>0</v>
      </c>
      <c r="S86">
        <f>SUMIF(L!$B:$B,$B86,L!$R:$R)</f>
        <v>0</v>
      </c>
      <c r="T86">
        <f>SUMIF(Gy!$B:$B,$B86,Gy!$H:$H)</f>
        <v>0</v>
      </c>
      <c r="U86">
        <f>SUMIF(Gy!$B:$B,$B86,Gy!$R:$R)</f>
        <v>0</v>
      </c>
    </row>
    <row r="87" spans="1:21" x14ac:dyDescent="0.15">
      <c r="B87" s="10" t="s">
        <v>38</v>
      </c>
      <c r="C87">
        <f>IF(COUNTIF(系1703!A:A,B87),1,0)</f>
        <v>1</v>
      </c>
      <c r="D87">
        <f>IF(COUNTIF(系1703!C:C,B87),1,0)</f>
        <v>0</v>
      </c>
      <c r="E87">
        <f>IF(COUNTIF(系1703!D:D,B87),1,0)</f>
        <v>0</v>
      </c>
      <c r="F87">
        <f>IF(COUNTIF(系1703!E:E,B87),1,0)</f>
        <v>0</v>
      </c>
      <c r="G87">
        <f t="shared" si="3"/>
        <v>1</v>
      </c>
      <c r="H87">
        <f t="shared" si="4"/>
        <v>0</v>
      </c>
      <c r="I87" s="23">
        <f t="shared" si="5"/>
        <v>0</v>
      </c>
      <c r="J87">
        <f>SUMIF(K!$B:$B,$B87,K!$H:$H)</f>
        <v>0</v>
      </c>
      <c r="K87">
        <f>SUMIF(K!$B:$B,$B87,K!$R:$R)</f>
        <v>0</v>
      </c>
      <c r="L87">
        <f>SUMIF(N!$B:$B,$B87,N!$H:$H)</f>
        <v>0</v>
      </c>
      <c r="M87">
        <f>SUMIF(N!$B:$B,$B87,N!$R:$R)</f>
        <v>0</v>
      </c>
      <c r="N87">
        <f>SUMIF(Y!$B:$B,$B87,Y!$H:$H)</f>
        <v>0</v>
      </c>
      <c r="O87">
        <f>SUMIF(Y!$B:$B,$B87,Y!$R:$R)</f>
        <v>0</v>
      </c>
      <c r="P87">
        <f>SUMIF('R'!$B:$B,$B87,'R'!$H:$H)</f>
        <v>0</v>
      </c>
      <c r="Q87">
        <f>SUMIF('R'!$B:$B,$B87,'R'!$R:$R)</f>
        <v>0</v>
      </c>
      <c r="R87">
        <f>SUMIF(L!$B:$B,$B87,L!$H:$H)</f>
        <v>0</v>
      </c>
      <c r="S87">
        <f>SUMIF(L!$B:$B,$B87,L!$R:$R)</f>
        <v>0</v>
      </c>
      <c r="T87">
        <f>SUMIF(Gy!$B:$B,$B87,Gy!$H:$H)</f>
        <v>0</v>
      </c>
      <c r="U87">
        <f>SUMIF(Gy!$B:$B,$B87,Gy!$R:$R)</f>
        <v>0</v>
      </c>
    </row>
    <row r="88" spans="1:21" x14ac:dyDescent="0.15">
      <c r="A88" s="12" t="s">
        <v>375</v>
      </c>
      <c r="B88" s="10" t="s">
        <v>40</v>
      </c>
      <c r="C88">
        <f>IF(COUNTIF(系1703!A:A,B88),1,0)</f>
        <v>1</v>
      </c>
      <c r="D88">
        <f>IF(COUNTIF(系1703!C:C,B88),1,0)</f>
        <v>1</v>
      </c>
      <c r="E88">
        <f>IF(COUNTIF(系1703!D:D,B88),1,0)</f>
        <v>1</v>
      </c>
      <c r="F88">
        <f>IF(COUNTIF(系1703!E:E,B88),1,0)</f>
        <v>1</v>
      </c>
      <c r="G88">
        <f t="shared" si="3"/>
        <v>4</v>
      </c>
      <c r="H88">
        <f t="shared" si="4"/>
        <v>0</v>
      </c>
      <c r="I88" s="23">
        <f t="shared" si="5"/>
        <v>0</v>
      </c>
      <c r="J88">
        <f>SUMIF(K!$B:$B,$B88,K!$H:$H)</f>
        <v>61500</v>
      </c>
      <c r="K88">
        <f>SUMIF(K!$B:$B,$B88,K!$R:$R)</f>
        <v>-61500</v>
      </c>
      <c r="L88">
        <f>SUMIF(N!$B:$B,$B88,N!$H:$H)</f>
        <v>0</v>
      </c>
      <c r="M88">
        <f>SUMIF(N!$B:$B,$B88,N!$R:$R)</f>
        <v>0</v>
      </c>
      <c r="N88">
        <f>SUMIF(Y!$B:$B,$B88,Y!$H:$H)</f>
        <v>0</v>
      </c>
      <c r="O88">
        <f>SUMIF(Y!$B:$B,$B88,Y!$R:$R)</f>
        <v>0</v>
      </c>
      <c r="P88">
        <f>SUMIF('R'!$B:$B,$B88,'R'!$H:$H)</f>
        <v>38430</v>
      </c>
      <c r="Q88">
        <f>SUMIF('R'!$B:$B,$B88,'R'!$R:$R)</f>
        <v>-38430</v>
      </c>
      <c r="R88">
        <f>SUMIF(L!$B:$B,$B88,L!$H:$H)</f>
        <v>90920.7</v>
      </c>
      <c r="S88">
        <f>SUMIF(L!$B:$B,$B88,L!$R:$R)</f>
        <v>-90920.7</v>
      </c>
      <c r="T88">
        <f>SUMIF(Gy!$B:$B,$B88,Gy!$H:$H)</f>
        <v>0</v>
      </c>
      <c r="U88">
        <f>SUMIF(Gy!$B:$B,$B88,Gy!$R:$R)</f>
        <v>0</v>
      </c>
    </row>
    <row r="89" spans="1:21" x14ac:dyDescent="0.15">
      <c r="B89" s="10" t="s">
        <v>293</v>
      </c>
      <c r="C89">
        <f>IF(COUNTIF(系1703!A:A,B89),1,0)</f>
        <v>1</v>
      </c>
      <c r="D89">
        <f>IF(COUNTIF(系1703!C:C,B89),1,0)</f>
        <v>0</v>
      </c>
      <c r="E89">
        <f>IF(COUNTIF(系1703!D:D,B89),1,0)</f>
        <v>0</v>
      </c>
      <c r="F89">
        <f>IF(COUNTIF(系1703!E:E,B89),1,0)</f>
        <v>0</v>
      </c>
      <c r="G89">
        <f t="shared" si="3"/>
        <v>1</v>
      </c>
      <c r="H89">
        <f t="shared" si="4"/>
        <v>0</v>
      </c>
      <c r="I89" s="23">
        <f t="shared" si="5"/>
        <v>0</v>
      </c>
      <c r="J89">
        <f>SUMIF(K!$B:$B,$B89,K!$H:$H)</f>
        <v>0</v>
      </c>
      <c r="K89">
        <f>SUMIF(K!$B:$B,$B89,K!$R:$R)</f>
        <v>0</v>
      </c>
      <c r="L89">
        <f>SUMIF(N!$B:$B,$B89,N!$H:$H)</f>
        <v>0</v>
      </c>
      <c r="M89">
        <f>SUMIF(N!$B:$B,$B89,N!$R:$R)</f>
        <v>0</v>
      </c>
      <c r="N89">
        <f>SUMIF(Y!$B:$B,$B89,Y!$H:$H)</f>
        <v>0</v>
      </c>
      <c r="O89">
        <f>SUMIF(Y!$B:$B,$B89,Y!$R:$R)</f>
        <v>0</v>
      </c>
      <c r="P89">
        <f>SUMIF('R'!$B:$B,$B89,'R'!$H:$H)</f>
        <v>0</v>
      </c>
      <c r="Q89">
        <f>SUMIF('R'!$B:$B,$B89,'R'!$R:$R)</f>
        <v>0</v>
      </c>
      <c r="R89">
        <f>SUMIF(L!$B:$B,$B89,L!$H:$H)</f>
        <v>0</v>
      </c>
      <c r="S89">
        <f>SUMIF(L!$B:$B,$B89,L!$R:$R)</f>
        <v>0</v>
      </c>
      <c r="T89">
        <f>SUMIF(Gy!$B:$B,$B89,Gy!$H:$H)</f>
        <v>0</v>
      </c>
      <c r="U89">
        <f>SUMIF(Gy!$B:$B,$B89,Gy!$R:$R)</f>
        <v>0</v>
      </c>
    </row>
    <row r="90" spans="1:21" x14ac:dyDescent="0.15">
      <c r="B90" s="10" t="s">
        <v>45</v>
      </c>
      <c r="C90">
        <f>IF(COUNTIF(系1703!A:A,B90),1,0)</f>
        <v>1</v>
      </c>
      <c r="D90">
        <f>IF(COUNTIF(系1703!C:C,B90),1,0)</f>
        <v>1</v>
      </c>
      <c r="E90">
        <f>IF(COUNTIF(系1703!D:D,B90),1,0)</f>
        <v>0</v>
      </c>
      <c r="F90">
        <f>IF(COUNTIF(系1703!E:E,B90),1,0)</f>
        <v>0</v>
      </c>
      <c r="G90">
        <f t="shared" si="3"/>
        <v>2</v>
      </c>
      <c r="H90">
        <f t="shared" si="4"/>
        <v>0</v>
      </c>
      <c r="I90" s="23">
        <f t="shared" si="5"/>
        <v>0</v>
      </c>
      <c r="J90">
        <f>SUMIF(K!$B:$B,$B90,K!$H:$H)</f>
        <v>0</v>
      </c>
      <c r="K90">
        <f>SUMIF(K!$B:$B,$B90,K!$R:$R)</f>
        <v>0</v>
      </c>
      <c r="L90">
        <f>SUMIF(N!$B:$B,$B90,N!$H:$H)</f>
        <v>0</v>
      </c>
      <c r="M90">
        <f>SUMIF(N!$B:$B,$B90,N!$R:$R)</f>
        <v>0</v>
      </c>
      <c r="N90">
        <f>SUMIF(Y!$B:$B,$B90,Y!$H:$H)</f>
        <v>0</v>
      </c>
      <c r="O90">
        <f>SUMIF(Y!$B:$B,$B90,Y!$R:$R)</f>
        <v>0</v>
      </c>
      <c r="P90">
        <f>SUMIF('R'!$B:$B,$B90,'R'!$H:$H)</f>
        <v>0</v>
      </c>
      <c r="Q90">
        <f>SUMIF('R'!$B:$B,$B90,'R'!$R:$R)</f>
        <v>0</v>
      </c>
      <c r="R90">
        <f>SUMIF(L!$B:$B,$B90,L!$H:$H)</f>
        <v>0</v>
      </c>
      <c r="S90">
        <f>SUMIF(L!$B:$B,$B90,L!$R:$R)</f>
        <v>0</v>
      </c>
      <c r="T90">
        <f>SUMIF(Gy!$B:$B,$B90,Gy!$H:$H)</f>
        <v>0</v>
      </c>
      <c r="U90">
        <f>SUMIF(Gy!$B:$B,$B90,Gy!$R:$R)</f>
        <v>0</v>
      </c>
    </row>
    <row r="91" spans="1:21" x14ac:dyDescent="0.15">
      <c r="B91" s="10" t="s">
        <v>47</v>
      </c>
      <c r="C91">
        <f>IF(COUNTIF(系1703!A:A,B91),1,0)</f>
        <v>1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si="3"/>
        <v>1</v>
      </c>
      <c r="H91">
        <f t="shared" si="4"/>
        <v>0</v>
      </c>
      <c r="I91" s="23">
        <f t="shared" si="5"/>
        <v>0</v>
      </c>
      <c r="J91">
        <f>SUMIF(K!$B:$B,$B91,K!$H:$H)</f>
        <v>0</v>
      </c>
      <c r="K91">
        <f>SUMIF(K!$B:$B,$B91,K!$R:$R)</f>
        <v>0</v>
      </c>
      <c r="L91">
        <f>SUMIF(N!$B:$B,$B91,N!$H:$H)</f>
        <v>0</v>
      </c>
      <c r="M91">
        <f>SUMIF(N!$B:$B,$B91,N!$R:$R)</f>
        <v>0</v>
      </c>
      <c r="N91">
        <f>SUMIF(Y!$B:$B,$B91,Y!$H:$H)</f>
        <v>0</v>
      </c>
      <c r="O91">
        <f>SUMIF(Y!$B:$B,$B91,Y!$R:$R)</f>
        <v>0</v>
      </c>
      <c r="P91">
        <f>SUMIF('R'!$B:$B,$B91,'R'!$H:$H)</f>
        <v>0</v>
      </c>
      <c r="Q91">
        <f>SUMIF('R'!$B:$B,$B91,'R'!$R:$R)</f>
        <v>0</v>
      </c>
      <c r="R91">
        <f>SUMIF(L!$B:$B,$B91,L!$H:$H)</f>
        <v>0</v>
      </c>
      <c r="S91">
        <f>SUMIF(L!$B:$B,$B91,L!$R:$R)</f>
        <v>0</v>
      </c>
      <c r="T91">
        <f>SUMIF(Gy!$B:$B,$B91,Gy!$H:$H)</f>
        <v>0</v>
      </c>
      <c r="U91">
        <f>SUMIF(Gy!$B:$B,$B91,Gy!$R:$R)</f>
        <v>0</v>
      </c>
    </row>
    <row r="92" spans="1:21" x14ac:dyDescent="0.15">
      <c r="B92" s="10" t="s">
        <v>49</v>
      </c>
      <c r="C92">
        <f>IF(COUNTIF(系1703!A:A,B92),1,0)</f>
        <v>1</v>
      </c>
      <c r="D92">
        <f>IF(COUNTIF(系1703!C:C,B92),1,0)</f>
        <v>0</v>
      </c>
      <c r="E92">
        <f>IF(COUNTIF(系1703!D:D,B92),1,0)</f>
        <v>0</v>
      </c>
      <c r="F92">
        <f>IF(COUNTIF(系1703!E:E,B92),1,0)</f>
        <v>0</v>
      </c>
      <c r="G92">
        <f t="shared" si="3"/>
        <v>1</v>
      </c>
      <c r="H92">
        <f t="shared" si="4"/>
        <v>0</v>
      </c>
      <c r="I92" s="23">
        <f t="shared" si="5"/>
        <v>0</v>
      </c>
      <c r="J92">
        <f>SUMIF(K!$B:$B,$B92,K!$H:$H)</f>
        <v>0</v>
      </c>
      <c r="K92">
        <f>SUMIF(K!$B:$B,$B92,K!$R:$R)</f>
        <v>0</v>
      </c>
      <c r="L92">
        <f>SUMIF(N!$B:$B,$B92,N!$H:$H)</f>
        <v>0</v>
      </c>
      <c r="M92">
        <f>SUMIF(N!$B:$B,$B92,N!$R:$R)</f>
        <v>0</v>
      </c>
      <c r="N92">
        <f>SUMIF(Y!$B:$B,$B92,Y!$H:$H)</f>
        <v>0</v>
      </c>
      <c r="O92">
        <f>SUMIF(Y!$B:$B,$B92,Y!$R:$R)</f>
        <v>0</v>
      </c>
      <c r="P92">
        <f>SUMIF('R'!$B:$B,$B92,'R'!$H:$H)</f>
        <v>0</v>
      </c>
      <c r="Q92">
        <f>SUMIF('R'!$B:$B,$B92,'R'!$R:$R)</f>
        <v>0</v>
      </c>
      <c r="R92">
        <f>SUMIF(L!$B:$B,$B92,L!$H:$H)</f>
        <v>0</v>
      </c>
      <c r="S92">
        <f>SUMIF(L!$B:$B,$B92,L!$R:$R)</f>
        <v>0</v>
      </c>
      <c r="T92">
        <f>SUMIF(Gy!$B:$B,$B92,Gy!$H:$H)</f>
        <v>0</v>
      </c>
      <c r="U92">
        <f>SUMIF(Gy!$B:$B,$B92,Gy!$R:$R)</f>
        <v>0</v>
      </c>
    </row>
    <row r="93" spans="1:21" x14ac:dyDescent="0.15">
      <c r="B93" s="10" t="s">
        <v>50</v>
      </c>
      <c r="C93">
        <f>IF(COUNTIF(系1703!A:A,B93),1,0)</f>
        <v>1</v>
      </c>
      <c r="D93">
        <f>IF(COUNTIF(系1703!C:C,B93),1,0)</f>
        <v>0</v>
      </c>
      <c r="E93">
        <f>IF(COUNTIF(系1703!D:D,B93),1,0)</f>
        <v>0</v>
      </c>
      <c r="F93">
        <f>IF(COUNTIF(系1703!E:E,B93),1,0)</f>
        <v>0</v>
      </c>
      <c r="G93">
        <f t="shared" si="3"/>
        <v>1</v>
      </c>
      <c r="H93">
        <f t="shared" si="4"/>
        <v>0</v>
      </c>
      <c r="I93" s="23">
        <f t="shared" si="5"/>
        <v>0</v>
      </c>
      <c r="J93">
        <f>SUMIF(K!$B:$B,$B93,K!$H:$H)</f>
        <v>0</v>
      </c>
      <c r="K93">
        <f>SUMIF(K!$B:$B,$B93,K!$R:$R)</f>
        <v>0</v>
      </c>
      <c r="L93">
        <f>SUMIF(N!$B:$B,$B93,N!$H:$H)</f>
        <v>0</v>
      </c>
      <c r="M93">
        <f>SUMIF(N!$B:$B,$B93,N!$R:$R)</f>
        <v>0</v>
      </c>
      <c r="N93">
        <f>SUMIF(Y!$B:$B,$B93,Y!$H:$H)</f>
        <v>0</v>
      </c>
      <c r="O93">
        <f>SUMIF(Y!$B:$B,$B93,Y!$R:$R)</f>
        <v>0</v>
      </c>
      <c r="P93">
        <f>SUMIF('R'!$B:$B,$B93,'R'!$H:$H)</f>
        <v>0</v>
      </c>
      <c r="Q93">
        <f>SUMIF('R'!$B:$B,$B93,'R'!$R:$R)</f>
        <v>0</v>
      </c>
      <c r="R93">
        <f>SUMIF(L!$B:$B,$B93,L!$H:$H)</f>
        <v>0</v>
      </c>
      <c r="S93">
        <f>SUMIF(L!$B:$B,$B93,L!$R:$R)</f>
        <v>0</v>
      </c>
      <c r="T93">
        <f>SUMIF(Gy!$B:$B,$B93,Gy!$H:$H)</f>
        <v>0</v>
      </c>
      <c r="U93">
        <f>SUMIF(Gy!$B:$B,$B93,Gy!$R:$R)</f>
        <v>0</v>
      </c>
    </row>
    <row r="94" spans="1:21" x14ac:dyDescent="0.15">
      <c r="B94" s="10" t="s">
        <v>51</v>
      </c>
      <c r="C94">
        <f>IF(COUNTIF(系1703!A:A,B94),1,0)</f>
        <v>1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si="3"/>
        <v>1</v>
      </c>
      <c r="H94">
        <f t="shared" si="4"/>
        <v>0</v>
      </c>
      <c r="I94" s="23">
        <f t="shared" si="5"/>
        <v>0</v>
      </c>
      <c r="J94">
        <f>SUMIF(K!$B:$B,$B94,K!$H:$H)</f>
        <v>0</v>
      </c>
      <c r="K94">
        <f>SUMIF(K!$B:$B,$B94,K!$R:$R)</f>
        <v>0</v>
      </c>
      <c r="L94">
        <f>SUMIF(N!$B:$B,$B94,N!$H:$H)</f>
        <v>0</v>
      </c>
      <c r="M94">
        <f>SUMIF(N!$B:$B,$B94,N!$R:$R)</f>
        <v>0</v>
      </c>
      <c r="N94">
        <f>SUMIF(Y!$B:$B,$B94,Y!$H:$H)</f>
        <v>0</v>
      </c>
      <c r="O94">
        <f>SUMIF(Y!$B:$B,$B94,Y!$R:$R)</f>
        <v>0</v>
      </c>
      <c r="P94">
        <f>SUMIF('R'!$B:$B,$B94,'R'!$H:$H)</f>
        <v>0</v>
      </c>
      <c r="Q94">
        <f>SUMIF('R'!$B:$B,$B94,'R'!$R:$R)</f>
        <v>0</v>
      </c>
      <c r="R94">
        <f>SUMIF(L!$B:$B,$B94,L!$H:$H)</f>
        <v>0</v>
      </c>
      <c r="S94">
        <f>SUMIF(L!$B:$B,$B94,L!$R:$R)</f>
        <v>0</v>
      </c>
      <c r="T94">
        <f>SUMIF(Gy!$B:$B,$B94,Gy!$H:$H)</f>
        <v>0</v>
      </c>
      <c r="U94">
        <f>SUMIF(Gy!$B:$B,$B94,Gy!$R:$R)</f>
        <v>0</v>
      </c>
    </row>
    <row r="95" spans="1:21" x14ac:dyDescent="0.15">
      <c r="B95" s="10" t="s">
        <v>52</v>
      </c>
      <c r="C95">
        <f>IF(COUNTIF(系1703!A:A,B95),1,0)</f>
        <v>1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si="3"/>
        <v>1</v>
      </c>
      <c r="H95">
        <f t="shared" si="4"/>
        <v>0</v>
      </c>
      <c r="I95" s="23">
        <f t="shared" si="5"/>
        <v>0</v>
      </c>
      <c r="J95">
        <f>SUMIF(K!$B:$B,$B95,K!$H:$H)</f>
        <v>0</v>
      </c>
      <c r="K95">
        <f>SUMIF(K!$B:$B,$B95,K!$R:$R)</f>
        <v>0</v>
      </c>
      <c r="L95">
        <f>SUMIF(N!$B:$B,$B95,N!$H:$H)</f>
        <v>0</v>
      </c>
      <c r="M95">
        <f>SUMIF(N!$B:$B,$B95,N!$R:$R)</f>
        <v>0</v>
      </c>
      <c r="N95">
        <f>SUMIF(Y!$B:$B,$B95,Y!$H:$H)</f>
        <v>0</v>
      </c>
      <c r="O95">
        <f>SUMIF(Y!$B:$B,$B95,Y!$R:$R)</f>
        <v>0</v>
      </c>
      <c r="P95">
        <f>SUMIF('R'!$B:$B,$B95,'R'!$H:$H)</f>
        <v>0</v>
      </c>
      <c r="Q95">
        <f>SUMIF('R'!$B:$B,$B95,'R'!$R:$R)</f>
        <v>0</v>
      </c>
      <c r="R95">
        <f>SUMIF(L!$B:$B,$B95,L!$H:$H)</f>
        <v>0</v>
      </c>
      <c r="S95">
        <f>SUMIF(L!$B:$B,$B95,L!$R:$R)</f>
        <v>0</v>
      </c>
      <c r="T95">
        <f>SUMIF(Gy!$B:$B,$B95,Gy!$H:$H)</f>
        <v>0</v>
      </c>
      <c r="U95">
        <f>SUMIF(Gy!$B:$B,$B95,Gy!$R:$R)</f>
        <v>0</v>
      </c>
    </row>
    <row r="96" spans="1:21" x14ac:dyDescent="0.15">
      <c r="B96" s="10" t="s">
        <v>53</v>
      </c>
      <c r="C96">
        <f>IF(COUNTIF(系1703!A:A,B96),1,0)</f>
        <v>1</v>
      </c>
      <c r="D96">
        <f>IF(COUNTIF(系1703!C:C,B96),1,0)</f>
        <v>1</v>
      </c>
      <c r="E96">
        <f>IF(COUNTIF(系1703!D:D,B96),1,0)</f>
        <v>0</v>
      </c>
      <c r="F96">
        <f>IF(COUNTIF(系1703!E:E,B96),1,0)</f>
        <v>0</v>
      </c>
      <c r="G96">
        <f t="shared" si="3"/>
        <v>2</v>
      </c>
      <c r="H96">
        <f t="shared" si="4"/>
        <v>0</v>
      </c>
      <c r="I96" s="23">
        <f t="shared" si="5"/>
        <v>0</v>
      </c>
      <c r="J96">
        <f>SUMIF(K!$B:$B,$B96,K!$H:$H)</f>
        <v>89215</v>
      </c>
      <c r="K96">
        <f>SUMIF(K!$B:$B,$B96,K!$R:$R)</f>
        <v>-89215</v>
      </c>
      <c r="L96">
        <f>SUMIF(N!$B:$B,$B96,N!$H:$H)</f>
        <v>0</v>
      </c>
      <c r="M96">
        <f>SUMIF(N!$B:$B,$B96,N!$R:$R)</f>
        <v>0</v>
      </c>
      <c r="N96">
        <f>SUMIF(Y!$B:$B,$B96,Y!$H:$H)</f>
        <v>0</v>
      </c>
      <c r="O96">
        <f>SUMIF(Y!$B:$B,$B96,Y!$R:$R)</f>
        <v>0</v>
      </c>
      <c r="P96">
        <f>SUMIF('R'!$B:$B,$B96,'R'!$H:$H)</f>
        <v>0</v>
      </c>
      <c r="Q96">
        <f>SUMIF('R'!$B:$B,$B96,'R'!$R:$R)</f>
        <v>0</v>
      </c>
      <c r="R96">
        <f>SUMIF(L!$B:$B,$B96,L!$H:$H)</f>
        <v>0</v>
      </c>
      <c r="S96">
        <f>SUMIF(L!$B:$B,$B96,L!$R:$R)</f>
        <v>0</v>
      </c>
      <c r="T96">
        <f>SUMIF(Gy!$B:$B,$B96,Gy!$H:$H)</f>
        <v>0</v>
      </c>
      <c r="U96">
        <f>SUMIF(Gy!$B:$B,$B96,Gy!$R:$R)</f>
        <v>0</v>
      </c>
    </row>
    <row r="97" spans="1:21" x14ac:dyDescent="0.15">
      <c r="B97" s="10" t="s">
        <v>257</v>
      </c>
      <c r="C97">
        <f>IF(COUNTIF(系1703!A:A,B97),1,0)</f>
        <v>1</v>
      </c>
      <c r="D97">
        <f>IF(COUNTIF(系1703!C:C,B97),1,0)</f>
        <v>0</v>
      </c>
      <c r="E97">
        <f>IF(COUNTIF(系1703!D:D,B97),1,0)</f>
        <v>0</v>
      </c>
      <c r="F97">
        <f>IF(COUNTIF(系1703!E:E,B97),1,0)</f>
        <v>0</v>
      </c>
      <c r="G97">
        <f t="shared" si="3"/>
        <v>1</v>
      </c>
      <c r="H97">
        <f t="shared" si="4"/>
        <v>0</v>
      </c>
      <c r="I97" s="23">
        <f t="shared" si="5"/>
        <v>0</v>
      </c>
      <c r="J97">
        <f>SUMIF(K!$B:$B,$B97,K!$H:$H)</f>
        <v>0</v>
      </c>
      <c r="K97">
        <f>SUMIF(K!$B:$B,$B97,K!$R:$R)</f>
        <v>0</v>
      </c>
      <c r="L97">
        <f>SUMIF(N!$B:$B,$B97,N!$H:$H)</f>
        <v>0</v>
      </c>
      <c r="M97">
        <f>SUMIF(N!$B:$B,$B97,N!$R:$R)</f>
        <v>0</v>
      </c>
      <c r="N97">
        <f>SUMIF(Y!$B:$B,$B97,Y!$H:$H)</f>
        <v>0</v>
      </c>
      <c r="O97">
        <f>SUMIF(Y!$B:$B,$B97,Y!$R:$R)</f>
        <v>0</v>
      </c>
      <c r="P97">
        <f>SUMIF('R'!$B:$B,$B97,'R'!$H:$H)</f>
        <v>0</v>
      </c>
      <c r="Q97">
        <f>SUMIF('R'!$B:$B,$B97,'R'!$R:$R)</f>
        <v>0</v>
      </c>
      <c r="R97">
        <f>SUMIF(L!$B:$B,$B97,L!$H:$H)</f>
        <v>0</v>
      </c>
      <c r="S97">
        <f>SUMIF(L!$B:$B,$B97,L!$R:$R)</f>
        <v>0</v>
      </c>
      <c r="T97">
        <f>SUMIF(Gy!$B:$B,$B97,Gy!$H:$H)</f>
        <v>0</v>
      </c>
      <c r="U97">
        <f>SUMIF(Gy!$B:$B,$B97,Gy!$R:$R)</f>
        <v>0</v>
      </c>
    </row>
    <row r="98" spans="1:21" x14ac:dyDescent="0.15">
      <c r="B98" s="10" t="s">
        <v>142</v>
      </c>
      <c r="C98">
        <f>IF(COUNTIF(系1703!A:A,B98),1,0)</f>
        <v>1</v>
      </c>
      <c r="D98">
        <f>IF(COUNTIF(系1703!C:C,B98),1,0)</f>
        <v>1</v>
      </c>
      <c r="E98">
        <f>IF(COUNTIF(系1703!D:D,B98),1,0)</f>
        <v>1</v>
      </c>
      <c r="F98">
        <f>IF(COUNTIF(系1703!E:E,B98),1,0)</f>
        <v>0</v>
      </c>
      <c r="G98">
        <f t="shared" si="3"/>
        <v>3</v>
      </c>
      <c r="H98">
        <f t="shared" si="4"/>
        <v>0</v>
      </c>
      <c r="I98" s="23">
        <f t="shared" si="5"/>
        <v>0</v>
      </c>
      <c r="J98">
        <f>SUMIF(K!$B:$B,$B98,K!$H:$H)</f>
        <v>0</v>
      </c>
      <c r="K98">
        <f>SUMIF(K!$B:$B,$B98,K!$R:$R)</f>
        <v>0</v>
      </c>
      <c r="L98">
        <f>SUMIF(N!$B:$B,$B98,N!$H:$H)</f>
        <v>0</v>
      </c>
      <c r="M98">
        <f>SUMIF(N!$B:$B,$B98,N!$R:$R)</f>
        <v>0</v>
      </c>
      <c r="N98">
        <f>SUMIF(Y!$B:$B,$B98,Y!$H:$H)</f>
        <v>0</v>
      </c>
      <c r="O98">
        <f>SUMIF(Y!$B:$B,$B98,Y!$R:$R)</f>
        <v>0</v>
      </c>
      <c r="P98">
        <f>SUMIF('R'!$B:$B,$B98,'R'!$H:$H)</f>
        <v>0</v>
      </c>
      <c r="Q98">
        <f>SUMIF('R'!$B:$B,$B98,'R'!$R:$R)</f>
        <v>0</v>
      </c>
      <c r="R98">
        <f>SUMIF(L!$B:$B,$B98,L!$H:$H)</f>
        <v>0</v>
      </c>
      <c r="S98">
        <f>SUMIF(L!$B:$B,$B98,L!$R:$R)</f>
        <v>0</v>
      </c>
      <c r="T98">
        <f>SUMIF(Gy!$B:$B,$B98,Gy!$H:$H)</f>
        <v>0</v>
      </c>
      <c r="U98">
        <f>SUMIF(Gy!$B:$B,$B98,Gy!$R:$R)</f>
        <v>0</v>
      </c>
    </row>
    <row r="99" spans="1:21" x14ac:dyDescent="0.15">
      <c r="B99" s="10" t="s">
        <v>54</v>
      </c>
      <c r="C99">
        <f>IF(COUNTIF(系1703!A:A,B99),1,0)</f>
        <v>1</v>
      </c>
      <c r="D99">
        <f>IF(COUNTIF(系1703!C:C,B99),1,0)</f>
        <v>0</v>
      </c>
      <c r="E99">
        <f>IF(COUNTIF(系1703!D:D,B99),1,0)</f>
        <v>0</v>
      </c>
      <c r="F99">
        <f>IF(COUNTIF(系1703!E:E,B99),1,0)</f>
        <v>0</v>
      </c>
      <c r="G99">
        <f t="shared" si="3"/>
        <v>1</v>
      </c>
      <c r="H99">
        <f t="shared" si="4"/>
        <v>0</v>
      </c>
      <c r="I99" s="23">
        <f t="shared" si="5"/>
        <v>0</v>
      </c>
      <c r="J99">
        <f>SUMIF(K!$B:$B,$B99,K!$H:$H)</f>
        <v>0</v>
      </c>
      <c r="K99">
        <f>SUMIF(K!$B:$B,$B99,K!$R:$R)</f>
        <v>0</v>
      </c>
      <c r="L99">
        <f>SUMIF(N!$B:$B,$B99,N!$H:$H)</f>
        <v>0</v>
      </c>
      <c r="M99">
        <f>SUMIF(N!$B:$B,$B99,N!$R:$R)</f>
        <v>0</v>
      </c>
      <c r="N99">
        <f>SUMIF(Y!$B:$B,$B99,Y!$H:$H)</f>
        <v>0</v>
      </c>
      <c r="O99">
        <f>SUMIF(Y!$B:$B,$B99,Y!$R:$R)</f>
        <v>0</v>
      </c>
      <c r="P99">
        <f>SUMIF('R'!$B:$B,$B99,'R'!$H:$H)</f>
        <v>0</v>
      </c>
      <c r="Q99">
        <f>SUMIF('R'!$B:$B,$B99,'R'!$R:$R)</f>
        <v>0</v>
      </c>
      <c r="R99">
        <f>SUMIF(L!$B:$B,$B99,L!$H:$H)</f>
        <v>0</v>
      </c>
      <c r="S99">
        <f>SUMIF(L!$B:$B,$B99,L!$R:$R)</f>
        <v>0</v>
      </c>
      <c r="T99">
        <f>SUMIF(Gy!$B:$B,$B99,Gy!$H:$H)</f>
        <v>0</v>
      </c>
      <c r="U99">
        <f>SUMIF(Gy!$B:$B,$B99,Gy!$R:$R)</f>
        <v>0</v>
      </c>
    </row>
    <row r="100" spans="1:21" x14ac:dyDescent="0.15">
      <c r="B100" s="10" t="s">
        <v>55</v>
      </c>
      <c r="C100">
        <f>IF(COUNTIF(系1703!A:A,B100),1,0)</f>
        <v>1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si="3"/>
        <v>1</v>
      </c>
      <c r="H100">
        <f t="shared" si="4"/>
        <v>0</v>
      </c>
      <c r="I100" s="23">
        <f t="shared" si="5"/>
        <v>0</v>
      </c>
      <c r="J100">
        <f>SUMIF(K!$B:$B,$B100,K!$H:$H)</f>
        <v>0</v>
      </c>
      <c r="K100">
        <f>SUMIF(K!$B:$B,$B100,K!$R:$R)</f>
        <v>0</v>
      </c>
      <c r="L100">
        <f>SUMIF(N!$B:$B,$B100,N!$H:$H)</f>
        <v>0</v>
      </c>
      <c r="M100">
        <f>SUMIF(N!$B:$B,$B100,N!$R:$R)</f>
        <v>0</v>
      </c>
      <c r="N100">
        <f>SUMIF(Y!$B:$B,$B100,Y!$H:$H)</f>
        <v>0</v>
      </c>
      <c r="O100">
        <f>SUMIF(Y!$B:$B,$B100,Y!$R:$R)</f>
        <v>0</v>
      </c>
      <c r="P100">
        <f>SUMIF('R'!$B:$B,$B100,'R'!$H:$H)</f>
        <v>0</v>
      </c>
      <c r="Q100">
        <f>SUMIF('R'!$B:$B,$B100,'R'!$R:$R)</f>
        <v>0</v>
      </c>
      <c r="R100">
        <f>SUMIF(L!$B:$B,$B100,L!$H:$H)</f>
        <v>0</v>
      </c>
      <c r="S100">
        <f>SUMIF(L!$B:$B,$B100,L!$R:$R)</f>
        <v>0</v>
      </c>
      <c r="T100">
        <f>SUMIF(Gy!$B:$B,$B100,Gy!$H:$H)</f>
        <v>0</v>
      </c>
      <c r="U100">
        <f>SUMIF(Gy!$B:$B,$B100,Gy!$R:$R)</f>
        <v>0</v>
      </c>
    </row>
    <row r="101" spans="1:21" x14ac:dyDescent="0.15">
      <c r="A101" s="12" t="s">
        <v>332</v>
      </c>
      <c r="B101" s="10" t="s">
        <v>61</v>
      </c>
      <c r="C101">
        <f>IF(COUNTIF(系1703!A:A,B101),1,0)</f>
        <v>1</v>
      </c>
      <c r="D101">
        <f>IF(COUNTIF(系1703!C:C,B101),1,0)</f>
        <v>1</v>
      </c>
      <c r="E101">
        <f>IF(COUNTIF(系1703!D:D,B101),1,0)</f>
        <v>0</v>
      </c>
      <c r="F101">
        <f>IF(COUNTIF(系1703!E:E,B101),1,0)</f>
        <v>0</v>
      </c>
      <c r="G101">
        <f t="shared" si="3"/>
        <v>2</v>
      </c>
      <c r="H101">
        <f t="shared" si="4"/>
        <v>0</v>
      </c>
      <c r="I101" s="23">
        <f t="shared" si="5"/>
        <v>0</v>
      </c>
      <c r="J101">
        <f>SUMIF(K!$B:$B,$B101,K!$H:$H)</f>
        <v>16000</v>
      </c>
      <c r="K101">
        <f>SUMIF(K!$B:$B,$B101,K!$R:$R)</f>
        <v>-16000</v>
      </c>
      <c r="L101">
        <f>SUMIF(N!$B:$B,$B101,N!$H:$H)</f>
        <v>0</v>
      </c>
      <c r="M101">
        <f>SUMIF(N!$B:$B,$B101,N!$R:$R)</f>
        <v>0</v>
      </c>
      <c r="N101">
        <f>SUMIF(Y!$B:$B,$B101,Y!$H:$H)</f>
        <v>0</v>
      </c>
      <c r="O101">
        <f>SUMIF(Y!$B:$B,$B101,Y!$R:$R)</f>
        <v>0</v>
      </c>
      <c r="P101">
        <f>SUMIF('R'!$B:$B,$B101,'R'!$H:$H)</f>
        <v>10000</v>
      </c>
      <c r="Q101">
        <f>SUMIF('R'!$B:$B,$B101,'R'!$R:$R)</f>
        <v>-10000</v>
      </c>
      <c r="R101">
        <f>SUMIF(L!$B:$B,$B101,L!$H:$H)</f>
        <v>61000</v>
      </c>
      <c r="S101">
        <f>SUMIF(L!$B:$B,$B101,L!$R:$R)</f>
        <v>-61000</v>
      </c>
      <c r="T101">
        <f>SUMIF(Gy!$B:$B,$B101,Gy!$H:$H)</f>
        <v>0</v>
      </c>
      <c r="U101">
        <f>SUMIF(Gy!$B:$B,$B101,Gy!$R:$R)</f>
        <v>0</v>
      </c>
    </row>
    <row r="102" spans="1:21" x14ac:dyDescent="0.15">
      <c r="B102" s="10" t="s">
        <v>68</v>
      </c>
      <c r="C102">
        <f>IF(COUNTIF(系1703!A:A,B102),1,0)</f>
        <v>1</v>
      </c>
      <c r="D102">
        <f>IF(COUNTIF(系1703!C:C,B102),1,0)</f>
        <v>1</v>
      </c>
      <c r="E102">
        <f>IF(COUNTIF(系1703!D:D,B102),1,0)</f>
        <v>1</v>
      </c>
      <c r="F102">
        <f>IF(COUNTIF(系1703!E:E,B102),1,0)</f>
        <v>0</v>
      </c>
      <c r="G102">
        <f t="shared" si="3"/>
        <v>3</v>
      </c>
      <c r="H102">
        <f t="shared" si="4"/>
        <v>0</v>
      </c>
      <c r="I102" s="23">
        <f t="shared" si="5"/>
        <v>0</v>
      </c>
      <c r="J102">
        <f>SUMIF(K!$B:$B,$B102,K!$H:$H)</f>
        <v>0</v>
      </c>
      <c r="K102">
        <f>SUMIF(K!$B:$B,$B102,K!$R:$R)</f>
        <v>0</v>
      </c>
      <c r="L102">
        <f>SUMIF(N!$B:$B,$B102,N!$H:$H)</f>
        <v>0</v>
      </c>
      <c r="M102">
        <f>SUMIF(N!$B:$B,$B102,N!$R:$R)</f>
        <v>0</v>
      </c>
      <c r="N102">
        <f>SUMIF(Y!$B:$B,$B102,Y!$H:$H)</f>
        <v>0</v>
      </c>
      <c r="O102">
        <f>SUMIF(Y!$B:$B,$B102,Y!$R:$R)</f>
        <v>0</v>
      </c>
      <c r="P102">
        <f>SUMIF('R'!$B:$B,$B102,'R'!$H:$H)</f>
        <v>0</v>
      </c>
      <c r="Q102">
        <f>SUMIF('R'!$B:$B,$B102,'R'!$R:$R)</f>
        <v>0</v>
      </c>
      <c r="R102">
        <f>SUMIF(L!$B:$B,$B102,L!$H:$H)</f>
        <v>0</v>
      </c>
      <c r="S102">
        <f>SUMIF(L!$B:$B,$B102,L!$R:$R)</f>
        <v>0</v>
      </c>
      <c r="T102">
        <f>SUMIF(Gy!$B:$B,$B102,Gy!$H:$H)</f>
        <v>0</v>
      </c>
      <c r="U102">
        <f>SUMIF(Gy!$B:$B,$B102,Gy!$R:$R)</f>
        <v>0</v>
      </c>
    </row>
    <row r="103" spans="1:21" x14ac:dyDescent="0.15">
      <c r="B103" s="10" t="s">
        <v>72</v>
      </c>
      <c r="C103">
        <f>IF(COUNTIF(系1703!A:A,B103),1,0)</f>
        <v>1</v>
      </c>
      <c r="D103">
        <f>IF(COUNTIF(系1703!C:C,B103),1,0)</f>
        <v>0</v>
      </c>
      <c r="E103">
        <f>IF(COUNTIF(系1703!D:D,B103),1,0)</f>
        <v>0</v>
      </c>
      <c r="F103">
        <f>IF(COUNTIF(系1703!E:E,B103),1,0)</f>
        <v>0</v>
      </c>
      <c r="G103">
        <f t="shared" si="3"/>
        <v>1</v>
      </c>
      <c r="H103">
        <f t="shared" si="4"/>
        <v>0</v>
      </c>
      <c r="I103" s="23">
        <f t="shared" si="5"/>
        <v>0</v>
      </c>
      <c r="J103">
        <f>SUMIF(K!$B:$B,$B103,K!$H:$H)</f>
        <v>0</v>
      </c>
      <c r="K103">
        <f>SUMIF(K!$B:$B,$B103,K!$R:$R)</f>
        <v>0</v>
      </c>
      <c r="L103">
        <f>SUMIF(N!$B:$B,$B103,N!$H:$H)</f>
        <v>0</v>
      </c>
      <c r="M103">
        <f>SUMIF(N!$B:$B,$B103,N!$R:$R)</f>
        <v>0</v>
      </c>
      <c r="N103">
        <f>SUMIF(Y!$B:$B,$B103,Y!$H:$H)</f>
        <v>0</v>
      </c>
      <c r="O103">
        <f>SUMIF(Y!$B:$B,$B103,Y!$R:$R)</f>
        <v>0</v>
      </c>
      <c r="P103">
        <f>SUMIF('R'!$B:$B,$B103,'R'!$H:$H)</f>
        <v>0</v>
      </c>
      <c r="Q103">
        <f>SUMIF('R'!$B:$B,$B103,'R'!$R:$R)</f>
        <v>0</v>
      </c>
      <c r="R103">
        <f>SUMIF(L!$B:$B,$B103,L!$H:$H)</f>
        <v>0</v>
      </c>
      <c r="S103">
        <f>SUMIF(L!$B:$B,$B103,L!$R:$R)</f>
        <v>0</v>
      </c>
      <c r="T103">
        <f>SUMIF(Gy!$B:$B,$B103,Gy!$H:$H)</f>
        <v>0</v>
      </c>
      <c r="U103">
        <f>SUMIF(Gy!$B:$B,$B103,Gy!$R:$R)</f>
        <v>0</v>
      </c>
    </row>
    <row r="104" spans="1:21" x14ac:dyDescent="0.15">
      <c r="B104" s="10" t="s">
        <v>73</v>
      </c>
      <c r="C104">
        <f>IF(COUNTIF(系1703!A:A,B104),1,0)</f>
        <v>1</v>
      </c>
      <c r="D104">
        <f>IF(COUNTIF(系1703!C:C,B104),1,0)</f>
        <v>0</v>
      </c>
      <c r="E104">
        <f>IF(COUNTIF(系1703!D:D,B104),1,0)</f>
        <v>0</v>
      </c>
      <c r="F104">
        <f>IF(COUNTIF(系1703!E:E,B104),1,0)</f>
        <v>0</v>
      </c>
      <c r="G104">
        <f t="shared" si="3"/>
        <v>1</v>
      </c>
      <c r="H104">
        <f t="shared" si="4"/>
        <v>0</v>
      </c>
      <c r="I104" s="23">
        <f t="shared" si="5"/>
        <v>0</v>
      </c>
      <c r="J104">
        <f>SUMIF(K!$B:$B,$B104,K!$H:$H)</f>
        <v>9980</v>
      </c>
      <c r="K104">
        <f>SUMIF(K!$B:$B,$B104,K!$R:$R)</f>
        <v>-9980</v>
      </c>
      <c r="L104">
        <f>SUMIF(N!$B:$B,$B104,N!$H:$H)</f>
        <v>9980</v>
      </c>
      <c r="M104">
        <f>SUMIF(N!$B:$B,$B104,N!$R:$R)</f>
        <v>-9980</v>
      </c>
      <c r="N104">
        <f>SUMIF(Y!$B:$B,$B104,Y!$H:$H)</f>
        <v>5000</v>
      </c>
      <c r="O104">
        <f>SUMIF(Y!$B:$B,$B104,Y!$R:$R)</f>
        <v>-5000</v>
      </c>
      <c r="P104">
        <f>SUMIF('R'!$B:$B,$B104,'R'!$H:$H)</f>
        <v>29800</v>
      </c>
      <c r="Q104">
        <f>SUMIF('R'!$B:$B,$B104,'R'!$R:$R)</f>
        <v>-29800</v>
      </c>
      <c r="R104">
        <f>SUMIF(L!$B:$B,$B104,L!$H:$H)</f>
        <v>17880</v>
      </c>
      <c r="S104">
        <f>SUMIF(L!$B:$B,$B104,L!$R:$R)</f>
        <v>-17880</v>
      </c>
      <c r="T104">
        <f>SUMIF(Gy!$B:$B,$B104,Gy!$H:$H)</f>
        <v>0</v>
      </c>
      <c r="U104">
        <f>SUMIF(Gy!$B:$B,$B104,Gy!$R:$R)</f>
        <v>0</v>
      </c>
    </row>
    <row r="105" spans="1:21" x14ac:dyDescent="0.15">
      <c r="B105" s="10" t="s">
        <v>74</v>
      </c>
      <c r="C105">
        <f>IF(COUNTIF(系1703!A:A,B105),1,0)</f>
        <v>1</v>
      </c>
      <c r="D105">
        <f>IF(COUNTIF(系1703!C:C,B105),1,0)</f>
        <v>0</v>
      </c>
      <c r="E105">
        <f>IF(COUNTIF(系1703!D:D,B105),1,0)</f>
        <v>0</v>
      </c>
      <c r="F105">
        <f>IF(COUNTIF(系1703!E:E,B105),1,0)</f>
        <v>0</v>
      </c>
      <c r="G105">
        <f t="shared" si="3"/>
        <v>1</v>
      </c>
      <c r="H105">
        <f t="shared" si="4"/>
        <v>0</v>
      </c>
      <c r="I105" s="23">
        <f t="shared" si="5"/>
        <v>0</v>
      </c>
      <c r="J105">
        <f>SUMIF(K!$B:$B,$B105,K!$H:$H)</f>
        <v>0</v>
      </c>
      <c r="K105">
        <f>SUMIF(K!$B:$B,$B105,K!$R:$R)</f>
        <v>0</v>
      </c>
      <c r="L105">
        <f>SUMIF(N!$B:$B,$B105,N!$H:$H)</f>
        <v>0</v>
      </c>
      <c r="M105">
        <f>SUMIF(N!$B:$B,$B105,N!$R:$R)</f>
        <v>0</v>
      </c>
      <c r="N105">
        <f>SUMIF(Y!$B:$B,$B105,Y!$H:$H)</f>
        <v>0</v>
      </c>
      <c r="O105">
        <f>SUMIF(Y!$B:$B,$B105,Y!$R:$R)</f>
        <v>0</v>
      </c>
      <c r="P105">
        <f>SUMIF('R'!$B:$B,$B105,'R'!$H:$H)</f>
        <v>0</v>
      </c>
      <c r="Q105">
        <f>SUMIF('R'!$B:$B,$B105,'R'!$R:$R)</f>
        <v>0</v>
      </c>
      <c r="R105">
        <f>SUMIF(L!$B:$B,$B105,L!$H:$H)</f>
        <v>0</v>
      </c>
      <c r="S105">
        <f>SUMIF(L!$B:$B,$B105,L!$R:$R)</f>
        <v>0</v>
      </c>
      <c r="T105">
        <f>SUMIF(Gy!$B:$B,$B105,Gy!$H:$H)</f>
        <v>0</v>
      </c>
      <c r="U105">
        <f>SUMIF(Gy!$B:$B,$B105,Gy!$R:$R)</f>
        <v>0</v>
      </c>
    </row>
    <row r="106" spans="1:21" x14ac:dyDescent="0.15">
      <c r="B106" s="10" t="s">
        <v>75</v>
      </c>
      <c r="C106">
        <f>IF(COUNTIF(系1703!A:A,B106),1,0)</f>
        <v>1</v>
      </c>
      <c r="D106">
        <f>IF(COUNTIF(系1703!C:C,B106),1,0)</f>
        <v>0</v>
      </c>
      <c r="E106">
        <f>IF(COUNTIF(系1703!D:D,B106),1,0)</f>
        <v>0</v>
      </c>
      <c r="F106">
        <f>IF(COUNTIF(系1703!E:E,B106),1,0)</f>
        <v>0</v>
      </c>
      <c r="G106">
        <f t="shared" si="3"/>
        <v>1</v>
      </c>
      <c r="H106">
        <f t="shared" si="4"/>
        <v>0</v>
      </c>
      <c r="I106" s="23">
        <f t="shared" si="5"/>
        <v>0</v>
      </c>
      <c r="J106">
        <f>SUMIF(K!$B:$B,$B106,K!$H:$H)</f>
        <v>0</v>
      </c>
      <c r="K106">
        <f>SUMIF(K!$B:$B,$B106,K!$R:$R)</f>
        <v>0</v>
      </c>
      <c r="L106">
        <f>SUMIF(N!$B:$B,$B106,N!$H:$H)</f>
        <v>0</v>
      </c>
      <c r="M106">
        <f>SUMIF(N!$B:$B,$B106,N!$R:$R)</f>
        <v>0</v>
      </c>
      <c r="N106">
        <f>SUMIF(Y!$B:$B,$B106,Y!$H:$H)</f>
        <v>100000</v>
      </c>
      <c r="O106">
        <f>SUMIF(Y!$B:$B,$B106,Y!$R:$R)</f>
        <v>-100000</v>
      </c>
      <c r="P106">
        <f>SUMIF('R'!$B:$B,$B106,'R'!$H:$H)</f>
        <v>43000</v>
      </c>
      <c r="Q106">
        <f>SUMIF('R'!$B:$B,$B106,'R'!$R:$R)</f>
        <v>-43000</v>
      </c>
      <c r="R106">
        <f>SUMIF(L!$B:$B,$B106,L!$H:$H)</f>
        <v>0</v>
      </c>
      <c r="S106">
        <f>SUMIF(L!$B:$B,$B106,L!$R:$R)</f>
        <v>0</v>
      </c>
      <c r="T106">
        <f>SUMIF(Gy!$B:$B,$B106,Gy!$H:$H)</f>
        <v>0</v>
      </c>
      <c r="U106">
        <f>SUMIF(Gy!$B:$B,$B106,Gy!$R:$R)</f>
        <v>0</v>
      </c>
    </row>
    <row r="107" spans="1:21" x14ac:dyDescent="0.15">
      <c r="B107" s="10" t="s">
        <v>76</v>
      </c>
      <c r="C107">
        <f>IF(COUNTIF(系1703!A:A,B107),1,0)</f>
        <v>1</v>
      </c>
      <c r="D107">
        <f>IF(COUNTIF(系1703!C:C,B107),1,0)</f>
        <v>0</v>
      </c>
      <c r="E107">
        <f>IF(COUNTIF(系1703!D:D,B107),1,0)</f>
        <v>0</v>
      </c>
      <c r="F107">
        <f>IF(COUNTIF(系1703!E:E,B107),1,0)</f>
        <v>0</v>
      </c>
      <c r="G107">
        <f t="shared" si="3"/>
        <v>1</v>
      </c>
      <c r="H107">
        <f t="shared" si="4"/>
        <v>0</v>
      </c>
      <c r="I107" s="23">
        <f t="shared" si="5"/>
        <v>0</v>
      </c>
      <c r="J107">
        <f>SUMIF(K!$B:$B,$B107,K!$H:$H)</f>
        <v>0</v>
      </c>
      <c r="K107">
        <f>SUMIF(K!$B:$B,$B107,K!$R:$R)</f>
        <v>0</v>
      </c>
      <c r="L107">
        <f>SUMIF(N!$B:$B,$B107,N!$H:$H)</f>
        <v>0</v>
      </c>
      <c r="M107">
        <f>SUMIF(N!$B:$B,$B107,N!$R:$R)</f>
        <v>0</v>
      </c>
      <c r="N107">
        <f>SUMIF(Y!$B:$B,$B107,Y!$H:$H)</f>
        <v>0</v>
      </c>
      <c r="O107">
        <f>SUMIF(Y!$B:$B,$B107,Y!$R:$R)</f>
        <v>0</v>
      </c>
      <c r="P107">
        <f>SUMIF('R'!$B:$B,$B107,'R'!$H:$H)</f>
        <v>0</v>
      </c>
      <c r="Q107">
        <f>SUMIF('R'!$B:$B,$B107,'R'!$R:$R)</f>
        <v>0</v>
      </c>
      <c r="R107">
        <f>SUMIF(L!$B:$B,$B107,L!$H:$H)</f>
        <v>0</v>
      </c>
      <c r="S107">
        <f>SUMIF(L!$B:$B,$B107,L!$R:$R)</f>
        <v>0</v>
      </c>
      <c r="T107">
        <f>SUMIF(Gy!$B:$B,$B107,Gy!$H:$H)</f>
        <v>0</v>
      </c>
      <c r="U107">
        <f>SUMIF(Gy!$B:$B,$B107,Gy!$R:$R)</f>
        <v>0</v>
      </c>
    </row>
    <row r="108" spans="1:21" x14ac:dyDescent="0.15">
      <c r="B108" s="10" t="s">
        <v>239</v>
      </c>
      <c r="C108">
        <f>IF(COUNTIF(系1703!A:A,B108),1,0)</f>
        <v>1</v>
      </c>
      <c r="D108">
        <f>IF(COUNTIF(系1703!C:C,B108),1,0)</f>
        <v>0</v>
      </c>
      <c r="E108">
        <f>IF(COUNTIF(系1703!D:D,B108),1,0)</f>
        <v>1</v>
      </c>
      <c r="F108">
        <f>IF(COUNTIF(系1703!E:E,B108),1,0)</f>
        <v>0</v>
      </c>
      <c r="G108">
        <f t="shared" si="3"/>
        <v>2</v>
      </c>
      <c r="H108">
        <f t="shared" si="4"/>
        <v>15500</v>
      </c>
      <c r="I108" s="23">
        <f t="shared" si="5"/>
        <v>1.5146675322356431</v>
      </c>
      <c r="J108">
        <f>SUMIF(K!$B:$B,$B108,K!$H:$H)</f>
        <v>15500</v>
      </c>
      <c r="K108">
        <f>SUMIF(K!$B:$B,$B108,K!$R:$R)</f>
        <v>-15500</v>
      </c>
      <c r="L108">
        <f>SUMIF(N!$B:$B,$B108,N!$H:$H)</f>
        <v>15500</v>
      </c>
      <c r="M108">
        <f>SUMIF(N!$B:$B,$B108,N!$R:$R)</f>
        <v>0</v>
      </c>
      <c r="N108">
        <f>SUMIF(Y!$B:$B,$B108,Y!$H:$H)</f>
        <v>15500</v>
      </c>
      <c r="O108">
        <f>SUMIF(Y!$B:$B,$B108,Y!$R:$R)</f>
        <v>-15500</v>
      </c>
      <c r="P108">
        <f>SUMIF('R'!$B:$B,$B108,'R'!$H:$H)</f>
        <v>21000</v>
      </c>
      <c r="Q108">
        <f>SUMIF('R'!$B:$B,$B108,'R'!$R:$R)</f>
        <v>-21000</v>
      </c>
      <c r="R108">
        <f>SUMIF(L!$B:$B,$B108,L!$H:$H)</f>
        <v>0</v>
      </c>
      <c r="S108">
        <f>SUMIF(L!$B:$B,$B108,L!$R:$R)</f>
        <v>0</v>
      </c>
      <c r="T108">
        <f>SUMIF(Gy!$B:$B,$B108,Gy!$H:$H)</f>
        <v>0</v>
      </c>
      <c r="U108">
        <f>SUMIF(Gy!$B:$B,$B108,Gy!$R:$R)</f>
        <v>0</v>
      </c>
    </row>
    <row r="109" spans="1:21" x14ac:dyDescent="0.15">
      <c r="B109" s="10" t="s">
        <v>77</v>
      </c>
      <c r="C109">
        <f>IF(COUNTIF(系1703!A:A,B109),1,0)</f>
        <v>1</v>
      </c>
      <c r="D109">
        <f>IF(COUNTIF(系1703!C:C,B109),1,0)</f>
        <v>0</v>
      </c>
      <c r="E109">
        <f>IF(COUNTIF(系1703!D:D,B109),1,0)</f>
        <v>0</v>
      </c>
      <c r="F109">
        <f>IF(COUNTIF(系1703!E:E,B109),1,0)</f>
        <v>0</v>
      </c>
      <c r="G109">
        <f t="shared" si="3"/>
        <v>1</v>
      </c>
      <c r="H109">
        <f t="shared" si="4"/>
        <v>0</v>
      </c>
      <c r="I109" s="23">
        <f t="shared" si="5"/>
        <v>0</v>
      </c>
      <c r="J109">
        <f>SUMIF(K!$B:$B,$B109,K!$H:$H)</f>
        <v>0</v>
      </c>
      <c r="K109">
        <f>SUMIF(K!$B:$B,$B109,K!$R:$R)</f>
        <v>0</v>
      </c>
      <c r="L109">
        <f>SUMIF(N!$B:$B,$B109,N!$H:$H)</f>
        <v>0</v>
      </c>
      <c r="M109">
        <f>SUMIF(N!$B:$B,$B109,N!$R:$R)</f>
        <v>0</v>
      </c>
      <c r="N109">
        <f>SUMIF(Y!$B:$B,$B109,Y!$H:$H)</f>
        <v>0</v>
      </c>
      <c r="O109">
        <f>SUMIF(Y!$B:$B,$B109,Y!$R:$R)</f>
        <v>0</v>
      </c>
      <c r="P109">
        <f>SUMIF('R'!$B:$B,$B109,'R'!$H:$H)</f>
        <v>0</v>
      </c>
      <c r="Q109">
        <f>SUMIF('R'!$B:$B,$B109,'R'!$R:$R)</f>
        <v>0</v>
      </c>
      <c r="R109">
        <f>SUMIF(L!$B:$B,$B109,L!$H:$H)</f>
        <v>0</v>
      </c>
      <c r="S109">
        <f>SUMIF(L!$B:$B,$B109,L!$R:$R)</f>
        <v>0</v>
      </c>
      <c r="T109">
        <f>SUMIF(Gy!$B:$B,$B109,Gy!$H:$H)</f>
        <v>0</v>
      </c>
      <c r="U109">
        <f>SUMIF(Gy!$B:$B,$B109,Gy!$R:$R)</f>
        <v>0</v>
      </c>
    </row>
    <row r="110" spans="1:21" x14ac:dyDescent="0.15">
      <c r="B110" s="10" t="s">
        <v>79</v>
      </c>
      <c r="C110">
        <f>IF(COUNTIF(系1703!A:A,B110),1,0)</f>
        <v>1</v>
      </c>
      <c r="D110">
        <f>IF(COUNTIF(系1703!C:C,B110),1,0)</f>
        <v>1</v>
      </c>
      <c r="E110">
        <f>IF(COUNTIF(系1703!D:D,B110),1,0)</f>
        <v>0</v>
      </c>
      <c r="F110">
        <f>IF(COUNTIF(系1703!E:E,B110),1,0)</f>
        <v>0</v>
      </c>
      <c r="G110">
        <f t="shared" si="3"/>
        <v>2</v>
      </c>
      <c r="H110">
        <f t="shared" si="4"/>
        <v>0</v>
      </c>
      <c r="I110" s="23">
        <f t="shared" si="5"/>
        <v>0</v>
      </c>
      <c r="J110">
        <f>SUMIF(K!$B:$B,$B110,K!$H:$H)</f>
        <v>0</v>
      </c>
      <c r="K110">
        <f>SUMIF(K!$B:$B,$B110,K!$R:$R)</f>
        <v>0</v>
      </c>
      <c r="L110">
        <f>SUMIF(N!$B:$B,$B110,N!$H:$H)</f>
        <v>0</v>
      </c>
      <c r="M110">
        <f>SUMIF(N!$B:$B,$B110,N!$R:$R)</f>
        <v>0</v>
      </c>
      <c r="N110">
        <f>SUMIF(Y!$B:$B,$B110,Y!$H:$H)</f>
        <v>0</v>
      </c>
      <c r="O110">
        <f>SUMIF(Y!$B:$B,$B110,Y!$R:$R)</f>
        <v>0</v>
      </c>
      <c r="P110">
        <f>SUMIF('R'!$B:$B,$B110,'R'!$H:$H)</f>
        <v>0</v>
      </c>
      <c r="Q110">
        <f>SUMIF('R'!$B:$B,$B110,'R'!$R:$R)</f>
        <v>0</v>
      </c>
      <c r="R110">
        <f>SUMIF(L!$B:$B,$B110,L!$H:$H)</f>
        <v>0</v>
      </c>
      <c r="S110">
        <f>SUMIF(L!$B:$B,$B110,L!$R:$R)</f>
        <v>0</v>
      </c>
      <c r="T110">
        <f>SUMIF(Gy!$B:$B,$B110,Gy!$H:$H)</f>
        <v>0</v>
      </c>
      <c r="U110">
        <f>SUMIF(Gy!$B:$B,$B110,Gy!$R:$R)</f>
        <v>0</v>
      </c>
    </row>
    <row r="111" spans="1:21" x14ac:dyDescent="0.15">
      <c r="B111" s="10" t="s">
        <v>80</v>
      </c>
      <c r="C111">
        <f>IF(COUNTIF(系1703!A:A,B111),1,0)</f>
        <v>1</v>
      </c>
      <c r="D111">
        <f>IF(COUNTIF(系1703!C:C,B111),1,0)</f>
        <v>0</v>
      </c>
      <c r="E111">
        <f>IF(COUNTIF(系1703!D:D,B111),1,0)</f>
        <v>0</v>
      </c>
      <c r="F111">
        <f>IF(COUNTIF(系1703!E:E,B111),1,0)</f>
        <v>0</v>
      </c>
      <c r="G111">
        <f t="shared" si="3"/>
        <v>1</v>
      </c>
      <c r="H111">
        <f t="shared" si="4"/>
        <v>0</v>
      </c>
      <c r="I111" s="23">
        <f t="shared" si="5"/>
        <v>0</v>
      </c>
      <c r="J111">
        <f>SUMIF(K!$B:$B,$B111,K!$H:$H)</f>
        <v>0</v>
      </c>
      <c r="K111">
        <f>SUMIF(K!$B:$B,$B111,K!$R:$R)</f>
        <v>0</v>
      </c>
      <c r="L111">
        <f>SUMIF(N!$B:$B,$B111,N!$H:$H)</f>
        <v>0</v>
      </c>
      <c r="M111">
        <f>SUMIF(N!$B:$B,$B111,N!$R:$R)</f>
        <v>0</v>
      </c>
      <c r="N111">
        <f>SUMIF(Y!$B:$B,$B111,Y!$H:$H)</f>
        <v>0</v>
      </c>
      <c r="O111">
        <f>SUMIF(Y!$B:$B,$B111,Y!$R:$R)</f>
        <v>0</v>
      </c>
      <c r="P111">
        <f>SUMIF('R'!$B:$B,$B111,'R'!$H:$H)</f>
        <v>0</v>
      </c>
      <c r="Q111">
        <f>SUMIF('R'!$B:$B,$B111,'R'!$R:$R)</f>
        <v>0</v>
      </c>
      <c r="R111">
        <f>SUMIF(L!$B:$B,$B111,L!$H:$H)</f>
        <v>0</v>
      </c>
      <c r="S111">
        <f>SUMIF(L!$B:$B,$B111,L!$R:$R)</f>
        <v>0</v>
      </c>
      <c r="T111">
        <f>SUMIF(Gy!$B:$B,$B111,Gy!$H:$H)</f>
        <v>0</v>
      </c>
      <c r="U111">
        <f>SUMIF(Gy!$B:$B,$B111,Gy!$R:$R)</f>
        <v>0</v>
      </c>
    </row>
    <row r="112" spans="1:21" x14ac:dyDescent="0.15">
      <c r="B112" s="10" t="s">
        <v>81</v>
      </c>
      <c r="C112">
        <f>IF(COUNTIF(系1703!A:A,B112),1,0)</f>
        <v>1</v>
      </c>
      <c r="D112">
        <f>IF(COUNTIF(系1703!C:C,B112),1,0)</f>
        <v>0</v>
      </c>
      <c r="E112">
        <f>IF(COUNTIF(系1703!D:D,B112),1,0)</f>
        <v>0</v>
      </c>
      <c r="F112">
        <f>IF(COUNTIF(系1703!E:E,B112),1,0)</f>
        <v>0</v>
      </c>
      <c r="G112">
        <f t="shared" si="3"/>
        <v>1</v>
      </c>
      <c r="H112">
        <f t="shared" si="4"/>
        <v>0</v>
      </c>
      <c r="I112" s="23">
        <f t="shared" si="5"/>
        <v>0</v>
      </c>
      <c r="J112">
        <f>SUMIF(K!$B:$B,$B112,K!$H:$H)</f>
        <v>0</v>
      </c>
      <c r="K112">
        <f>SUMIF(K!$B:$B,$B112,K!$R:$R)</f>
        <v>0</v>
      </c>
      <c r="L112">
        <f>SUMIF(N!$B:$B,$B112,N!$H:$H)</f>
        <v>0</v>
      </c>
      <c r="M112">
        <f>SUMIF(N!$B:$B,$B112,N!$R:$R)</f>
        <v>0</v>
      </c>
      <c r="N112">
        <f>SUMIF(Y!$B:$B,$B112,Y!$H:$H)</f>
        <v>0</v>
      </c>
      <c r="O112">
        <f>SUMIF(Y!$B:$B,$B112,Y!$R:$R)</f>
        <v>0</v>
      </c>
      <c r="P112">
        <f>SUMIF('R'!$B:$B,$B112,'R'!$H:$H)</f>
        <v>0</v>
      </c>
      <c r="Q112">
        <f>SUMIF('R'!$B:$B,$B112,'R'!$R:$R)</f>
        <v>0</v>
      </c>
      <c r="R112">
        <f>SUMIF(L!$B:$B,$B112,L!$H:$H)</f>
        <v>0</v>
      </c>
      <c r="S112">
        <f>SUMIF(L!$B:$B,$B112,L!$R:$R)</f>
        <v>0</v>
      </c>
      <c r="T112">
        <f>SUMIF(Gy!$B:$B,$B112,Gy!$H:$H)</f>
        <v>0</v>
      </c>
      <c r="U112">
        <f>SUMIF(Gy!$B:$B,$B112,Gy!$R:$R)</f>
        <v>0</v>
      </c>
    </row>
    <row r="113" spans="1:21" x14ac:dyDescent="0.15">
      <c r="B113" s="10" t="s">
        <v>82</v>
      </c>
      <c r="C113">
        <f>IF(COUNTIF(系1703!A:A,B113),1,0)</f>
        <v>1</v>
      </c>
      <c r="D113">
        <f>IF(COUNTIF(系1703!C:C,B113),1,0)</f>
        <v>0</v>
      </c>
      <c r="E113">
        <f>IF(COUNTIF(系1703!D:D,B113),1,0)</f>
        <v>0</v>
      </c>
      <c r="F113">
        <f>IF(COUNTIF(系1703!E:E,B113),1,0)</f>
        <v>0</v>
      </c>
      <c r="G113">
        <f t="shared" si="3"/>
        <v>1</v>
      </c>
      <c r="H113">
        <f t="shared" si="4"/>
        <v>0</v>
      </c>
      <c r="I113" s="23">
        <f t="shared" si="5"/>
        <v>0</v>
      </c>
      <c r="J113">
        <f>SUMIF(K!$B:$B,$B113,K!$H:$H)</f>
        <v>0</v>
      </c>
      <c r="K113">
        <f>SUMIF(K!$B:$B,$B113,K!$R:$R)</f>
        <v>0</v>
      </c>
      <c r="L113">
        <f>SUMIF(N!$B:$B,$B113,N!$H:$H)</f>
        <v>0</v>
      </c>
      <c r="M113">
        <f>SUMIF(N!$B:$B,$B113,N!$R:$R)</f>
        <v>0</v>
      </c>
      <c r="N113">
        <f>SUMIF(Y!$B:$B,$B113,Y!$H:$H)</f>
        <v>0</v>
      </c>
      <c r="O113">
        <f>SUMIF(Y!$B:$B,$B113,Y!$R:$R)</f>
        <v>0</v>
      </c>
      <c r="P113">
        <f>SUMIF('R'!$B:$B,$B113,'R'!$H:$H)</f>
        <v>0</v>
      </c>
      <c r="Q113">
        <f>SUMIF('R'!$B:$B,$B113,'R'!$R:$R)</f>
        <v>0</v>
      </c>
      <c r="R113">
        <f>SUMIF(L!$B:$B,$B113,L!$H:$H)</f>
        <v>0</v>
      </c>
      <c r="S113">
        <f>SUMIF(L!$B:$B,$B113,L!$R:$R)</f>
        <v>0</v>
      </c>
      <c r="T113">
        <f>SUMIF(Gy!$B:$B,$B113,Gy!$H:$H)</f>
        <v>0</v>
      </c>
      <c r="U113">
        <f>SUMIF(Gy!$B:$B,$B113,Gy!$R:$R)</f>
        <v>0</v>
      </c>
    </row>
    <row r="114" spans="1:21" x14ac:dyDescent="0.15">
      <c r="B114" s="10" t="s">
        <v>83</v>
      </c>
      <c r="C114">
        <f>IF(COUNTIF(系1703!A:A,B114),1,0)</f>
        <v>1</v>
      </c>
      <c r="D114">
        <f>IF(COUNTIF(系1703!C:C,B114),1,0)</f>
        <v>0</v>
      </c>
      <c r="E114">
        <f>IF(COUNTIF(系1703!D:D,B114),1,0)</f>
        <v>0</v>
      </c>
      <c r="F114">
        <f>IF(COUNTIF(系1703!E:E,B114),1,0)</f>
        <v>0</v>
      </c>
      <c r="G114">
        <f t="shared" si="3"/>
        <v>1</v>
      </c>
      <c r="H114">
        <f t="shared" si="4"/>
        <v>0</v>
      </c>
      <c r="I114" s="23">
        <f t="shared" si="5"/>
        <v>0</v>
      </c>
      <c r="J114">
        <f>SUMIF(K!$B:$B,$B114,K!$H:$H)</f>
        <v>0</v>
      </c>
      <c r="K114">
        <f>SUMIF(K!$B:$B,$B114,K!$R:$R)</f>
        <v>0</v>
      </c>
      <c r="L114">
        <f>SUMIF(N!$B:$B,$B114,N!$H:$H)</f>
        <v>0</v>
      </c>
      <c r="M114">
        <f>SUMIF(N!$B:$B,$B114,N!$R:$R)</f>
        <v>0</v>
      </c>
      <c r="N114">
        <f>SUMIF(Y!$B:$B,$B114,Y!$H:$H)</f>
        <v>0</v>
      </c>
      <c r="O114">
        <f>SUMIF(Y!$B:$B,$B114,Y!$R:$R)</f>
        <v>0</v>
      </c>
      <c r="P114">
        <f>SUMIF('R'!$B:$B,$B114,'R'!$H:$H)</f>
        <v>0</v>
      </c>
      <c r="Q114">
        <f>SUMIF('R'!$B:$B,$B114,'R'!$R:$R)</f>
        <v>0</v>
      </c>
      <c r="R114">
        <f>SUMIF(L!$B:$B,$B114,L!$H:$H)</f>
        <v>0</v>
      </c>
      <c r="S114">
        <f>SUMIF(L!$B:$B,$B114,L!$R:$R)</f>
        <v>0</v>
      </c>
      <c r="T114">
        <f>SUMIF(Gy!$B:$B,$B114,Gy!$H:$H)</f>
        <v>0</v>
      </c>
      <c r="U114">
        <f>SUMIF(Gy!$B:$B,$B114,Gy!$R:$R)</f>
        <v>0</v>
      </c>
    </row>
    <row r="115" spans="1:21" x14ac:dyDescent="0.15">
      <c r="B115" s="10" t="s">
        <v>84</v>
      </c>
      <c r="C115">
        <f>IF(COUNTIF(系1703!A:A,B115),1,0)</f>
        <v>1</v>
      </c>
      <c r="D115">
        <f>IF(COUNTIF(系1703!C:C,B115),1,0)</f>
        <v>0</v>
      </c>
      <c r="E115">
        <f>IF(COUNTIF(系1703!D:D,B115),1,0)</f>
        <v>0</v>
      </c>
      <c r="F115">
        <f>IF(COUNTIF(系1703!E:E,B115),1,0)</f>
        <v>0</v>
      </c>
      <c r="G115">
        <f t="shared" si="3"/>
        <v>1</v>
      </c>
      <c r="H115">
        <f t="shared" si="4"/>
        <v>0</v>
      </c>
      <c r="I115" s="23">
        <f t="shared" si="5"/>
        <v>0</v>
      </c>
      <c r="J115">
        <f>SUMIF(K!$B:$B,$B115,K!$H:$H)</f>
        <v>0</v>
      </c>
      <c r="K115">
        <f>SUMIF(K!$B:$B,$B115,K!$R:$R)</f>
        <v>0</v>
      </c>
      <c r="L115">
        <f>SUMIF(N!$B:$B,$B115,N!$H:$H)</f>
        <v>0</v>
      </c>
      <c r="M115">
        <f>SUMIF(N!$B:$B,$B115,N!$R:$R)</f>
        <v>0</v>
      </c>
      <c r="N115">
        <f>SUMIF(Y!$B:$B,$B115,Y!$H:$H)</f>
        <v>0</v>
      </c>
      <c r="O115">
        <f>SUMIF(Y!$B:$B,$B115,Y!$R:$R)</f>
        <v>0</v>
      </c>
      <c r="P115">
        <f>SUMIF('R'!$B:$B,$B115,'R'!$H:$H)</f>
        <v>0</v>
      </c>
      <c r="Q115">
        <f>SUMIF('R'!$B:$B,$B115,'R'!$R:$R)</f>
        <v>0</v>
      </c>
      <c r="R115">
        <f>SUMIF(L!$B:$B,$B115,L!$H:$H)</f>
        <v>0</v>
      </c>
      <c r="S115">
        <f>SUMIF(L!$B:$B,$B115,L!$R:$R)</f>
        <v>0</v>
      </c>
      <c r="T115">
        <f>SUMIF(Gy!$B:$B,$B115,Gy!$H:$H)</f>
        <v>0</v>
      </c>
      <c r="U115">
        <f>SUMIF(Gy!$B:$B,$B115,Gy!$R:$R)</f>
        <v>0</v>
      </c>
    </row>
    <row r="116" spans="1:21" x14ac:dyDescent="0.15">
      <c r="B116" s="10" t="s">
        <v>85</v>
      </c>
      <c r="C116">
        <f>IF(COUNTIF(系1703!A:A,B116),1,0)</f>
        <v>1</v>
      </c>
      <c r="D116">
        <f>IF(COUNTIF(系1703!C:C,B116),1,0)</f>
        <v>0</v>
      </c>
      <c r="E116">
        <f>IF(COUNTIF(系1703!D:D,B116),1,0)</f>
        <v>0</v>
      </c>
      <c r="F116">
        <f>IF(COUNTIF(系1703!E:E,B116),1,0)</f>
        <v>0</v>
      </c>
      <c r="G116">
        <f t="shared" si="3"/>
        <v>1</v>
      </c>
      <c r="H116">
        <f t="shared" si="4"/>
        <v>0</v>
      </c>
      <c r="I116" s="23">
        <f t="shared" si="5"/>
        <v>0</v>
      </c>
      <c r="J116">
        <f>SUMIF(K!$B:$B,$B116,K!$H:$H)</f>
        <v>0</v>
      </c>
      <c r="K116">
        <f>SUMIF(K!$B:$B,$B116,K!$R:$R)</f>
        <v>0</v>
      </c>
      <c r="L116">
        <f>SUMIF(N!$B:$B,$B116,N!$H:$H)</f>
        <v>0</v>
      </c>
      <c r="M116">
        <f>SUMIF(N!$B:$B,$B116,N!$R:$R)</f>
        <v>0</v>
      </c>
      <c r="N116">
        <f>SUMIF(Y!$B:$B,$B116,Y!$H:$H)</f>
        <v>0</v>
      </c>
      <c r="O116">
        <f>SUMIF(Y!$B:$B,$B116,Y!$R:$R)</f>
        <v>0</v>
      </c>
      <c r="P116">
        <f>SUMIF('R'!$B:$B,$B116,'R'!$H:$H)</f>
        <v>0</v>
      </c>
      <c r="Q116">
        <f>SUMIF('R'!$B:$B,$B116,'R'!$R:$R)</f>
        <v>0</v>
      </c>
      <c r="R116">
        <f>SUMIF(L!$B:$B,$B116,L!$H:$H)</f>
        <v>0</v>
      </c>
      <c r="S116">
        <f>SUMIF(L!$B:$B,$B116,L!$R:$R)</f>
        <v>0</v>
      </c>
      <c r="T116">
        <f>SUMIF(Gy!$B:$B,$B116,Gy!$H:$H)</f>
        <v>0</v>
      </c>
      <c r="U116">
        <f>SUMIF(Gy!$B:$B,$B116,Gy!$R:$R)</f>
        <v>0</v>
      </c>
    </row>
    <row r="117" spans="1:21" x14ac:dyDescent="0.15">
      <c r="A117" s="12" t="s">
        <v>387</v>
      </c>
      <c r="B117" s="10" t="s">
        <v>87</v>
      </c>
      <c r="C117">
        <f>IF(COUNTIF(系1703!A:A,B117),1,0)</f>
        <v>1</v>
      </c>
      <c r="D117">
        <f>IF(COUNTIF(系1703!C:C,B117),1,0)</f>
        <v>1</v>
      </c>
      <c r="E117">
        <f>IF(COUNTIF(系1703!D:D,B117),1,0)</f>
        <v>0</v>
      </c>
      <c r="F117">
        <f>IF(COUNTIF(系1703!E:E,B117),1,0)</f>
        <v>0</v>
      </c>
      <c r="G117">
        <f t="shared" si="3"/>
        <v>2</v>
      </c>
      <c r="H117">
        <f t="shared" si="4"/>
        <v>0</v>
      </c>
      <c r="I117" s="23">
        <f t="shared" si="5"/>
        <v>0</v>
      </c>
      <c r="J117">
        <f>SUMIF(K!$B:$B,$B117,K!$H:$H)</f>
        <v>2000</v>
      </c>
      <c r="K117">
        <f>SUMIF(K!$B:$B,$B117,K!$R:$R)</f>
        <v>-2000</v>
      </c>
      <c r="L117">
        <f>SUMIF(N!$B:$B,$B117,N!$H:$H)</f>
        <v>20000</v>
      </c>
      <c r="M117">
        <f>SUMIF(N!$B:$B,$B117,N!$R:$R)</f>
        <v>-20000</v>
      </c>
      <c r="N117">
        <f>SUMIF(Y!$B:$B,$B117,Y!$H:$H)</f>
        <v>0</v>
      </c>
      <c r="O117">
        <f>SUMIF(Y!$B:$B,$B117,Y!$R:$R)</f>
        <v>0</v>
      </c>
      <c r="P117">
        <f>SUMIF('R'!$B:$B,$B117,'R'!$H:$H)</f>
        <v>30000</v>
      </c>
      <c r="Q117">
        <f>SUMIF('R'!$B:$B,$B117,'R'!$R:$R)</f>
        <v>-30000</v>
      </c>
      <c r="R117">
        <f>SUMIF(L!$B:$B,$B117,L!$H:$H)</f>
        <v>20000</v>
      </c>
      <c r="S117">
        <f>SUMIF(L!$B:$B,$B117,L!$R:$R)</f>
        <v>-20000</v>
      </c>
      <c r="T117">
        <f>SUMIF(Gy!$B:$B,$B117,Gy!$H:$H)</f>
        <v>0</v>
      </c>
      <c r="U117">
        <f>SUMIF(Gy!$B:$B,$B117,Gy!$R:$R)</f>
        <v>0</v>
      </c>
    </row>
    <row r="118" spans="1:21" x14ac:dyDescent="0.15">
      <c r="B118" s="10" t="s">
        <v>88</v>
      </c>
      <c r="C118">
        <f>IF(COUNTIF(系1703!A:A,B118),1,0)</f>
        <v>1</v>
      </c>
      <c r="D118">
        <f>IF(COUNTIF(系1703!C:C,B118),1,0)</f>
        <v>0</v>
      </c>
      <c r="E118">
        <f>IF(COUNTIF(系1703!D:D,B118),1,0)</f>
        <v>0</v>
      </c>
      <c r="F118">
        <f>IF(COUNTIF(系1703!E:E,B118),1,0)</f>
        <v>0</v>
      </c>
      <c r="G118">
        <f t="shared" si="3"/>
        <v>1</v>
      </c>
      <c r="H118">
        <f t="shared" si="4"/>
        <v>0</v>
      </c>
      <c r="I118" s="23">
        <f t="shared" si="5"/>
        <v>0</v>
      </c>
      <c r="J118">
        <f>SUMIF(K!$B:$B,$B118,K!$H:$H)</f>
        <v>0</v>
      </c>
      <c r="K118">
        <f>SUMIF(K!$B:$B,$B118,K!$R:$R)</f>
        <v>0</v>
      </c>
      <c r="L118">
        <f>SUMIF(N!$B:$B,$B118,N!$H:$H)</f>
        <v>0</v>
      </c>
      <c r="M118">
        <f>SUMIF(N!$B:$B,$B118,N!$R:$R)</f>
        <v>0</v>
      </c>
      <c r="N118">
        <f>SUMIF(Y!$B:$B,$B118,Y!$H:$H)</f>
        <v>0</v>
      </c>
      <c r="O118">
        <f>SUMIF(Y!$B:$B,$B118,Y!$R:$R)</f>
        <v>0</v>
      </c>
      <c r="P118">
        <f>SUMIF('R'!$B:$B,$B118,'R'!$H:$H)</f>
        <v>0</v>
      </c>
      <c r="Q118">
        <f>SUMIF('R'!$B:$B,$B118,'R'!$R:$R)</f>
        <v>0</v>
      </c>
      <c r="R118">
        <f>SUMIF(L!$B:$B,$B118,L!$H:$H)</f>
        <v>0</v>
      </c>
      <c r="S118">
        <f>SUMIF(L!$B:$B,$B118,L!$R:$R)</f>
        <v>0</v>
      </c>
      <c r="T118">
        <f>SUMIF(Gy!$B:$B,$B118,Gy!$H:$H)</f>
        <v>0</v>
      </c>
      <c r="U118">
        <f>SUMIF(Gy!$B:$B,$B118,Gy!$R:$R)</f>
        <v>0</v>
      </c>
    </row>
    <row r="119" spans="1:21" x14ac:dyDescent="0.15">
      <c r="B119" s="10" t="s">
        <v>89</v>
      </c>
      <c r="C119">
        <f>IF(COUNTIF(系1703!A:A,B119),1,0)</f>
        <v>1</v>
      </c>
      <c r="D119">
        <f>IF(COUNTIF(系1703!C:C,B119),1,0)</f>
        <v>0</v>
      </c>
      <c r="E119">
        <f>IF(COUNTIF(系1703!D:D,B119),1,0)</f>
        <v>0</v>
      </c>
      <c r="F119">
        <f>IF(COUNTIF(系1703!E:E,B119),1,0)</f>
        <v>0</v>
      </c>
      <c r="G119">
        <f t="shared" si="3"/>
        <v>1</v>
      </c>
      <c r="H119">
        <f t="shared" si="4"/>
        <v>0</v>
      </c>
      <c r="I119" s="23">
        <f t="shared" si="5"/>
        <v>0</v>
      </c>
      <c r="J119">
        <f>SUMIF(K!$B:$B,$B119,K!$H:$H)</f>
        <v>0</v>
      </c>
      <c r="K119">
        <f>SUMIF(K!$B:$B,$B119,K!$R:$R)</f>
        <v>0</v>
      </c>
      <c r="L119">
        <f>SUMIF(N!$B:$B,$B119,N!$H:$H)</f>
        <v>0</v>
      </c>
      <c r="M119">
        <f>SUMIF(N!$B:$B,$B119,N!$R:$R)</f>
        <v>0</v>
      </c>
      <c r="N119">
        <f>SUMIF(Y!$B:$B,$B119,Y!$H:$H)</f>
        <v>0</v>
      </c>
      <c r="O119">
        <f>SUMIF(Y!$B:$B,$B119,Y!$R:$R)</f>
        <v>0</v>
      </c>
      <c r="P119">
        <f>SUMIF('R'!$B:$B,$B119,'R'!$H:$H)</f>
        <v>0</v>
      </c>
      <c r="Q119">
        <f>SUMIF('R'!$B:$B,$B119,'R'!$R:$R)</f>
        <v>0</v>
      </c>
      <c r="R119">
        <f>SUMIF(L!$B:$B,$B119,L!$H:$H)</f>
        <v>0</v>
      </c>
      <c r="S119">
        <f>SUMIF(L!$B:$B,$B119,L!$R:$R)</f>
        <v>0</v>
      </c>
      <c r="T119">
        <f>SUMIF(Gy!$B:$B,$B119,Gy!$H:$H)</f>
        <v>0</v>
      </c>
      <c r="U119">
        <f>SUMIF(Gy!$B:$B,$B119,Gy!$R:$R)</f>
        <v>0</v>
      </c>
    </row>
    <row r="120" spans="1:21" x14ac:dyDescent="0.15">
      <c r="B120" s="10" t="s">
        <v>90</v>
      </c>
      <c r="C120">
        <f>IF(COUNTIF(系1703!A:A,B120),1,0)</f>
        <v>1</v>
      </c>
      <c r="D120">
        <f>IF(COUNTIF(系1703!C:C,B120),1,0)</f>
        <v>0</v>
      </c>
      <c r="E120">
        <f>IF(COUNTIF(系1703!D:D,B120),1,0)</f>
        <v>0</v>
      </c>
      <c r="F120">
        <f>IF(COUNTIF(系1703!E:E,B120),1,0)</f>
        <v>0</v>
      </c>
      <c r="G120">
        <f t="shared" si="3"/>
        <v>1</v>
      </c>
      <c r="H120">
        <f t="shared" si="4"/>
        <v>0</v>
      </c>
      <c r="I120" s="23">
        <f t="shared" si="5"/>
        <v>0</v>
      </c>
      <c r="J120">
        <f>SUMIF(K!$B:$B,$B120,K!$H:$H)</f>
        <v>0</v>
      </c>
      <c r="K120">
        <f>SUMIF(K!$B:$B,$B120,K!$R:$R)</f>
        <v>0</v>
      </c>
      <c r="L120">
        <f>SUMIF(N!$B:$B,$B120,N!$H:$H)</f>
        <v>0</v>
      </c>
      <c r="M120">
        <f>SUMIF(N!$B:$B,$B120,N!$R:$R)</f>
        <v>0</v>
      </c>
      <c r="N120">
        <f>SUMIF(Y!$B:$B,$B120,Y!$H:$H)</f>
        <v>0</v>
      </c>
      <c r="O120">
        <f>SUMIF(Y!$B:$B,$B120,Y!$R:$R)</f>
        <v>0</v>
      </c>
      <c r="P120">
        <f>SUMIF('R'!$B:$B,$B120,'R'!$H:$H)</f>
        <v>0</v>
      </c>
      <c r="Q120">
        <f>SUMIF('R'!$B:$B,$B120,'R'!$R:$R)</f>
        <v>0</v>
      </c>
      <c r="R120">
        <f>SUMIF(L!$B:$B,$B120,L!$H:$H)</f>
        <v>0</v>
      </c>
      <c r="S120">
        <f>SUMIF(L!$B:$B,$B120,L!$R:$R)</f>
        <v>0</v>
      </c>
      <c r="T120">
        <f>SUMIF(Gy!$B:$B,$B120,Gy!$H:$H)</f>
        <v>0</v>
      </c>
      <c r="U120">
        <f>SUMIF(Gy!$B:$B,$B120,Gy!$R:$R)</f>
        <v>0</v>
      </c>
    </row>
    <row r="121" spans="1:21" x14ac:dyDescent="0.15">
      <c r="B121" s="10" t="s">
        <v>92</v>
      </c>
      <c r="C121">
        <f>IF(COUNTIF(系1703!A:A,B121),1,0)</f>
        <v>1</v>
      </c>
      <c r="D121">
        <f>IF(COUNTIF(系1703!C:C,B121),1,0)</f>
        <v>0</v>
      </c>
      <c r="E121">
        <f>IF(COUNTIF(系1703!D:D,B121),1,0)</f>
        <v>0</v>
      </c>
      <c r="F121">
        <f>IF(COUNTIF(系1703!E:E,B121),1,0)</f>
        <v>0</v>
      </c>
      <c r="G121">
        <f t="shared" si="3"/>
        <v>1</v>
      </c>
      <c r="H121">
        <f t="shared" si="4"/>
        <v>0</v>
      </c>
      <c r="I121" s="23">
        <f t="shared" si="5"/>
        <v>0</v>
      </c>
      <c r="J121">
        <f>SUMIF(K!$B:$B,$B121,K!$H:$H)</f>
        <v>0</v>
      </c>
      <c r="K121">
        <f>SUMIF(K!$B:$B,$B121,K!$R:$R)</f>
        <v>0</v>
      </c>
      <c r="L121">
        <f>SUMIF(N!$B:$B,$B121,N!$H:$H)</f>
        <v>0</v>
      </c>
      <c r="M121">
        <f>SUMIF(N!$B:$B,$B121,N!$R:$R)</f>
        <v>0</v>
      </c>
      <c r="N121">
        <f>SUMIF(Y!$B:$B,$B121,Y!$H:$H)</f>
        <v>0</v>
      </c>
      <c r="O121">
        <f>SUMIF(Y!$B:$B,$B121,Y!$R:$R)</f>
        <v>0</v>
      </c>
      <c r="P121">
        <f>SUMIF('R'!$B:$B,$B121,'R'!$H:$H)</f>
        <v>0</v>
      </c>
      <c r="Q121">
        <f>SUMIF('R'!$B:$B,$B121,'R'!$R:$R)</f>
        <v>0</v>
      </c>
      <c r="R121">
        <f>SUMIF(L!$B:$B,$B121,L!$H:$H)</f>
        <v>0</v>
      </c>
      <c r="S121">
        <f>SUMIF(L!$B:$B,$B121,L!$R:$R)</f>
        <v>0</v>
      </c>
      <c r="T121">
        <f>SUMIF(Gy!$B:$B,$B121,Gy!$H:$H)</f>
        <v>0</v>
      </c>
      <c r="U121">
        <f>SUMIF(Gy!$B:$B,$B121,Gy!$R:$R)</f>
        <v>0</v>
      </c>
    </row>
    <row r="122" spans="1:21" x14ac:dyDescent="0.15">
      <c r="B122" s="10" t="s">
        <v>93</v>
      </c>
      <c r="C122">
        <f>IF(COUNTIF(系1703!A:A,B122),1,0)</f>
        <v>1</v>
      </c>
      <c r="D122">
        <f>IF(COUNTIF(系1703!C:C,B122),1,0)</f>
        <v>0</v>
      </c>
      <c r="E122">
        <f>IF(COUNTIF(系1703!D:D,B122),1,0)</f>
        <v>0</v>
      </c>
      <c r="F122">
        <f>IF(COUNTIF(系1703!E:E,B122),1,0)</f>
        <v>0</v>
      </c>
      <c r="G122">
        <f t="shared" si="3"/>
        <v>1</v>
      </c>
      <c r="H122">
        <f t="shared" si="4"/>
        <v>0</v>
      </c>
      <c r="I122" s="23">
        <f t="shared" si="5"/>
        <v>0</v>
      </c>
      <c r="J122">
        <f>SUMIF(K!$B:$B,$B122,K!$H:$H)</f>
        <v>0</v>
      </c>
      <c r="K122">
        <f>SUMIF(K!$B:$B,$B122,K!$R:$R)</f>
        <v>0</v>
      </c>
      <c r="L122">
        <f>SUMIF(N!$B:$B,$B122,N!$H:$H)</f>
        <v>0</v>
      </c>
      <c r="M122">
        <f>SUMIF(N!$B:$B,$B122,N!$R:$R)</f>
        <v>0</v>
      </c>
      <c r="N122">
        <f>SUMIF(Y!$B:$B,$B122,Y!$H:$H)</f>
        <v>0</v>
      </c>
      <c r="O122">
        <f>SUMIF(Y!$B:$B,$B122,Y!$R:$R)</f>
        <v>0</v>
      </c>
      <c r="P122">
        <f>SUMIF('R'!$B:$B,$B122,'R'!$H:$H)</f>
        <v>0</v>
      </c>
      <c r="Q122">
        <f>SUMIF('R'!$B:$B,$B122,'R'!$R:$R)</f>
        <v>0</v>
      </c>
      <c r="R122">
        <f>SUMIF(L!$B:$B,$B122,L!$H:$H)</f>
        <v>0</v>
      </c>
      <c r="S122">
        <f>SUMIF(L!$B:$B,$B122,L!$R:$R)</f>
        <v>0</v>
      </c>
      <c r="T122">
        <f>SUMIF(Gy!$B:$B,$B122,Gy!$H:$H)</f>
        <v>0</v>
      </c>
      <c r="U122">
        <f>SUMIF(Gy!$B:$B,$B122,Gy!$R:$R)</f>
        <v>0</v>
      </c>
    </row>
    <row r="123" spans="1:21" x14ac:dyDescent="0.15">
      <c r="B123" s="10" t="s">
        <v>94</v>
      </c>
      <c r="C123">
        <f>IF(COUNTIF(系1703!A:A,B123),1,0)</f>
        <v>1</v>
      </c>
      <c r="D123">
        <f>IF(COUNTIF(系1703!C:C,B123),1,0)</f>
        <v>0</v>
      </c>
      <c r="E123">
        <f>IF(COUNTIF(系1703!D:D,B123),1,0)</f>
        <v>0</v>
      </c>
      <c r="F123">
        <f>IF(COUNTIF(系1703!E:E,B123),1,0)</f>
        <v>0</v>
      </c>
      <c r="G123">
        <f t="shared" si="3"/>
        <v>1</v>
      </c>
      <c r="H123">
        <f t="shared" si="4"/>
        <v>50000</v>
      </c>
      <c r="I123" s="23">
        <f t="shared" si="5"/>
        <v>4.8860242975343322</v>
      </c>
      <c r="J123">
        <f>SUMIF(K!$B:$B,$B123,K!$H:$H)</f>
        <v>50000</v>
      </c>
      <c r="K123">
        <f>SUMIF(K!$B:$B,$B123,K!$R:$R)</f>
        <v>-50000</v>
      </c>
      <c r="L123">
        <f>SUMIF(N!$B:$B,$B123,N!$H:$H)</f>
        <v>60000</v>
      </c>
      <c r="M123">
        <f>SUMIF(N!$B:$B,$B123,N!$R:$R)</f>
        <v>-60000</v>
      </c>
      <c r="N123">
        <f>SUMIF(Y!$B:$B,$B123,Y!$H:$H)</f>
        <v>0</v>
      </c>
      <c r="O123">
        <f>SUMIF(Y!$B:$B,$B123,Y!$R:$R)</f>
        <v>0</v>
      </c>
      <c r="P123">
        <f>SUMIF('R'!$B:$B,$B123,'R'!$H:$H)</f>
        <v>50000</v>
      </c>
      <c r="Q123">
        <f>SUMIF('R'!$B:$B,$B123,'R'!$R:$R)</f>
        <v>0</v>
      </c>
      <c r="R123">
        <f>SUMIF(L!$B:$B,$B123,L!$H:$H)</f>
        <v>0</v>
      </c>
      <c r="S123">
        <f>SUMIF(L!$B:$B,$B123,L!$R:$R)</f>
        <v>0</v>
      </c>
      <c r="T123">
        <f>SUMIF(Gy!$B:$B,$B123,Gy!$H:$H)</f>
        <v>0</v>
      </c>
      <c r="U123">
        <f>SUMIF(Gy!$B:$B,$B123,Gy!$R:$R)</f>
        <v>0</v>
      </c>
    </row>
    <row r="124" spans="1:21" x14ac:dyDescent="0.15">
      <c r="B124" s="10" t="s">
        <v>99</v>
      </c>
      <c r="C124">
        <f>IF(COUNTIF(系1703!A:A,B124),1,0)</f>
        <v>1</v>
      </c>
      <c r="D124">
        <f>IF(COUNTIF(系1703!C:C,B124),1,0)</f>
        <v>0</v>
      </c>
      <c r="E124">
        <f>IF(COUNTIF(系1703!D:D,B124),1,0)</f>
        <v>0</v>
      </c>
      <c r="F124">
        <f>IF(COUNTIF(系1703!E:E,B124),1,0)</f>
        <v>0</v>
      </c>
      <c r="G124">
        <f t="shared" si="3"/>
        <v>1</v>
      </c>
      <c r="H124">
        <f t="shared" si="4"/>
        <v>0</v>
      </c>
      <c r="I124" s="23">
        <f t="shared" si="5"/>
        <v>0</v>
      </c>
      <c r="J124">
        <f>SUMIF(K!$B:$B,$B124,K!$H:$H)</f>
        <v>0</v>
      </c>
      <c r="K124">
        <f>SUMIF(K!$B:$B,$B124,K!$R:$R)</f>
        <v>0</v>
      </c>
      <c r="L124">
        <f>SUMIF(N!$B:$B,$B124,N!$H:$H)</f>
        <v>0</v>
      </c>
      <c r="M124">
        <f>SUMIF(N!$B:$B,$B124,N!$R:$R)</f>
        <v>0</v>
      </c>
      <c r="N124">
        <f>SUMIF(Y!$B:$B,$B124,Y!$H:$H)</f>
        <v>0</v>
      </c>
      <c r="O124">
        <f>SUMIF(Y!$B:$B,$B124,Y!$R:$R)</f>
        <v>0</v>
      </c>
      <c r="P124">
        <f>SUMIF('R'!$B:$B,$B124,'R'!$H:$H)</f>
        <v>0</v>
      </c>
      <c r="Q124">
        <f>SUMIF('R'!$B:$B,$B124,'R'!$R:$R)</f>
        <v>0</v>
      </c>
      <c r="R124">
        <f>SUMIF(L!$B:$B,$B124,L!$H:$H)</f>
        <v>0</v>
      </c>
      <c r="S124">
        <f>SUMIF(L!$B:$B,$B124,L!$R:$R)</f>
        <v>0</v>
      </c>
      <c r="T124">
        <f>SUMIF(Gy!$B:$B,$B124,Gy!$H:$H)</f>
        <v>0</v>
      </c>
      <c r="U124">
        <f>SUMIF(Gy!$B:$B,$B124,Gy!$R:$R)</f>
        <v>0</v>
      </c>
    </row>
    <row r="125" spans="1:21" x14ac:dyDescent="0.15">
      <c r="B125" s="10" t="s">
        <v>102</v>
      </c>
      <c r="C125">
        <f>IF(COUNTIF(系1703!A:A,B125),1,0)</f>
        <v>1</v>
      </c>
      <c r="D125">
        <f>IF(COUNTIF(系1703!C:C,B125),1,0)</f>
        <v>1</v>
      </c>
      <c r="E125">
        <f>IF(COUNTIF(系1703!D:D,B125),1,0)</f>
        <v>0</v>
      </c>
      <c r="F125">
        <f>IF(COUNTIF(系1703!E:E,B125),1,0)</f>
        <v>0</v>
      </c>
      <c r="G125">
        <f t="shared" si="3"/>
        <v>2</v>
      </c>
      <c r="H125">
        <f t="shared" si="4"/>
        <v>0</v>
      </c>
      <c r="I125" s="23">
        <f t="shared" si="5"/>
        <v>0</v>
      </c>
      <c r="J125">
        <f>SUMIF(K!$B:$B,$B125,K!$H:$H)</f>
        <v>0</v>
      </c>
      <c r="K125">
        <f>SUMIF(K!$B:$B,$B125,K!$R:$R)</f>
        <v>0</v>
      </c>
      <c r="L125">
        <f>SUMIF(N!$B:$B,$B125,N!$H:$H)</f>
        <v>0</v>
      </c>
      <c r="M125">
        <f>SUMIF(N!$B:$B,$B125,N!$R:$R)</f>
        <v>0</v>
      </c>
      <c r="N125">
        <f>SUMIF(Y!$B:$B,$B125,Y!$H:$H)</f>
        <v>0</v>
      </c>
      <c r="O125">
        <f>SUMIF(Y!$B:$B,$B125,Y!$R:$R)</f>
        <v>0</v>
      </c>
      <c r="P125">
        <f>SUMIF('R'!$B:$B,$B125,'R'!$H:$H)</f>
        <v>0</v>
      </c>
      <c r="Q125">
        <f>SUMIF('R'!$B:$B,$B125,'R'!$R:$R)</f>
        <v>0</v>
      </c>
      <c r="R125">
        <f>SUMIF(L!$B:$B,$B125,L!$H:$H)</f>
        <v>0</v>
      </c>
      <c r="S125">
        <f>SUMIF(L!$B:$B,$B125,L!$R:$R)</f>
        <v>0</v>
      </c>
      <c r="T125">
        <f>SUMIF(Gy!$B:$B,$B125,Gy!$H:$H)</f>
        <v>0</v>
      </c>
      <c r="U125">
        <f>SUMIF(Gy!$B:$B,$B125,Gy!$R:$R)</f>
        <v>0</v>
      </c>
    </row>
    <row r="126" spans="1:21" x14ac:dyDescent="0.15">
      <c r="B126" s="10" t="s">
        <v>103</v>
      </c>
      <c r="C126">
        <f>IF(COUNTIF(系1703!A:A,B126),1,0)</f>
        <v>1</v>
      </c>
      <c r="D126">
        <f>IF(COUNTIF(系1703!C:C,B126),1,0)</f>
        <v>0</v>
      </c>
      <c r="E126">
        <f>IF(COUNTIF(系1703!D:D,B126),1,0)</f>
        <v>0</v>
      </c>
      <c r="F126">
        <f>IF(COUNTIF(系1703!E:E,B126),1,0)</f>
        <v>0</v>
      </c>
      <c r="G126">
        <f t="shared" si="3"/>
        <v>1</v>
      </c>
      <c r="H126">
        <f t="shared" si="4"/>
        <v>0</v>
      </c>
      <c r="I126" s="23">
        <f t="shared" si="5"/>
        <v>0</v>
      </c>
      <c r="J126">
        <f>SUMIF(K!$B:$B,$B126,K!$H:$H)</f>
        <v>15927.61</v>
      </c>
      <c r="K126">
        <f>SUMIF(K!$B:$B,$B126,K!$R:$R)</f>
        <v>-15927.61</v>
      </c>
      <c r="L126">
        <f>SUMIF(N!$B:$B,$B126,N!$H:$H)</f>
        <v>0</v>
      </c>
      <c r="M126">
        <f>SUMIF(N!$B:$B,$B126,N!$R:$R)</f>
        <v>0</v>
      </c>
      <c r="N126">
        <f>SUMIF(Y!$B:$B,$B126,Y!$H:$H)</f>
        <v>11508</v>
      </c>
      <c r="O126">
        <f>SUMIF(Y!$B:$B,$B126,Y!$R:$R)</f>
        <v>-11508</v>
      </c>
      <c r="P126">
        <f>SUMIF('R'!$B:$B,$B126,'R'!$H:$H)</f>
        <v>0</v>
      </c>
      <c r="Q126">
        <f>SUMIF('R'!$B:$B,$B126,'R'!$R:$R)</f>
        <v>0</v>
      </c>
      <c r="R126">
        <f>SUMIF(L!$B:$B,$B126,L!$H:$H)</f>
        <v>0</v>
      </c>
      <c r="S126">
        <f>SUMIF(L!$B:$B,$B126,L!$R:$R)</f>
        <v>0</v>
      </c>
      <c r="T126">
        <f>SUMIF(Gy!$B:$B,$B126,Gy!$H:$H)</f>
        <v>0</v>
      </c>
      <c r="U126">
        <f>SUMIF(Gy!$B:$B,$B126,Gy!$R:$R)</f>
        <v>0</v>
      </c>
    </row>
    <row r="127" spans="1:21" x14ac:dyDescent="0.15">
      <c r="A127" s="12" t="s">
        <v>364</v>
      </c>
      <c r="B127" s="10" t="s">
        <v>105</v>
      </c>
      <c r="C127">
        <f>IF(COUNTIF(系1703!A:A,B127),1,0)</f>
        <v>1</v>
      </c>
      <c r="D127">
        <f>IF(COUNTIF(系1703!C:C,B127),1,0)</f>
        <v>0</v>
      </c>
      <c r="E127">
        <f>IF(COUNTIF(系1703!D:D,B127),1,0)</f>
        <v>1</v>
      </c>
      <c r="F127">
        <f>IF(COUNTIF(系1703!E:E,B127),1,0)</f>
        <v>0</v>
      </c>
      <c r="G127">
        <f t="shared" si="3"/>
        <v>2</v>
      </c>
      <c r="H127">
        <f t="shared" si="4"/>
        <v>0</v>
      </c>
      <c r="I127" s="23">
        <f t="shared" si="5"/>
        <v>0</v>
      </c>
      <c r="J127">
        <f>SUMIF(K!$B:$B,$B127,K!$H:$H)</f>
        <v>54848.18</v>
      </c>
      <c r="K127">
        <f>SUMIF(K!$B:$B,$B127,K!$R:$R)</f>
        <v>-54848.18</v>
      </c>
      <c r="L127">
        <f>SUMIF(N!$B:$B,$B127,N!$H:$H)</f>
        <v>18700</v>
      </c>
      <c r="M127">
        <f>SUMIF(N!$B:$B,$B127,N!$R:$R)</f>
        <v>-18700</v>
      </c>
      <c r="N127" t="s">
        <v>600</v>
      </c>
      <c r="O127" t="s">
        <v>601</v>
      </c>
      <c r="P127">
        <f>SUMIF('R'!$B:$B,$B127,'R'!$H:$H)</f>
        <v>45245</v>
      </c>
      <c r="Q127">
        <f>SUMIF('R'!$B:$B,$B127,'R'!$R:$R)</f>
        <v>-45245</v>
      </c>
      <c r="R127">
        <f>SUMIF(L!$B:$B,$B127,L!$H:$H)</f>
        <v>17790</v>
      </c>
      <c r="S127">
        <f>SUMIF(L!$B:$B,$B127,L!$R:$R)</f>
        <v>-17790</v>
      </c>
      <c r="T127">
        <f>SUMIF(Gy!$B:$B,$B127,Gy!$H:$H)</f>
        <v>0</v>
      </c>
      <c r="U127">
        <f>SUMIF(Gy!$B:$B,$B127,Gy!$R:$R)</f>
        <v>0</v>
      </c>
    </row>
    <row r="128" spans="1:21" x14ac:dyDescent="0.15">
      <c r="B128" s="10" t="s">
        <v>106</v>
      </c>
      <c r="C128">
        <f>IF(COUNTIF(系1703!A:A,B128),1,0)</f>
        <v>1</v>
      </c>
      <c r="D128">
        <f>IF(COUNTIF(系1703!C:C,B128),1,0)</f>
        <v>0</v>
      </c>
      <c r="E128">
        <f>IF(COUNTIF(系1703!D:D,B128),1,0)</f>
        <v>0</v>
      </c>
      <c r="F128">
        <f>IF(COUNTIF(系1703!E:E,B128),1,0)</f>
        <v>0</v>
      </c>
      <c r="G128">
        <f t="shared" si="3"/>
        <v>1</v>
      </c>
      <c r="H128">
        <f t="shared" si="4"/>
        <v>0</v>
      </c>
      <c r="I128" s="23">
        <f t="shared" si="5"/>
        <v>0</v>
      </c>
      <c r="J128">
        <f>SUMIF(K!$B:$B,$B128,K!$H:$H)</f>
        <v>0</v>
      </c>
      <c r="K128">
        <f>SUMIF(K!$B:$B,$B128,K!$R:$R)</f>
        <v>0</v>
      </c>
      <c r="L128">
        <f>SUMIF(N!$B:$B,$B128,N!$H:$H)</f>
        <v>0</v>
      </c>
      <c r="M128">
        <f>SUMIF(N!$B:$B,$B128,N!$R:$R)</f>
        <v>0</v>
      </c>
      <c r="N128">
        <f>SUMIF(Y!$B:$B,$B128,Y!$H:$H)</f>
        <v>0</v>
      </c>
      <c r="O128">
        <f>SUMIF(Y!$B:$B,$B128,Y!$R:$R)</f>
        <v>0</v>
      </c>
      <c r="P128">
        <f>SUMIF('R'!$B:$B,$B128,'R'!$H:$H)</f>
        <v>0</v>
      </c>
      <c r="Q128">
        <f>SUMIF('R'!$B:$B,$B128,'R'!$R:$R)</f>
        <v>0</v>
      </c>
      <c r="R128">
        <f>SUMIF(L!$B:$B,$B128,L!$H:$H)</f>
        <v>0</v>
      </c>
      <c r="S128">
        <f>SUMIF(L!$B:$B,$B128,L!$R:$R)</f>
        <v>0</v>
      </c>
      <c r="T128">
        <f>SUMIF(Gy!$B:$B,$B128,Gy!$H:$H)</f>
        <v>0</v>
      </c>
      <c r="U128">
        <f>SUMIF(Gy!$B:$B,$B128,Gy!$R:$R)</f>
        <v>0</v>
      </c>
    </row>
    <row r="129" spans="2:21" x14ac:dyDescent="0.15">
      <c r="B129" s="10" t="s">
        <v>258</v>
      </c>
      <c r="C129">
        <f>IF(COUNTIF(系1703!A:A,B129),1,0)</f>
        <v>1</v>
      </c>
      <c r="D129">
        <f>IF(COUNTIF(系1703!C:C,B129),1,0)</f>
        <v>0</v>
      </c>
      <c r="E129">
        <f>IF(COUNTIF(系1703!D:D,B129),1,0)</f>
        <v>0</v>
      </c>
      <c r="F129">
        <f>IF(COUNTIF(系1703!E:E,B129),1,0)</f>
        <v>0</v>
      </c>
      <c r="G129">
        <f t="shared" si="3"/>
        <v>1</v>
      </c>
      <c r="H129">
        <f t="shared" si="4"/>
        <v>0</v>
      </c>
      <c r="I129" s="23">
        <f t="shared" si="5"/>
        <v>0</v>
      </c>
      <c r="J129">
        <f>SUMIF(K!$B:$B,$B129,K!$H:$H)</f>
        <v>0</v>
      </c>
      <c r="K129">
        <f>SUMIF(K!$B:$B,$B129,K!$R:$R)</f>
        <v>0</v>
      </c>
      <c r="L129">
        <f>SUMIF(N!$B:$B,$B129,N!$H:$H)</f>
        <v>0</v>
      </c>
      <c r="M129">
        <f>SUMIF(N!$B:$B,$B129,N!$R:$R)</f>
        <v>0</v>
      </c>
      <c r="N129">
        <f>SUMIF(Y!$B:$B,$B129,Y!$H:$H)</f>
        <v>0</v>
      </c>
      <c r="O129">
        <f>SUMIF(Y!$B:$B,$B129,Y!$R:$R)</f>
        <v>0</v>
      </c>
      <c r="P129">
        <f>SUMIF('R'!$B:$B,$B129,'R'!$H:$H)</f>
        <v>0</v>
      </c>
      <c r="Q129">
        <f>SUMIF('R'!$B:$B,$B129,'R'!$R:$R)</f>
        <v>0</v>
      </c>
      <c r="R129">
        <f>SUMIF(L!$B:$B,$B129,L!$H:$H)</f>
        <v>0</v>
      </c>
      <c r="S129">
        <f>SUMIF(L!$B:$B,$B129,L!$R:$R)</f>
        <v>0</v>
      </c>
      <c r="T129">
        <f>SUMIF(Gy!$B:$B,$B129,Gy!$H:$H)</f>
        <v>0</v>
      </c>
      <c r="U129">
        <f>SUMIF(Gy!$B:$B,$B129,Gy!$R:$R)</f>
        <v>0</v>
      </c>
    </row>
    <row r="130" spans="2:21" x14ac:dyDescent="0.15">
      <c r="B130" s="10" t="s">
        <v>162</v>
      </c>
      <c r="C130">
        <f>IF(COUNTIF(系1703!A:A,B130),1,0)</f>
        <v>1</v>
      </c>
      <c r="D130">
        <f>IF(COUNTIF(系1703!C:C,B130),1,0)</f>
        <v>1</v>
      </c>
      <c r="E130">
        <f>IF(COUNTIF(系1703!D:D,B130),1,0)</f>
        <v>0</v>
      </c>
      <c r="F130">
        <f>IF(COUNTIF(系1703!E:E,B130),1,0)</f>
        <v>1</v>
      </c>
      <c r="G130">
        <f t="shared" ref="G130:G184" si="6">SUM(C130:F130)</f>
        <v>3</v>
      </c>
      <c r="H130">
        <f t="shared" si="4"/>
        <v>0</v>
      </c>
      <c r="I130" s="23">
        <f t="shared" si="5"/>
        <v>0</v>
      </c>
      <c r="J130">
        <f>SUMIF(K!$B:$B,$B130,K!$H:$H)</f>
        <v>0</v>
      </c>
      <c r="K130">
        <f>SUMIF(K!$B:$B,$B130,K!$R:$R)</f>
        <v>0</v>
      </c>
      <c r="L130">
        <f>SUMIF(N!$B:$B,$B130,N!$H:$H)</f>
        <v>0</v>
      </c>
      <c r="M130">
        <f>SUMIF(N!$B:$B,$B130,N!$R:$R)</f>
        <v>0</v>
      </c>
      <c r="N130">
        <f>SUMIF(Y!$B:$B,$B130,Y!$H:$H)</f>
        <v>0</v>
      </c>
      <c r="O130">
        <f>SUMIF(Y!$B:$B,$B130,Y!$R:$R)</f>
        <v>0</v>
      </c>
      <c r="P130">
        <f>SUMIF('R'!$B:$B,$B130,'R'!$H:$H)</f>
        <v>0</v>
      </c>
      <c r="Q130">
        <f>SUMIF('R'!$B:$B,$B130,'R'!$R:$R)</f>
        <v>0</v>
      </c>
      <c r="R130">
        <f>SUMIF(L!$B:$B,$B130,L!$H:$H)</f>
        <v>0</v>
      </c>
      <c r="S130">
        <f>SUMIF(L!$B:$B,$B130,L!$R:$R)</f>
        <v>0</v>
      </c>
      <c r="T130">
        <f>SUMIF(Gy!$B:$B,$B130,Gy!$H:$H)</f>
        <v>0</v>
      </c>
      <c r="U130">
        <f>SUMIF(Gy!$B:$B,$B130,Gy!$R:$R)</f>
        <v>0</v>
      </c>
    </row>
    <row r="131" spans="2:21" x14ac:dyDescent="0.15">
      <c r="B131" s="10" t="s">
        <v>355</v>
      </c>
      <c r="C131">
        <f>IF(COUNTIF(系1703!A:A,B131),1,0)</f>
        <v>1</v>
      </c>
      <c r="D131">
        <f>IF(COUNTIF(系1703!C:C,B131),1,0)</f>
        <v>0</v>
      </c>
      <c r="E131">
        <f>IF(COUNTIF(系1703!D:D,B131),1,0)</f>
        <v>0</v>
      </c>
      <c r="F131">
        <f>IF(COUNTIF(系1703!E:E,B131),1,0)</f>
        <v>0</v>
      </c>
      <c r="G131">
        <f t="shared" si="6"/>
        <v>1</v>
      </c>
      <c r="H131">
        <f t="shared" si="4"/>
        <v>0</v>
      </c>
      <c r="I131" s="23">
        <f t="shared" si="5"/>
        <v>0</v>
      </c>
      <c r="J131">
        <f>SUMIF(K!$B:$B,$B131,K!$H:$H)</f>
        <v>0</v>
      </c>
      <c r="K131">
        <f>SUMIF(K!$B:$B,$B131,K!$R:$R)</f>
        <v>0</v>
      </c>
      <c r="L131">
        <f>SUMIF(N!$B:$B,$B131,N!$H:$H)</f>
        <v>0</v>
      </c>
      <c r="M131">
        <f>SUMIF(N!$B:$B,$B131,N!$R:$R)</f>
        <v>0</v>
      </c>
      <c r="N131">
        <f>SUMIF(Y!$B:$B,$B131,Y!$H:$H)</f>
        <v>0</v>
      </c>
      <c r="O131">
        <f>SUMIF(Y!$B:$B,$B131,Y!$R:$R)</f>
        <v>0</v>
      </c>
      <c r="P131">
        <f>SUMIF('R'!$B:$B,$B131,'R'!$H:$H)</f>
        <v>0</v>
      </c>
      <c r="Q131">
        <f>SUMIF('R'!$B:$B,$B131,'R'!$R:$R)</f>
        <v>0</v>
      </c>
      <c r="R131">
        <f>SUMIF(L!$B:$B,$B131,L!$H:$H)</f>
        <v>0</v>
      </c>
      <c r="S131">
        <f>SUMIF(L!$B:$B,$B131,L!$R:$R)</f>
        <v>0</v>
      </c>
      <c r="T131">
        <f>SUMIF(Gy!$B:$B,$B131,Gy!$H:$H)</f>
        <v>0</v>
      </c>
      <c r="U131">
        <f>SUMIF(Gy!$B:$B,$B131,Gy!$R:$R)</f>
        <v>0</v>
      </c>
    </row>
    <row r="132" spans="2:21" x14ac:dyDescent="0.15">
      <c r="B132" s="10" t="s">
        <v>286</v>
      </c>
      <c r="C132">
        <f>IF(COUNTIF(系1703!A:A,B132),1,0)</f>
        <v>1</v>
      </c>
      <c r="D132">
        <f>IF(COUNTIF(系1703!C:C,B132),1,0)</f>
        <v>0</v>
      </c>
      <c r="E132">
        <f>IF(COUNTIF(系1703!D:D,B132),1,0)</f>
        <v>0</v>
      </c>
      <c r="F132">
        <f>IF(COUNTIF(系1703!E:E,B132),1,0)</f>
        <v>0</v>
      </c>
      <c r="G132">
        <f t="shared" si="6"/>
        <v>1</v>
      </c>
      <c r="H132">
        <f t="shared" ref="H132:H194" si="7">SUM(J132:Z132)</f>
        <v>0</v>
      </c>
      <c r="I132" s="23">
        <f t="shared" ref="I132:I195" si="8">H132*100/(SUM(H$3:H$19977))</f>
        <v>0</v>
      </c>
      <c r="J132">
        <f>SUMIF(K!$B:$B,$B132,K!$H:$H)</f>
        <v>0</v>
      </c>
      <c r="K132">
        <f>SUMIF(K!$B:$B,$B132,K!$R:$R)</f>
        <v>0</v>
      </c>
      <c r="L132">
        <f>SUMIF(N!$B:$B,$B132,N!$H:$H)</f>
        <v>0</v>
      </c>
      <c r="M132">
        <f>SUMIF(N!$B:$B,$B132,N!$R:$R)</f>
        <v>0</v>
      </c>
      <c r="N132">
        <f>SUMIF(Y!$B:$B,$B132,Y!$H:$H)</f>
        <v>0</v>
      </c>
      <c r="O132">
        <f>SUMIF(Y!$B:$B,$B132,Y!$R:$R)</f>
        <v>0</v>
      </c>
      <c r="P132">
        <f>SUMIF('R'!$B:$B,$B132,'R'!$H:$H)</f>
        <v>0</v>
      </c>
      <c r="Q132">
        <f>SUMIF('R'!$B:$B,$B132,'R'!$R:$R)</f>
        <v>0</v>
      </c>
      <c r="R132">
        <f>SUMIF(L!$B:$B,$B132,L!$H:$H)</f>
        <v>0</v>
      </c>
      <c r="S132">
        <f>SUMIF(L!$B:$B,$B132,L!$R:$R)</f>
        <v>0</v>
      </c>
      <c r="T132">
        <f>SUMIF(Gy!$B:$B,$B132,Gy!$H:$H)</f>
        <v>0</v>
      </c>
      <c r="U132">
        <f>SUMIF(Gy!$B:$B,$B132,Gy!$R:$R)</f>
        <v>0</v>
      </c>
    </row>
    <row r="133" spans="2:21" x14ac:dyDescent="0.15">
      <c r="B133" s="10" t="s">
        <v>108</v>
      </c>
      <c r="C133">
        <f>IF(COUNTIF(系1703!A:A,B133),1,0)</f>
        <v>1</v>
      </c>
      <c r="D133">
        <f>IF(COUNTIF(系1703!C:C,B133),1,0)</f>
        <v>0</v>
      </c>
      <c r="E133">
        <f>IF(COUNTIF(系1703!D:D,B133),1,0)</f>
        <v>0</v>
      </c>
      <c r="F133">
        <f>IF(COUNTIF(系1703!E:E,B133),1,0)</f>
        <v>0</v>
      </c>
      <c r="G133">
        <f t="shared" si="6"/>
        <v>1</v>
      </c>
      <c r="H133">
        <f t="shared" si="7"/>
        <v>0</v>
      </c>
      <c r="I133" s="23">
        <f t="shared" si="8"/>
        <v>0</v>
      </c>
      <c r="J133">
        <f>SUMIF(K!$B:$B,$B133,K!$H:$H)</f>
        <v>0</v>
      </c>
      <c r="K133">
        <f>SUMIF(K!$B:$B,$B133,K!$R:$R)</f>
        <v>0</v>
      </c>
      <c r="L133">
        <f>SUMIF(N!$B:$B,$B133,N!$H:$H)</f>
        <v>0</v>
      </c>
      <c r="M133">
        <f>SUMIF(N!$B:$B,$B133,N!$R:$R)</f>
        <v>0</v>
      </c>
      <c r="N133">
        <f>SUMIF(Y!$B:$B,$B133,Y!$H:$H)</f>
        <v>0</v>
      </c>
      <c r="O133">
        <f>SUMIF(Y!$B:$B,$B133,Y!$R:$R)</f>
        <v>0</v>
      </c>
      <c r="P133">
        <f>SUMIF('R'!$B:$B,$B133,'R'!$H:$H)</f>
        <v>0</v>
      </c>
      <c r="Q133">
        <f>SUMIF('R'!$B:$B,$B133,'R'!$R:$R)</f>
        <v>0</v>
      </c>
      <c r="R133">
        <f>SUMIF(L!$B:$B,$B133,L!$H:$H)</f>
        <v>0</v>
      </c>
      <c r="S133">
        <f>SUMIF(L!$B:$B,$B133,L!$R:$R)</f>
        <v>0</v>
      </c>
      <c r="T133">
        <f>SUMIF(Gy!$B:$B,$B133,Gy!$H:$H)</f>
        <v>0</v>
      </c>
      <c r="U133">
        <f>SUMIF(Gy!$B:$B,$B133,Gy!$R:$R)</f>
        <v>0</v>
      </c>
    </row>
    <row r="134" spans="2:21" x14ac:dyDescent="0.15">
      <c r="B134" s="10" t="s">
        <v>109</v>
      </c>
      <c r="C134">
        <f>IF(COUNTIF(系1703!A:A,B134),1,0)</f>
        <v>1</v>
      </c>
      <c r="D134">
        <f>IF(COUNTIF(系1703!C:C,B134),1,0)</f>
        <v>0</v>
      </c>
      <c r="E134">
        <f>IF(COUNTIF(系1703!D:D,B134),1,0)</f>
        <v>0</v>
      </c>
      <c r="F134">
        <f>IF(COUNTIF(系1703!E:E,B134),1,0)</f>
        <v>0</v>
      </c>
      <c r="G134">
        <f t="shared" si="6"/>
        <v>1</v>
      </c>
      <c r="H134">
        <f t="shared" si="7"/>
        <v>0</v>
      </c>
      <c r="I134" s="23">
        <f t="shared" si="8"/>
        <v>0</v>
      </c>
      <c r="J134">
        <f>SUMIF(K!$B:$B,$B134,K!$H:$H)</f>
        <v>0</v>
      </c>
      <c r="K134">
        <f>SUMIF(K!$B:$B,$B134,K!$R:$R)</f>
        <v>0</v>
      </c>
      <c r="L134">
        <f>SUMIF(N!$B:$B,$B134,N!$H:$H)</f>
        <v>0</v>
      </c>
      <c r="M134">
        <f>SUMIF(N!$B:$B,$B134,N!$R:$R)</f>
        <v>0</v>
      </c>
      <c r="N134">
        <f>SUMIF(Y!$B:$B,$B134,Y!$H:$H)</f>
        <v>0</v>
      </c>
      <c r="O134">
        <f>SUMIF(Y!$B:$B,$B134,Y!$R:$R)</f>
        <v>0</v>
      </c>
      <c r="P134">
        <f>SUMIF('R'!$B:$B,$B134,'R'!$H:$H)</f>
        <v>0</v>
      </c>
      <c r="Q134">
        <f>SUMIF('R'!$B:$B,$B134,'R'!$R:$R)</f>
        <v>0</v>
      </c>
      <c r="R134">
        <f>SUMIF(L!$B:$B,$B134,L!$H:$H)</f>
        <v>0</v>
      </c>
      <c r="S134">
        <f>SUMIF(L!$B:$B,$B134,L!$R:$R)</f>
        <v>0</v>
      </c>
      <c r="T134">
        <f>SUMIF(Gy!$B:$B,$B134,Gy!$H:$H)</f>
        <v>0</v>
      </c>
      <c r="U134">
        <f>SUMIF(Gy!$B:$B,$B134,Gy!$R:$R)</f>
        <v>0</v>
      </c>
    </row>
    <row r="135" spans="2:21" x14ac:dyDescent="0.15">
      <c r="B135" s="10" t="s">
        <v>110</v>
      </c>
      <c r="C135">
        <f>IF(COUNTIF(系1703!A:A,B135),1,0)</f>
        <v>1</v>
      </c>
      <c r="D135">
        <f>IF(COUNTIF(系1703!C:C,B135),1,0)</f>
        <v>0</v>
      </c>
      <c r="E135">
        <f>IF(COUNTIF(系1703!D:D,B135),1,0)</f>
        <v>0</v>
      </c>
      <c r="F135">
        <f>IF(COUNTIF(系1703!E:E,B135),1,0)</f>
        <v>0</v>
      </c>
      <c r="G135">
        <f t="shared" si="6"/>
        <v>1</v>
      </c>
      <c r="H135">
        <f t="shared" si="7"/>
        <v>0</v>
      </c>
      <c r="I135" s="23">
        <f t="shared" si="8"/>
        <v>0</v>
      </c>
      <c r="J135">
        <f>SUMIF(K!$B:$B,$B135,K!$H:$H)</f>
        <v>0</v>
      </c>
      <c r="K135">
        <f>SUMIF(K!$B:$B,$B135,K!$R:$R)</f>
        <v>0</v>
      </c>
      <c r="L135">
        <f>SUMIF(N!$B:$B,$B135,N!$H:$H)</f>
        <v>0</v>
      </c>
      <c r="M135">
        <f>SUMIF(N!$B:$B,$B135,N!$R:$R)</f>
        <v>0</v>
      </c>
      <c r="N135">
        <f>SUMIF(Y!$B:$B,$B135,Y!$H:$H)</f>
        <v>0</v>
      </c>
      <c r="O135">
        <f>SUMIF(Y!$B:$B,$B135,Y!$R:$R)</f>
        <v>0</v>
      </c>
      <c r="P135">
        <f>SUMIF('R'!$B:$B,$B135,'R'!$H:$H)</f>
        <v>0</v>
      </c>
      <c r="Q135">
        <f>SUMIF('R'!$B:$B,$B135,'R'!$R:$R)</f>
        <v>0</v>
      </c>
      <c r="R135">
        <f>SUMIF(L!$B:$B,$B135,L!$H:$H)</f>
        <v>0</v>
      </c>
      <c r="S135">
        <f>SUMIF(L!$B:$B,$B135,L!$R:$R)</f>
        <v>0</v>
      </c>
      <c r="T135">
        <f>SUMIF(Gy!$B:$B,$B135,Gy!$H:$H)</f>
        <v>0</v>
      </c>
      <c r="U135">
        <f>SUMIF(Gy!$B:$B,$B135,Gy!$R:$R)</f>
        <v>0</v>
      </c>
    </row>
    <row r="136" spans="2:21" x14ac:dyDescent="0.15">
      <c r="B136" s="10" t="s">
        <v>111</v>
      </c>
      <c r="C136">
        <f>IF(COUNTIF(系1703!A:A,B136),1,0)</f>
        <v>1</v>
      </c>
      <c r="D136">
        <f>IF(COUNTIF(系1703!C:C,B136),1,0)</f>
        <v>0</v>
      </c>
      <c r="E136">
        <f>IF(COUNTIF(系1703!D:D,B136),1,0)</f>
        <v>0</v>
      </c>
      <c r="F136">
        <f>IF(COUNTIF(系1703!E:E,B136),1,0)</f>
        <v>0</v>
      </c>
      <c r="G136">
        <f t="shared" si="6"/>
        <v>1</v>
      </c>
      <c r="H136">
        <f t="shared" si="7"/>
        <v>0</v>
      </c>
      <c r="I136" s="23">
        <f t="shared" si="8"/>
        <v>0</v>
      </c>
      <c r="J136">
        <f>SUMIF(K!$B:$B,$B136,K!$H:$H)</f>
        <v>0</v>
      </c>
      <c r="K136">
        <f>SUMIF(K!$B:$B,$B136,K!$R:$R)</f>
        <v>0</v>
      </c>
      <c r="L136">
        <f>SUMIF(N!$B:$B,$B136,N!$H:$H)</f>
        <v>0</v>
      </c>
      <c r="M136">
        <f>SUMIF(N!$B:$B,$B136,N!$R:$R)</f>
        <v>0</v>
      </c>
      <c r="N136">
        <f>SUMIF(Y!$B:$B,$B136,Y!$H:$H)</f>
        <v>0</v>
      </c>
      <c r="O136">
        <f>SUMIF(Y!$B:$B,$B136,Y!$R:$R)</f>
        <v>0</v>
      </c>
      <c r="P136">
        <f>SUMIF('R'!$B:$B,$B136,'R'!$H:$H)</f>
        <v>0</v>
      </c>
      <c r="Q136">
        <f>SUMIF('R'!$B:$B,$B136,'R'!$R:$R)</f>
        <v>0</v>
      </c>
      <c r="R136">
        <f>SUMIF(L!$B:$B,$B136,L!$H:$H)</f>
        <v>0</v>
      </c>
      <c r="S136">
        <f>SUMIF(L!$B:$B,$B136,L!$R:$R)</f>
        <v>0</v>
      </c>
      <c r="T136">
        <f>SUMIF(Gy!$B:$B,$B136,Gy!$H:$H)</f>
        <v>0</v>
      </c>
      <c r="U136">
        <f>SUMIF(Gy!$B:$B,$B136,Gy!$R:$R)</f>
        <v>0</v>
      </c>
    </row>
    <row r="137" spans="2:21" x14ac:dyDescent="0.15">
      <c r="B137" s="10" t="s">
        <v>112</v>
      </c>
      <c r="C137">
        <f>IF(COUNTIF(系1703!A:A,B137),1,0)</f>
        <v>1</v>
      </c>
      <c r="D137">
        <f>IF(COUNTIF(系1703!C:C,B137),1,0)</f>
        <v>0</v>
      </c>
      <c r="E137">
        <f>IF(COUNTIF(系1703!D:D,B137),1,0)</f>
        <v>0</v>
      </c>
      <c r="F137">
        <f>IF(COUNTIF(系1703!E:E,B137),1,0)</f>
        <v>0</v>
      </c>
      <c r="G137">
        <f t="shared" si="6"/>
        <v>1</v>
      </c>
      <c r="H137">
        <f t="shared" si="7"/>
        <v>0</v>
      </c>
      <c r="I137" s="23">
        <f t="shared" si="8"/>
        <v>0</v>
      </c>
      <c r="J137">
        <f>SUMIF(K!$B:$B,$B137,K!$H:$H)</f>
        <v>0</v>
      </c>
      <c r="K137">
        <f>SUMIF(K!$B:$B,$B137,K!$R:$R)</f>
        <v>0</v>
      </c>
      <c r="L137">
        <f>SUMIF(N!$B:$B,$B137,N!$H:$H)</f>
        <v>0</v>
      </c>
      <c r="M137">
        <f>SUMIF(N!$B:$B,$B137,N!$R:$R)</f>
        <v>0</v>
      </c>
      <c r="N137">
        <f>SUMIF(Y!$B:$B,$B137,Y!$H:$H)</f>
        <v>0</v>
      </c>
      <c r="O137">
        <f>SUMIF(Y!$B:$B,$B137,Y!$R:$R)</f>
        <v>0</v>
      </c>
      <c r="P137">
        <f>SUMIF('R'!$B:$B,$B137,'R'!$H:$H)</f>
        <v>0</v>
      </c>
      <c r="Q137">
        <f>SUMIF('R'!$B:$B,$B137,'R'!$R:$R)</f>
        <v>0</v>
      </c>
      <c r="R137">
        <f>SUMIF(L!$B:$B,$B137,L!$H:$H)</f>
        <v>0</v>
      </c>
      <c r="S137">
        <f>SUMIF(L!$B:$B,$B137,L!$R:$R)</f>
        <v>0</v>
      </c>
      <c r="T137">
        <f>SUMIF(Gy!$B:$B,$B137,Gy!$H:$H)</f>
        <v>0</v>
      </c>
      <c r="U137">
        <f>SUMIF(Gy!$B:$B,$B137,Gy!$R:$R)</f>
        <v>0</v>
      </c>
    </row>
    <row r="138" spans="2:21" x14ac:dyDescent="0.15">
      <c r="B138" s="10" t="s">
        <v>113</v>
      </c>
      <c r="C138">
        <f>IF(COUNTIF(系1703!A:A,B138),1,0)</f>
        <v>1</v>
      </c>
      <c r="D138">
        <f>IF(COUNTIF(系1703!C:C,B138),1,0)</f>
        <v>0</v>
      </c>
      <c r="E138">
        <f>IF(COUNTIF(系1703!D:D,B138),1,0)</f>
        <v>0</v>
      </c>
      <c r="F138">
        <f>IF(COUNTIF(系1703!E:E,B138),1,0)</f>
        <v>0</v>
      </c>
      <c r="G138">
        <f t="shared" si="6"/>
        <v>1</v>
      </c>
      <c r="H138">
        <f t="shared" si="7"/>
        <v>0</v>
      </c>
      <c r="I138" s="23">
        <f t="shared" si="8"/>
        <v>0</v>
      </c>
      <c r="J138">
        <f>SUMIF(K!$B:$B,$B138,K!$H:$H)</f>
        <v>0</v>
      </c>
      <c r="K138">
        <f>SUMIF(K!$B:$B,$B138,K!$R:$R)</f>
        <v>0</v>
      </c>
      <c r="L138">
        <f>SUMIF(N!$B:$B,$B138,N!$H:$H)</f>
        <v>0</v>
      </c>
      <c r="M138">
        <f>SUMIF(N!$B:$B,$B138,N!$R:$R)</f>
        <v>0</v>
      </c>
      <c r="N138">
        <f>SUMIF(Y!$B:$B,$B138,Y!$H:$H)</f>
        <v>0</v>
      </c>
      <c r="O138">
        <f>SUMIF(Y!$B:$B,$B138,Y!$R:$R)</f>
        <v>0</v>
      </c>
      <c r="P138">
        <f>SUMIF('R'!$B:$B,$B138,'R'!$H:$H)</f>
        <v>0</v>
      </c>
      <c r="Q138">
        <f>SUMIF('R'!$B:$B,$B138,'R'!$R:$R)</f>
        <v>0</v>
      </c>
      <c r="R138">
        <f>SUMIF(L!$B:$B,$B138,L!$H:$H)</f>
        <v>0</v>
      </c>
      <c r="S138">
        <f>SUMIF(L!$B:$B,$B138,L!$R:$R)</f>
        <v>0</v>
      </c>
      <c r="T138">
        <f>SUMIF(Gy!$B:$B,$B138,Gy!$H:$H)</f>
        <v>0</v>
      </c>
      <c r="U138">
        <f>SUMIF(Gy!$B:$B,$B138,Gy!$R:$R)</f>
        <v>0</v>
      </c>
    </row>
    <row r="139" spans="2:21" x14ac:dyDescent="0.15">
      <c r="B139" s="10" t="s">
        <v>356</v>
      </c>
      <c r="C139">
        <f>IF(COUNTIF(系1703!A:A,B139),1,0)</f>
        <v>1</v>
      </c>
      <c r="D139">
        <f>IF(COUNTIF(系1703!C:C,B139),1,0)</f>
        <v>0</v>
      </c>
      <c r="E139">
        <f>IF(COUNTIF(系1703!D:D,B139),1,0)</f>
        <v>0</v>
      </c>
      <c r="F139">
        <f>IF(COUNTIF(系1703!E:E,B139),1,0)</f>
        <v>0</v>
      </c>
      <c r="G139">
        <f t="shared" si="6"/>
        <v>1</v>
      </c>
      <c r="H139">
        <f t="shared" si="7"/>
        <v>0</v>
      </c>
      <c r="I139" s="23">
        <f t="shared" si="8"/>
        <v>0</v>
      </c>
      <c r="J139">
        <f>SUMIF(K!$B:$B,$B139,K!$H:$H)</f>
        <v>0</v>
      </c>
      <c r="K139">
        <f>SUMIF(K!$B:$B,$B139,K!$R:$R)</f>
        <v>0</v>
      </c>
      <c r="L139">
        <f>SUMIF(N!$B:$B,$B139,N!$H:$H)</f>
        <v>0</v>
      </c>
      <c r="M139">
        <f>SUMIF(N!$B:$B,$B139,N!$R:$R)</f>
        <v>0</v>
      </c>
      <c r="N139">
        <f>SUMIF(Y!$B:$B,$B139,Y!$H:$H)</f>
        <v>0</v>
      </c>
      <c r="O139">
        <f>SUMIF(Y!$B:$B,$B139,Y!$R:$R)</f>
        <v>0</v>
      </c>
      <c r="P139">
        <f>SUMIF('R'!$B:$B,$B139,'R'!$H:$H)</f>
        <v>0</v>
      </c>
      <c r="Q139">
        <f>SUMIF('R'!$B:$B,$B139,'R'!$R:$R)</f>
        <v>0</v>
      </c>
      <c r="R139">
        <f>SUMIF(L!$B:$B,$B139,L!$H:$H)</f>
        <v>0</v>
      </c>
      <c r="S139">
        <f>SUMIF(L!$B:$B,$B139,L!$R:$R)</f>
        <v>0</v>
      </c>
      <c r="T139">
        <f>SUMIF(Gy!$B:$B,$B139,Gy!$H:$H)</f>
        <v>0</v>
      </c>
      <c r="U139">
        <f>SUMIF(Gy!$B:$B,$B139,Gy!$R:$R)</f>
        <v>0</v>
      </c>
    </row>
    <row r="140" spans="2:21" x14ac:dyDescent="0.15">
      <c r="B140" s="11" t="s">
        <v>1</v>
      </c>
      <c r="C140">
        <f>IF(COUNTIF(系1703!A:A,B140),1,0)</f>
        <v>1</v>
      </c>
      <c r="D140">
        <f>IF(COUNTIF(系1703!C:C,B140),1,0)</f>
        <v>0</v>
      </c>
      <c r="E140">
        <f>IF(COUNTIF(系1703!D:D,B140),1,0)</f>
        <v>0</v>
      </c>
      <c r="F140">
        <f>IF(COUNTIF(系1703!E:E,B140),1,0)</f>
        <v>0</v>
      </c>
      <c r="G140">
        <f t="shared" si="6"/>
        <v>1</v>
      </c>
      <c r="H140">
        <f t="shared" si="7"/>
        <v>0</v>
      </c>
      <c r="I140" s="23">
        <f t="shared" si="8"/>
        <v>0</v>
      </c>
      <c r="J140">
        <f>SUMIF(K!$B:$B,$B140,K!$H:$H)</f>
        <v>5000</v>
      </c>
      <c r="K140">
        <f>SUMIF(K!$B:$B,$B140,K!$R:$R)</f>
        <v>-5000</v>
      </c>
      <c r="L140">
        <f>SUMIF(N!$B:$B,$B140,N!$H:$H)</f>
        <v>5000</v>
      </c>
      <c r="M140">
        <f>SUMIF(N!$B:$B,$B140,N!$R:$R)</f>
        <v>-5000</v>
      </c>
      <c r="N140">
        <f>SUMIF(Y!$B:$B,$B140,Y!$H:$H)</f>
        <v>6980</v>
      </c>
      <c r="O140">
        <f>SUMIF(Y!$B:$B,$B140,Y!$R:$R)</f>
        <v>-6980</v>
      </c>
      <c r="P140">
        <f>SUMIF('R'!$B:$B,$B140,'R'!$H:$H)</f>
        <v>50000</v>
      </c>
      <c r="Q140">
        <f>SUMIF('R'!$B:$B,$B140,'R'!$R:$R)</f>
        <v>-50000</v>
      </c>
      <c r="R140">
        <f>SUMIF(L!$B:$B,$B140,L!$H:$H)</f>
        <v>19980</v>
      </c>
      <c r="S140">
        <f>SUMIF(L!$B:$B,$B140,L!$R:$R)</f>
        <v>-19980</v>
      </c>
      <c r="T140">
        <f>SUMIF(Gy!$B:$B,$B140,Gy!$H:$H)</f>
        <v>0</v>
      </c>
      <c r="U140">
        <f>SUMIF(Gy!$B:$B,$B140,Gy!$R:$R)</f>
        <v>0</v>
      </c>
    </row>
    <row r="141" spans="2:21" x14ac:dyDescent="0.15">
      <c r="B141" s="10" t="s">
        <v>114</v>
      </c>
      <c r="C141">
        <f>IF(COUNTIF(系1703!A:A,B141),1,0)</f>
        <v>1</v>
      </c>
      <c r="D141">
        <f>IF(COUNTIF(系1703!C:C,B141),1,0)</f>
        <v>0</v>
      </c>
      <c r="E141">
        <f>IF(COUNTIF(系1703!D:D,B141),1,0)</f>
        <v>0</v>
      </c>
      <c r="F141">
        <f>IF(COUNTIF(系1703!E:E,B141),1,0)</f>
        <v>0</v>
      </c>
      <c r="G141">
        <f t="shared" si="6"/>
        <v>1</v>
      </c>
      <c r="H141">
        <f t="shared" si="7"/>
        <v>0</v>
      </c>
      <c r="I141" s="23">
        <f t="shared" si="8"/>
        <v>0</v>
      </c>
      <c r="J141">
        <f>SUMIF(K!$B:$B,$B141,K!$H:$H)</f>
        <v>0</v>
      </c>
      <c r="K141">
        <f>SUMIF(K!$B:$B,$B141,K!$R:$R)</f>
        <v>0</v>
      </c>
      <c r="L141">
        <f>SUMIF(N!$B:$B,$B141,N!$H:$H)</f>
        <v>0</v>
      </c>
      <c r="M141">
        <f>SUMIF(N!$B:$B,$B141,N!$R:$R)</f>
        <v>0</v>
      </c>
      <c r="N141">
        <f>SUMIF(Y!$B:$B,$B141,Y!$H:$H)</f>
        <v>0</v>
      </c>
      <c r="O141">
        <f>SUMIF(Y!$B:$B,$B141,Y!$R:$R)</f>
        <v>0</v>
      </c>
      <c r="P141">
        <f>SUMIF('R'!$B:$B,$B141,'R'!$H:$H)</f>
        <v>0</v>
      </c>
      <c r="Q141">
        <f>SUMIF('R'!$B:$B,$B141,'R'!$R:$R)</f>
        <v>0</v>
      </c>
      <c r="R141">
        <f>SUMIF(L!$B:$B,$B141,L!$H:$H)</f>
        <v>0</v>
      </c>
      <c r="S141">
        <f>SUMIF(L!$B:$B,$B141,L!$R:$R)</f>
        <v>0</v>
      </c>
      <c r="T141">
        <f>SUMIF(Gy!$B:$B,$B141,Gy!$H:$H)</f>
        <v>0</v>
      </c>
      <c r="U141">
        <f>SUMIF(Gy!$B:$B,$B141,Gy!$R:$R)</f>
        <v>0</v>
      </c>
    </row>
    <row r="142" spans="2:21" x14ac:dyDescent="0.15">
      <c r="B142" s="10" t="s">
        <v>115</v>
      </c>
      <c r="C142">
        <f>IF(COUNTIF(系1703!A:A,B142),1,0)</f>
        <v>1</v>
      </c>
      <c r="D142">
        <f>IF(COUNTIF(系1703!C:C,B142),1,0)</f>
        <v>0</v>
      </c>
      <c r="E142">
        <f>IF(COUNTIF(系1703!D:D,B142),1,0)</f>
        <v>0</v>
      </c>
      <c r="F142">
        <f>IF(COUNTIF(系1703!E:E,B142),1,0)</f>
        <v>0</v>
      </c>
      <c r="G142">
        <f t="shared" si="6"/>
        <v>1</v>
      </c>
      <c r="H142">
        <f t="shared" si="7"/>
        <v>0</v>
      </c>
      <c r="I142" s="23">
        <f t="shared" si="8"/>
        <v>0</v>
      </c>
      <c r="J142">
        <f>SUMIF(K!$B:$B,$B142,K!$H:$H)</f>
        <v>0</v>
      </c>
      <c r="K142">
        <f>SUMIF(K!$B:$B,$B142,K!$R:$R)</f>
        <v>0</v>
      </c>
      <c r="L142">
        <f>SUMIF(N!$B:$B,$B142,N!$H:$H)</f>
        <v>0</v>
      </c>
      <c r="M142">
        <f>SUMIF(N!$B:$B,$B142,N!$R:$R)</f>
        <v>0</v>
      </c>
      <c r="N142">
        <f>SUMIF(Y!$B:$B,$B142,Y!$H:$H)</f>
        <v>0</v>
      </c>
      <c r="O142">
        <f>SUMIF(Y!$B:$B,$B142,Y!$R:$R)</f>
        <v>0</v>
      </c>
      <c r="P142">
        <f>SUMIF('R'!$B:$B,$B142,'R'!$H:$H)</f>
        <v>0</v>
      </c>
      <c r="Q142">
        <f>SUMIF('R'!$B:$B,$B142,'R'!$R:$R)</f>
        <v>0</v>
      </c>
      <c r="R142">
        <f>SUMIF(L!$B:$B,$B142,L!$H:$H)</f>
        <v>0</v>
      </c>
      <c r="S142">
        <f>SUMIF(L!$B:$B,$B142,L!$R:$R)</f>
        <v>0</v>
      </c>
      <c r="T142">
        <f>SUMIF(Gy!$B:$B,$B142,Gy!$H:$H)</f>
        <v>0</v>
      </c>
      <c r="U142">
        <f>SUMIF(Gy!$B:$B,$B142,Gy!$R:$R)</f>
        <v>0</v>
      </c>
    </row>
    <row r="143" spans="2:21" x14ac:dyDescent="0.15">
      <c r="B143" s="10" t="s">
        <v>118</v>
      </c>
      <c r="C143">
        <f>IF(COUNTIF(系1703!A:A,B143),1,0)</f>
        <v>1</v>
      </c>
      <c r="D143">
        <f>IF(COUNTIF(系1703!C:C,B143),1,0)</f>
        <v>0</v>
      </c>
      <c r="E143">
        <f>IF(COUNTIF(系1703!D:D,B143),1,0)</f>
        <v>0</v>
      </c>
      <c r="F143">
        <f>IF(COUNTIF(系1703!E:E,B143),1,0)</f>
        <v>0</v>
      </c>
      <c r="G143">
        <f t="shared" si="6"/>
        <v>1</v>
      </c>
      <c r="H143">
        <f t="shared" si="7"/>
        <v>0</v>
      </c>
      <c r="I143" s="23">
        <f t="shared" si="8"/>
        <v>0</v>
      </c>
      <c r="J143">
        <f>SUMIF(K!$B:$B,$B143,K!$H:$H)</f>
        <v>0</v>
      </c>
      <c r="K143">
        <f>SUMIF(K!$B:$B,$B143,K!$R:$R)</f>
        <v>0</v>
      </c>
      <c r="L143">
        <f>SUMIF(N!$B:$B,$B143,N!$H:$H)</f>
        <v>0</v>
      </c>
      <c r="M143">
        <f>SUMIF(N!$B:$B,$B143,N!$R:$R)</f>
        <v>0</v>
      </c>
      <c r="N143">
        <f>SUMIF(Y!$B:$B,$B143,Y!$H:$H)</f>
        <v>0</v>
      </c>
      <c r="O143">
        <f>SUMIF(Y!$B:$B,$B143,Y!$R:$R)</f>
        <v>0</v>
      </c>
      <c r="P143">
        <f>SUMIF('R'!$B:$B,$B143,'R'!$H:$H)</f>
        <v>0</v>
      </c>
      <c r="Q143">
        <f>SUMIF('R'!$B:$B,$B143,'R'!$R:$R)</f>
        <v>0</v>
      </c>
      <c r="R143">
        <f>SUMIF(L!$B:$B,$B143,L!$H:$H)</f>
        <v>0</v>
      </c>
      <c r="S143">
        <f>SUMIF(L!$B:$B,$B143,L!$R:$R)</f>
        <v>0</v>
      </c>
      <c r="T143">
        <f>SUMIF(Gy!$B:$B,$B143,Gy!$H:$H)</f>
        <v>0</v>
      </c>
      <c r="U143">
        <f>SUMIF(Gy!$B:$B,$B143,Gy!$R:$R)</f>
        <v>0</v>
      </c>
    </row>
    <row r="144" spans="2:21" x14ac:dyDescent="0.15">
      <c r="B144" s="10" t="s">
        <v>119</v>
      </c>
      <c r="C144">
        <f>IF(COUNTIF(系1703!A:A,B144),1,0)</f>
        <v>1</v>
      </c>
      <c r="D144">
        <f>IF(COUNTIF(系1703!C:C,B144),1,0)</f>
        <v>0</v>
      </c>
      <c r="E144">
        <f>IF(COUNTIF(系1703!D:D,B144),1,0)</f>
        <v>0</v>
      </c>
      <c r="F144">
        <f>IF(COUNTIF(系1703!E:E,B144),1,0)</f>
        <v>0</v>
      </c>
      <c r="G144">
        <f t="shared" si="6"/>
        <v>1</v>
      </c>
      <c r="H144">
        <f t="shared" si="7"/>
        <v>0</v>
      </c>
      <c r="I144" s="23">
        <f t="shared" si="8"/>
        <v>0</v>
      </c>
      <c r="J144">
        <f>SUMIF(K!$B:$B,$B144,K!$H:$H)</f>
        <v>0</v>
      </c>
      <c r="K144">
        <f>SUMIF(K!$B:$B,$B144,K!$R:$R)</f>
        <v>0</v>
      </c>
      <c r="L144">
        <f>SUMIF(N!$B:$B,$B144,N!$H:$H)</f>
        <v>0</v>
      </c>
      <c r="M144">
        <f>SUMIF(N!$B:$B,$B144,N!$R:$R)</f>
        <v>0</v>
      </c>
      <c r="N144">
        <f>SUMIF(Y!$B:$B,$B144,Y!$H:$H)</f>
        <v>0</v>
      </c>
      <c r="O144">
        <f>SUMIF(Y!$B:$B,$B144,Y!$R:$R)</f>
        <v>0</v>
      </c>
      <c r="P144">
        <f>SUMIF('R'!$B:$B,$B144,'R'!$H:$H)</f>
        <v>0</v>
      </c>
      <c r="Q144">
        <f>SUMIF('R'!$B:$B,$B144,'R'!$R:$R)</f>
        <v>0</v>
      </c>
      <c r="R144">
        <f>SUMIF(L!$B:$B,$B144,L!$H:$H)</f>
        <v>0</v>
      </c>
      <c r="S144">
        <f>SUMIF(L!$B:$B,$B144,L!$R:$R)</f>
        <v>0</v>
      </c>
      <c r="T144">
        <f>SUMIF(Gy!$B:$B,$B144,Gy!$H:$H)</f>
        <v>0</v>
      </c>
      <c r="U144">
        <f>SUMIF(Gy!$B:$B,$B144,Gy!$R:$R)</f>
        <v>0</v>
      </c>
    </row>
    <row r="145" spans="1:21" x14ac:dyDescent="0.15">
      <c r="A145" s="12" t="s">
        <v>301</v>
      </c>
      <c r="B145" s="11" t="s">
        <v>122</v>
      </c>
      <c r="C145">
        <f>IF(COUNTIF(系1703!A:A,B145),1,0)</f>
        <v>1</v>
      </c>
      <c r="D145">
        <f>IF(COUNTIF(系1703!C:C,B145),1,0)</f>
        <v>0</v>
      </c>
      <c r="E145">
        <f>IF(COUNTIF(系1703!D:D,B145),1,0)</f>
        <v>0</v>
      </c>
      <c r="F145">
        <f>IF(COUNTIF(系1703!E:E,B145),1,0)</f>
        <v>0</v>
      </c>
      <c r="G145">
        <f t="shared" si="6"/>
        <v>1</v>
      </c>
      <c r="H145">
        <f t="shared" si="7"/>
        <v>0</v>
      </c>
      <c r="I145" s="23">
        <f t="shared" si="8"/>
        <v>0</v>
      </c>
      <c r="J145">
        <f>SUMIF(K!$B:$B,$B145,K!$H:$H)</f>
        <v>5932</v>
      </c>
      <c r="K145">
        <f>SUMIF(K!$B:$B,$B145,K!$R:$R)</f>
        <v>-5932</v>
      </c>
      <c r="L145">
        <f>SUMIF(N!$B:$B,$B145,N!$H:$H)</f>
        <v>0</v>
      </c>
      <c r="M145">
        <f>SUMIF(N!$B:$B,$B145,N!$R:$R)</f>
        <v>0</v>
      </c>
      <c r="N145">
        <f>SUMIF(Y!$B:$B,$B145,Y!$H:$H)</f>
        <v>15862</v>
      </c>
      <c r="O145">
        <f>SUMIF(Y!$B:$B,$B145,Y!$R:$R)</f>
        <v>-15862</v>
      </c>
      <c r="P145">
        <f>SUMIF('R'!$B:$B,$B145,'R'!$H:$H)</f>
        <v>55800</v>
      </c>
      <c r="Q145">
        <f>SUMIF('R'!$B:$B,$B145,'R'!$R:$R)</f>
        <v>-55800</v>
      </c>
      <c r="R145">
        <f>SUMIF(L!$B:$B,$B145,L!$H:$H)</f>
        <v>0</v>
      </c>
      <c r="S145">
        <f>SUMIF(L!$B:$B,$B145,L!$R:$R)</f>
        <v>0</v>
      </c>
      <c r="T145">
        <f>SUMIF(Gy!$B:$B,$B145,Gy!$H:$H)</f>
        <v>0</v>
      </c>
      <c r="U145">
        <f>SUMIF(Gy!$B:$B,$B145,Gy!$R:$R)</f>
        <v>0</v>
      </c>
    </row>
    <row r="146" spans="1:21" x14ac:dyDescent="0.15">
      <c r="B146" s="10" t="s">
        <v>123</v>
      </c>
      <c r="C146">
        <f>IF(COUNTIF(系1703!A:A,B146),1,0)</f>
        <v>1</v>
      </c>
      <c r="D146">
        <f>IF(COUNTIF(系1703!C:C,B146),1,0)</f>
        <v>0</v>
      </c>
      <c r="E146">
        <f>IF(COUNTIF(系1703!D:D,B146),1,0)</f>
        <v>0</v>
      </c>
      <c r="F146">
        <f>IF(COUNTIF(系1703!E:E,B146),1,0)</f>
        <v>0</v>
      </c>
      <c r="G146">
        <f t="shared" si="6"/>
        <v>1</v>
      </c>
      <c r="H146">
        <f t="shared" si="7"/>
        <v>0</v>
      </c>
      <c r="I146" s="23">
        <f t="shared" si="8"/>
        <v>0</v>
      </c>
      <c r="J146">
        <f>SUMIF(K!$B:$B,$B146,K!$H:$H)</f>
        <v>5000</v>
      </c>
      <c r="K146">
        <f>SUMIF(K!$B:$B,$B146,K!$R:$R)</f>
        <v>-5000</v>
      </c>
      <c r="L146">
        <f>SUMIF(N!$B:$B,$B146,N!$H:$H)</f>
        <v>40000</v>
      </c>
      <c r="M146">
        <f>SUMIF(N!$B:$B,$B146,N!$R:$R)</f>
        <v>-40000</v>
      </c>
      <c r="N146">
        <f>SUMIF(Y!$B:$B,$B146,Y!$H:$H)</f>
        <v>0</v>
      </c>
      <c r="O146">
        <f>SUMIF(Y!$B:$B,$B146,Y!$R:$R)</f>
        <v>0</v>
      </c>
      <c r="P146">
        <f>SUMIF('R'!$B:$B,$B146,'R'!$H:$H)</f>
        <v>20000</v>
      </c>
      <c r="Q146">
        <f>SUMIF('R'!$B:$B,$B146,'R'!$R:$R)</f>
        <v>-20000</v>
      </c>
      <c r="R146">
        <f>SUMIF(L!$B:$B,$B146,L!$H:$H)</f>
        <v>22000</v>
      </c>
      <c r="S146">
        <f>SUMIF(L!$B:$B,$B146,L!$R:$R)</f>
        <v>-22000</v>
      </c>
      <c r="T146">
        <f>SUMIF(Gy!$B:$B,$B146,Gy!$H:$H)</f>
        <v>0</v>
      </c>
      <c r="U146">
        <f>SUMIF(Gy!$B:$B,$B146,Gy!$R:$R)</f>
        <v>0</v>
      </c>
    </row>
    <row r="147" spans="1:21" x14ac:dyDescent="0.15">
      <c r="B147" s="10" t="s">
        <v>124</v>
      </c>
      <c r="C147">
        <f>IF(COUNTIF(系1703!A:A,B147),1,0)</f>
        <v>1</v>
      </c>
      <c r="D147">
        <f>IF(COUNTIF(系1703!C:C,B147),1,0)</f>
        <v>0</v>
      </c>
      <c r="E147">
        <f>IF(COUNTIF(系1703!D:D,B147),1,0)</f>
        <v>0</v>
      </c>
      <c r="F147">
        <f>IF(COUNTIF(系1703!E:E,B147),1,0)</f>
        <v>0</v>
      </c>
      <c r="G147">
        <f t="shared" si="6"/>
        <v>1</v>
      </c>
      <c r="H147">
        <f t="shared" si="7"/>
        <v>0</v>
      </c>
      <c r="I147" s="23">
        <f t="shared" si="8"/>
        <v>0</v>
      </c>
      <c r="J147">
        <f>SUMIF(K!$B:$B,$B147,K!$H:$H)</f>
        <v>0</v>
      </c>
      <c r="K147">
        <f>SUMIF(K!$B:$B,$B147,K!$R:$R)</f>
        <v>0</v>
      </c>
      <c r="L147">
        <f>SUMIF(N!$B:$B,$B147,N!$H:$H)</f>
        <v>0</v>
      </c>
      <c r="M147">
        <f>SUMIF(N!$B:$B,$B147,N!$R:$R)</f>
        <v>0</v>
      </c>
      <c r="N147">
        <f>SUMIF(Y!$B:$B,$B147,Y!$H:$H)</f>
        <v>0</v>
      </c>
      <c r="O147">
        <f>SUMIF(Y!$B:$B,$B147,Y!$R:$R)</f>
        <v>0</v>
      </c>
      <c r="P147">
        <f>SUMIF('R'!$B:$B,$B147,'R'!$H:$H)</f>
        <v>0</v>
      </c>
      <c r="Q147">
        <f>SUMIF('R'!$B:$B,$B147,'R'!$R:$R)</f>
        <v>0</v>
      </c>
      <c r="R147">
        <f>SUMIF(L!$B:$B,$B147,L!$H:$H)</f>
        <v>0</v>
      </c>
      <c r="S147">
        <f>SUMIF(L!$B:$B,$B147,L!$R:$R)</f>
        <v>0</v>
      </c>
      <c r="T147">
        <f>SUMIF(Gy!$B:$B,$B147,Gy!$H:$H)</f>
        <v>0</v>
      </c>
      <c r="U147">
        <f>SUMIF(Gy!$B:$B,$B147,Gy!$R:$R)</f>
        <v>0</v>
      </c>
    </row>
    <row r="148" spans="1:21" x14ac:dyDescent="0.15">
      <c r="B148" s="10" t="s">
        <v>317</v>
      </c>
      <c r="C148">
        <f>IF(COUNTIF(系1703!A:A,B148),1,0)</f>
        <v>0</v>
      </c>
      <c r="D148">
        <f>IF(COUNTIF(系1703!C:C,B148),1,0)</f>
        <v>1</v>
      </c>
      <c r="E148">
        <f>IF(COUNTIF(系1703!D:D,B148),1,0)</f>
        <v>1</v>
      </c>
      <c r="F148">
        <f>IF(COUNTIF(系1703!E:E,B148),1,0)</f>
        <v>1</v>
      </c>
      <c r="G148">
        <f t="shared" si="6"/>
        <v>3</v>
      </c>
      <c r="H148">
        <f t="shared" si="7"/>
        <v>50000</v>
      </c>
      <c r="I148" s="23">
        <f t="shared" si="8"/>
        <v>4.8860242975343322</v>
      </c>
      <c r="J148">
        <f>SUMIF(K!$B:$B,$B148,K!$H:$H)</f>
        <v>55000</v>
      </c>
      <c r="K148">
        <f>SUMIF(K!$B:$B,$B148,K!$R:$R)</f>
        <v>-5000</v>
      </c>
      <c r="L148">
        <f>SUMIF(N!$B:$B,$B148,N!$H:$H)</f>
        <v>5000</v>
      </c>
      <c r="M148">
        <f>SUMIF(N!$B:$B,$B148,N!$R:$R)</f>
        <v>-5000</v>
      </c>
      <c r="N148">
        <f>SUMIF(Y!$B:$B,$B148,Y!$H:$H)</f>
        <v>5000</v>
      </c>
      <c r="O148">
        <f>SUMIF(Y!$B:$B,$B148,Y!$R:$R)</f>
        <v>-5000</v>
      </c>
      <c r="P148">
        <f>SUMIF('R'!$B:$B,$B148,'R'!$H:$H)</f>
        <v>20000</v>
      </c>
      <c r="Q148">
        <f>SUMIF('R'!$B:$B,$B148,'R'!$R:$R)</f>
        <v>-20000</v>
      </c>
      <c r="R148">
        <f>SUMIF(L!$B:$B,$B148,L!$H:$H)</f>
        <v>12000</v>
      </c>
      <c r="S148">
        <f>SUMIF(L!$B:$B,$B148,L!$R:$R)</f>
        <v>-12000</v>
      </c>
      <c r="T148">
        <f>SUMIF(Gy!$B:$B,$B148,Gy!$H:$H)</f>
        <v>0</v>
      </c>
      <c r="U148">
        <f>SUMIF(Gy!$B:$B,$B148,Gy!$R:$R)</f>
        <v>0</v>
      </c>
    </row>
    <row r="149" spans="1:21" x14ac:dyDescent="0.15">
      <c r="B149" s="10" t="s">
        <v>139</v>
      </c>
      <c r="C149">
        <f>IF(COUNTIF(系1703!A:A,B149),1,0)</f>
        <v>0</v>
      </c>
      <c r="D149">
        <f>IF(COUNTIF(系1703!C:C,B149),1,0)</f>
        <v>1</v>
      </c>
      <c r="E149">
        <f>IF(COUNTIF(系1703!D:D,B149),1,0)</f>
        <v>1</v>
      </c>
      <c r="F149">
        <f>IF(COUNTIF(系1703!E:E,B149),1,0)</f>
        <v>0</v>
      </c>
      <c r="G149">
        <f t="shared" si="6"/>
        <v>2</v>
      </c>
      <c r="H149">
        <f t="shared" si="7"/>
        <v>0</v>
      </c>
      <c r="I149" s="23">
        <f t="shared" si="8"/>
        <v>0</v>
      </c>
      <c r="J149">
        <f>SUMIF(K!$B:$B,$B149,K!$H:$H)</f>
        <v>0</v>
      </c>
      <c r="K149">
        <f>SUMIF(K!$B:$B,$B149,K!$R:$R)</f>
        <v>0</v>
      </c>
      <c r="L149">
        <f>SUMIF(N!$B:$B,$B149,N!$H:$H)</f>
        <v>0</v>
      </c>
      <c r="M149">
        <f>SUMIF(N!$B:$B,$B149,N!$R:$R)</f>
        <v>0</v>
      </c>
      <c r="N149">
        <f>SUMIF(Y!$B:$B,$B149,Y!$H:$H)</f>
        <v>0</v>
      </c>
      <c r="O149">
        <f>SUMIF(Y!$B:$B,$B149,Y!$R:$R)</f>
        <v>0</v>
      </c>
      <c r="P149">
        <f>SUMIF('R'!$B:$B,$B149,'R'!$H:$H)</f>
        <v>0</v>
      </c>
      <c r="Q149">
        <f>SUMIF('R'!$B:$B,$B149,'R'!$R:$R)</f>
        <v>0</v>
      </c>
      <c r="R149">
        <f>SUMIF(L!$B:$B,$B149,L!$H:$H)</f>
        <v>0</v>
      </c>
      <c r="S149">
        <f>SUMIF(L!$B:$B,$B149,L!$R:$R)</f>
        <v>0</v>
      </c>
      <c r="T149">
        <f>SUMIF(Gy!$B:$B,$B149,Gy!$H:$H)</f>
        <v>0</v>
      </c>
      <c r="U149">
        <f>SUMIF(Gy!$B:$B,$B149,Gy!$R:$R)</f>
        <v>0</v>
      </c>
    </row>
    <row r="150" spans="1:21" x14ac:dyDescent="0.15">
      <c r="B150" s="10" t="s">
        <v>154</v>
      </c>
      <c r="C150">
        <f>IF(COUNTIF(系1703!A:A,B150),1,0)</f>
        <v>0</v>
      </c>
      <c r="D150">
        <f>IF(COUNTIF(系1703!C:C,B150),1,0)</f>
        <v>1</v>
      </c>
      <c r="E150">
        <f>IF(COUNTIF(系1703!D:D,B150),1,0)</f>
        <v>0</v>
      </c>
      <c r="F150">
        <f>IF(COUNTIF(系1703!E:E,B150),1,0)</f>
        <v>0</v>
      </c>
      <c r="G150">
        <f t="shared" si="6"/>
        <v>1</v>
      </c>
      <c r="H150">
        <f t="shared" si="7"/>
        <v>0</v>
      </c>
      <c r="I150" s="23">
        <f t="shared" si="8"/>
        <v>0</v>
      </c>
      <c r="J150">
        <f>SUMIF(K!$B:$B,$B150,K!$H:$H)</f>
        <v>0</v>
      </c>
      <c r="K150">
        <f>SUMIF(K!$B:$B,$B150,K!$R:$R)</f>
        <v>0</v>
      </c>
      <c r="L150">
        <f>SUMIF(N!$B:$B,$B150,N!$H:$H)</f>
        <v>0</v>
      </c>
      <c r="M150">
        <f>SUMIF(N!$B:$B,$B150,N!$R:$R)</f>
        <v>0</v>
      </c>
      <c r="N150">
        <f>SUMIF(Y!$B:$B,$B150,Y!$H:$H)</f>
        <v>0</v>
      </c>
      <c r="O150">
        <f>SUMIF(Y!$B:$B,$B150,Y!$R:$R)</f>
        <v>0</v>
      </c>
      <c r="P150">
        <f>SUMIF('R'!$B:$B,$B150,'R'!$H:$H)</f>
        <v>0</v>
      </c>
      <c r="Q150">
        <f>SUMIF('R'!$B:$B,$B150,'R'!$R:$R)</f>
        <v>0</v>
      </c>
      <c r="R150">
        <f>SUMIF(L!$B:$B,$B150,L!$H:$H)</f>
        <v>0</v>
      </c>
      <c r="S150">
        <f>SUMIF(L!$B:$B,$B150,L!$R:$R)</f>
        <v>0</v>
      </c>
      <c r="T150">
        <f>SUMIF(Gy!$B:$B,$B150,Gy!$H:$H)</f>
        <v>0</v>
      </c>
      <c r="U150">
        <f>SUMIF(Gy!$B:$B,$B150,Gy!$R:$R)</f>
        <v>0</v>
      </c>
    </row>
    <row r="151" spans="1:21" x14ac:dyDescent="0.15">
      <c r="B151" s="10" t="s">
        <v>155</v>
      </c>
      <c r="C151">
        <f>IF(COUNTIF(系1703!A:A,B151),1,0)</f>
        <v>0</v>
      </c>
      <c r="D151">
        <f>IF(COUNTIF(系1703!C:C,B151),1,0)</f>
        <v>1</v>
      </c>
      <c r="E151">
        <f>IF(COUNTIF(系1703!D:D,B151),1,0)</f>
        <v>1</v>
      </c>
      <c r="F151">
        <f>IF(COUNTIF(系1703!E:E,B151),1,0)</f>
        <v>0</v>
      </c>
      <c r="G151">
        <f t="shared" si="6"/>
        <v>2</v>
      </c>
      <c r="H151">
        <f t="shared" si="7"/>
        <v>7607</v>
      </c>
      <c r="I151" s="23">
        <f t="shared" si="8"/>
        <v>0.74335973662687327</v>
      </c>
      <c r="J151">
        <f>SUMIF(K!$B:$B,$B151,K!$H:$H)</f>
        <v>24954</v>
      </c>
      <c r="K151">
        <f>SUMIF(K!$B:$B,$B151,K!$R:$R)</f>
        <v>-17347</v>
      </c>
      <c r="L151">
        <f>SUMIF(N!$B:$B,$B151,N!$H:$H)</f>
        <v>0</v>
      </c>
      <c r="M151">
        <f>SUMIF(N!$B:$B,$B151,N!$R:$R)</f>
        <v>0</v>
      </c>
      <c r="N151">
        <f>SUMIF(Y!$B:$B,$B151,Y!$H:$H)</f>
        <v>0</v>
      </c>
      <c r="O151">
        <f>SUMIF(Y!$B:$B,$B151,Y!$R:$R)</f>
        <v>0</v>
      </c>
      <c r="P151">
        <f>SUMIF('R'!$B:$B,$B151,'R'!$H:$H)</f>
        <v>0</v>
      </c>
      <c r="Q151">
        <f>SUMIF('R'!$B:$B,$B151,'R'!$R:$R)</f>
        <v>0</v>
      </c>
      <c r="R151">
        <f>SUMIF(L!$B:$B,$B151,L!$H:$H)</f>
        <v>50000</v>
      </c>
      <c r="S151">
        <f>SUMIF(L!$B:$B,$B151,L!$R:$R)</f>
        <v>-50000</v>
      </c>
      <c r="T151">
        <f>SUMIF(Gy!$B:$B,$B151,Gy!$H:$H)</f>
        <v>0</v>
      </c>
      <c r="U151">
        <f>SUMIF(Gy!$B:$B,$B151,Gy!$R:$R)</f>
        <v>0</v>
      </c>
    </row>
    <row r="152" spans="1:21" x14ac:dyDescent="0.15">
      <c r="B152" s="10" t="s">
        <v>156</v>
      </c>
      <c r="C152">
        <f>IF(COUNTIF(系1703!A:A,B152),1,0)</f>
        <v>0</v>
      </c>
      <c r="D152">
        <f>IF(COUNTIF(系1703!C:C,B152),1,0)</f>
        <v>1</v>
      </c>
      <c r="E152">
        <f>IF(COUNTIF(系1703!D:D,B152),1,0)</f>
        <v>1</v>
      </c>
      <c r="F152">
        <f>IF(COUNTIF(系1703!E:E,B152),1,0)</f>
        <v>0</v>
      </c>
      <c r="G152">
        <f t="shared" si="6"/>
        <v>2</v>
      </c>
      <c r="H152">
        <f t="shared" si="7"/>
        <v>0</v>
      </c>
      <c r="I152" s="23">
        <f t="shared" si="8"/>
        <v>0</v>
      </c>
      <c r="J152">
        <f>SUMIF(K!$B:$B,$B152,K!$H:$H)</f>
        <v>135</v>
      </c>
      <c r="K152">
        <f>SUMIF(K!$B:$B,$B152,K!$R:$R)</f>
        <v>-135</v>
      </c>
      <c r="L152">
        <f>SUMIF(N!$B:$B,$B152,N!$H:$H)</f>
        <v>10000</v>
      </c>
      <c r="M152">
        <f>SUMIF(N!$B:$B,$B152,N!$R:$R)</f>
        <v>-10000</v>
      </c>
      <c r="N152">
        <f>SUMIF(Y!$B:$B,$B152,Y!$H:$H)</f>
        <v>10000</v>
      </c>
      <c r="O152">
        <f>SUMIF(Y!$B:$B,$B152,Y!$R:$R)</f>
        <v>-10000</v>
      </c>
      <c r="P152">
        <f>SUMIF('R'!$B:$B,$B152,'R'!$H:$H)</f>
        <v>15000</v>
      </c>
      <c r="Q152">
        <f>SUMIF('R'!$B:$B,$B152,'R'!$R:$R)</f>
        <v>-15000</v>
      </c>
      <c r="R152">
        <f>SUMIF(L!$B:$B,$B152,L!$H:$H)</f>
        <v>10000</v>
      </c>
      <c r="S152">
        <f>SUMIF(L!$B:$B,$B152,L!$R:$R)</f>
        <v>-10000</v>
      </c>
      <c r="T152">
        <f>SUMIF(Gy!$B:$B,$B152,Gy!$H:$H)</f>
        <v>0</v>
      </c>
      <c r="U152">
        <f>SUMIF(Gy!$B:$B,$B152,Gy!$R:$R)</f>
        <v>0</v>
      </c>
    </row>
    <row r="153" spans="1:21" x14ac:dyDescent="0.15">
      <c r="B153" s="10" t="s">
        <v>158</v>
      </c>
      <c r="C153">
        <f>IF(COUNTIF(系1703!A:A,B153),1,0)</f>
        <v>0</v>
      </c>
      <c r="D153">
        <f>IF(COUNTIF(系1703!C:C,B153),1,0)</f>
        <v>1</v>
      </c>
      <c r="E153">
        <f>IF(COUNTIF(系1703!D:D,B153),1,0)</f>
        <v>0</v>
      </c>
      <c r="F153">
        <f>IF(COUNTIF(系1703!E:E,B153),1,0)</f>
        <v>0</v>
      </c>
      <c r="G153">
        <f t="shared" si="6"/>
        <v>1</v>
      </c>
      <c r="H153">
        <f t="shared" si="7"/>
        <v>0</v>
      </c>
      <c r="I153" s="23">
        <f t="shared" si="8"/>
        <v>0</v>
      </c>
      <c r="J153">
        <f>SUMIF(K!$B:$B,$B153,K!$H:$H)</f>
        <v>0</v>
      </c>
      <c r="K153">
        <f>SUMIF(K!$B:$B,$B153,K!$R:$R)</f>
        <v>0</v>
      </c>
      <c r="L153">
        <f>SUMIF(N!$B:$B,$B153,N!$H:$H)</f>
        <v>0</v>
      </c>
      <c r="M153">
        <f>SUMIF(N!$B:$B,$B153,N!$R:$R)</f>
        <v>0</v>
      </c>
      <c r="N153">
        <f>SUMIF(Y!$B:$B,$B153,Y!$H:$H)</f>
        <v>0</v>
      </c>
      <c r="O153">
        <f>SUMIF(Y!$B:$B,$B153,Y!$R:$R)</f>
        <v>0</v>
      </c>
      <c r="P153">
        <f>SUMIF('R'!$B:$B,$B153,'R'!$H:$H)</f>
        <v>0</v>
      </c>
      <c r="Q153">
        <f>SUMIF('R'!$B:$B,$B153,'R'!$R:$R)</f>
        <v>0</v>
      </c>
      <c r="R153">
        <f>SUMIF(L!$B:$B,$B153,L!$H:$H)</f>
        <v>0</v>
      </c>
      <c r="S153">
        <f>SUMIF(L!$B:$B,$B153,L!$R:$R)</f>
        <v>0</v>
      </c>
      <c r="T153">
        <f>SUMIF(Gy!$B:$B,$B153,Gy!$H:$H)</f>
        <v>0</v>
      </c>
      <c r="U153">
        <f>SUMIF(Gy!$B:$B,$B153,Gy!$R:$R)</f>
        <v>0</v>
      </c>
    </row>
    <row r="154" spans="1:21" x14ac:dyDescent="0.15">
      <c r="B154" s="10" t="s">
        <v>159</v>
      </c>
      <c r="C154">
        <f>IF(COUNTIF(系1703!A:A,B154),1,0)</f>
        <v>0</v>
      </c>
      <c r="D154">
        <f>IF(COUNTIF(系1703!C:C,B154),1,0)</f>
        <v>1</v>
      </c>
      <c r="E154">
        <f>IF(COUNTIF(系1703!D:D,B154),1,0)</f>
        <v>1</v>
      </c>
      <c r="F154">
        <f>IF(COUNTIF(系1703!E:E,B154),1,0)</f>
        <v>0</v>
      </c>
      <c r="G154">
        <f t="shared" si="6"/>
        <v>2</v>
      </c>
      <c r="H154">
        <f t="shared" si="7"/>
        <v>0</v>
      </c>
      <c r="I154" s="23">
        <f t="shared" si="8"/>
        <v>0</v>
      </c>
      <c r="J154">
        <f>SUMIF(K!$B:$B,$B154,K!$H:$H)</f>
        <v>0</v>
      </c>
      <c r="K154">
        <f>SUMIF(K!$B:$B,$B154,K!$R:$R)</f>
        <v>0</v>
      </c>
      <c r="L154">
        <f>SUMIF(N!$B:$B,$B154,N!$H:$H)</f>
        <v>0</v>
      </c>
      <c r="M154">
        <f>SUMIF(N!$B:$B,$B154,N!$R:$R)</f>
        <v>0</v>
      </c>
      <c r="N154">
        <f>SUMIF(Y!$B:$B,$B154,Y!$H:$H)</f>
        <v>0</v>
      </c>
      <c r="O154">
        <f>SUMIF(Y!$B:$B,$B154,Y!$R:$R)</f>
        <v>0</v>
      </c>
      <c r="P154">
        <f>SUMIF('R'!$B:$B,$B154,'R'!$H:$H)</f>
        <v>0</v>
      </c>
      <c r="Q154">
        <f>SUMIF('R'!$B:$B,$B154,'R'!$R:$R)</f>
        <v>0</v>
      </c>
      <c r="R154">
        <f>SUMIF(L!$B:$B,$B154,L!$H:$H)</f>
        <v>0</v>
      </c>
      <c r="S154">
        <f>SUMIF(L!$B:$B,$B154,L!$R:$R)</f>
        <v>0</v>
      </c>
      <c r="T154">
        <f>SUMIF(Gy!$B:$B,$B154,Gy!$H:$H)</f>
        <v>0</v>
      </c>
      <c r="U154">
        <f>SUMIF(Gy!$B:$B,$B154,Gy!$R:$R)</f>
        <v>0</v>
      </c>
    </row>
    <row r="155" spans="1:21" x14ac:dyDescent="0.15">
      <c r="A155" s="12" t="s">
        <v>379</v>
      </c>
      <c r="B155" s="10" t="s">
        <v>233</v>
      </c>
      <c r="C155">
        <f>IF(COUNTIF(系1703!A:A,B155),1,0)</f>
        <v>0</v>
      </c>
      <c r="D155">
        <f>IF(COUNTIF(系1703!C:C,B155),1,0)</f>
        <v>1</v>
      </c>
      <c r="E155">
        <f>IF(COUNTIF(系1703!D:D,B155),1,0)</f>
        <v>1</v>
      </c>
      <c r="F155">
        <f>IF(COUNTIF(系1703!E:E,B155),1,0)</f>
        <v>0</v>
      </c>
      <c r="G155">
        <f t="shared" si="6"/>
        <v>2</v>
      </c>
      <c r="H155">
        <f t="shared" si="7"/>
        <v>0</v>
      </c>
      <c r="I155" s="23">
        <f t="shared" si="8"/>
        <v>0</v>
      </c>
      <c r="J155">
        <f>SUMIF(K!$B:$B,$B155,K!$H:$H)</f>
        <v>0</v>
      </c>
      <c r="K155">
        <f>SUMIF(K!$B:$B,$B155,K!$R:$R)</f>
        <v>0</v>
      </c>
      <c r="L155">
        <f>SUMIF(N!$B:$B,$B155,N!$H:$H)</f>
        <v>0</v>
      </c>
      <c r="M155">
        <f>SUMIF(N!$B:$B,$B155,N!$R:$R)</f>
        <v>0</v>
      </c>
      <c r="N155">
        <f>SUMIF(Y!$B:$B,$B155,Y!$H:$H)</f>
        <v>0</v>
      </c>
      <c r="O155">
        <f>SUMIF(Y!$B:$B,$B155,Y!$R:$R)</f>
        <v>0</v>
      </c>
      <c r="P155">
        <f>SUMIF('R'!$B:$B,$B155,'R'!$H:$H)</f>
        <v>0</v>
      </c>
      <c r="Q155">
        <f>SUMIF('R'!$B:$B,$B155,'R'!$R:$R)</f>
        <v>0</v>
      </c>
      <c r="R155">
        <f>SUMIF(L!$B:$B,$B155,L!$H:$H)</f>
        <v>0</v>
      </c>
      <c r="S155">
        <f>SUMIF(L!$B:$B,$B155,L!$R:$R)</f>
        <v>0</v>
      </c>
      <c r="T155">
        <f>SUMIF(Gy!$B:$B,$B155,Gy!$H:$H)</f>
        <v>0</v>
      </c>
      <c r="U155">
        <f>SUMIF(Gy!$B:$B,$B155,Gy!$R:$R)</f>
        <v>0</v>
      </c>
    </row>
    <row r="156" spans="1:21" x14ac:dyDescent="0.15">
      <c r="A156" s="12" t="s">
        <v>593</v>
      </c>
      <c r="B156" s="10" t="s">
        <v>161</v>
      </c>
      <c r="C156">
        <f>IF(COUNTIF(系1703!A:A,B156),1,0)</f>
        <v>0</v>
      </c>
      <c r="D156">
        <f>IF(COUNTIF(系1703!C:C,B156),1,0)</f>
        <v>1</v>
      </c>
      <c r="E156">
        <f>IF(COUNTIF(系1703!D:D,B156),1,0)</f>
        <v>0</v>
      </c>
      <c r="F156">
        <f>IF(COUNTIF(系1703!E:E,B156),1,0)</f>
        <v>0</v>
      </c>
      <c r="G156">
        <f t="shared" si="6"/>
        <v>1</v>
      </c>
      <c r="H156">
        <f t="shared" si="7"/>
        <v>0</v>
      </c>
      <c r="I156" s="23">
        <f t="shared" si="8"/>
        <v>0</v>
      </c>
      <c r="J156">
        <f>SUMIF(K!$B:$B,$B156,K!$H:$H)</f>
        <v>12000</v>
      </c>
      <c r="K156">
        <f>SUMIF(K!$B:$B,$B156,K!$R:$R)</f>
        <v>-12000</v>
      </c>
      <c r="L156">
        <f>SUMIF(N!$B:$B,$B156,N!$H:$H)</f>
        <v>0</v>
      </c>
      <c r="M156">
        <f>SUMIF(N!$B:$B,$B156,N!$R:$R)</f>
        <v>0</v>
      </c>
      <c r="N156">
        <f>SUMIF(Y!$B:$B,$B156,Y!$H:$H)</f>
        <v>0</v>
      </c>
      <c r="O156">
        <f>SUMIF(Y!$B:$B,$B156,Y!$R:$R)</f>
        <v>0</v>
      </c>
      <c r="P156">
        <f>SUMIF('R'!$B:$B,$B156,'R'!$H:$H)</f>
        <v>12000</v>
      </c>
      <c r="Q156">
        <f>SUMIF('R'!$B:$B,$B156,'R'!$R:$R)</f>
        <v>-12000</v>
      </c>
      <c r="R156">
        <f>SUMIF(L!$B:$B,$B156,L!$H:$H)</f>
        <v>0</v>
      </c>
      <c r="S156">
        <f>SUMIF(L!$B:$B,$B156,L!$R:$R)</f>
        <v>0</v>
      </c>
      <c r="T156">
        <f>SUMIF(Gy!$B:$B,$B156,Gy!$H:$H)</f>
        <v>0</v>
      </c>
      <c r="U156">
        <f>SUMIF(Gy!$B:$B,$B156,Gy!$R:$R)</f>
        <v>0</v>
      </c>
    </row>
    <row r="157" spans="1:21" x14ac:dyDescent="0.15">
      <c r="B157" s="10" t="s">
        <v>318</v>
      </c>
      <c r="C157">
        <f>IF(COUNTIF(系1703!A:A,B157),1,0)</f>
        <v>0</v>
      </c>
      <c r="D157">
        <f>IF(COUNTIF(系1703!C:C,B157),1,0)</f>
        <v>1</v>
      </c>
      <c r="E157">
        <f>IF(COUNTIF(系1703!D:D,B157),1,0)</f>
        <v>0</v>
      </c>
      <c r="F157">
        <f>IF(COUNTIF(系1703!E:E,B157),1,0)</f>
        <v>0</v>
      </c>
      <c r="G157">
        <f t="shared" si="6"/>
        <v>1</v>
      </c>
      <c r="H157">
        <f t="shared" si="7"/>
        <v>0</v>
      </c>
      <c r="I157" s="23">
        <f t="shared" si="8"/>
        <v>0</v>
      </c>
      <c r="J157">
        <f>SUMIF(K!$B:$B,$B157,K!$H:$H)</f>
        <v>9100</v>
      </c>
      <c r="K157">
        <f>SUMIF(K!$B:$B,$B157,K!$R:$R)</f>
        <v>-9100</v>
      </c>
      <c r="L157">
        <f>SUMIF(N!$B:$B,$B157,N!$H:$H)</f>
        <v>40000</v>
      </c>
      <c r="M157">
        <f>SUMIF(N!$B:$B,$B157,N!$R:$R)</f>
        <v>-40000</v>
      </c>
      <c r="N157">
        <f>SUMIF(Y!$B:$B,$B157,Y!$H:$H)</f>
        <v>30000</v>
      </c>
      <c r="O157">
        <f>SUMIF(Y!$B:$B,$B157,Y!$R:$R)</f>
        <v>-30000</v>
      </c>
      <c r="P157">
        <f>SUMIF('R'!$B:$B,$B157,'R'!$H:$H)</f>
        <v>26000</v>
      </c>
      <c r="Q157">
        <f>SUMIF('R'!$B:$B,$B157,'R'!$R:$R)</f>
        <v>-26000</v>
      </c>
      <c r="R157">
        <f>SUMIF(L!$B:$B,$B157,L!$H:$H)</f>
        <v>57000</v>
      </c>
      <c r="S157">
        <f>SUMIF(L!$B:$B,$B157,L!$R:$R)</f>
        <v>-57000</v>
      </c>
      <c r="T157">
        <f>SUMIF(Gy!$B:$B,$B157,Gy!$H:$H)</f>
        <v>0</v>
      </c>
      <c r="U157">
        <f>SUMIF(Gy!$B:$B,$B157,Gy!$R:$R)</f>
        <v>0</v>
      </c>
    </row>
    <row r="158" spans="1:21" x14ac:dyDescent="0.15">
      <c r="B158" s="10" t="s">
        <v>165</v>
      </c>
      <c r="C158">
        <f>IF(COUNTIF(系1703!A:A,B158),1,0)</f>
        <v>0</v>
      </c>
      <c r="D158">
        <f>IF(COUNTIF(系1703!C:C,B158),1,0)</f>
        <v>1</v>
      </c>
      <c r="E158">
        <f>IF(COUNTIF(系1703!D:D,B158),1,0)</f>
        <v>0</v>
      </c>
      <c r="F158">
        <f>IF(COUNTIF(系1703!E:E,B158),1,0)</f>
        <v>0</v>
      </c>
      <c r="G158">
        <f t="shared" si="6"/>
        <v>1</v>
      </c>
      <c r="H158">
        <f t="shared" si="7"/>
        <v>0</v>
      </c>
      <c r="I158" s="23">
        <f t="shared" si="8"/>
        <v>0</v>
      </c>
      <c r="J158">
        <f>SUMIF(K!$B:$B,$B158,K!$H:$H)</f>
        <v>0</v>
      </c>
      <c r="K158">
        <f>SUMIF(K!$B:$B,$B158,K!$R:$R)</f>
        <v>0</v>
      </c>
      <c r="L158">
        <f>SUMIF(N!$B:$B,$B158,N!$H:$H)</f>
        <v>0</v>
      </c>
      <c r="M158">
        <f>SUMIF(N!$B:$B,$B158,N!$R:$R)</f>
        <v>0</v>
      </c>
      <c r="N158">
        <f>SUMIF(Y!$B:$B,$B158,Y!$H:$H)</f>
        <v>0</v>
      </c>
      <c r="O158">
        <f>SUMIF(Y!$B:$B,$B158,Y!$R:$R)</f>
        <v>0</v>
      </c>
      <c r="P158">
        <f>SUMIF('R'!$B:$B,$B158,'R'!$H:$H)</f>
        <v>0</v>
      </c>
      <c r="Q158">
        <f>SUMIF('R'!$B:$B,$B158,'R'!$R:$R)</f>
        <v>0</v>
      </c>
      <c r="R158">
        <f>SUMIF(L!$B:$B,$B158,L!$H:$H)</f>
        <v>0</v>
      </c>
      <c r="S158">
        <f>SUMIF(L!$B:$B,$B158,L!$R:$R)</f>
        <v>0</v>
      </c>
      <c r="T158">
        <f>SUMIF(Gy!$B:$B,$B158,Gy!$H:$H)</f>
        <v>0</v>
      </c>
      <c r="U158">
        <f>SUMIF(Gy!$B:$B,$B158,Gy!$R:$R)</f>
        <v>0</v>
      </c>
    </row>
    <row r="159" spans="1:21" x14ac:dyDescent="0.15">
      <c r="B159" s="10" t="s">
        <v>166</v>
      </c>
      <c r="C159">
        <f>IF(COUNTIF(系1703!A:A,B159),1,0)</f>
        <v>0</v>
      </c>
      <c r="D159">
        <f>IF(COUNTIF(系1703!C:C,B159),1,0)</f>
        <v>1</v>
      </c>
      <c r="E159">
        <f>IF(COUNTIF(系1703!D:D,B159),1,0)</f>
        <v>0</v>
      </c>
      <c r="F159">
        <f>IF(COUNTIF(系1703!E:E,B159),1,0)</f>
        <v>0</v>
      </c>
      <c r="G159">
        <f t="shared" si="6"/>
        <v>1</v>
      </c>
      <c r="H159">
        <f t="shared" si="7"/>
        <v>0</v>
      </c>
      <c r="I159" s="23">
        <f t="shared" si="8"/>
        <v>0</v>
      </c>
      <c r="J159">
        <f>SUMIF(K!$B:$B,$B159,K!$H:$H)</f>
        <v>0</v>
      </c>
      <c r="K159">
        <f>SUMIF(K!$B:$B,$B159,K!$R:$R)</f>
        <v>0</v>
      </c>
      <c r="L159">
        <f>SUMIF(N!$B:$B,$B159,N!$H:$H)</f>
        <v>0</v>
      </c>
      <c r="M159">
        <f>SUMIF(N!$B:$B,$B159,N!$R:$R)</f>
        <v>0</v>
      </c>
      <c r="N159">
        <f>SUMIF(Y!$B:$B,$B159,Y!$H:$H)</f>
        <v>0</v>
      </c>
      <c r="O159">
        <f>SUMIF(Y!$B:$B,$B159,Y!$R:$R)</f>
        <v>0</v>
      </c>
      <c r="P159">
        <f>SUMIF('R'!$B:$B,$B159,'R'!$H:$H)</f>
        <v>0</v>
      </c>
      <c r="Q159">
        <f>SUMIF('R'!$B:$B,$B159,'R'!$R:$R)</f>
        <v>0</v>
      </c>
      <c r="R159">
        <f>SUMIF(L!$B:$B,$B159,L!$H:$H)</f>
        <v>0</v>
      </c>
      <c r="S159">
        <f>SUMIF(L!$B:$B,$B159,L!$R:$R)</f>
        <v>0</v>
      </c>
      <c r="T159">
        <f>SUMIF(Gy!$B:$B,$B159,Gy!$H:$H)</f>
        <v>0</v>
      </c>
      <c r="U159">
        <f>SUMIF(Gy!$B:$B,$B159,Gy!$R:$R)</f>
        <v>0</v>
      </c>
    </row>
    <row r="160" spans="1:21" x14ac:dyDescent="0.15">
      <c r="B160" s="10" t="s">
        <v>167</v>
      </c>
      <c r="C160">
        <f>IF(COUNTIF(系1703!A:A,B160),1,0)</f>
        <v>0</v>
      </c>
      <c r="D160">
        <f>IF(COUNTIF(系1703!C:C,B160),1,0)</f>
        <v>1</v>
      </c>
      <c r="E160">
        <f>IF(COUNTIF(系1703!D:D,B160),1,0)</f>
        <v>0</v>
      </c>
      <c r="F160">
        <f>IF(COUNTIF(系1703!E:E,B160),1,0)</f>
        <v>0</v>
      </c>
      <c r="G160">
        <f t="shared" si="6"/>
        <v>1</v>
      </c>
      <c r="H160">
        <f t="shared" si="7"/>
        <v>0</v>
      </c>
      <c r="I160" s="23">
        <f t="shared" si="8"/>
        <v>0</v>
      </c>
      <c r="J160">
        <f>SUMIF(K!$B:$B,$B160,K!$H:$H)</f>
        <v>0</v>
      </c>
      <c r="K160">
        <f>SUMIF(K!$B:$B,$B160,K!$R:$R)</f>
        <v>0</v>
      </c>
      <c r="L160">
        <f>SUMIF(N!$B:$B,$B160,N!$H:$H)</f>
        <v>0</v>
      </c>
      <c r="M160">
        <f>SUMIF(N!$B:$B,$B160,N!$R:$R)</f>
        <v>0</v>
      </c>
      <c r="N160">
        <f>SUMIF(Y!$B:$B,$B160,Y!$H:$H)</f>
        <v>0</v>
      </c>
      <c r="O160">
        <f>SUMIF(Y!$B:$B,$B160,Y!$R:$R)</f>
        <v>0</v>
      </c>
      <c r="P160">
        <f>SUMIF('R'!$B:$B,$B160,'R'!$H:$H)</f>
        <v>0</v>
      </c>
      <c r="Q160">
        <f>SUMIF('R'!$B:$B,$B160,'R'!$R:$R)</f>
        <v>0</v>
      </c>
      <c r="R160">
        <f>SUMIF(L!$B:$B,$B160,L!$H:$H)</f>
        <v>0</v>
      </c>
      <c r="S160">
        <f>SUMIF(L!$B:$B,$B160,L!$R:$R)</f>
        <v>0</v>
      </c>
      <c r="T160">
        <f>SUMIF(Gy!$B:$B,$B160,Gy!$H:$H)</f>
        <v>0</v>
      </c>
      <c r="U160">
        <f>SUMIF(Gy!$B:$B,$B160,Gy!$R:$R)</f>
        <v>0</v>
      </c>
    </row>
    <row r="161" spans="2:21" x14ac:dyDescent="0.15">
      <c r="B161" s="10" t="s">
        <v>168</v>
      </c>
      <c r="C161">
        <f>IF(COUNTIF(系1703!A:A,B161),1,0)</f>
        <v>0</v>
      </c>
      <c r="D161">
        <f>IF(COUNTIF(系1703!C:C,B161),1,0)</f>
        <v>1</v>
      </c>
      <c r="E161">
        <f>IF(COUNTIF(系1703!D:D,B161),1,0)</f>
        <v>0</v>
      </c>
      <c r="F161">
        <f>IF(COUNTIF(系1703!E:E,B161),1,0)</f>
        <v>0</v>
      </c>
      <c r="G161">
        <f t="shared" si="6"/>
        <v>1</v>
      </c>
      <c r="H161">
        <f t="shared" si="7"/>
        <v>0</v>
      </c>
      <c r="I161" s="23">
        <f t="shared" si="8"/>
        <v>0</v>
      </c>
      <c r="J161">
        <f>SUMIF(K!$B:$B,$B161,K!$H:$H)</f>
        <v>0</v>
      </c>
      <c r="K161">
        <f>SUMIF(K!$B:$B,$B161,K!$R:$R)</f>
        <v>0</v>
      </c>
      <c r="L161">
        <f>SUMIF(N!$B:$B,$B161,N!$H:$H)</f>
        <v>0</v>
      </c>
      <c r="M161">
        <f>SUMIF(N!$B:$B,$B161,N!$R:$R)</f>
        <v>0</v>
      </c>
      <c r="N161">
        <f>SUMIF(Y!$B:$B,$B161,Y!$H:$H)</f>
        <v>0</v>
      </c>
      <c r="O161">
        <f>SUMIF(Y!$B:$B,$B161,Y!$R:$R)</f>
        <v>0</v>
      </c>
      <c r="P161">
        <f>SUMIF('R'!$B:$B,$B161,'R'!$H:$H)</f>
        <v>0</v>
      </c>
      <c r="Q161">
        <f>SUMIF('R'!$B:$B,$B161,'R'!$R:$R)</f>
        <v>0</v>
      </c>
      <c r="R161">
        <f>SUMIF(L!$B:$B,$B161,L!$H:$H)</f>
        <v>0</v>
      </c>
      <c r="S161">
        <f>SUMIF(L!$B:$B,$B161,L!$R:$R)</f>
        <v>0</v>
      </c>
      <c r="T161">
        <f>SUMIF(Gy!$B:$B,$B161,Gy!$H:$H)</f>
        <v>0</v>
      </c>
      <c r="U161">
        <f>SUMIF(Gy!$B:$B,$B161,Gy!$R:$R)</f>
        <v>0</v>
      </c>
    </row>
    <row r="162" spans="2:21" x14ac:dyDescent="0.15">
      <c r="B162" s="10" t="s">
        <v>170</v>
      </c>
      <c r="C162">
        <f>IF(COUNTIF(系1703!A:A,B162),1,0)</f>
        <v>0</v>
      </c>
      <c r="D162">
        <f>IF(COUNTIF(系1703!C:C,B162),1,0)</f>
        <v>1</v>
      </c>
      <c r="E162">
        <f>IF(COUNTIF(系1703!D:D,B162),1,0)</f>
        <v>0</v>
      </c>
      <c r="F162">
        <f>IF(COUNTIF(系1703!E:E,B162),1,0)</f>
        <v>0</v>
      </c>
      <c r="G162">
        <f t="shared" si="6"/>
        <v>1</v>
      </c>
      <c r="H162">
        <f t="shared" si="7"/>
        <v>2000</v>
      </c>
      <c r="I162" s="23">
        <f t="shared" si="8"/>
        <v>0.1954409719013733</v>
      </c>
      <c r="J162">
        <f>SUMIF(K!$B:$B,$B162,K!$H:$H)</f>
        <v>9900</v>
      </c>
      <c r="K162">
        <f>SUMIF(K!$B:$B,$B162,K!$R:$R)</f>
        <v>-8900</v>
      </c>
      <c r="L162">
        <f>SUMIF(N!$B:$B,$B162,N!$H:$H)</f>
        <v>115340</v>
      </c>
      <c r="M162">
        <f>SUMIF(N!$B:$B,$B162,N!$R:$R)</f>
        <v>-114340</v>
      </c>
      <c r="N162">
        <f>SUMIF(Y!$B:$B,$B162,Y!$H:$H)</f>
        <v>102950</v>
      </c>
      <c r="O162">
        <f>SUMIF(Y!$B:$B,$B162,Y!$R:$R)</f>
        <v>-102950</v>
      </c>
      <c r="P162">
        <f>SUMIF('R'!$B:$B,$B162,'R'!$H:$H)</f>
        <v>26900</v>
      </c>
      <c r="Q162">
        <f>SUMIF('R'!$B:$B,$B162,'R'!$R:$R)</f>
        <v>-26900</v>
      </c>
      <c r="R162">
        <f>SUMIF(L!$B:$B,$B162,L!$H:$H)</f>
        <v>20000</v>
      </c>
      <c r="S162">
        <f>SUMIF(L!$B:$B,$B162,L!$R:$R)</f>
        <v>-20000</v>
      </c>
      <c r="T162">
        <f>SUMIF(Gy!$B:$B,$B162,Gy!$H:$H)</f>
        <v>0</v>
      </c>
      <c r="U162">
        <f>SUMIF(Gy!$B:$B,$B162,Gy!$R:$R)</f>
        <v>0</v>
      </c>
    </row>
    <row r="163" spans="2:21" x14ac:dyDescent="0.15">
      <c r="B163" s="10" t="s">
        <v>173</v>
      </c>
      <c r="C163">
        <f>IF(COUNTIF(系1703!A:A,B163),1,0)</f>
        <v>0</v>
      </c>
      <c r="D163">
        <f>IF(COUNTIF(系1703!C:C,B163),1,0)</f>
        <v>1</v>
      </c>
      <c r="E163">
        <f>IF(COUNTIF(系1703!D:D,B163),1,0)</f>
        <v>0</v>
      </c>
      <c r="F163">
        <f>IF(COUNTIF(系1703!E:E,B163),1,0)</f>
        <v>0</v>
      </c>
      <c r="G163">
        <f t="shared" si="6"/>
        <v>1</v>
      </c>
      <c r="H163">
        <f t="shared" si="7"/>
        <v>0</v>
      </c>
      <c r="I163" s="23">
        <f t="shared" si="8"/>
        <v>0</v>
      </c>
      <c r="J163">
        <f>SUMIF(K!$B:$B,$B163,K!$H:$H)</f>
        <v>20000</v>
      </c>
      <c r="K163">
        <f>SUMIF(K!$B:$B,$B163,K!$R:$R)</f>
        <v>-20000</v>
      </c>
      <c r="L163">
        <f>SUMIF(N!$B:$B,$B163,N!$H:$H)</f>
        <v>0</v>
      </c>
      <c r="M163">
        <f>SUMIF(N!$B:$B,$B163,N!$R:$R)</f>
        <v>0</v>
      </c>
      <c r="N163">
        <f>SUMIF(Y!$B:$B,$B163,Y!$H:$H)</f>
        <v>0</v>
      </c>
      <c r="O163">
        <f>SUMIF(Y!$B:$B,$B163,Y!$R:$R)</f>
        <v>0</v>
      </c>
      <c r="P163">
        <f>SUMIF('R'!$B:$B,$B163,'R'!$H:$H)</f>
        <v>0</v>
      </c>
      <c r="Q163">
        <f>SUMIF('R'!$B:$B,$B163,'R'!$R:$R)</f>
        <v>0</v>
      </c>
      <c r="R163">
        <f>SUMIF(L!$B:$B,$B163,L!$H:$H)</f>
        <v>0</v>
      </c>
      <c r="S163">
        <f>SUMIF(L!$B:$B,$B163,L!$R:$R)</f>
        <v>0</v>
      </c>
      <c r="T163">
        <f>SUMIF(Gy!$B:$B,$B163,Gy!$H:$H)</f>
        <v>0</v>
      </c>
      <c r="U163">
        <f>SUMIF(Gy!$B:$B,$B163,Gy!$R:$R)</f>
        <v>0</v>
      </c>
    </row>
    <row r="164" spans="2:21" x14ac:dyDescent="0.15">
      <c r="B164" s="10" t="s">
        <v>174</v>
      </c>
      <c r="C164">
        <f>IF(COUNTIF(系1703!A:A,B164),1,0)</f>
        <v>0</v>
      </c>
      <c r="D164">
        <f>IF(COUNTIF(系1703!C:C,B164),1,0)</f>
        <v>1</v>
      </c>
      <c r="E164">
        <f>IF(COUNTIF(系1703!D:D,B164),1,0)</f>
        <v>0</v>
      </c>
      <c r="F164">
        <f>IF(COUNTIF(系1703!E:E,B164),1,0)</f>
        <v>0</v>
      </c>
      <c r="G164">
        <f t="shared" si="6"/>
        <v>1</v>
      </c>
      <c r="H164">
        <f t="shared" si="7"/>
        <v>0</v>
      </c>
      <c r="I164" s="23">
        <f t="shared" si="8"/>
        <v>0</v>
      </c>
      <c r="J164">
        <f>SUMIF(K!$B:$B,$B164,K!$H:$H)</f>
        <v>0</v>
      </c>
      <c r="K164">
        <f>SUMIF(K!$B:$B,$B164,K!$R:$R)</f>
        <v>0</v>
      </c>
      <c r="L164">
        <f>SUMIF(N!$B:$B,$B164,N!$H:$H)</f>
        <v>0</v>
      </c>
      <c r="M164">
        <f>SUMIF(N!$B:$B,$B164,N!$R:$R)</f>
        <v>0</v>
      </c>
      <c r="N164">
        <f>SUMIF(Y!$B:$B,$B164,Y!$H:$H)</f>
        <v>0</v>
      </c>
      <c r="O164">
        <f>SUMIF(Y!$B:$B,$B164,Y!$R:$R)</f>
        <v>0</v>
      </c>
      <c r="P164">
        <f>SUMIF('R'!$B:$B,$B164,'R'!$H:$H)</f>
        <v>0</v>
      </c>
      <c r="Q164">
        <f>SUMIF('R'!$B:$B,$B164,'R'!$R:$R)</f>
        <v>0</v>
      </c>
      <c r="R164">
        <f>SUMIF(L!$B:$B,$B164,L!$H:$H)</f>
        <v>0</v>
      </c>
      <c r="S164">
        <f>SUMIF(L!$B:$B,$B164,L!$R:$R)</f>
        <v>0</v>
      </c>
      <c r="T164">
        <f>SUMIF(Gy!$B:$B,$B164,Gy!$H:$H)</f>
        <v>0</v>
      </c>
      <c r="U164">
        <f>SUMIF(Gy!$B:$B,$B164,Gy!$R:$R)</f>
        <v>0</v>
      </c>
    </row>
    <row r="165" spans="2:21" x14ac:dyDescent="0.15">
      <c r="B165" s="10" t="s">
        <v>175</v>
      </c>
      <c r="C165">
        <f>IF(COUNTIF(系1703!A:A,B165),1,0)</f>
        <v>0</v>
      </c>
      <c r="D165">
        <f>IF(COUNTIF(系1703!C:C,B165),1,0)</f>
        <v>1</v>
      </c>
      <c r="E165">
        <f>IF(COUNTIF(系1703!D:D,B165),1,0)</f>
        <v>1</v>
      </c>
      <c r="F165">
        <f>IF(COUNTIF(系1703!E:E,B165),1,0)</f>
        <v>0</v>
      </c>
      <c r="G165">
        <f t="shared" si="6"/>
        <v>2</v>
      </c>
      <c r="H165">
        <f t="shared" si="7"/>
        <v>0</v>
      </c>
      <c r="I165" s="23">
        <f t="shared" si="8"/>
        <v>0</v>
      </c>
      <c r="J165">
        <f>SUMIF(K!$B:$B,$B165,K!$H:$H)</f>
        <v>0</v>
      </c>
      <c r="K165">
        <f>SUMIF(K!$B:$B,$B165,K!$R:$R)</f>
        <v>0</v>
      </c>
      <c r="L165">
        <f>SUMIF(N!$B:$B,$B165,N!$H:$H)</f>
        <v>0</v>
      </c>
      <c r="M165">
        <f>SUMIF(N!$B:$B,$B165,N!$R:$R)</f>
        <v>0</v>
      </c>
      <c r="N165">
        <f>SUMIF(Y!$B:$B,$B165,Y!$H:$H)</f>
        <v>0</v>
      </c>
      <c r="O165">
        <f>SUMIF(Y!$B:$B,$B165,Y!$R:$R)</f>
        <v>0</v>
      </c>
      <c r="P165">
        <f>SUMIF('R'!$B:$B,$B165,'R'!$H:$H)</f>
        <v>0</v>
      </c>
      <c r="Q165">
        <f>SUMIF('R'!$B:$B,$B165,'R'!$R:$R)</f>
        <v>0</v>
      </c>
      <c r="R165">
        <f>SUMIF(L!$B:$B,$B165,L!$H:$H)</f>
        <v>0</v>
      </c>
      <c r="S165">
        <f>SUMIF(L!$B:$B,$B165,L!$R:$R)</f>
        <v>0</v>
      </c>
      <c r="T165">
        <f>SUMIF(Gy!$B:$B,$B165,Gy!$H:$H)</f>
        <v>0</v>
      </c>
      <c r="U165">
        <f>SUMIF(Gy!$B:$B,$B165,Gy!$R:$R)</f>
        <v>0</v>
      </c>
    </row>
    <row r="166" spans="2:21" x14ac:dyDescent="0.15">
      <c r="B166" s="10" t="s">
        <v>176</v>
      </c>
      <c r="C166">
        <f>IF(COUNTIF(系1703!A:A,B166),1,0)</f>
        <v>0</v>
      </c>
      <c r="D166">
        <f>IF(COUNTIF(系1703!C:C,B166),1,0)</f>
        <v>1</v>
      </c>
      <c r="E166">
        <f>IF(COUNTIF(系1703!D:D,B166),1,0)</f>
        <v>0</v>
      </c>
      <c r="F166">
        <f>IF(COUNTIF(系1703!E:E,B166),1,0)</f>
        <v>0</v>
      </c>
      <c r="G166">
        <f t="shared" si="6"/>
        <v>1</v>
      </c>
      <c r="H166">
        <f t="shared" si="7"/>
        <v>67312</v>
      </c>
      <c r="I166" s="23">
        <f t="shared" si="8"/>
        <v>6.5777613503126195</v>
      </c>
      <c r="J166">
        <f>SUMIF(K!$B:$B,$B166,K!$H:$H)</f>
        <v>10100</v>
      </c>
      <c r="K166">
        <f>SUMIF(K!$B:$B,$B166,K!$R:$R)</f>
        <v>-10100</v>
      </c>
      <c r="L166">
        <f>SUMIF(N!$B:$B,$B166,N!$H:$H)</f>
        <v>0</v>
      </c>
      <c r="M166">
        <f>SUMIF(N!$B:$B,$B166,N!$R:$R)</f>
        <v>0</v>
      </c>
      <c r="N166">
        <f>SUMIF(Y!$B:$B,$B166,Y!$H:$H)</f>
        <v>40040</v>
      </c>
      <c r="O166">
        <f>SUMIF(Y!$B:$B,$B166,Y!$R:$R)</f>
        <v>-40040</v>
      </c>
      <c r="P166">
        <f>SUMIF('R'!$B:$B,$B166,'R'!$H:$H)</f>
        <v>0</v>
      </c>
      <c r="Q166">
        <f>SUMIF('R'!$B:$B,$B166,'R'!$R:$R)</f>
        <v>0</v>
      </c>
      <c r="R166">
        <f>SUMIF(L!$B:$B,$B166,L!$H:$H)</f>
        <v>67312</v>
      </c>
      <c r="S166">
        <f>SUMIF(L!$B:$B,$B166,L!$R:$R)</f>
        <v>0</v>
      </c>
      <c r="T166">
        <f>SUMIF(Gy!$B:$B,$B166,Gy!$H:$H)</f>
        <v>0</v>
      </c>
      <c r="U166">
        <f>SUMIF(Gy!$B:$B,$B166,Gy!$R:$R)</f>
        <v>0</v>
      </c>
    </row>
    <row r="167" spans="2:21" x14ac:dyDescent="0.15">
      <c r="B167" s="10" t="s">
        <v>177</v>
      </c>
      <c r="C167">
        <f>IF(COUNTIF(系1703!A:A,B167),1,0)</f>
        <v>0</v>
      </c>
      <c r="D167">
        <f>IF(COUNTIF(系1703!C:C,B167),1,0)</f>
        <v>1</v>
      </c>
      <c r="E167">
        <f>IF(COUNTIF(系1703!D:D,B167),1,0)</f>
        <v>0</v>
      </c>
      <c r="F167">
        <f>IF(COUNTIF(系1703!E:E,B167),1,0)</f>
        <v>0</v>
      </c>
      <c r="G167">
        <f t="shared" si="6"/>
        <v>1</v>
      </c>
      <c r="H167">
        <f t="shared" si="7"/>
        <v>0</v>
      </c>
      <c r="I167" s="23">
        <f t="shared" si="8"/>
        <v>0</v>
      </c>
      <c r="J167">
        <f>SUMIF(K!$B:$B,$B167,K!$H:$H)</f>
        <v>50000</v>
      </c>
      <c r="K167">
        <f>SUMIF(K!$B:$B,$B167,K!$R:$R)</f>
        <v>-50000</v>
      </c>
      <c r="L167">
        <f>SUMIF(N!$B:$B,$B167,N!$H:$H)</f>
        <v>0</v>
      </c>
      <c r="M167">
        <f>SUMIF(N!$B:$B,$B167,N!$R:$R)</f>
        <v>0</v>
      </c>
      <c r="N167">
        <f>SUMIF(Y!$B:$B,$B167,Y!$H:$H)</f>
        <v>0</v>
      </c>
      <c r="O167">
        <f>SUMIF(Y!$B:$B,$B167,Y!$R:$R)</f>
        <v>0</v>
      </c>
      <c r="P167">
        <f>SUMIF('R'!$B:$B,$B167,'R'!$H:$H)</f>
        <v>0</v>
      </c>
      <c r="Q167">
        <f>SUMIF('R'!$B:$B,$B167,'R'!$R:$R)</f>
        <v>0</v>
      </c>
      <c r="R167">
        <f>SUMIF(L!$B:$B,$B167,L!$H:$H)</f>
        <v>0</v>
      </c>
      <c r="S167">
        <f>SUMIF(L!$B:$B,$B167,L!$R:$R)</f>
        <v>0</v>
      </c>
      <c r="T167">
        <f>SUMIF(Gy!$B:$B,$B167,Gy!$H:$H)</f>
        <v>0</v>
      </c>
      <c r="U167">
        <f>SUMIF(Gy!$B:$B,$B167,Gy!$R:$R)</f>
        <v>0</v>
      </c>
    </row>
    <row r="168" spans="2:21" x14ac:dyDescent="0.15">
      <c r="B168" s="10" t="s">
        <v>178</v>
      </c>
      <c r="C168">
        <f>IF(COUNTIF(系1703!A:A,B168),1,0)</f>
        <v>0</v>
      </c>
      <c r="D168">
        <f>IF(COUNTIF(系1703!C:C,B168),1,0)</f>
        <v>1</v>
      </c>
      <c r="E168">
        <f>IF(COUNTIF(系1703!D:D,B168),1,0)</f>
        <v>0</v>
      </c>
      <c r="F168">
        <f>IF(COUNTIF(系1703!E:E,B168),1,0)</f>
        <v>0</v>
      </c>
      <c r="G168">
        <f t="shared" si="6"/>
        <v>1</v>
      </c>
      <c r="H168">
        <f t="shared" si="7"/>
        <v>0</v>
      </c>
      <c r="I168" s="23">
        <f t="shared" si="8"/>
        <v>0</v>
      </c>
      <c r="J168">
        <f>SUMIF(K!$B:$B,$B168,K!$H:$H)</f>
        <v>0</v>
      </c>
      <c r="K168">
        <f>SUMIF(K!$B:$B,$B168,K!$R:$R)</f>
        <v>0</v>
      </c>
      <c r="L168">
        <f>SUMIF(N!$B:$B,$B168,N!$H:$H)</f>
        <v>0</v>
      </c>
      <c r="M168">
        <f>SUMIF(N!$B:$B,$B168,N!$R:$R)</f>
        <v>0</v>
      </c>
      <c r="N168">
        <f>SUMIF(Y!$B:$B,$B168,Y!$H:$H)</f>
        <v>0</v>
      </c>
      <c r="O168">
        <f>SUMIF(Y!$B:$B,$B168,Y!$R:$R)</f>
        <v>0</v>
      </c>
      <c r="P168">
        <f>SUMIF('R'!$B:$B,$B168,'R'!$H:$H)</f>
        <v>0</v>
      </c>
      <c r="Q168">
        <f>SUMIF('R'!$B:$B,$B168,'R'!$R:$R)</f>
        <v>0</v>
      </c>
      <c r="R168">
        <f>SUMIF(L!$B:$B,$B168,L!$H:$H)</f>
        <v>0</v>
      </c>
      <c r="S168">
        <f>SUMIF(L!$B:$B,$B168,L!$R:$R)</f>
        <v>0</v>
      </c>
      <c r="T168">
        <f>SUMIF(Gy!$B:$B,$B168,Gy!$H:$H)</f>
        <v>0</v>
      </c>
      <c r="U168">
        <f>SUMIF(Gy!$B:$B,$B168,Gy!$R:$R)</f>
        <v>0</v>
      </c>
    </row>
    <row r="169" spans="2:21" x14ac:dyDescent="0.15">
      <c r="B169" s="10" t="s">
        <v>179</v>
      </c>
      <c r="C169">
        <f>IF(COUNTIF(系1703!A:A,B169),1,0)</f>
        <v>0</v>
      </c>
      <c r="D169">
        <f>IF(COUNTIF(系1703!C:C,B169),1,0)</f>
        <v>1</v>
      </c>
      <c r="E169">
        <f>IF(COUNTIF(系1703!D:D,B169),1,0)</f>
        <v>0</v>
      </c>
      <c r="F169">
        <f>IF(COUNTIF(系1703!E:E,B169),1,0)</f>
        <v>0</v>
      </c>
      <c r="G169">
        <f t="shared" si="6"/>
        <v>1</v>
      </c>
      <c r="H169">
        <f t="shared" si="7"/>
        <v>0</v>
      </c>
      <c r="I169" s="23">
        <f t="shared" si="8"/>
        <v>0</v>
      </c>
      <c r="J169">
        <f>SUMIF(K!$B:$B,$B169,K!$H:$H)</f>
        <v>0</v>
      </c>
      <c r="K169">
        <f>SUMIF(K!$B:$B,$B169,K!$R:$R)</f>
        <v>0</v>
      </c>
      <c r="L169">
        <f>SUMIF(N!$B:$B,$B169,N!$H:$H)</f>
        <v>0</v>
      </c>
      <c r="M169">
        <f>SUMIF(N!$B:$B,$B169,N!$R:$R)</f>
        <v>0</v>
      </c>
      <c r="N169">
        <f>SUMIF(Y!$B:$B,$B169,Y!$H:$H)</f>
        <v>0</v>
      </c>
      <c r="O169">
        <f>SUMIF(Y!$B:$B,$B169,Y!$R:$R)</f>
        <v>0</v>
      </c>
      <c r="P169">
        <f>SUMIF('R'!$B:$B,$B169,'R'!$H:$H)</f>
        <v>0</v>
      </c>
      <c r="Q169">
        <f>SUMIF('R'!$B:$B,$B169,'R'!$R:$R)</f>
        <v>0</v>
      </c>
      <c r="R169">
        <f>SUMIF(L!$B:$B,$B169,L!$H:$H)</f>
        <v>0</v>
      </c>
      <c r="S169">
        <f>SUMIF(L!$B:$B,$B169,L!$R:$R)</f>
        <v>0</v>
      </c>
      <c r="T169">
        <f>SUMIF(Gy!$B:$B,$B169,Gy!$H:$H)</f>
        <v>0</v>
      </c>
      <c r="U169">
        <f>SUMIF(Gy!$B:$B,$B169,Gy!$R:$R)</f>
        <v>0</v>
      </c>
    </row>
    <row r="170" spans="2:21" x14ac:dyDescent="0.15">
      <c r="B170" s="10" t="s">
        <v>180</v>
      </c>
      <c r="C170">
        <f>IF(COUNTIF(系1703!A:A,B170),1,0)</f>
        <v>0</v>
      </c>
      <c r="D170">
        <f>IF(COUNTIF(系1703!C:C,B170),1,0)</f>
        <v>1</v>
      </c>
      <c r="E170">
        <f>IF(COUNTIF(系1703!D:D,B170),1,0)</f>
        <v>1</v>
      </c>
      <c r="F170">
        <f>IF(COUNTIF(系1703!E:E,B170),1,0)</f>
        <v>0</v>
      </c>
      <c r="G170">
        <f t="shared" si="6"/>
        <v>2</v>
      </c>
      <c r="H170">
        <f t="shared" si="7"/>
        <v>0</v>
      </c>
      <c r="I170" s="23">
        <f t="shared" si="8"/>
        <v>0</v>
      </c>
      <c r="J170">
        <f>SUMIF(K!$B:$B,$B170,K!$H:$H)</f>
        <v>0</v>
      </c>
      <c r="K170">
        <f>SUMIF(K!$B:$B,$B170,K!$R:$R)</f>
        <v>0</v>
      </c>
      <c r="L170">
        <f>SUMIF(N!$B:$B,$B170,N!$H:$H)</f>
        <v>0</v>
      </c>
      <c r="M170">
        <f>SUMIF(N!$B:$B,$B170,N!$R:$R)</f>
        <v>0</v>
      </c>
      <c r="N170">
        <f>SUMIF(Y!$B:$B,$B170,Y!$H:$H)</f>
        <v>0</v>
      </c>
      <c r="O170">
        <f>SUMIF(Y!$B:$B,$B170,Y!$R:$R)</f>
        <v>0</v>
      </c>
      <c r="P170">
        <f>SUMIF('R'!$B:$B,$B170,'R'!$H:$H)</f>
        <v>0</v>
      </c>
      <c r="Q170">
        <f>SUMIF('R'!$B:$B,$B170,'R'!$R:$R)</f>
        <v>0</v>
      </c>
      <c r="R170">
        <f>SUMIF(L!$B:$B,$B170,L!$H:$H)</f>
        <v>0</v>
      </c>
      <c r="S170">
        <f>SUMIF(L!$B:$B,$B170,L!$R:$R)</f>
        <v>0</v>
      </c>
      <c r="T170">
        <f>SUMIF(Gy!$B:$B,$B170,Gy!$H:$H)</f>
        <v>0</v>
      </c>
      <c r="U170">
        <f>SUMIF(Gy!$B:$B,$B170,Gy!$R:$R)</f>
        <v>0</v>
      </c>
    </row>
    <row r="171" spans="2:21" x14ac:dyDescent="0.15">
      <c r="B171" s="10" t="s">
        <v>183</v>
      </c>
      <c r="C171">
        <f>IF(COUNTIF(系1703!A:A,B171),1,0)</f>
        <v>0</v>
      </c>
      <c r="D171">
        <f>IF(COUNTIF(系1703!C:C,B171),1,0)</f>
        <v>1</v>
      </c>
      <c r="E171">
        <f>IF(COUNTIF(系1703!D:D,B171),1,0)</f>
        <v>0</v>
      </c>
      <c r="F171">
        <f>IF(COUNTIF(系1703!E:E,B171),1,0)</f>
        <v>0</v>
      </c>
      <c r="G171">
        <f t="shared" si="6"/>
        <v>1</v>
      </c>
      <c r="H171">
        <f t="shared" si="7"/>
        <v>0</v>
      </c>
      <c r="I171" s="23">
        <f t="shared" si="8"/>
        <v>0</v>
      </c>
      <c r="J171">
        <f>SUMIF(K!$B:$B,$B171,K!$H:$H)</f>
        <v>0</v>
      </c>
      <c r="K171">
        <f>SUMIF(K!$B:$B,$B171,K!$R:$R)</f>
        <v>0</v>
      </c>
      <c r="L171">
        <f>SUMIF(N!$B:$B,$B171,N!$H:$H)</f>
        <v>0</v>
      </c>
      <c r="M171">
        <f>SUMIF(N!$B:$B,$B171,N!$R:$R)</f>
        <v>0</v>
      </c>
      <c r="N171">
        <f>SUMIF(Y!$B:$B,$B171,Y!$H:$H)</f>
        <v>0</v>
      </c>
      <c r="O171">
        <f>SUMIF(Y!$B:$B,$B171,Y!$R:$R)</f>
        <v>0</v>
      </c>
      <c r="P171">
        <f>SUMIF('R'!$B:$B,$B171,'R'!$H:$H)</f>
        <v>0</v>
      </c>
      <c r="Q171">
        <f>SUMIF('R'!$B:$B,$B171,'R'!$R:$R)</f>
        <v>0</v>
      </c>
      <c r="R171">
        <f>SUMIF(L!$B:$B,$B171,L!$H:$H)</f>
        <v>0</v>
      </c>
      <c r="S171">
        <f>SUMIF(L!$B:$B,$B171,L!$R:$R)</f>
        <v>0</v>
      </c>
      <c r="T171">
        <f>SUMIF(Gy!$B:$B,$B171,Gy!$H:$H)</f>
        <v>0</v>
      </c>
      <c r="U171">
        <f>SUMIF(Gy!$B:$B,$B171,Gy!$R:$R)</f>
        <v>0</v>
      </c>
    </row>
    <row r="172" spans="2:21" x14ac:dyDescent="0.15">
      <c r="B172" s="10" t="s">
        <v>230</v>
      </c>
      <c r="C172">
        <f>IF(COUNTIF(系1703!A:A,B172),1,0)</f>
        <v>0</v>
      </c>
      <c r="D172">
        <f>IF(COUNTIF(系1703!C:C,B172),1,0)</f>
        <v>1</v>
      </c>
      <c r="E172">
        <f>IF(COUNTIF(系1703!D:D,B172),1,0)</f>
        <v>1</v>
      </c>
      <c r="F172">
        <f>IF(COUNTIF(系1703!E:E,B172),1,0)</f>
        <v>0</v>
      </c>
      <c r="G172">
        <f t="shared" si="6"/>
        <v>2</v>
      </c>
      <c r="H172">
        <f t="shared" si="7"/>
        <v>0</v>
      </c>
      <c r="I172" s="23">
        <f t="shared" si="8"/>
        <v>0</v>
      </c>
      <c r="J172">
        <f>SUMIF(K!$B:$B,$B172,K!$H:$H)</f>
        <v>0</v>
      </c>
      <c r="K172">
        <f>SUMIF(K!$B:$B,$B172,K!$R:$R)</f>
        <v>0</v>
      </c>
      <c r="L172">
        <f>SUMIF(N!$B:$B,$B172,N!$H:$H)</f>
        <v>0</v>
      </c>
      <c r="M172">
        <f>SUMIF(N!$B:$B,$B172,N!$R:$R)</f>
        <v>0</v>
      </c>
      <c r="N172">
        <f>SUMIF(Y!$B:$B,$B172,Y!$H:$H)</f>
        <v>0</v>
      </c>
      <c r="O172">
        <f>SUMIF(Y!$B:$B,$B172,Y!$R:$R)</f>
        <v>0</v>
      </c>
      <c r="P172">
        <f>SUMIF('R'!$B:$B,$B172,'R'!$H:$H)</f>
        <v>0</v>
      </c>
      <c r="Q172">
        <f>SUMIF('R'!$B:$B,$B172,'R'!$R:$R)</f>
        <v>0</v>
      </c>
      <c r="R172">
        <f>SUMIF(L!$B:$B,$B172,L!$H:$H)</f>
        <v>0</v>
      </c>
      <c r="S172">
        <f>SUMIF(L!$B:$B,$B172,L!$R:$R)</f>
        <v>0</v>
      </c>
      <c r="T172">
        <f>SUMIF(Gy!$B:$B,$B172,Gy!$H:$H)</f>
        <v>0</v>
      </c>
      <c r="U172">
        <f>SUMIF(Gy!$B:$B,$B172,Gy!$R:$R)</f>
        <v>0</v>
      </c>
    </row>
    <row r="173" spans="2:21" x14ac:dyDescent="0.15">
      <c r="B173" s="10" t="s">
        <v>186</v>
      </c>
      <c r="C173">
        <f>IF(COUNTIF(系1703!A:A,B173),1,0)</f>
        <v>0</v>
      </c>
      <c r="D173">
        <f>IF(COUNTIF(系1703!C:C,B173),1,0)</f>
        <v>1</v>
      </c>
      <c r="E173">
        <f>IF(COUNTIF(系1703!D:D,B173),1,0)</f>
        <v>0</v>
      </c>
      <c r="F173">
        <f>IF(COUNTIF(系1703!E:E,B173),1,0)</f>
        <v>0</v>
      </c>
      <c r="G173">
        <f t="shared" si="6"/>
        <v>1</v>
      </c>
      <c r="H173">
        <f t="shared" si="7"/>
        <v>0</v>
      </c>
      <c r="I173" s="23">
        <f t="shared" si="8"/>
        <v>0</v>
      </c>
      <c r="J173">
        <f>SUMIF(K!$B:$B,$B173,K!$H:$H)</f>
        <v>0</v>
      </c>
      <c r="K173">
        <f>SUMIF(K!$B:$B,$B173,K!$R:$R)</f>
        <v>0</v>
      </c>
      <c r="L173">
        <f>SUMIF(N!$B:$B,$B173,N!$H:$H)</f>
        <v>0</v>
      </c>
      <c r="M173">
        <f>SUMIF(N!$B:$B,$B173,N!$R:$R)</f>
        <v>0</v>
      </c>
      <c r="N173">
        <f>SUMIF(Y!$B:$B,$B173,Y!$H:$H)</f>
        <v>0</v>
      </c>
      <c r="O173">
        <f>SUMIF(Y!$B:$B,$B173,Y!$R:$R)</f>
        <v>0</v>
      </c>
      <c r="P173">
        <f>SUMIF('R'!$B:$B,$B173,'R'!$H:$H)</f>
        <v>0</v>
      </c>
      <c r="Q173">
        <f>SUMIF('R'!$B:$B,$B173,'R'!$R:$R)</f>
        <v>0</v>
      </c>
      <c r="R173">
        <f>SUMIF(L!$B:$B,$B173,L!$H:$H)</f>
        <v>0</v>
      </c>
      <c r="S173">
        <f>SUMIF(L!$B:$B,$B173,L!$R:$R)</f>
        <v>0</v>
      </c>
      <c r="T173">
        <f>SUMIF(Gy!$B:$B,$B173,Gy!$H:$H)</f>
        <v>0</v>
      </c>
      <c r="U173">
        <f>SUMIF(Gy!$B:$B,$B173,Gy!$R:$R)</f>
        <v>0</v>
      </c>
    </row>
    <row r="174" spans="2:21" x14ac:dyDescent="0.15">
      <c r="B174" s="10" t="s">
        <v>187</v>
      </c>
      <c r="C174">
        <f>IF(COUNTIF(系1703!A:A,B174),1,0)</f>
        <v>0</v>
      </c>
      <c r="D174">
        <f>IF(COUNTIF(系1703!C:C,B174),1,0)</f>
        <v>1</v>
      </c>
      <c r="E174">
        <f>IF(COUNTIF(系1703!D:D,B174),1,0)</f>
        <v>0</v>
      </c>
      <c r="F174">
        <f>IF(COUNTIF(系1703!E:E,B174),1,0)</f>
        <v>0</v>
      </c>
      <c r="G174">
        <f t="shared" si="6"/>
        <v>1</v>
      </c>
      <c r="H174">
        <f t="shared" si="7"/>
        <v>0</v>
      </c>
      <c r="I174" s="23">
        <f t="shared" si="8"/>
        <v>0</v>
      </c>
      <c r="J174">
        <f>SUMIF(K!$B:$B,$B174,K!$H:$H)</f>
        <v>0</v>
      </c>
      <c r="K174">
        <f>SUMIF(K!$B:$B,$B174,K!$R:$R)</f>
        <v>0</v>
      </c>
      <c r="L174">
        <f>SUMIF(N!$B:$B,$B174,N!$H:$H)</f>
        <v>0</v>
      </c>
      <c r="M174">
        <f>SUMIF(N!$B:$B,$B174,N!$R:$R)</f>
        <v>0</v>
      </c>
      <c r="N174">
        <f>SUMIF(Y!$B:$B,$B174,Y!$H:$H)</f>
        <v>0</v>
      </c>
      <c r="O174">
        <f>SUMIF(Y!$B:$B,$B174,Y!$R:$R)</f>
        <v>0</v>
      </c>
      <c r="P174">
        <f>SUMIF('R'!$B:$B,$B174,'R'!$H:$H)</f>
        <v>0</v>
      </c>
      <c r="Q174">
        <f>SUMIF('R'!$B:$B,$B174,'R'!$R:$R)</f>
        <v>0</v>
      </c>
      <c r="R174">
        <f>SUMIF(L!$B:$B,$B174,L!$H:$H)</f>
        <v>0</v>
      </c>
      <c r="S174">
        <f>SUMIF(L!$B:$B,$B174,L!$R:$R)</f>
        <v>0</v>
      </c>
      <c r="T174">
        <f>SUMIF(Gy!$B:$B,$B174,Gy!$H:$H)</f>
        <v>0</v>
      </c>
      <c r="U174">
        <f>SUMIF(Gy!$B:$B,$B174,Gy!$R:$R)</f>
        <v>0</v>
      </c>
    </row>
    <row r="175" spans="2:21" x14ac:dyDescent="0.15">
      <c r="B175" s="10" t="s">
        <v>189</v>
      </c>
      <c r="C175">
        <f>IF(COUNTIF(系1703!A:A,B175),1,0)</f>
        <v>0</v>
      </c>
      <c r="D175">
        <f>IF(COUNTIF(系1703!C:C,B175),1,0)</f>
        <v>1</v>
      </c>
      <c r="E175">
        <f>IF(COUNTIF(系1703!D:D,B175),1,0)</f>
        <v>0</v>
      </c>
      <c r="F175">
        <f>IF(COUNTIF(系1703!E:E,B175),1,0)</f>
        <v>0</v>
      </c>
      <c r="G175">
        <f t="shared" si="6"/>
        <v>1</v>
      </c>
      <c r="H175">
        <f t="shared" si="7"/>
        <v>0</v>
      </c>
      <c r="I175" s="23">
        <f t="shared" si="8"/>
        <v>0</v>
      </c>
      <c r="J175">
        <f>SUMIF(K!$B:$B,$B175,K!$H:$H)</f>
        <v>0</v>
      </c>
      <c r="K175">
        <f>SUMIF(K!$B:$B,$B175,K!$R:$R)</f>
        <v>0</v>
      </c>
      <c r="L175">
        <f>SUMIF(N!$B:$B,$B175,N!$H:$H)</f>
        <v>0</v>
      </c>
      <c r="M175">
        <f>SUMIF(N!$B:$B,$B175,N!$R:$R)</f>
        <v>0</v>
      </c>
      <c r="N175">
        <f>SUMIF(Y!$B:$B,$B175,Y!$H:$H)</f>
        <v>0</v>
      </c>
      <c r="O175">
        <f>SUMIF(Y!$B:$B,$B175,Y!$R:$R)</f>
        <v>0</v>
      </c>
      <c r="P175">
        <f>SUMIF('R'!$B:$B,$B175,'R'!$H:$H)</f>
        <v>12000</v>
      </c>
      <c r="Q175">
        <f>SUMIF('R'!$B:$B,$B175,'R'!$R:$R)</f>
        <v>-12000</v>
      </c>
      <c r="R175">
        <f>SUMIF(L!$B:$B,$B175,L!$H:$H)</f>
        <v>0</v>
      </c>
      <c r="S175">
        <f>SUMIF(L!$B:$B,$B175,L!$R:$R)</f>
        <v>0</v>
      </c>
      <c r="T175">
        <f>SUMIF(Gy!$B:$B,$B175,Gy!$H:$H)</f>
        <v>0</v>
      </c>
      <c r="U175">
        <f>SUMIF(Gy!$B:$B,$B175,Gy!$R:$R)</f>
        <v>0</v>
      </c>
    </row>
    <row r="176" spans="2:21" x14ac:dyDescent="0.15">
      <c r="B176" s="10" t="s">
        <v>190</v>
      </c>
      <c r="C176">
        <f>IF(COUNTIF(系1703!A:A,B176),1,0)</f>
        <v>0</v>
      </c>
      <c r="D176">
        <f>IF(COUNTIF(系1703!C:C,B176),1,0)</f>
        <v>1</v>
      </c>
      <c r="E176">
        <f>IF(COUNTIF(系1703!D:D,B176),1,0)</f>
        <v>0</v>
      </c>
      <c r="F176">
        <f>IF(COUNTIF(系1703!E:E,B176),1,0)</f>
        <v>0</v>
      </c>
      <c r="G176">
        <f t="shared" si="6"/>
        <v>1</v>
      </c>
      <c r="H176">
        <f t="shared" si="7"/>
        <v>0</v>
      </c>
      <c r="I176" s="23">
        <f t="shared" si="8"/>
        <v>0</v>
      </c>
      <c r="J176">
        <f>SUMIF(K!$B:$B,$B176,K!$H:$H)</f>
        <v>0</v>
      </c>
      <c r="K176">
        <f>SUMIF(K!$B:$B,$B176,K!$R:$R)</f>
        <v>0</v>
      </c>
      <c r="L176">
        <f>SUMIF(N!$B:$B,$B176,N!$H:$H)</f>
        <v>0</v>
      </c>
      <c r="M176">
        <f>SUMIF(N!$B:$B,$B176,N!$R:$R)</f>
        <v>0</v>
      </c>
      <c r="N176">
        <f>SUMIF(Y!$B:$B,$B176,Y!$H:$H)</f>
        <v>0</v>
      </c>
      <c r="O176">
        <f>SUMIF(Y!$B:$B,$B176,Y!$R:$R)</f>
        <v>0</v>
      </c>
      <c r="P176">
        <f>SUMIF('R'!$B:$B,$B176,'R'!$H:$H)</f>
        <v>0</v>
      </c>
      <c r="Q176">
        <f>SUMIF('R'!$B:$B,$B176,'R'!$R:$R)</f>
        <v>0</v>
      </c>
      <c r="R176">
        <f>SUMIF(L!$B:$B,$B176,L!$H:$H)</f>
        <v>0</v>
      </c>
      <c r="S176">
        <f>SUMIF(L!$B:$B,$B176,L!$R:$R)</f>
        <v>0</v>
      </c>
      <c r="T176">
        <f>SUMIF(Gy!$B:$B,$B176,Gy!$H:$H)</f>
        <v>0</v>
      </c>
      <c r="U176">
        <f>SUMIF(Gy!$B:$B,$B176,Gy!$R:$R)</f>
        <v>0</v>
      </c>
    </row>
    <row r="177" spans="2:21" x14ac:dyDescent="0.15">
      <c r="B177" s="10" t="s">
        <v>191</v>
      </c>
      <c r="C177">
        <f>IF(COUNTIF(系1703!A:A,B177),1,0)</f>
        <v>0</v>
      </c>
      <c r="D177">
        <f>IF(COUNTIF(系1703!C:C,B177),1,0)</f>
        <v>1</v>
      </c>
      <c r="E177">
        <f>IF(COUNTIF(系1703!D:D,B177),1,0)</f>
        <v>1</v>
      </c>
      <c r="F177">
        <f>IF(COUNTIF(系1703!E:E,B177),1,0)</f>
        <v>0</v>
      </c>
      <c r="G177">
        <f t="shared" si="6"/>
        <v>2</v>
      </c>
      <c r="H177">
        <f t="shared" si="7"/>
        <v>0</v>
      </c>
      <c r="I177" s="23">
        <f t="shared" si="8"/>
        <v>0</v>
      </c>
      <c r="J177">
        <f>SUMIF(K!$B:$B,$B177,K!$H:$H)</f>
        <v>0</v>
      </c>
      <c r="K177">
        <f>SUMIF(K!$B:$B,$B177,K!$R:$R)</f>
        <v>0</v>
      </c>
      <c r="L177">
        <f>SUMIF(N!$B:$B,$B177,N!$H:$H)</f>
        <v>0</v>
      </c>
      <c r="M177">
        <f>SUMIF(N!$B:$B,$B177,N!$R:$R)</f>
        <v>0</v>
      </c>
      <c r="N177">
        <f>SUMIF(Y!$B:$B,$B177,Y!$H:$H)</f>
        <v>0</v>
      </c>
      <c r="O177">
        <f>SUMIF(Y!$B:$B,$B177,Y!$R:$R)</f>
        <v>0</v>
      </c>
      <c r="P177">
        <f>SUMIF('R'!$B:$B,$B177,'R'!$H:$H)</f>
        <v>0</v>
      </c>
      <c r="Q177">
        <f>SUMIF('R'!$B:$B,$B177,'R'!$R:$R)</f>
        <v>0</v>
      </c>
      <c r="R177">
        <f>SUMIF(L!$B:$B,$B177,L!$H:$H)</f>
        <v>0</v>
      </c>
      <c r="S177">
        <f>SUMIF(L!$B:$B,$B177,L!$R:$R)</f>
        <v>0</v>
      </c>
      <c r="T177">
        <f>SUMIF(Gy!$B:$B,$B177,Gy!$H:$H)</f>
        <v>0</v>
      </c>
      <c r="U177">
        <f>SUMIF(Gy!$B:$B,$B177,Gy!$R:$R)</f>
        <v>0</v>
      </c>
    </row>
    <row r="178" spans="2:21" x14ac:dyDescent="0.15">
      <c r="B178" s="10" t="s">
        <v>192</v>
      </c>
      <c r="C178">
        <f>IF(COUNTIF(系1703!A:A,B178),1,0)</f>
        <v>0</v>
      </c>
      <c r="D178">
        <f>IF(COUNTIF(系1703!C:C,B178),1,0)</f>
        <v>1</v>
      </c>
      <c r="E178">
        <f>IF(COUNTIF(系1703!D:D,B178),1,0)</f>
        <v>0</v>
      </c>
      <c r="F178">
        <f>IF(COUNTIF(系1703!E:E,B178),1,0)</f>
        <v>0</v>
      </c>
      <c r="G178">
        <f t="shared" si="6"/>
        <v>1</v>
      </c>
      <c r="H178">
        <f t="shared" si="7"/>
        <v>0</v>
      </c>
      <c r="I178" s="23">
        <f t="shared" si="8"/>
        <v>0</v>
      </c>
      <c r="J178">
        <f>SUMIF(K!$B:$B,$B178,K!$H:$H)</f>
        <v>0</v>
      </c>
      <c r="K178">
        <f>SUMIF(K!$B:$B,$B178,K!$R:$R)</f>
        <v>0</v>
      </c>
      <c r="L178">
        <f>SUMIF(N!$B:$B,$B178,N!$H:$H)</f>
        <v>6000</v>
      </c>
      <c r="M178">
        <f>SUMIF(N!$B:$B,$B178,N!$R:$R)</f>
        <v>-6000</v>
      </c>
      <c r="N178">
        <f>SUMIF(Y!$B:$B,$B178,Y!$H:$H)</f>
        <v>18000</v>
      </c>
      <c r="O178">
        <f>SUMIF(Y!$B:$B,$B178,Y!$R:$R)</f>
        <v>-18000</v>
      </c>
      <c r="P178">
        <f>SUMIF('R'!$B:$B,$B178,'R'!$H:$H)</f>
        <v>0</v>
      </c>
      <c r="Q178">
        <f>SUMIF('R'!$B:$B,$B178,'R'!$R:$R)</f>
        <v>0</v>
      </c>
      <c r="R178">
        <f>SUMIF(L!$B:$B,$B178,L!$H:$H)</f>
        <v>0</v>
      </c>
      <c r="S178">
        <f>SUMIF(L!$B:$B,$B178,L!$R:$R)</f>
        <v>0</v>
      </c>
      <c r="T178">
        <f>SUMIF(Gy!$B:$B,$B178,Gy!$H:$H)</f>
        <v>0</v>
      </c>
      <c r="U178">
        <f>SUMIF(Gy!$B:$B,$B178,Gy!$R:$R)</f>
        <v>0</v>
      </c>
    </row>
    <row r="179" spans="2:21" x14ac:dyDescent="0.15">
      <c r="B179" s="10" t="s">
        <v>193</v>
      </c>
      <c r="C179">
        <f>IF(COUNTIF(系1703!A:A,B179),1,0)</f>
        <v>0</v>
      </c>
      <c r="D179">
        <f>IF(COUNTIF(系1703!C:C,B179),1,0)</f>
        <v>1</v>
      </c>
      <c r="E179">
        <f>IF(COUNTIF(系1703!D:D,B179),1,0)</f>
        <v>1</v>
      </c>
      <c r="F179">
        <f>IF(COUNTIF(系1703!E:E,B179),1,0)</f>
        <v>0</v>
      </c>
      <c r="G179">
        <f t="shared" si="6"/>
        <v>2</v>
      </c>
      <c r="H179">
        <f t="shared" si="7"/>
        <v>0</v>
      </c>
      <c r="I179" s="23">
        <f t="shared" si="8"/>
        <v>0</v>
      </c>
      <c r="J179">
        <f>SUMIF(K!$B:$B,$B179,K!$H:$H)</f>
        <v>0</v>
      </c>
      <c r="K179">
        <f>SUMIF(K!$B:$B,$B179,K!$R:$R)</f>
        <v>0</v>
      </c>
      <c r="L179">
        <f>SUMIF(N!$B:$B,$B179,N!$H:$H)</f>
        <v>0</v>
      </c>
      <c r="M179">
        <f>SUMIF(N!$B:$B,$B179,N!$R:$R)</f>
        <v>0</v>
      </c>
      <c r="N179">
        <f>SUMIF(Y!$B:$B,$B179,Y!$H:$H)</f>
        <v>0</v>
      </c>
      <c r="O179">
        <f>SUMIF(Y!$B:$B,$B179,Y!$R:$R)</f>
        <v>0</v>
      </c>
      <c r="P179">
        <f>SUMIF('R'!$B:$B,$B179,'R'!$H:$H)</f>
        <v>0</v>
      </c>
      <c r="Q179">
        <f>SUMIF('R'!$B:$B,$B179,'R'!$R:$R)</f>
        <v>0</v>
      </c>
      <c r="R179">
        <f>SUMIF(L!$B:$B,$B179,L!$H:$H)</f>
        <v>0</v>
      </c>
      <c r="S179">
        <f>SUMIF(L!$B:$B,$B179,L!$R:$R)</f>
        <v>0</v>
      </c>
      <c r="T179">
        <f>SUMIF(Gy!$B:$B,$B179,Gy!$H:$H)</f>
        <v>0</v>
      </c>
      <c r="U179">
        <f>SUMIF(Gy!$B:$B,$B179,Gy!$R:$R)</f>
        <v>0</v>
      </c>
    </row>
    <row r="180" spans="2:21" x14ac:dyDescent="0.15">
      <c r="B180" s="10" t="s">
        <v>195</v>
      </c>
      <c r="C180">
        <f>IF(COUNTIF(系1703!A:A,B180),1,0)</f>
        <v>0</v>
      </c>
      <c r="D180">
        <f>IF(COUNTIF(系1703!C:C,B180),1,0)</f>
        <v>1</v>
      </c>
      <c r="E180">
        <f>IF(COUNTIF(系1703!D:D,B180),1,0)</f>
        <v>0</v>
      </c>
      <c r="F180">
        <f>IF(COUNTIF(系1703!E:E,B180),1,0)</f>
        <v>0</v>
      </c>
      <c r="G180">
        <f t="shared" si="6"/>
        <v>1</v>
      </c>
      <c r="H180">
        <f t="shared" si="7"/>
        <v>0</v>
      </c>
      <c r="I180" s="23">
        <f t="shared" si="8"/>
        <v>0</v>
      </c>
      <c r="J180">
        <f>SUMIF(K!$B:$B,$B180,K!$H:$H)</f>
        <v>0</v>
      </c>
      <c r="K180">
        <f>SUMIF(K!$B:$B,$B180,K!$R:$R)</f>
        <v>0</v>
      </c>
      <c r="L180">
        <f>SUMIF(N!$B:$B,$B180,N!$H:$H)</f>
        <v>0</v>
      </c>
      <c r="M180">
        <f>SUMIF(N!$B:$B,$B180,N!$R:$R)</f>
        <v>0</v>
      </c>
      <c r="N180">
        <f>SUMIF(Y!$B:$B,$B180,Y!$H:$H)</f>
        <v>0</v>
      </c>
      <c r="O180">
        <f>SUMIF(Y!$B:$B,$B180,Y!$R:$R)</f>
        <v>0</v>
      </c>
      <c r="P180">
        <f>SUMIF('R'!$B:$B,$B180,'R'!$H:$H)</f>
        <v>0</v>
      </c>
      <c r="Q180">
        <f>SUMIF('R'!$B:$B,$B180,'R'!$R:$R)</f>
        <v>0</v>
      </c>
      <c r="R180">
        <f>SUMIF(L!$B:$B,$B180,L!$H:$H)</f>
        <v>0</v>
      </c>
      <c r="S180">
        <f>SUMIF(L!$B:$B,$B180,L!$R:$R)</f>
        <v>0</v>
      </c>
      <c r="T180">
        <f>SUMIF(Gy!$B:$B,$B180,Gy!$H:$H)</f>
        <v>0</v>
      </c>
      <c r="U180">
        <f>SUMIF(Gy!$B:$B,$B180,Gy!$R:$R)</f>
        <v>0</v>
      </c>
    </row>
    <row r="181" spans="2:21" x14ac:dyDescent="0.15">
      <c r="B181" s="10" t="s">
        <v>196</v>
      </c>
      <c r="C181">
        <f>IF(COUNTIF(系1703!A:A,B181),1,0)</f>
        <v>0</v>
      </c>
      <c r="D181">
        <f>IF(COUNTIF(系1703!C:C,B181),1,0)</f>
        <v>1</v>
      </c>
      <c r="E181">
        <f>IF(COUNTIF(系1703!D:D,B181),1,0)</f>
        <v>0</v>
      </c>
      <c r="F181">
        <f>IF(COUNTIF(系1703!E:E,B181),1,0)</f>
        <v>0</v>
      </c>
      <c r="G181">
        <f t="shared" si="6"/>
        <v>1</v>
      </c>
      <c r="H181">
        <f t="shared" si="7"/>
        <v>0</v>
      </c>
      <c r="I181" s="23">
        <f t="shared" si="8"/>
        <v>0</v>
      </c>
      <c r="J181">
        <f>SUMIF(K!$B:$B,$B181,K!$H:$H)</f>
        <v>0</v>
      </c>
      <c r="K181">
        <f>SUMIF(K!$B:$B,$B181,K!$R:$R)</f>
        <v>0</v>
      </c>
      <c r="L181">
        <f>SUMIF(N!$B:$B,$B181,N!$H:$H)</f>
        <v>0</v>
      </c>
      <c r="M181">
        <f>SUMIF(N!$B:$B,$B181,N!$R:$R)</f>
        <v>0</v>
      </c>
      <c r="N181">
        <f>SUMIF(Y!$B:$B,$B181,Y!$H:$H)</f>
        <v>0</v>
      </c>
      <c r="O181">
        <f>SUMIF(Y!$B:$B,$B181,Y!$R:$R)</f>
        <v>0</v>
      </c>
      <c r="P181">
        <f>SUMIF('R'!$B:$B,$B181,'R'!$H:$H)</f>
        <v>0</v>
      </c>
      <c r="Q181">
        <f>SUMIF('R'!$B:$B,$B181,'R'!$R:$R)</f>
        <v>0</v>
      </c>
      <c r="R181">
        <f>SUMIF(L!$B:$B,$B181,L!$H:$H)</f>
        <v>0</v>
      </c>
      <c r="S181">
        <f>SUMIF(L!$B:$B,$B181,L!$R:$R)</f>
        <v>0</v>
      </c>
      <c r="T181">
        <f>SUMIF(Gy!$B:$B,$B181,Gy!$H:$H)</f>
        <v>0</v>
      </c>
      <c r="U181">
        <f>SUMIF(Gy!$B:$B,$B181,Gy!$R:$R)</f>
        <v>0</v>
      </c>
    </row>
    <row r="182" spans="2:21" x14ac:dyDescent="0.15">
      <c r="B182" s="10" t="s">
        <v>197</v>
      </c>
      <c r="C182">
        <f>IF(COUNTIF(系1703!A:A,B182),1,0)</f>
        <v>0</v>
      </c>
      <c r="D182">
        <f>IF(COUNTIF(系1703!C:C,B182),1,0)</f>
        <v>1</v>
      </c>
      <c r="E182">
        <f>IF(COUNTIF(系1703!D:D,B182),1,0)</f>
        <v>0</v>
      </c>
      <c r="F182">
        <f>IF(COUNTIF(系1703!E:E,B182),1,0)</f>
        <v>0</v>
      </c>
      <c r="G182">
        <f t="shared" si="6"/>
        <v>1</v>
      </c>
      <c r="H182">
        <f t="shared" si="7"/>
        <v>0</v>
      </c>
      <c r="I182" s="23">
        <f t="shared" si="8"/>
        <v>0</v>
      </c>
      <c r="J182">
        <f>SUMIF(K!$B:$B,$B182,K!$H:$H)</f>
        <v>0</v>
      </c>
      <c r="K182">
        <f>SUMIF(K!$B:$B,$B182,K!$R:$R)</f>
        <v>0</v>
      </c>
      <c r="L182">
        <f>SUMIF(N!$B:$B,$B182,N!$H:$H)</f>
        <v>0</v>
      </c>
      <c r="M182">
        <f>SUMIF(N!$B:$B,$B182,N!$R:$R)</f>
        <v>0</v>
      </c>
      <c r="N182">
        <f>SUMIF(Y!$B:$B,$B182,Y!$H:$H)</f>
        <v>0</v>
      </c>
      <c r="O182">
        <f>SUMIF(Y!$B:$B,$B182,Y!$R:$R)</f>
        <v>0</v>
      </c>
      <c r="P182">
        <f>SUMIF('R'!$B:$B,$B182,'R'!$H:$H)</f>
        <v>0</v>
      </c>
      <c r="Q182">
        <f>SUMIF('R'!$B:$B,$B182,'R'!$R:$R)</f>
        <v>0</v>
      </c>
      <c r="R182">
        <f>SUMIF(L!$B:$B,$B182,L!$H:$H)</f>
        <v>0</v>
      </c>
      <c r="S182">
        <f>SUMIF(L!$B:$B,$B182,L!$R:$R)</f>
        <v>0</v>
      </c>
      <c r="T182">
        <f>SUMIF(Gy!$B:$B,$B182,Gy!$H:$H)</f>
        <v>0</v>
      </c>
      <c r="U182">
        <f>SUMIF(Gy!$B:$B,$B182,Gy!$R:$R)</f>
        <v>0</v>
      </c>
    </row>
    <row r="183" spans="2:21" x14ac:dyDescent="0.15">
      <c r="B183" s="10" t="s">
        <v>222</v>
      </c>
      <c r="C183">
        <f>IF(COUNTIF(系1703!A:A,B183),1,0)</f>
        <v>0</v>
      </c>
      <c r="D183">
        <f>IF(COUNTIF(系1703!C:C,B183),1,0)</f>
        <v>0</v>
      </c>
      <c r="E183">
        <f>IF(COUNTIF(系1703!D:D,B183),1,0)</f>
        <v>1</v>
      </c>
      <c r="F183">
        <f>IF(COUNTIF(系1703!E:E,B183),1,0)</f>
        <v>0</v>
      </c>
      <c r="G183">
        <f t="shared" si="6"/>
        <v>1</v>
      </c>
      <c r="H183">
        <f t="shared" si="7"/>
        <v>0</v>
      </c>
      <c r="I183" s="23">
        <f t="shared" si="8"/>
        <v>0</v>
      </c>
      <c r="J183">
        <f>SUMIF(K!$B:$B,$B183,K!$H:$H)</f>
        <v>0</v>
      </c>
      <c r="K183">
        <f>SUMIF(K!$B:$B,$B183,K!$R:$R)</f>
        <v>0</v>
      </c>
      <c r="L183">
        <f>SUMIF(N!$B:$B,$B183,N!$H:$H)</f>
        <v>0</v>
      </c>
      <c r="M183">
        <f>SUMIF(N!$B:$B,$B183,N!$R:$R)</f>
        <v>0</v>
      </c>
      <c r="N183">
        <f>SUMIF(Y!$B:$B,$B183,Y!$H:$H)</f>
        <v>0</v>
      </c>
      <c r="O183">
        <f>SUMIF(Y!$B:$B,$B183,Y!$R:$R)</f>
        <v>0</v>
      </c>
      <c r="P183">
        <f>SUMIF('R'!$B:$B,$B183,'R'!$H:$H)</f>
        <v>0</v>
      </c>
      <c r="Q183">
        <f>SUMIF('R'!$B:$B,$B183,'R'!$R:$R)</f>
        <v>0</v>
      </c>
      <c r="R183">
        <f>SUMIF(L!$B:$B,$B183,L!$H:$H)</f>
        <v>0</v>
      </c>
      <c r="S183">
        <f>SUMIF(L!$B:$B,$B183,L!$R:$R)</f>
        <v>0</v>
      </c>
      <c r="T183">
        <f>SUMIF(Gy!$B:$B,$B183,Gy!$H:$H)</f>
        <v>0</v>
      </c>
      <c r="U183">
        <f>SUMIF(Gy!$B:$B,$B183,Gy!$R:$R)</f>
        <v>0</v>
      </c>
    </row>
    <row r="184" spans="2:21" x14ac:dyDescent="0.15">
      <c r="B184" s="10" t="s">
        <v>223</v>
      </c>
      <c r="C184">
        <f>IF(COUNTIF(系1703!A:A,B184),1,0)</f>
        <v>0</v>
      </c>
      <c r="D184">
        <f>IF(COUNTIF(系1703!C:C,B184),1,0)</f>
        <v>0</v>
      </c>
      <c r="E184">
        <f>IF(COUNTIF(系1703!D:D,B184),1,0)</f>
        <v>1</v>
      </c>
      <c r="F184">
        <f>IF(COUNTIF(系1703!E:E,B184),1,0)</f>
        <v>0</v>
      </c>
      <c r="G184">
        <f t="shared" si="6"/>
        <v>1</v>
      </c>
      <c r="H184">
        <f t="shared" si="7"/>
        <v>0</v>
      </c>
      <c r="I184" s="23">
        <f t="shared" si="8"/>
        <v>0</v>
      </c>
      <c r="J184">
        <f>SUMIF(K!$B:$B,$B184,K!$H:$H)</f>
        <v>10980</v>
      </c>
      <c r="K184">
        <f>SUMIF(K!$B:$B,$B184,K!$R:$R)</f>
        <v>-10980</v>
      </c>
      <c r="L184">
        <f>SUMIF(N!$B:$B,$B184,N!$H:$H)</f>
        <v>6162</v>
      </c>
      <c r="M184">
        <f>SUMIF(N!$B:$B,$B184,N!$R:$R)</f>
        <v>-6162</v>
      </c>
      <c r="N184">
        <f>SUMIF(Y!$B:$B,$B184,Y!$H:$H)</f>
        <v>50000</v>
      </c>
      <c r="O184">
        <f>SUMIF(Y!$B:$B,$B184,Y!$R:$R)</f>
        <v>-50000</v>
      </c>
      <c r="P184">
        <f>SUMIF('R'!$B:$B,$B184,'R'!$H:$H)</f>
        <v>60004</v>
      </c>
      <c r="Q184">
        <f>SUMIF('R'!$B:$B,$B184,'R'!$R:$R)</f>
        <v>-60004</v>
      </c>
      <c r="R184">
        <f>SUMIF(L!$B:$B,$B184,L!$H:$H)</f>
        <v>60960</v>
      </c>
      <c r="S184">
        <f>SUMIF(L!$B:$B,$B184,L!$R:$R)</f>
        <v>-60960</v>
      </c>
      <c r="T184">
        <f>SUMIF(Gy!$B:$B,$B184,Gy!$H:$H)</f>
        <v>0</v>
      </c>
      <c r="U184">
        <f>SUMIF(Gy!$B:$B,$B184,Gy!$R:$R)</f>
        <v>0</v>
      </c>
    </row>
    <row r="185" spans="2:21" x14ac:dyDescent="0.15">
      <c r="B185" s="10" t="s">
        <v>225</v>
      </c>
      <c r="C185">
        <f>IF(COUNTIF(系1703!A:A,B185),1,0)</f>
        <v>0</v>
      </c>
      <c r="D185">
        <f>IF(COUNTIF(系1703!C:C,B185),1,0)</f>
        <v>0</v>
      </c>
      <c r="E185">
        <f>IF(COUNTIF(系1703!D:D,B185),1,0)</f>
        <v>1</v>
      </c>
      <c r="F185">
        <f>IF(COUNTIF(系1703!E:E,B185),1,0)</f>
        <v>0</v>
      </c>
      <c r="G185">
        <f t="shared" ref="G185:G214" si="9">SUM(C185:F185)</f>
        <v>1</v>
      </c>
      <c r="H185">
        <f t="shared" si="7"/>
        <v>0</v>
      </c>
      <c r="I185" s="23">
        <f t="shared" si="8"/>
        <v>0</v>
      </c>
      <c r="J185">
        <f>SUMIF(K!$B:$B,$B185,K!$H:$H)</f>
        <v>0</v>
      </c>
      <c r="K185">
        <f>SUMIF(K!$B:$B,$B185,K!$R:$R)</f>
        <v>0</v>
      </c>
      <c r="L185">
        <f>SUMIF(N!$B:$B,$B185,N!$H:$H)</f>
        <v>0</v>
      </c>
      <c r="M185">
        <f>SUMIF(N!$B:$B,$B185,N!$R:$R)</f>
        <v>0</v>
      </c>
      <c r="N185">
        <f>SUMIF(Y!$B:$B,$B185,Y!$H:$H)</f>
        <v>0</v>
      </c>
      <c r="O185">
        <f>SUMIF(Y!$B:$B,$B185,Y!$R:$R)</f>
        <v>0</v>
      </c>
      <c r="P185">
        <f>SUMIF('R'!$B:$B,$B185,'R'!$H:$H)</f>
        <v>0</v>
      </c>
      <c r="Q185">
        <f>SUMIF('R'!$B:$B,$B185,'R'!$R:$R)</f>
        <v>0</v>
      </c>
      <c r="R185">
        <f>SUMIF(L!$B:$B,$B185,L!$H:$H)</f>
        <v>0</v>
      </c>
      <c r="S185">
        <f>SUMIF(L!$B:$B,$B185,L!$R:$R)</f>
        <v>0</v>
      </c>
      <c r="T185">
        <f>SUMIF(Gy!$B:$B,$B185,Gy!$H:$H)</f>
        <v>0</v>
      </c>
      <c r="U185">
        <f>SUMIF(Gy!$B:$B,$B185,Gy!$R:$R)</f>
        <v>0</v>
      </c>
    </row>
    <row r="186" spans="2:21" x14ac:dyDescent="0.15">
      <c r="B186" s="10" t="s">
        <v>226</v>
      </c>
      <c r="C186">
        <f>IF(COUNTIF(系1703!A:A,B186),1,0)</f>
        <v>0</v>
      </c>
      <c r="D186">
        <f>IF(COUNTIF(系1703!C:C,B186),1,0)</f>
        <v>0</v>
      </c>
      <c r="E186">
        <f>IF(COUNTIF(系1703!D:D,B186),1,0)</f>
        <v>1</v>
      </c>
      <c r="F186">
        <f>IF(COUNTIF(系1703!E:E,B186),1,0)</f>
        <v>0</v>
      </c>
      <c r="G186">
        <f t="shared" si="9"/>
        <v>1</v>
      </c>
      <c r="H186">
        <f t="shared" si="7"/>
        <v>0</v>
      </c>
      <c r="I186" s="23">
        <f t="shared" si="8"/>
        <v>0</v>
      </c>
      <c r="J186">
        <f>SUMIF(K!$B:$B,$B186,K!$H:$H)</f>
        <v>0</v>
      </c>
      <c r="K186">
        <f>SUMIF(K!$B:$B,$B186,K!$R:$R)</f>
        <v>0</v>
      </c>
      <c r="L186">
        <f>SUMIF(N!$B:$B,$B186,N!$H:$H)</f>
        <v>0</v>
      </c>
      <c r="M186">
        <f>SUMIF(N!$B:$B,$B186,N!$R:$R)</f>
        <v>0</v>
      </c>
      <c r="N186">
        <f>SUMIF(Y!$B:$B,$B186,Y!$H:$H)</f>
        <v>0</v>
      </c>
      <c r="O186">
        <f>SUMIF(Y!$B:$B,$B186,Y!$R:$R)</f>
        <v>0</v>
      </c>
      <c r="P186">
        <f>SUMIF('R'!$B:$B,$B186,'R'!$H:$H)</f>
        <v>0</v>
      </c>
      <c r="Q186">
        <f>SUMIF('R'!$B:$B,$B186,'R'!$R:$R)</f>
        <v>0</v>
      </c>
      <c r="R186">
        <f>SUMIF(L!$B:$B,$B186,L!$H:$H)</f>
        <v>0</v>
      </c>
      <c r="S186">
        <f>SUMIF(L!$B:$B,$B186,L!$R:$R)</f>
        <v>0</v>
      </c>
      <c r="T186">
        <f>SUMIF(Gy!$B:$B,$B186,Gy!$H:$H)</f>
        <v>0</v>
      </c>
      <c r="U186">
        <f>SUMIF(Gy!$B:$B,$B186,Gy!$R:$R)</f>
        <v>0</v>
      </c>
    </row>
    <row r="187" spans="2:21" x14ac:dyDescent="0.15">
      <c r="B187" s="10" t="s">
        <v>227</v>
      </c>
      <c r="C187">
        <f>IF(COUNTIF(系1703!A:A,B187),1,0)</f>
        <v>0</v>
      </c>
      <c r="D187">
        <f>IF(COUNTIF(系1703!C:C,B187),1,0)</f>
        <v>0</v>
      </c>
      <c r="E187">
        <f>IF(COUNTIF(系1703!D:D,B187),1,0)</f>
        <v>1</v>
      </c>
      <c r="F187">
        <f>IF(COUNTIF(系1703!E:E,B187),1,0)</f>
        <v>0</v>
      </c>
      <c r="G187">
        <f t="shared" si="9"/>
        <v>1</v>
      </c>
      <c r="H187">
        <f t="shared" si="7"/>
        <v>29856</v>
      </c>
      <c r="I187" s="23">
        <f t="shared" si="8"/>
        <v>2.9175428285437004</v>
      </c>
      <c r="J187">
        <f>SUMIF(K!$B:$B,$B187,K!$H:$H)</f>
        <v>0</v>
      </c>
      <c r="K187">
        <f>SUMIF(K!$B:$B,$B187,K!$R:$R)</f>
        <v>0</v>
      </c>
      <c r="L187">
        <f>SUMIF(N!$B:$B,$B187,N!$H:$H)</f>
        <v>0</v>
      </c>
      <c r="M187">
        <f>SUMIF(N!$B:$B,$B187,N!$R:$R)</f>
        <v>0</v>
      </c>
      <c r="N187">
        <f>SUMIF(Y!$B:$B,$B187,Y!$H:$H)</f>
        <v>9952</v>
      </c>
      <c r="O187">
        <f>SUMIF(Y!$B:$B,$B187,Y!$R:$R)</f>
        <v>0</v>
      </c>
      <c r="P187">
        <f>SUMIF('R'!$B:$B,$B187,'R'!$H:$H)</f>
        <v>9952</v>
      </c>
      <c r="Q187">
        <f>SUMIF('R'!$B:$B,$B187,'R'!$R:$R)</f>
        <v>0</v>
      </c>
      <c r="R187">
        <f>SUMIF(L!$B:$B,$B187,L!$H:$H)</f>
        <v>0</v>
      </c>
      <c r="S187">
        <f>SUMIF(L!$B:$B,$B187,L!$R:$R)</f>
        <v>0</v>
      </c>
      <c r="T187">
        <f>SUMIF(Gy!$B:$B,$B187,Gy!$H:$H)</f>
        <v>9952</v>
      </c>
      <c r="U187">
        <f>SUMIF(Gy!$B:$B,$B187,Gy!$R:$R)</f>
        <v>0</v>
      </c>
    </row>
    <row r="188" spans="2:21" x14ac:dyDescent="0.15">
      <c r="B188" s="10" t="s">
        <v>228</v>
      </c>
      <c r="C188">
        <f>IF(COUNTIF(系1703!A:A,B188),1,0)</f>
        <v>0</v>
      </c>
      <c r="D188">
        <f>IF(COUNTIF(系1703!C:C,B188),1,0)</f>
        <v>1</v>
      </c>
      <c r="E188">
        <f>IF(COUNTIF(系1703!D:D,B188),1,0)</f>
        <v>1</v>
      </c>
      <c r="F188">
        <f>IF(COUNTIF(系1703!E:E,B188),1,0)</f>
        <v>0</v>
      </c>
      <c r="G188">
        <f t="shared" si="9"/>
        <v>2</v>
      </c>
      <c r="H188">
        <f t="shared" si="7"/>
        <v>0</v>
      </c>
      <c r="I188" s="23">
        <f t="shared" si="8"/>
        <v>0</v>
      </c>
      <c r="J188">
        <f>SUMIF(K!$B:$B,$B188,K!$H:$H)</f>
        <v>0</v>
      </c>
      <c r="K188">
        <f>SUMIF(K!$B:$B,$B188,K!$R:$R)</f>
        <v>0</v>
      </c>
      <c r="L188">
        <f>SUMIF(N!$B:$B,$B188,N!$H:$H)</f>
        <v>0</v>
      </c>
      <c r="M188">
        <f>SUMIF(N!$B:$B,$B188,N!$R:$R)</f>
        <v>0</v>
      </c>
      <c r="N188">
        <f>SUMIF(Y!$B:$B,$B188,Y!$H:$H)</f>
        <v>0</v>
      </c>
      <c r="O188">
        <f>SUMIF(Y!$B:$B,$B188,Y!$R:$R)</f>
        <v>0</v>
      </c>
      <c r="P188">
        <f>SUMIF('R'!$B:$B,$B188,'R'!$H:$H)</f>
        <v>0</v>
      </c>
      <c r="Q188">
        <f>SUMIF('R'!$B:$B,$B188,'R'!$R:$R)</f>
        <v>0</v>
      </c>
      <c r="R188">
        <f>SUMIF(L!$B:$B,$B188,L!$H:$H)</f>
        <v>0</v>
      </c>
      <c r="S188">
        <f>SUMIF(L!$B:$B,$B188,L!$R:$R)</f>
        <v>0</v>
      </c>
      <c r="T188">
        <f>SUMIF(Gy!$B:$B,$B188,Gy!$H:$H)</f>
        <v>0</v>
      </c>
      <c r="U188">
        <f>SUMIF(Gy!$B:$B,$B188,Gy!$R:$R)</f>
        <v>0</v>
      </c>
    </row>
    <row r="189" spans="2:21" x14ac:dyDescent="0.15">
      <c r="B189" s="10" t="s">
        <v>229</v>
      </c>
      <c r="C189">
        <f>IF(COUNTIF(系1703!A:A,B189),1,0)</f>
        <v>0</v>
      </c>
      <c r="D189">
        <f>IF(COUNTIF(系1703!C:C,B189),1,0)</f>
        <v>0</v>
      </c>
      <c r="E189">
        <f>IF(COUNTIF(系1703!D:D,B189),1,0)</f>
        <v>1</v>
      </c>
      <c r="F189">
        <f>IF(COUNTIF(系1703!E:E,B189),1,0)</f>
        <v>0</v>
      </c>
      <c r="G189">
        <f t="shared" si="9"/>
        <v>1</v>
      </c>
      <c r="H189">
        <f t="shared" si="7"/>
        <v>0</v>
      </c>
      <c r="I189" s="23">
        <f t="shared" si="8"/>
        <v>0</v>
      </c>
      <c r="J189">
        <f>SUMIF(K!$B:$B,$B189,K!$H:$H)</f>
        <v>0</v>
      </c>
      <c r="K189">
        <f>SUMIF(K!$B:$B,$B189,K!$R:$R)</f>
        <v>0</v>
      </c>
      <c r="L189">
        <f>SUMIF(N!$B:$B,$B189,N!$H:$H)</f>
        <v>0</v>
      </c>
      <c r="M189">
        <f>SUMIF(N!$B:$B,$B189,N!$R:$R)</f>
        <v>0</v>
      </c>
      <c r="N189">
        <f>SUMIF(Y!$B:$B,$B189,Y!$H:$H)</f>
        <v>0</v>
      </c>
      <c r="O189">
        <f>SUMIF(Y!$B:$B,$B189,Y!$R:$R)</f>
        <v>0</v>
      </c>
      <c r="P189">
        <f>SUMIF('R'!$B:$B,$B189,'R'!$H:$H)</f>
        <v>0</v>
      </c>
      <c r="Q189">
        <f>SUMIF('R'!$B:$B,$B189,'R'!$R:$R)</f>
        <v>0</v>
      </c>
      <c r="R189">
        <f>SUMIF(L!$B:$B,$B189,L!$H:$H)</f>
        <v>0</v>
      </c>
      <c r="S189">
        <f>SUMIF(L!$B:$B,$B189,L!$R:$R)</f>
        <v>0</v>
      </c>
      <c r="T189">
        <f>SUMIF(Gy!$B:$B,$B189,Gy!$H:$H)</f>
        <v>0</v>
      </c>
      <c r="U189">
        <f>SUMIF(Gy!$B:$B,$B189,Gy!$R:$R)</f>
        <v>0</v>
      </c>
    </row>
    <row r="190" spans="2:21" x14ac:dyDescent="0.15">
      <c r="B190" s="10" t="s">
        <v>230</v>
      </c>
      <c r="C190">
        <f>IF(COUNTIF(系1703!A:A,B190),1,0)</f>
        <v>0</v>
      </c>
      <c r="D190">
        <f>IF(COUNTIF(系1703!C:C,B190),1,0)</f>
        <v>1</v>
      </c>
      <c r="E190">
        <f>IF(COUNTIF(系1703!D:D,B190),1,0)</f>
        <v>1</v>
      </c>
      <c r="F190">
        <f>IF(COUNTIF(系1703!E:E,B190),1,0)</f>
        <v>0</v>
      </c>
      <c r="G190">
        <f t="shared" si="9"/>
        <v>2</v>
      </c>
      <c r="H190">
        <f t="shared" si="7"/>
        <v>0</v>
      </c>
      <c r="I190" s="23">
        <f t="shared" si="8"/>
        <v>0</v>
      </c>
      <c r="J190">
        <f>SUMIF(K!$B:$B,$B190,K!$H:$H)</f>
        <v>0</v>
      </c>
      <c r="K190">
        <f>SUMIF(K!$B:$B,$B190,K!$R:$R)</f>
        <v>0</v>
      </c>
      <c r="L190">
        <f>SUMIF(N!$B:$B,$B190,N!$H:$H)</f>
        <v>0</v>
      </c>
      <c r="M190">
        <f>SUMIF(N!$B:$B,$B190,N!$R:$R)</f>
        <v>0</v>
      </c>
      <c r="N190">
        <f>SUMIF(Y!$B:$B,$B190,Y!$H:$H)</f>
        <v>0</v>
      </c>
      <c r="O190">
        <f>SUMIF(Y!$B:$B,$B190,Y!$R:$R)</f>
        <v>0</v>
      </c>
      <c r="P190">
        <f>SUMIF('R'!$B:$B,$B190,'R'!$H:$H)</f>
        <v>0</v>
      </c>
      <c r="Q190">
        <f>SUMIF('R'!$B:$B,$B190,'R'!$R:$R)</f>
        <v>0</v>
      </c>
      <c r="R190">
        <f>SUMIF(L!$B:$B,$B190,L!$H:$H)</f>
        <v>0</v>
      </c>
      <c r="S190">
        <f>SUMIF(L!$B:$B,$B190,L!$R:$R)</f>
        <v>0</v>
      </c>
      <c r="T190">
        <f>SUMIF(Gy!$B:$B,$B190,Gy!$H:$H)</f>
        <v>0</v>
      </c>
      <c r="U190">
        <f>SUMIF(Gy!$B:$B,$B190,Gy!$R:$R)</f>
        <v>0</v>
      </c>
    </row>
    <row r="191" spans="2:21" x14ac:dyDescent="0.15">
      <c r="B191" s="10" t="s">
        <v>231</v>
      </c>
      <c r="C191">
        <f>IF(COUNTIF(系1703!A:A,B191),1,0)</f>
        <v>0</v>
      </c>
      <c r="D191">
        <f>IF(COUNTIF(系1703!C:C,B191),1,0)</f>
        <v>0</v>
      </c>
      <c r="E191">
        <f>IF(COUNTIF(系1703!D:D,B191),1,0)</f>
        <v>1</v>
      </c>
      <c r="F191">
        <f>IF(COUNTIF(系1703!E:E,B191),1,0)</f>
        <v>0</v>
      </c>
      <c r="G191">
        <f t="shared" si="9"/>
        <v>1</v>
      </c>
      <c r="H191">
        <f t="shared" si="7"/>
        <v>0</v>
      </c>
      <c r="I191" s="23">
        <f t="shared" si="8"/>
        <v>0</v>
      </c>
      <c r="J191">
        <f>SUMIF(K!$B:$B,$B191,K!$H:$H)</f>
        <v>0</v>
      </c>
      <c r="K191">
        <f>SUMIF(K!$B:$B,$B191,K!$R:$R)</f>
        <v>0</v>
      </c>
      <c r="L191">
        <f>SUMIF(N!$B:$B,$B191,N!$H:$H)</f>
        <v>0</v>
      </c>
      <c r="M191">
        <f>SUMIF(N!$B:$B,$B191,N!$R:$R)</f>
        <v>0</v>
      </c>
      <c r="N191">
        <f>SUMIF(Y!$B:$B,$B191,Y!$H:$H)</f>
        <v>0</v>
      </c>
      <c r="O191">
        <f>SUMIF(Y!$B:$B,$B191,Y!$R:$R)</f>
        <v>0</v>
      </c>
      <c r="P191">
        <f>SUMIF('R'!$B:$B,$B191,'R'!$H:$H)</f>
        <v>0</v>
      </c>
      <c r="Q191">
        <f>SUMIF('R'!$B:$B,$B191,'R'!$R:$R)</f>
        <v>0</v>
      </c>
      <c r="R191">
        <f>SUMIF(L!$B:$B,$B191,L!$H:$H)</f>
        <v>0</v>
      </c>
      <c r="S191">
        <f>SUMIF(L!$B:$B,$B191,L!$R:$R)</f>
        <v>0</v>
      </c>
      <c r="T191">
        <f>SUMIF(Gy!$B:$B,$B191,Gy!$H:$H)</f>
        <v>0</v>
      </c>
      <c r="U191">
        <f>SUMIF(Gy!$B:$B,$B191,Gy!$R:$R)</f>
        <v>0</v>
      </c>
    </row>
    <row r="192" spans="2:21" x14ac:dyDescent="0.15">
      <c r="B192" s="10" t="s">
        <v>232</v>
      </c>
      <c r="C192">
        <f>IF(COUNTIF(系1703!A:A,B192),1,0)</f>
        <v>0</v>
      </c>
      <c r="D192">
        <f>IF(COUNTIF(系1703!C:C,B192),1,0)</f>
        <v>0</v>
      </c>
      <c r="E192">
        <f>IF(COUNTIF(系1703!D:D,B192),1,0)</f>
        <v>1</v>
      </c>
      <c r="F192">
        <f>IF(COUNTIF(系1703!E:E,B192),1,0)</f>
        <v>0</v>
      </c>
      <c r="G192">
        <f t="shared" si="9"/>
        <v>1</v>
      </c>
      <c r="H192">
        <f t="shared" si="7"/>
        <v>0</v>
      </c>
      <c r="I192" s="23">
        <f t="shared" si="8"/>
        <v>0</v>
      </c>
      <c r="J192">
        <f>SUMIF(K!$B:$B,$B192,K!$H:$H)</f>
        <v>0</v>
      </c>
      <c r="K192">
        <f>SUMIF(K!$B:$B,$B192,K!$R:$R)</f>
        <v>0</v>
      </c>
      <c r="L192">
        <f>SUMIF(N!$B:$B,$B192,N!$H:$H)</f>
        <v>0</v>
      </c>
      <c r="M192">
        <f>SUMIF(N!$B:$B,$B192,N!$R:$R)</f>
        <v>0</v>
      </c>
      <c r="N192">
        <f>SUMIF(Y!$B:$B,$B192,Y!$H:$H)</f>
        <v>0</v>
      </c>
      <c r="O192">
        <f>SUMIF(Y!$B:$B,$B192,Y!$R:$R)</f>
        <v>0</v>
      </c>
      <c r="P192">
        <f>SUMIF('R'!$B:$B,$B192,'R'!$H:$H)</f>
        <v>0</v>
      </c>
      <c r="Q192">
        <f>SUMIF('R'!$B:$B,$B192,'R'!$R:$R)</f>
        <v>0</v>
      </c>
      <c r="R192">
        <f>SUMIF(L!$B:$B,$B192,L!$H:$H)</f>
        <v>0</v>
      </c>
      <c r="S192">
        <f>SUMIF(L!$B:$B,$B192,L!$R:$R)</f>
        <v>0</v>
      </c>
      <c r="T192">
        <f>SUMIF(Gy!$B:$B,$B192,Gy!$H:$H)</f>
        <v>0</v>
      </c>
      <c r="U192">
        <f>SUMIF(Gy!$B:$B,$B192,Gy!$R:$R)</f>
        <v>0</v>
      </c>
    </row>
    <row r="193" spans="1:21" x14ac:dyDescent="0.15">
      <c r="B193" s="10" t="s">
        <v>233</v>
      </c>
      <c r="C193">
        <f>IF(COUNTIF(系1703!A:A,B193),1,0)</f>
        <v>0</v>
      </c>
      <c r="D193">
        <f>IF(COUNTIF(系1703!C:C,B193),1,0)</f>
        <v>1</v>
      </c>
      <c r="E193">
        <f>IF(COUNTIF(系1703!D:D,B193),1,0)</f>
        <v>1</v>
      </c>
      <c r="F193">
        <f>IF(COUNTIF(系1703!E:E,B193),1,0)</f>
        <v>0</v>
      </c>
      <c r="G193">
        <f t="shared" si="9"/>
        <v>2</v>
      </c>
      <c r="H193">
        <f t="shared" si="7"/>
        <v>0</v>
      </c>
      <c r="I193" s="23">
        <f t="shared" si="8"/>
        <v>0</v>
      </c>
      <c r="J193">
        <f>SUMIF(K!$B:$B,$B193,K!$H:$H)</f>
        <v>0</v>
      </c>
      <c r="K193">
        <f>SUMIF(K!$B:$B,$B193,K!$R:$R)</f>
        <v>0</v>
      </c>
      <c r="L193">
        <f>SUMIF(N!$B:$B,$B193,N!$H:$H)</f>
        <v>0</v>
      </c>
      <c r="M193">
        <f>SUMIF(N!$B:$B,$B193,N!$R:$R)</f>
        <v>0</v>
      </c>
      <c r="N193">
        <f>SUMIF(Y!$B:$B,$B193,Y!$H:$H)</f>
        <v>0</v>
      </c>
      <c r="O193">
        <f>SUMIF(Y!$B:$B,$B193,Y!$R:$R)</f>
        <v>0</v>
      </c>
      <c r="P193">
        <f>SUMIF('R'!$B:$B,$B193,'R'!$H:$H)</f>
        <v>0</v>
      </c>
      <c r="Q193">
        <f>SUMIF('R'!$B:$B,$B193,'R'!$R:$R)</f>
        <v>0</v>
      </c>
      <c r="R193">
        <f>SUMIF(L!$B:$B,$B193,L!$H:$H)</f>
        <v>0</v>
      </c>
      <c r="S193">
        <f>SUMIF(L!$B:$B,$B193,L!$R:$R)</f>
        <v>0</v>
      </c>
      <c r="T193">
        <f>SUMIF(Gy!$B:$B,$B193,Gy!$H:$H)</f>
        <v>0</v>
      </c>
      <c r="U193">
        <f>SUMIF(Gy!$B:$B,$B193,Gy!$R:$R)</f>
        <v>0</v>
      </c>
    </row>
    <row r="194" spans="1:21" x14ac:dyDescent="0.15">
      <c r="B194" s="10" t="s">
        <v>234</v>
      </c>
      <c r="C194">
        <f>IF(COUNTIF(系1703!A:A,B194),1,0)</f>
        <v>0</v>
      </c>
      <c r="D194">
        <f>IF(COUNTIF(系1703!C:C,B194),1,0)</f>
        <v>0</v>
      </c>
      <c r="E194">
        <f>IF(COUNTIF(系1703!D:D,B194),1,0)</f>
        <v>1</v>
      </c>
      <c r="F194">
        <f>IF(COUNTIF(系1703!E:E,B194),1,0)</f>
        <v>0</v>
      </c>
      <c r="G194">
        <f t="shared" si="9"/>
        <v>1</v>
      </c>
      <c r="H194">
        <f t="shared" si="7"/>
        <v>0</v>
      </c>
      <c r="I194" s="23">
        <f t="shared" si="8"/>
        <v>0</v>
      </c>
      <c r="J194">
        <f>SUMIF(K!$B:$B,$B194,K!$H:$H)</f>
        <v>0</v>
      </c>
      <c r="K194">
        <f>SUMIF(K!$B:$B,$B194,K!$R:$R)</f>
        <v>0</v>
      </c>
      <c r="L194">
        <f>SUMIF(N!$B:$B,$B194,N!$H:$H)</f>
        <v>0</v>
      </c>
      <c r="M194">
        <f>SUMIF(N!$B:$B,$B194,N!$R:$R)</f>
        <v>0</v>
      </c>
      <c r="N194">
        <f>SUMIF(Y!$B:$B,$B194,Y!$H:$H)</f>
        <v>0</v>
      </c>
      <c r="O194">
        <f>SUMIF(Y!$B:$B,$B194,Y!$R:$R)</f>
        <v>0</v>
      </c>
      <c r="P194">
        <f>SUMIF('R'!$B:$B,$B194,'R'!$H:$H)</f>
        <v>0</v>
      </c>
      <c r="Q194">
        <f>SUMIF('R'!$B:$B,$B194,'R'!$R:$R)</f>
        <v>0</v>
      </c>
      <c r="R194">
        <f>SUMIF(L!$B:$B,$B194,L!$H:$H)</f>
        <v>0</v>
      </c>
      <c r="S194">
        <f>SUMIF(L!$B:$B,$B194,L!$R:$R)</f>
        <v>0</v>
      </c>
      <c r="T194">
        <f>SUMIF(Gy!$B:$B,$B194,Gy!$H:$H)</f>
        <v>0</v>
      </c>
      <c r="U194">
        <f>SUMIF(Gy!$B:$B,$B194,Gy!$R:$R)</f>
        <v>0</v>
      </c>
    </row>
    <row r="195" spans="1:21" x14ac:dyDescent="0.15">
      <c r="B195" s="10" t="s">
        <v>235</v>
      </c>
      <c r="C195">
        <f>IF(COUNTIF(系1703!A:A,B195),1,0)</f>
        <v>0</v>
      </c>
      <c r="D195">
        <f>IF(COUNTIF(系1703!C:C,B195),1,0)</f>
        <v>0</v>
      </c>
      <c r="E195">
        <f>IF(COUNTIF(系1703!D:D,B195),1,0)</f>
        <v>1</v>
      </c>
      <c r="F195">
        <f>IF(COUNTIF(系1703!E:E,B195),1,0)</f>
        <v>0</v>
      </c>
      <c r="G195">
        <f t="shared" si="9"/>
        <v>1</v>
      </c>
      <c r="H195">
        <f t="shared" ref="H195:H234" si="10">SUM(J195:Z195)</f>
        <v>0</v>
      </c>
      <c r="I195" s="23">
        <f t="shared" si="8"/>
        <v>0</v>
      </c>
      <c r="J195">
        <f>SUMIF(K!$B:$B,$B195,K!$H:$H)</f>
        <v>0</v>
      </c>
      <c r="K195">
        <f>SUMIF(K!$B:$B,$B195,K!$R:$R)</f>
        <v>0</v>
      </c>
      <c r="L195">
        <f>SUMIF(N!$B:$B,$B195,N!$H:$H)</f>
        <v>0</v>
      </c>
      <c r="M195">
        <f>SUMIF(N!$B:$B,$B195,N!$R:$R)</f>
        <v>0</v>
      </c>
      <c r="N195">
        <f>SUMIF(Y!$B:$B,$B195,Y!$H:$H)</f>
        <v>0</v>
      </c>
      <c r="O195">
        <f>SUMIF(Y!$B:$B,$B195,Y!$R:$R)</f>
        <v>0</v>
      </c>
      <c r="P195">
        <f>SUMIF('R'!$B:$B,$B195,'R'!$H:$H)</f>
        <v>0</v>
      </c>
      <c r="Q195">
        <f>SUMIF('R'!$B:$B,$B195,'R'!$R:$R)</f>
        <v>0</v>
      </c>
      <c r="R195">
        <f>SUMIF(L!$B:$B,$B195,L!$H:$H)</f>
        <v>0</v>
      </c>
      <c r="S195">
        <f>SUMIF(L!$B:$B,$B195,L!$R:$R)</f>
        <v>0</v>
      </c>
      <c r="T195">
        <f>SUMIF(Gy!$B:$B,$B195,Gy!$H:$H)</f>
        <v>0</v>
      </c>
      <c r="U195">
        <f>SUMIF(Gy!$B:$B,$B195,Gy!$R:$R)</f>
        <v>0</v>
      </c>
    </row>
    <row r="196" spans="1:21" x14ac:dyDescent="0.15">
      <c r="B196" s="10" t="s">
        <v>236</v>
      </c>
      <c r="C196">
        <f>IF(COUNTIF(系1703!A:A,B196),1,0)</f>
        <v>0</v>
      </c>
      <c r="D196">
        <f>IF(COUNTIF(系1703!C:C,B196),1,0)</f>
        <v>0</v>
      </c>
      <c r="E196">
        <f>IF(COUNTIF(系1703!D:D,B196),1,0)</f>
        <v>1</v>
      </c>
      <c r="F196">
        <f>IF(COUNTIF(系1703!E:E,B196),1,0)</f>
        <v>0</v>
      </c>
      <c r="G196">
        <f t="shared" si="9"/>
        <v>1</v>
      </c>
      <c r="H196">
        <f t="shared" si="10"/>
        <v>0</v>
      </c>
      <c r="I196" s="23">
        <f t="shared" ref="I196:I259" si="11">H196*100/(SUM(H$3:H$19977))</f>
        <v>0</v>
      </c>
      <c r="J196">
        <f>SUMIF(K!$B:$B,$B196,K!$H:$H)</f>
        <v>0</v>
      </c>
      <c r="K196">
        <f>SUMIF(K!$B:$B,$B196,K!$R:$R)</f>
        <v>0</v>
      </c>
      <c r="L196">
        <f>SUMIF(N!$B:$B,$B196,N!$H:$H)</f>
        <v>0</v>
      </c>
      <c r="M196">
        <f>SUMIF(N!$B:$B,$B196,N!$R:$R)</f>
        <v>0</v>
      </c>
      <c r="N196">
        <f>SUMIF(Y!$B:$B,$B196,Y!$H:$H)</f>
        <v>0</v>
      </c>
      <c r="O196">
        <f>SUMIF(Y!$B:$B,$B196,Y!$R:$R)</f>
        <v>0</v>
      </c>
      <c r="P196">
        <f>SUMIF('R'!$B:$B,$B196,'R'!$H:$H)</f>
        <v>0</v>
      </c>
      <c r="Q196">
        <f>SUMIF('R'!$B:$B,$B196,'R'!$R:$R)</f>
        <v>0</v>
      </c>
      <c r="R196">
        <f>SUMIF(L!$B:$B,$B196,L!$H:$H)</f>
        <v>0</v>
      </c>
      <c r="S196">
        <f>SUMIF(L!$B:$B,$B196,L!$R:$R)</f>
        <v>0</v>
      </c>
      <c r="T196">
        <f>SUMIF(Gy!$B:$B,$B196,Gy!$H:$H)</f>
        <v>0</v>
      </c>
      <c r="U196">
        <f>SUMIF(Gy!$B:$B,$B196,Gy!$R:$R)</f>
        <v>0</v>
      </c>
    </row>
    <row r="197" spans="1:21" x14ac:dyDescent="0.15">
      <c r="B197" s="10" t="s">
        <v>237</v>
      </c>
      <c r="C197">
        <f>IF(COUNTIF(系1703!A:A,B197),1,0)</f>
        <v>0</v>
      </c>
      <c r="D197">
        <f>IF(COUNTIF(系1703!C:C,B197),1,0)</f>
        <v>0</v>
      </c>
      <c r="E197">
        <f>IF(COUNTIF(系1703!D:D,B197),1,0)</f>
        <v>1</v>
      </c>
      <c r="F197">
        <f>IF(COUNTIF(系1703!E:E,B197),1,0)</f>
        <v>0</v>
      </c>
      <c r="G197">
        <f t="shared" si="9"/>
        <v>1</v>
      </c>
      <c r="H197">
        <f t="shared" si="10"/>
        <v>0</v>
      </c>
      <c r="I197" s="23">
        <f t="shared" si="11"/>
        <v>0</v>
      </c>
      <c r="J197">
        <f>SUMIF(K!$B:$B,$B197,K!$H:$H)</f>
        <v>0</v>
      </c>
      <c r="K197">
        <f>SUMIF(K!$B:$B,$B197,K!$R:$R)</f>
        <v>0</v>
      </c>
      <c r="L197">
        <f>SUMIF(N!$B:$B,$B197,N!$H:$H)</f>
        <v>0</v>
      </c>
      <c r="M197">
        <f>SUMIF(N!$B:$B,$B197,N!$R:$R)</f>
        <v>0</v>
      </c>
      <c r="N197">
        <f>SUMIF(Y!$B:$B,$B197,Y!$H:$H)</f>
        <v>0</v>
      </c>
      <c r="O197">
        <f>SUMIF(Y!$B:$B,$B197,Y!$R:$R)</f>
        <v>0</v>
      </c>
      <c r="P197">
        <f>SUMIF('R'!$B:$B,$B197,'R'!$H:$H)</f>
        <v>0</v>
      </c>
      <c r="Q197">
        <f>SUMIF('R'!$B:$B,$B197,'R'!$R:$R)</f>
        <v>0</v>
      </c>
      <c r="R197">
        <f>SUMIF(L!$B:$B,$B197,L!$H:$H)</f>
        <v>0</v>
      </c>
      <c r="S197">
        <f>SUMIF(L!$B:$B,$B197,L!$R:$R)</f>
        <v>0</v>
      </c>
      <c r="T197">
        <f>SUMIF(Gy!$B:$B,$B197,Gy!$H:$H)</f>
        <v>0</v>
      </c>
      <c r="U197">
        <f>SUMIF(Gy!$B:$B,$B197,Gy!$R:$R)</f>
        <v>0</v>
      </c>
    </row>
    <row r="198" spans="1:21" x14ac:dyDescent="0.15">
      <c r="B198" s="10" t="s">
        <v>238</v>
      </c>
      <c r="C198">
        <f>IF(COUNTIF(系1703!A:A,B198),1,0)</f>
        <v>0</v>
      </c>
      <c r="D198">
        <f>IF(COUNTIF(系1703!C:C,B198),1,0)</f>
        <v>0</v>
      </c>
      <c r="E198">
        <f>IF(COUNTIF(系1703!D:D,B198),1,0)</f>
        <v>1</v>
      </c>
      <c r="F198">
        <f>IF(COUNTIF(系1703!E:E,B198),1,0)</f>
        <v>0</v>
      </c>
      <c r="G198">
        <f t="shared" si="9"/>
        <v>1</v>
      </c>
      <c r="H198">
        <f t="shared" si="10"/>
        <v>0</v>
      </c>
      <c r="I198" s="23">
        <f t="shared" si="11"/>
        <v>0</v>
      </c>
      <c r="J198">
        <f>SUMIF(K!$B:$B,$B198,K!$H:$H)</f>
        <v>0</v>
      </c>
      <c r="K198">
        <f>SUMIF(K!$B:$B,$B198,K!$R:$R)</f>
        <v>0</v>
      </c>
      <c r="L198">
        <f>SUMIF(N!$B:$B,$B198,N!$H:$H)</f>
        <v>0</v>
      </c>
      <c r="M198">
        <f>SUMIF(N!$B:$B,$B198,N!$R:$R)</f>
        <v>0</v>
      </c>
      <c r="N198">
        <f>SUMIF(Y!$B:$B,$B198,Y!$H:$H)</f>
        <v>0</v>
      </c>
      <c r="O198">
        <f>SUMIF(Y!$B:$B,$B198,Y!$R:$R)</f>
        <v>0</v>
      </c>
      <c r="P198">
        <f>SUMIF('R'!$B:$B,$B198,'R'!$H:$H)</f>
        <v>0</v>
      </c>
      <c r="Q198">
        <f>SUMIF('R'!$B:$B,$B198,'R'!$R:$R)</f>
        <v>0</v>
      </c>
      <c r="R198">
        <f>SUMIF(L!$B:$B,$B198,L!$H:$H)</f>
        <v>0</v>
      </c>
      <c r="S198">
        <f>SUMIF(L!$B:$B,$B198,L!$R:$R)</f>
        <v>0</v>
      </c>
      <c r="T198">
        <f>SUMIF(Gy!$B:$B,$B198,Gy!$H:$H)</f>
        <v>0</v>
      </c>
      <c r="U198">
        <f>SUMIF(Gy!$B:$B,$B198,Gy!$R:$R)</f>
        <v>0</v>
      </c>
    </row>
    <row r="199" spans="1:21" x14ac:dyDescent="0.15">
      <c r="B199" s="10" t="s">
        <v>240</v>
      </c>
      <c r="C199">
        <f>IF(COUNTIF(系1703!A:A,B199),1,0)</f>
        <v>0</v>
      </c>
      <c r="D199">
        <f>IF(COUNTIF(系1703!C:C,B199),1,0)</f>
        <v>0</v>
      </c>
      <c r="E199">
        <f>IF(COUNTIF(系1703!D:D,B199),1,0)</f>
        <v>1</v>
      </c>
      <c r="F199">
        <f>IF(COUNTIF(系1703!E:E,B199),1,0)</f>
        <v>0</v>
      </c>
      <c r="G199">
        <f t="shared" si="9"/>
        <v>1</v>
      </c>
      <c r="H199">
        <f t="shared" si="10"/>
        <v>0</v>
      </c>
      <c r="I199" s="23">
        <f t="shared" si="11"/>
        <v>0</v>
      </c>
      <c r="J199">
        <f>SUMIF(K!$B:$B,$B199,K!$H:$H)</f>
        <v>0</v>
      </c>
      <c r="K199">
        <f>SUMIF(K!$B:$B,$B199,K!$R:$R)</f>
        <v>0</v>
      </c>
      <c r="L199">
        <f>SUMIF(N!$B:$B,$B199,N!$H:$H)</f>
        <v>0</v>
      </c>
      <c r="M199">
        <f>SUMIF(N!$B:$B,$B199,N!$R:$R)</f>
        <v>0</v>
      </c>
      <c r="N199">
        <f>SUMIF(Y!$B:$B,$B199,Y!$H:$H)</f>
        <v>0</v>
      </c>
      <c r="O199">
        <f>SUMIF(Y!$B:$B,$B199,Y!$R:$R)</f>
        <v>0</v>
      </c>
      <c r="P199">
        <f>SUMIF('R'!$B:$B,$B199,'R'!$H:$H)</f>
        <v>0</v>
      </c>
      <c r="Q199">
        <f>SUMIF('R'!$B:$B,$B199,'R'!$R:$R)</f>
        <v>0</v>
      </c>
      <c r="R199">
        <f>SUMIF(L!$B:$B,$B199,L!$H:$H)</f>
        <v>0</v>
      </c>
      <c r="S199">
        <f>SUMIF(L!$B:$B,$B199,L!$R:$R)</f>
        <v>0</v>
      </c>
      <c r="T199">
        <f>SUMIF(Gy!$B:$B,$B199,Gy!$H:$H)</f>
        <v>0</v>
      </c>
      <c r="U199">
        <f>SUMIF(Gy!$B:$B,$B199,Gy!$R:$R)</f>
        <v>0</v>
      </c>
    </row>
    <row r="200" spans="1:21" x14ac:dyDescent="0.15">
      <c r="A200" s="12" t="s">
        <v>409</v>
      </c>
      <c r="B200" s="10" t="s">
        <v>241</v>
      </c>
      <c r="C200">
        <f>IF(COUNTIF(系1703!A:A,B200),1,0)</f>
        <v>0</v>
      </c>
      <c r="D200">
        <f>IF(COUNTIF(系1703!C:C,B200),1,0)</f>
        <v>0</v>
      </c>
      <c r="E200">
        <f>IF(COUNTIF(系1703!D:D,B200),1,0)</f>
        <v>1</v>
      </c>
      <c r="F200">
        <f>IF(COUNTIF(系1703!E:E,B200),1,0)</f>
        <v>0</v>
      </c>
      <c r="G200">
        <f t="shared" si="9"/>
        <v>1</v>
      </c>
      <c r="H200">
        <f t="shared" si="10"/>
        <v>0</v>
      </c>
      <c r="I200" s="23">
        <f t="shared" si="11"/>
        <v>0</v>
      </c>
      <c r="J200">
        <f>SUMIF(K!$B:$B,$B200,K!$H:$H)</f>
        <v>2000</v>
      </c>
      <c r="K200">
        <f>SUMIF(K!$B:$B,$B200,K!$R:$R)</f>
        <v>-2000</v>
      </c>
      <c r="L200">
        <f>SUMIF(N!$B:$B,$B200,N!$H:$H)</f>
        <v>0</v>
      </c>
      <c r="M200">
        <f>SUMIF(N!$B:$B,$B200,N!$R:$R)</f>
        <v>0</v>
      </c>
      <c r="N200">
        <f>SUMIF(Y!$B:$B,$B200,Y!$H:$H)</f>
        <v>0</v>
      </c>
      <c r="O200">
        <f>SUMIF(Y!$B:$B,$B200,Y!$R:$R)</f>
        <v>0</v>
      </c>
      <c r="P200">
        <f>SUMIF('R'!$B:$B,$B200,'R'!$H:$H)</f>
        <v>0</v>
      </c>
      <c r="Q200">
        <f>SUMIF('R'!$B:$B,$B200,'R'!$R:$R)</f>
        <v>0</v>
      </c>
      <c r="R200">
        <f>SUMIF(L!$B:$B,$B200,L!$H:$H)</f>
        <v>0</v>
      </c>
      <c r="S200">
        <f>SUMIF(L!$B:$B,$B200,L!$R:$R)</f>
        <v>0</v>
      </c>
      <c r="T200">
        <f>SUMIF(Gy!$B:$B,$B200,Gy!$H:$H)</f>
        <v>0</v>
      </c>
      <c r="U200">
        <f>SUMIF(Gy!$B:$B,$B200,Gy!$R:$R)</f>
        <v>0</v>
      </c>
    </row>
    <row r="201" spans="1:21" x14ac:dyDescent="0.15">
      <c r="B201" s="10" t="s">
        <v>242</v>
      </c>
      <c r="C201">
        <f>IF(COUNTIF(系1703!A:A,B201),1,0)</f>
        <v>0</v>
      </c>
      <c r="D201">
        <f>IF(COUNTIF(系1703!C:C,B201),1,0)</f>
        <v>0</v>
      </c>
      <c r="E201">
        <f>IF(COUNTIF(系1703!D:D,B201),1,0)</f>
        <v>1</v>
      </c>
      <c r="F201">
        <f>IF(COUNTIF(系1703!E:E,B201),1,0)</f>
        <v>0</v>
      </c>
      <c r="G201">
        <f t="shared" si="9"/>
        <v>1</v>
      </c>
      <c r="H201">
        <f t="shared" si="10"/>
        <v>0</v>
      </c>
      <c r="I201" s="23">
        <f t="shared" si="11"/>
        <v>0</v>
      </c>
      <c r="J201">
        <f>SUMIF(K!$B:$B,$B201,K!$H:$H)</f>
        <v>0</v>
      </c>
      <c r="K201">
        <f>SUMIF(K!$B:$B,$B201,K!$R:$R)</f>
        <v>0</v>
      </c>
      <c r="L201">
        <f>SUMIF(N!$B:$B,$B201,N!$H:$H)</f>
        <v>0</v>
      </c>
      <c r="M201">
        <f>SUMIF(N!$B:$B,$B201,N!$R:$R)</f>
        <v>0</v>
      </c>
      <c r="N201">
        <f>SUMIF(Y!$B:$B,$B201,Y!$H:$H)</f>
        <v>0</v>
      </c>
      <c r="O201">
        <f>SUMIF(Y!$B:$B,$B201,Y!$R:$R)</f>
        <v>0</v>
      </c>
      <c r="P201">
        <f>SUMIF('R'!$B:$B,$B201,'R'!$H:$H)</f>
        <v>0</v>
      </c>
      <c r="Q201">
        <f>SUMIF('R'!$B:$B,$B201,'R'!$R:$R)</f>
        <v>0</v>
      </c>
      <c r="R201">
        <f>SUMIF(L!$B:$B,$B201,L!$H:$H)</f>
        <v>0</v>
      </c>
      <c r="S201">
        <f>SUMIF(L!$B:$B,$B201,L!$R:$R)</f>
        <v>0</v>
      </c>
      <c r="T201">
        <f>SUMIF(Gy!$B:$B,$B201,Gy!$H:$H)</f>
        <v>0</v>
      </c>
      <c r="U201">
        <f>SUMIF(Gy!$B:$B,$B201,Gy!$R:$R)</f>
        <v>0</v>
      </c>
    </row>
    <row r="202" spans="1:21" x14ac:dyDescent="0.15">
      <c r="B202" s="10" t="s">
        <v>243</v>
      </c>
      <c r="C202">
        <f>IF(COUNTIF(系1703!A:A,B202),1,0)</f>
        <v>0</v>
      </c>
      <c r="D202">
        <f>IF(COUNTIF(系1703!C:C,B202),1,0)</f>
        <v>0</v>
      </c>
      <c r="E202">
        <f>IF(COUNTIF(系1703!D:D,B202),1,0)</f>
        <v>1</v>
      </c>
      <c r="F202">
        <f>IF(COUNTIF(系1703!E:E,B202),1,0)</f>
        <v>0</v>
      </c>
      <c r="G202">
        <f t="shared" si="9"/>
        <v>1</v>
      </c>
      <c r="H202">
        <f t="shared" si="10"/>
        <v>0</v>
      </c>
      <c r="I202" s="23">
        <f t="shared" si="11"/>
        <v>0</v>
      </c>
      <c r="J202">
        <f>SUMIF(K!$B:$B,$B202,K!$H:$H)</f>
        <v>0</v>
      </c>
      <c r="K202">
        <f>SUMIF(K!$B:$B,$B202,K!$R:$R)</f>
        <v>0</v>
      </c>
      <c r="L202">
        <f>SUMIF(N!$B:$B,$B202,N!$H:$H)</f>
        <v>0</v>
      </c>
      <c r="M202">
        <f>SUMIF(N!$B:$B,$B202,N!$R:$R)</f>
        <v>0</v>
      </c>
      <c r="N202">
        <f>SUMIF(Y!$B:$B,$B202,Y!$H:$H)</f>
        <v>0</v>
      </c>
      <c r="O202">
        <f>SUMIF(Y!$B:$B,$B202,Y!$R:$R)</f>
        <v>0</v>
      </c>
      <c r="P202">
        <f>SUMIF('R'!$B:$B,$B202,'R'!$H:$H)</f>
        <v>0</v>
      </c>
      <c r="Q202">
        <f>SUMIF('R'!$B:$B,$B202,'R'!$R:$R)</f>
        <v>0</v>
      </c>
      <c r="R202">
        <f>SUMIF(L!$B:$B,$B202,L!$H:$H)</f>
        <v>0</v>
      </c>
      <c r="S202">
        <f>SUMIF(L!$B:$B,$B202,L!$R:$R)</f>
        <v>0</v>
      </c>
      <c r="T202">
        <f>SUMIF(Gy!$B:$B,$B202,Gy!$H:$H)</f>
        <v>0</v>
      </c>
      <c r="U202">
        <f>SUMIF(Gy!$B:$B,$B202,Gy!$R:$R)</f>
        <v>0</v>
      </c>
    </row>
    <row r="203" spans="1:21" x14ac:dyDescent="0.15">
      <c r="B203" s="10" t="s">
        <v>244</v>
      </c>
      <c r="C203">
        <f>IF(COUNTIF(系1703!A:A,B203),1,0)</f>
        <v>0</v>
      </c>
      <c r="D203">
        <f>IF(COUNTIF(系1703!C:C,B203),1,0)</f>
        <v>0</v>
      </c>
      <c r="E203">
        <f>IF(COUNTIF(系1703!D:D,B203),1,0)</f>
        <v>1</v>
      </c>
      <c r="F203">
        <f>IF(COUNTIF(系1703!E:E,B203),1,0)</f>
        <v>0</v>
      </c>
      <c r="G203">
        <f t="shared" si="9"/>
        <v>1</v>
      </c>
      <c r="H203">
        <f t="shared" si="10"/>
        <v>0</v>
      </c>
      <c r="I203" s="23">
        <f t="shared" si="11"/>
        <v>0</v>
      </c>
      <c r="J203">
        <f>SUMIF(K!$B:$B,$B203,K!$H:$H)</f>
        <v>0</v>
      </c>
      <c r="K203">
        <f>SUMIF(K!$B:$B,$B203,K!$R:$R)</f>
        <v>0</v>
      </c>
      <c r="L203">
        <f>SUMIF(N!$B:$B,$B203,N!$H:$H)</f>
        <v>0</v>
      </c>
      <c r="M203">
        <f>SUMIF(N!$B:$B,$B203,N!$R:$R)</f>
        <v>0</v>
      </c>
      <c r="N203">
        <f>SUMIF(Y!$B:$B,$B203,Y!$H:$H)</f>
        <v>0</v>
      </c>
      <c r="O203">
        <f>SUMIF(Y!$B:$B,$B203,Y!$R:$R)</f>
        <v>0</v>
      </c>
      <c r="P203">
        <f>SUMIF('R'!$B:$B,$B203,'R'!$H:$H)</f>
        <v>0</v>
      </c>
      <c r="Q203">
        <f>SUMIF('R'!$B:$B,$B203,'R'!$R:$R)</f>
        <v>0</v>
      </c>
      <c r="R203">
        <f>SUMIF(L!$B:$B,$B203,L!$H:$H)</f>
        <v>0</v>
      </c>
      <c r="S203">
        <f>SUMIF(L!$B:$B,$B203,L!$R:$R)</f>
        <v>0</v>
      </c>
      <c r="T203">
        <f>SUMIF(Gy!$B:$B,$B203,Gy!$H:$H)</f>
        <v>0</v>
      </c>
      <c r="U203">
        <f>SUMIF(Gy!$B:$B,$B203,Gy!$R:$R)</f>
        <v>0</v>
      </c>
    </row>
    <row r="204" spans="1:21" x14ac:dyDescent="0.15">
      <c r="B204" s="10" t="s">
        <v>245</v>
      </c>
      <c r="C204">
        <f>IF(COUNTIF(系1703!A:A,B204),1,0)</f>
        <v>0</v>
      </c>
      <c r="D204">
        <f>IF(COUNTIF(系1703!C:C,B204),1,0)</f>
        <v>0</v>
      </c>
      <c r="E204">
        <f>IF(COUNTIF(系1703!D:D,B204),1,0)</f>
        <v>1</v>
      </c>
      <c r="F204">
        <f>IF(COUNTIF(系1703!E:E,B204),1,0)</f>
        <v>0</v>
      </c>
      <c r="G204">
        <f t="shared" si="9"/>
        <v>1</v>
      </c>
      <c r="H204">
        <f t="shared" si="10"/>
        <v>0</v>
      </c>
      <c r="I204" s="23">
        <f t="shared" si="11"/>
        <v>0</v>
      </c>
      <c r="J204">
        <f>SUMIF(K!$B:$B,$B204,K!$H:$H)</f>
        <v>0</v>
      </c>
      <c r="K204">
        <f>SUMIF(K!$B:$B,$B204,K!$R:$R)</f>
        <v>0</v>
      </c>
      <c r="L204">
        <f>SUMIF(N!$B:$B,$B204,N!$H:$H)</f>
        <v>0</v>
      </c>
      <c r="M204">
        <f>SUMIF(N!$B:$B,$B204,N!$R:$R)</f>
        <v>0</v>
      </c>
      <c r="N204">
        <f>SUMIF(Y!$B:$B,$B204,Y!$H:$H)</f>
        <v>0</v>
      </c>
      <c r="O204">
        <f>SUMIF(Y!$B:$B,$B204,Y!$R:$R)</f>
        <v>0</v>
      </c>
      <c r="P204">
        <f>SUMIF('R'!$B:$B,$B204,'R'!$H:$H)</f>
        <v>0</v>
      </c>
      <c r="Q204">
        <f>SUMIF('R'!$B:$B,$B204,'R'!$R:$R)</f>
        <v>0</v>
      </c>
      <c r="R204">
        <f>SUMIF(L!$B:$B,$B204,L!$H:$H)</f>
        <v>0</v>
      </c>
      <c r="S204">
        <f>SUMIF(L!$B:$B,$B204,L!$R:$R)</f>
        <v>0</v>
      </c>
      <c r="T204">
        <f>SUMIF(Gy!$B:$B,$B204,Gy!$H:$H)</f>
        <v>0</v>
      </c>
      <c r="U204">
        <f>SUMIF(Gy!$B:$B,$B204,Gy!$R:$R)</f>
        <v>0</v>
      </c>
    </row>
    <row r="205" spans="1:21" x14ac:dyDescent="0.15">
      <c r="B205" s="10" t="s">
        <v>246</v>
      </c>
      <c r="C205">
        <f>IF(COUNTIF(系1703!A:A,B205),1,0)</f>
        <v>0</v>
      </c>
      <c r="D205">
        <f>IF(COUNTIF(系1703!C:C,B205),1,0)</f>
        <v>0</v>
      </c>
      <c r="E205">
        <f>IF(COUNTIF(系1703!D:D,B205),1,0)</f>
        <v>1</v>
      </c>
      <c r="F205">
        <f>IF(COUNTIF(系1703!E:E,B205),1,0)</f>
        <v>0</v>
      </c>
      <c r="G205">
        <f t="shared" si="9"/>
        <v>1</v>
      </c>
      <c r="H205">
        <f t="shared" si="10"/>
        <v>0</v>
      </c>
      <c r="I205" s="23">
        <f t="shared" si="11"/>
        <v>0</v>
      </c>
      <c r="J205">
        <f>SUMIF(K!$B:$B,$B205,K!$H:$H)</f>
        <v>0</v>
      </c>
      <c r="K205">
        <f>SUMIF(K!$B:$B,$B205,K!$R:$R)</f>
        <v>0</v>
      </c>
      <c r="L205">
        <f>SUMIF(N!$B:$B,$B205,N!$H:$H)</f>
        <v>0</v>
      </c>
      <c r="M205">
        <f>SUMIF(N!$B:$B,$B205,N!$R:$R)</f>
        <v>0</v>
      </c>
      <c r="N205">
        <f>SUMIF(Y!$B:$B,$B205,Y!$H:$H)</f>
        <v>0</v>
      </c>
      <c r="O205">
        <f>SUMIF(Y!$B:$B,$B205,Y!$R:$R)</f>
        <v>0</v>
      </c>
      <c r="P205">
        <f>SUMIF('R'!$B:$B,$B205,'R'!$H:$H)</f>
        <v>0</v>
      </c>
      <c r="Q205">
        <f>SUMIF('R'!$B:$B,$B205,'R'!$R:$R)</f>
        <v>0</v>
      </c>
      <c r="R205">
        <f>SUMIF(L!$B:$B,$B205,L!$H:$H)</f>
        <v>0</v>
      </c>
      <c r="S205">
        <f>SUMIF(L!$B:$B,$B205,L!$R:$R)</f>
        <v>0</v>
      </c>
      <c r="T205">
        <f>SUMIF(Gy!$B:$B,$B205,Gy!$H:$H)</f>
        <v>0</v>
      </c>
      <c r="U205">
        <f>SUMIF(Gy!$B:$B,$B205,Gy!$R:$R)</f>
        <v>0</v>
      </c>
    </row>
    <row r="206" spans="1:21" x14ac:dyDescent="0.15">
      <c r="B206" s="10" t="s">
        <v>247</v>
      </c>
      <c r="C206">
        <f>IF(COUNTIF(系1703!A:A,B206),1,0)</f>
        <v>0</v>
      </c>
      <c r="D206">
        <f>IF(COUNTIF(系1703!C:C,B206),1,0)</f>
        <v>0</v>
      </c>
      <c r="E206">
        <f>IF(COUNTIF(系1703!D:D,B206),1,0)</f>
        <v>1</v>
      </c>
      <c r="F206">
        <f>IF(COUNTIF(系1703!E:E,B206),1,0)</f>
        <v>0</v>
      </c>
      <c r="G206">
        <f t="shared" si="9"/>
        <v>1</v>
      </c>
      <c r="H206">
        <f t="shared" si="10"/>
        <v>0</v>
      </c>
      <c r="I206" s="23">
        <f t="shared" si="11"/>
        <v>0</v>
      </c>
      <c r="J206">
        <f>SUMIF(K!$B:$B,$B206,K!$H:$H)</f>
        <v>0</v>
      </c>
      <c r="K206">
        <f>SUMIF(K!$B:$B,$B206,K!$R:$R)</f>
        <v>0</v>
      </c>
      <c r="L206">
        <f>SUMIF(N!$B:$B,$B206,N!$H:$H)</f>
        <v>0</v>
      </c>
      <c r="M206">
        <f>SUMIF(N!$B:$B,$B206,N!$R:$R)</f>
        <v>0</v>
      </c>
      <c r="N206">
        <f>SUMIF(Y!$B:$B,$B206,Y!$H:$H)</f>
        <v>0</v>
      </c>
      <c r="O206">
        <f>SUMIF(Y!$B:$B,$B206,Y!$R:$R)</f>
        <v>0</v>
      </c>
      <c r="P206">
        <f>SUMIF('R'!$B:$B,$B206,'R'!$H:$H)</f>
        <v>0</v>
      </c>
      <c r="Q206">
        <f>SUMIF('R'!$B:$B,$B206,'R'!$R:$R)</f>
        <v>0</v>
      </c>
      <c r="R206">
        <f>SUMIF(L!$B:$B,$B206,L!$H:$H)</f>
        <v>0</v>
      </c>
      <c r="S206">
        <f>SUMIF(L!$B:$B,$B206,L!$R:$R)</f>
        <v>0</v>
      </c>
      <c r="T206">
        <f>SUMIF(Gy!$B:$B,$B206,Gy!$H:$H)</f>
        <v>0</v>
      </c>
      <c r="U206">
        <f>SUMIF(Gy!$B:$B,$B206,Gy!$R:$R)</f>
        <v>0</v>
      </c>
    </row>
    <row r="207" spans="1:21" x14ac:dyDescent="0.15">
      <c r="B207" s="10" t="s">
        <v>248</v>
      </c>
      <c r="C207">
        <f>IF(COUNTIF(系1703!A:A,B207),1,0)</f>
        <v>0</v>
      </c>
      <c r="D207">
        <f>IF(COUNTIF(系1703!C:C,B207),1,0)</f>
        <v>0</v>
      </c>
      <c r="E207">
        <f>IF(COUNTIF(系1703!D:D,B207),1,0)</f>
        <v>1</v>
      </c>
      <c r="F207">
        <f>IF(COUNTIF(系1703!E:E,B207),1,0)</f>
        <v>0</v>
      </c>
      <c r="G207">
        <f t="shared" si="9"/>
        <v>1</v>
      </c>
      <c r="H207">
        <f t="shared" si="10"/>
        <v>0</v>
      </c>
      <c r="I207" s="23">
        <f t="shared" si="11"/>
        <v>0</v>
      </c>
      <c r="J207">
        <f>SUMIF(K!$B:$B,$B207,K!$H:$H)</f>
        <v>0</v>
      </c>
      <c r="K207">
        <f>SUMIF(K!$B:$B,$B207,K!$R:$R)</f>
        <v>0</v>
      </c>
      <c r="L207">
        <f>SUMIF(N!$B:$B,$B207,N!$H:$H)</f>
        <v>0</v>
      </c>
      <c r="M207">
        <f>SUMIF(N!$B:$B,$B207,N!$R:$R)</f>
        <v>0</v>
      </c>
      <c r="N207">
        <f>SUMIF(Y!$B:$B,$B207,Y!$H:$H)</f>
        <v>0</v>
      </c>
      <c r="O207">
        <f>SUMIF(Y!$B:$B,$B207,Y!$R:$R)</f>
        <v>0</v>
      </c>
      <c r="P207">
        <f>SUMIF('R'!$B:$B,$B207,'R'!$H:$H)</f>
        <v>0</v>
      </c>
      <c r="Q207">
        <f>SUMIF('R'!$B:$B,$B207,'R'!$R:$R)</f>
        <v>0</v>
      </c>
      <c r="R207">
        <f>SUMIF(L!$B:$B,$B207,L!$H:$H)</f>
        <v>0</v>
      </c>
      <c r="S207">
        <f>SUMIF(L!$B:$B,$B207,L!$R:$R)</f>
        <v>0</v>
      </c>
      <c r="T207">
        <f>SUMIF(Gy!$B:$B,$B207,Gy!$H:$H)</f>
        <v>0</v>
      </c>
      <c r="U207">
        <f>SUMIF(Gy!$B:$B,$B207,Gy!$R:$R)</f>
        <v>0</v>
      </c>
    </row>
    <row r="208" spans="1:21" x14ac:dyDescent="0.15">
      <c r="B208" s="10" t="s">
        <v>249</v>
      </c>
      <c r="C208">
        <f>IF(COUNTIF(系1703!A:A,B208),1,0)</f>
        <v>0</v>
      </c>
      <c r="D208">
        <f>IF(COUNTIF(系1703!C:C,B208),1,0)</f>
        <v>0</v>
      </c>
      <c r="E208">
        <f>IF(COUNTIF(系1703!D:D,B208),1,0)</f>
        <v>1</v>
      </c>
      <c r="F208">
        <f>IF(COUNTIF(系1703!E:E,B208),1,0)</f>
        <v>0</v>
      </c>
      <c r="G208">
        <f t="shared" si="9"/>
        <v>1</v>
      </c>
      <c r="H208">
        <f t="shared" si="10"/>
        <v>0</v>
      </c>
      <c r="I208" s="23">
        <f t="shared" si="11"/>
        <v>0</v>
      </c>
      <c r="J208">
        <f>SUMIF(K!$B:$B,$B208,K!$H:$H)</f>
        <v>0</v>
      </c>
      <c r="K208">
        <f>SUMIF(K!$B:$B,$B208,K!$R:$R)</f>
        <v>0</v>
      </c>
      <c r="L208">
        <f>SUMIF(N!$B:$B,$B208,N!$H:$H)</f>
        <v>0</v>
      </c>
      <c r="M208">
        <f>SUMIF(N!$B:$B,$B208,N!$R:$R)</f>
        <v>0</v>
      </c>
      <c r="N208">
        <f>SUMIF(Y!$B:$B,$B208,Y!$H:$H)</f>
        <v>0</v>
      </c>
      <c r="O208">
        <f>SUMIF(Y!$B:$B,$B208,Y!$R:$R)</f>
        <v>0</v>
      </c>
      <c r="P208">
        <f>SUMIF('R'!$B:$B,$B208,'R'!$H:$H)</f>
        <v>0</v>
      </c>
      <c r="Q208">
        <f>SUMIF('R'!$B:$B,$B208,'R'!$R:$R)</f>
        <v>0</v>
      </c>
      <c r="R208">
        <f>SUMIF(L!$B:$B,$B208,L!$H:$H)</f>
        <v>0</v>
      </c>
      <c r="S208">
        <f>SUMIF(L!$B:$B,$B208,L!$R:$R)</f>
        <v>0</v>
      </c>
      <c r="T208">
        <f>SUMIF(Gy!$B:$B,$B208,Gy!$H:$H)</f>
        <v>0</v>
      </c>
      <c r="U208">
        <f>SUMIF(Gy!$B:$B,$B208,Gy!$R:$R)</f>
        <v>0</v>
      </c>
    </row>
    <row r="209" spans="2:21" x14ac:dyDescent="0.15">
      <c r="B209" s="10" t="s">
        <v>250</v>
      </c>
      <c r="C209">
        <f>IF(COUNTIF(系1703!A:A,B209),1,0)</f>
        <v>0</v>
      </c>
      <c r="D209">
        <f>IF(COUNTIF(系1703!C:C,B209),1,0)</f>
        <v>0</v>
      </c>
      <c r="E209">
        <f>IF(COUNTIF(系1703!D:D,B209),1,0)</f>
        <v>1</v>
      </c>
      <c r="F209">
        <f>IF(COUNTIF(系1703!E:E,B209),1,0)</f>
        <v>0</v>
      </c>
      <c r="G209">
        <f t="shared" si="9"/>
        <v>1</v>
      </c>
      <c r="H209">
        <f t="shared" si="10"/>
        <v>0</v>
      </c>
      <c r="I209" s="23">
        <f t="shared" si="11"/>
        <v>0</v>
      </c>
      <c r="J209">
        <f>SUMIF(K!$B:$B,$B209,K!$H:$H)</f>
        <v>0</v>
      </c>
      <c r="K209">
        <f>SUMIF(K!$B:$B,$B209,K!$R:$R)</f>
        <v>0</v>
      </c>
      <c r="L209">
        <f>SUMIF(N!$B:$B,$B209,N!$H:$H)</f>
        <v>0</v>
      </c>
      <c r="M209">
        <f>SUMIF(N!$B:$B,$B209,N!$R:$R)</f>
        <v>0</v>
      </c>
      <c r="N209">
        <f>SUMIF(Y!$B:$B,$B209,Y!$H:$H)</f>
        <v>0</v>
      </c>
      <c r="O209">
        <f>SUMIF(Y!$B:$B,$B209,Y!$R:$R)</f>
        <v>0</v>
      </c>
      <c r="P209">
        <f>SUMIF('R'!$B:$B,$B209,'R'!$H:$H)</f>
        <v>0</v>
      </c>
      <c r="Q209">
        <f>SUMIF('R'!$B:$B,$B209,'R'!$R:$R)</f>
        <v>0</v>
      </c>
      <c r="R209">
        <f>SUMIF(L!$B:$B,$B209,L!$H:$H)</f>
        <v>0</v>
      </c>
      <c r="S209">
        <f>SUMIF(L!$B:$B,$B209,L!$R:$R)</f>
        <v>0</v>
      </c>
      <c r="T209">
        <f>SUMIF(Gy!$B:$B,$B209,Gy!$H:$H)</f>
        <v>0</v>
      </c>
      <c r="U209">
        <f>SUMIF(Gy!$B:$B,$B209,Gy!$R:$R)</f>
        <v>0</v>
      </c>
    </row>
    <row r="210" spans="2:21" x14ac:dyDescent="0.15">
      <c r="B210" s="10" t="s">
        <v>251</v>
      </c>
      <c r="C210">
        <f>IF(COUNTIF(系1703!A:A,B210),1,0)</f>
        <v>0</v>
      </c>
      <c r="D210">
        <f>IF(COUNTIF(系1703!C:C,B210),1,0)</f>
        <v>0</v>
      </c>
      <c r="E210">
        <f>IF(COUNTIF(系1703!D:D,B210),1,0)</f>
        <v>1</v>
      </c>
      <c r="F210">
        <f>IF(COUNTIF(系1703!E:E,B210),1,0)</f>
        <v>0</v>
      </c>
      <c r="G210">
        <f t="shared" si="9"/>
        <v>1</v>
      </c>
      <c r="H210">
        <f t="shared" si="10"/>
        <v>0</v>
      </c>
      <c r="I210" s="23">
        <f t="shared" si="11"/>
        <v>0</v>
      </c>
      <c r="J210">
        <f>SUMIF(K!$B:$B,$B210,K!$H:$H)</f>
        <v>0</v>
      </c>
      <c r="K210">
        <f>SUMIF(K!$B:$B,$B210,K!$R:$R)</f>
        <v>0</v>
      </c>
      <c r="L210">
        <f>SUMIF(N!$B:$B,$B210,N!$H:$H)</f>
        <v>0</v>
      </c>
      <c r="M210">
        <f>SUMIF(N!$B:$B,$B210,N!$R:$R)</f>
        <v>0</v>
      </c>
      <c r="N210">
        <f>SUMIF(Y!$B:$B,$B210,Y!$H:$H)</f>
        <v>0</v>
      </c>
      <c r="O210">
        <f>SUMIF(Y!$B:$B,$B210,Y!$R:$R)</f>
        <v>0</v>
      </c>
      <c r="P210">
        <f>SUMIF('R'!$B:$B,$B210,'R'!$H:$H)</f>
        <v>0</v>
      </c>
      <c r="Q210">
        <f>SUMIF('R'!$B:$B,$B210,'R'!$R:$R)</f>
        <v>0</v>
      </c>
      <c r="R210">
        <f>SUMIF(L!$B:$B,$B210,L!$H:$H)</f>
        <v>0</v>
      </c>
      <c r="S210">
        <f>SUMIF(L!$B:$B,$B210,L!$R:$R)</f>
        <v>0</v>
      </c>
      <c r="T210">
        <f>SUMIF(Gy!$B:$B,$B210,Gy!$H:$H)</f>
        <v>0</v>
      </c>
      <c r="U210">
        <f>SUMIF(Gy!$B:$B,$B210,Gy!$R:$R)</f>
        <v>0</v>
      </c>
    </row>
    <row r="211" spans="2:21" x14ac:dyDescent="0.15">
      <c r="B211" s="10" t="s">
        <v>252</v>
      </c>
      <c r="C211">
        <f>IF(COUNTIF(系1703!A:A,B211),1,0)</f>
        <v>0</v>
      </c>
      <c r="D211">
        <f>IF(COUNTIF(系1703!C:C,B211),1,0)</f>
        <v>0</v>
      </c>
      <c r="E211">
        <f>IF(COUNTIF(系1703!D:D,B211),1,0)</f>
        <v>1</v>
      </c>
      <c r="F211">
        <f>IF(COUNTIF(系1703!E:E,B211),1,0)</f>
        <v>0</v>
      </c>
      <c r="G211">
        <f t="shared" si="9"/>
        <v>1</v>
      </c>
      <c r="H211">
        <f t="shared" si="10"/>
        <v>0</v>
      </c>
      <c r="I211" s="23">
        <f t="shared" si="11"/>
        <v>0</v>
      </c>
      <c r="J211">
        <f>SUMIF(K!$B:$B,$B211,K!$H:$H)</f>
        <v>0</v>
      </c>
      <c r="K211">
        <f>SUMIF(K!$B:$B,$B211,K!$R:$R)</f>
        <v>0</v>
      </c>
      <c r="L211">
        <f>SUMIF(N!$B:$B,$B211,N!$H:$H)</f>
        <v>0</v>
      </c>
      <c r="M211">
        <f>SUMIF(N!$B:$B,$B211,N!$R:$R)</f>
        <v>0</v>
      </c>
      <c r="N211">
        <f>SUMIF(Y!$B:$B,$B211,Y!$H:$H)</f>
        <v>0</v>
      </c>
      <c r="O211">
        <f>SUMIF(Y!$B:$B,$B211,Y!$R:$R)</f>
        <v>0</v>
      </c>
      <c r="P211">
        <f>SUMIF('R'!$B:$B,$B211,'R'!$H:$H)</f>
        <v>0</v>
      </c>
      <c r="Q211">
        <f>SUMIF('R'!$B:$B,$B211,'R'!$R:$R)</f>
        <v>0</v>
      </c>
      <c r="R211">
        <f>SUMIF(L!$B:$B,$B211,L!$H:$H)</f>
        <v>0</v>
      </c>
      <c r="S211">
        <f>SUMIF(L!$B:$B,$B211,L!$R:$R)</f>
        <v>0</v>
      </c>
      <c r="T211">
        <f>SUMIF(Gy!$B:$B,$B211,Gy!$H:$H)</f>
        <v>0</v>
      </c>
      <c r="U211">
        <f>SUMIF(Gy!$B:$B,$B211,Gy!$R:$R)</f>
        <v>0</v>
      </c>
    </row>
    <row r="212" spans="2:21" x14ac:dyDescent="0.15">
      <c r="B212" s="10" t="s">
        <v>253</v>
      </c>
      <c r="C212">
        <f>IF(COUNTIF(系1703!A:A,B212),1,0)</f>
        <v>0</v>
      </c>
      <c r="D212">
        <f>IF(COUNTIF(系1703!C:C,B212),1,0)</f>
        <v>0</v>
      </c>
      <c r="E212">
        <f>IF(COUNTIF(系1703!D:D,B212),1,0)</f>
        <v>1</v>
      </c>
      <c r="F212">
        <f>IF(COUNTIF(系1703!E:E,B212),1,0)</f>
        <v>0</v>
      </c>
      <c r="G212">
        <f t="shared" si="9"/>
        <v>1</v>
      </c>
      <c r="H212">
        <f t="shared" si="10"/>
        <v>0</v>
      </c>
      <c r="I212" s="23">
        <f t="shared" si="11"/>
        <v>0</v>
      </c>
      <c r="J212">
        <f>SUMIF(K!$B:$B,$B212,K!$H:$H)</f>
        <v>0</v>
      </c>
      <c r="K212">
        <f>SUMIF(K!$B:$B,$B212,K!$R:$R)</f>
        <v>0</v>
      </c>
      <c r="L212">
        <f>SUMIF(N!$B:$B,$B212,N!$H:$H)</f>
        <v>0</v>
      </c>
      <c r="M212">
        <f>SUMIF(N!$B:$B,$B212,N!$R:$R)</f>
        <v>0</v>
      </c>
      <c r="N212">
        <f>SUMIF(Y!$B:$B,$B212,Y!$H:$H)</f>
        <v>0</v>
      </c>
      <c r="O212">
        <f>SUMIF(Y!$B:$B,$B212,Y!$R:$R)</f>
        <v>0</v>
      </c>
      <c r="P212">
        <f>SUMIF('R'!$B:$B,$B212,'R'!$H:$H)</f>
        <v>0</v>
      </c>
      <c r="Q212">
        <f>SUMIF('R'!$B:$B,$B212,'R'!$R:$R)</f>
        <v>0</v>
      </c>
      <c r="R212">
        <f>SUMIF(L!$B:$B,$B212,L!$H:$H)</f>
        <v>0</v>
      </c>
      <c r="S212">
        <f>SUMIF(L!$B:$B,$B212,L!$R:$R)</f>
        <v>0</v>
      </c>
      <c r="T212">
        <f>SUMIF(Gy!$B:$B,$B212,Gy!$H:$H)</f>
        <v>0</v>
      </c>
      <c r="U212">
        <f>SUMIF(Gy!$B:$B,$B212,Gy!$R:$R)</f>
        <v>0</v>
      </c>
    </row>
    <row r="213" spans="2:21" x14ac:dyDescent="0.15">
      <c r="B213" s="10" t="s">
        <v>254</v>
      </c>
      <c r="C213">
        <f>IF(COUNTIF(系1703!A:A,B213),1,0)</f>
        <v>0</v>
      </c>
      <c r="D213">
        <f>IF(COUNTIF(系1703!C:C,B213),1,0)</f>
        <v>0</v>
      </c>
      <c r="E213">
        <f>IF(COUNTIF(系1703!D:D,B213),1,0)</f>
        <v>1</v>
      </c>
      <c r="F213">
        <f>IF(COUNTIF(系1703!E:E,B213),1,0)</f>
        <v>0</v>
      </c>
      <c r="G213">
        <f t="shared" si="9"/>
        <v>1</v>
      </c>
      <c r="H213">
        <f t="shared" si="10"/>
        <v>0</v>
      </c>
      <c r="I213" s="23">
        <f t="shared" si="11"/>
        <v>0</v>
      </c>
      <c r="J213">
        <f>SUMIF(K!$B:$B,$B213,K!$H:$H)</f>
        <v>0</v>
      </c>
      <c r="K213">
        <f>SUMIF(K!$B:$B,$B213,K!$R:$R)</f>
        <v>0</v>
      </c>
      <c r="L213">
        <f>SUMIF(N!$B:$B,$B213,N!$H:$H)</f>
        <v>0</v>
      </c>
      <c r="M213">
        <f>SUMIF(N!$B:$B,$B213,N!$R:$R)</f>
        <v>0</v>
      </c>
      <c r="N213">
        <f>SUMIF(Y!$B:$B,$B213,Y!$H:$H)</f>
        <v>0</v>
      </c>
      <c r="O213">
        <f>SUMIF(Y!$B:$B,$B213,Y!$R:$R)</f>
        <v>0</v>
      </c>
      <c r="P213">
        <f>SUMIF('R'!$B:$B,$B213,'R'!$H:$H)</f>
        <v>0</v>
      </c>
      <c r="Q213">
        <f>SUMIF('R'!$B:$B,$B213,'R'!$R:$R)</f>
        <v>0</v>
      </c>
      <c r="R213">
        <f>SUMIF(L!$B:$B,$B213,L!$H:$H)</f>
        <v>0</v>
      </c>
      <c r="S213">
        <f>SUMIF(L!$B:$B,$B213,L!$R:$R)</f>
        <v>0</v>
      </c>
      <c r="T213">
        <f>SUMIF(Gy!$B:$B,$B213,Gy!$H:$H)</f>
        <v>0</v>
      </c>
      <c r="U213">
        <f>SUMIF(Gy!$B:$B,$B213,Gy!$R:$R)</f>
        <v>0</v>
      </c>
    </row>
    <row r="214" spans="2:21" x14ac:dyDescent="0.15">
      <c r="B214" s="10" t="s">
        <v>323</v>
      </c>
      <c r="C214">
        <f>IF(COUNTIF(系1703!A:A,B214),1,0)</f>
        <v>0</v>
      </c>
      <c r="D214">
        <f>IF(COUNTIF(系1703!C:C,B214),1,0)</f>
        <v>0</v>
      </c>
      <c r="E214">
        <f>IF(COUNTIF(系1703!D:D,B214),1,0)</f>
        <v>0</v>
      </c>
      <c r="F214">
        <f>IF(COUNTIF(系1703!E:E,B214),1,0)</f>
        <v>0</v>
      </c>
      <c r="G214">
        <f t="shared" si="9"/>
        <v>0</v>
      </c>
      <c r="H214">
        <f t="shared" si="10"/>
        <v>0</v>
      </c>
      <c r="I214" s="23">
        <f t="shared" si="11"/>
        <v>0</v>
      </c>
      <c r="J214">
        <f>SUMIF(K!$B:$B,$B214,K!$H:$H)</f>
        <v>3000</v>
      </c>
      <c r="K214">
        <f>SUMIF(K!$B:$B,$B214,K!$R:$R)</f>
        <v>-3000</v>
      </c>
      <c r="L214">
        <f>SUMIF(N!$B:$B,$B214,N!$H:$H)</f>
        <v>4500</v>
      </c>
      <c r="M214">
        <f>SUMIF(N!$B:$B,$B214,N!$R:$R)</f>
        <v>-4500</v>
      </c>
      <c r="N214">
        <f>SUMIF(Y!$B:$B,$B214,Y!$H:$H)</f>
        <v>0</v>
      </c>
      <c r="O214">
        <f>SUMIF(Y!$B:$B,$B214,Y!$R:$R)</f>
        <v>0</v>
      </c>
      <c r="P214">
        <f>SUMIF('R'!$B:$B,$B214,'R'!$H:$H)</f>
        <v>0</v>
      </c>
      <c r="Q214">
        <f>SUMIF('R'!$B:$B,$B214,'R'!$R:$R)</f>
        <v>0</v>
      </c>
      <c r="R214">
        <f>SUMIF(L!$B:$B,$B214,L!$H:$H)</f>
        <v>0</v>
      </c>
      <c r="S214">
        <f>SUMIF(L!$B:$B,$B214,L!$R:$R)</f>
        <v>0</v>
      </c>
      <c r="T214">
        <f>SUMIF(Gy!$B:$B,$B214,Gy!$H:$H)</f>
        <v>0</v>
      </c>
      <c r="U214">
        <f>SUMIF(Gy!$B:$B,$B214,Gy!$R:$R)</f>
        <v>0</v>
      </c>
    </row>
    <row r="215" spans="2:21" x14ac:dyDescent="0.15">
      <c r="B215" s="10" t="s">
        <v>329</v>
      </c>
      <c r="C215">
        <f>IF(COUNTIF(系1703!A:A,B215),1,0)</f>
        <v>0</v>
      </c>
      <c r="D215">
        <f>IF(COUNTIF(系1703!C:C,B215),1,0)</f>
        <v>0</v>
      </c>
      <c r="E215">
        <f>IF(COUNTIF(系1703!D:D,B215),1,0)</f>
        <v>0</v>
      </c>
      <c r="F215">
        <f>IF(COUNTIF(系1703!E:E,B215),1,0)</f>
        <v>0</v>
      </c>
      <c r="G215">
        <f t="shared" ref="G215:G223" si="12">SUM(C215:F215)</f>
        <v>0</v>
      </c>
      <c r="H215">
        <f t="shared" si="10"/>
        <v>0</v>
      </c>
      <c r="I215" s="23">
        <f t="shared" si="11"/>
        <v>0</v>
      </c>
      <c r="J215">
        <f>SUMIF(K!$B:$B,$B215,K!$H:$H)</f>
        <v>6000</v>
      </c>
      <c r="K215">
        <f>SUMIF(K!$B:$B,$B215,K!$R:$R)</f>
        <v>-6000</v>
      </c>
      <c r="L215">
        <f>SUMIF(N!$B:$B,$B215,N!$H:$H)</f>
        <v>0</v>
      </c>
      <c r="M215">
        <f>SUMIF(N!$B:$B,$B215,N!$R:$R)</f>
        <v>0</v>
      </c>
      <c r="N215">
        <f>SUMIF(Y!$B:$B,$B215,Y!$H:$H)</f>
        <v>0</v>
      </c>
      <c r="O215">
        <f>SUMIF(Y!$B:$B,$B215,Y!$R:$R)</f>
        <v>0</v>
      </c>
      <c r="P215">
        <f>SUMIF('R'!$B:$B,$B215,'R'!$H:$H)</f>
        <v>0</v>
      </c>
      <c r="Q215">
        <f>SUMIF('R'!$B:$B,$B215,'R'!$R:$R)</f>
        <v>0</v>
      </c>
      <c r="R215">
        <f>SUMIF(L!$B:$B,$B215,L!$H:$H)</f>
        <v>0</v>
      </c>
      <c r="S215">
        <f>SUMIF(L!$B:$B,$B215,L!$R:$R)</f>
        <v>0</v>
      </c>
      <c r="T215">
        <f>SUMIF(Gy!$B:$B,$B215,Gy!$H:$H)</f>
        <v>0</v>
      </c>
      <c r="U215">
        <f>SUMIF(Gy!$B:$B,$B215,Gy!$R:$R)</f>
        <v>0</v>
      </c>
    </row>
    <row r="216" spans="2:21" x14ac:dyDescent="0.15">
      <c r="B216" s="10" t="s">
        <v>330</v>
      </c>
      <c r="C216">
        <f>IF(COUNTIF(系1703!A:A,B216),1,0)</f>
        <v>0</v>
      </c>
      <c r="D216">
        <f>IF(COUNTIF(系1703!C:C,B216),1,0)</f>
        <v>0</v>
      </c>
      <c r="E216">
        <f>IF(COUNTIF(系1703!D:D,B216),1,0)</f>
        <v>0</v>
      </c>
      <c r="F216">
        <f>IF(COUNTIF(系1703!E:E,B216),1,0)</f>
        <v>0</v>
      </c>
      <c r="G216">
        <f t="shared" si="12"/>
        <v>0</v>
      </c>
      <c r="H216">
        <f t="shared" si="10"/>
        <v>0</v>
      </c>
      <c r="I216" s="23">
        <f t="shared" si="11"/>
        <v>0</v>
      </c>
      <c r="J216">
        <f>SUMIF(K!$B:$B,$B216,K!$H:$H)</f>
        <v>100</v>
      </c>
      <c r="K216">
        <f>SUMIF(K!$B:$B,$B216,K!$R:$R)</f>
        <v>-100</v>
      </c>
      <c r="L216">
        <f>SUMIF(N!$B:$B,$B216,N!$H:$H)</f>
        <v>40200</v>
      </c>
      <c r="M216">
        <f>SUMIF(N!$B:$B,$B216,N!$R:$R)</f>
        <v>-40200</v>
      </c>
      <c r="N216">
        <f>SUMIF(Y!$B:$B,$B216,Y!$H:$H)</f>
        <v>10000</v>
      </c>
      <c r="O216">
        <f>SUMIF(Y!$B:$B,$B216,Y!$R:$R)</f>
        <v>-10000</v>
      </c>
      <c r="P216">
        <f>SUMIF('R'!$B:$B,$B216,'R'!$H:$H)</f>
        <v>40000</v>
      </c>
      <c r="Q216">
        <f>SUMIF('R'!$B:$B,$B216,'R'!$R:$R)</f>
        <v>-40000</v>
      </c>
      <c r="R216">
        <f>SUMIF(L!$B:$B,$B216,L!$H:$H)</f>
        <v>40000</v>
      </c>
      <c r="S216">
        <f>SUMIF(L!$B:$B,$B216,L!$R:$R)</f>
        <v>-40000</v>
      </c>
      <c r="T216">
        <f>SUMIF(Gy!$B:$B,$B216,Gy!$H:$H)</f>
        <v>0</v>
      </c>
      <c r="U216">
        <f>SUMIF(Gy!$B:$B,$B216,Gy!$R:$R)</f>
        <v>0</v>
      </c>
    </row>
    <row r="217" spans="2:21" x14ac:dyDescent="0.15">
      <c r="B217" s="16" t="s">
        <v>340</v>
      </c>
      <c r="C217">
        <f>IF(COUNTIF(系1703!A:A,B217),1,0)</f>
        <v>0</v>
      </c>
      <c r="D217">
        <f>IF(COUNTIF(系1703!C:C,B217),1,0)</f>
        <v>0</v>
      </c>
      <c r="E217">
        <f>IF(COUNTIF(系1703!D:D,B217),1,0)</f>
        <v>0</v>
      </c>
      <c r="F217">
        <f>IF(COUNTIF(系1703!E:E,B217),1,0)</f>
        <v>0</v>
      </c>
      <c r="G217">
        <f t="shared" si="12"/>
        <v>0</v>
      </c>
      <c r="H217">
        <f t="shared" si="10"/>
        <v>0</v>
      </c>
      <c r="I217" s="23">
        <f t="shared" si="11"/>
        <v>0</v>
      </c>
      <c r="J217">
        <f>SUMIF(K!$B:$B,$B217,K!$H:$H)</f>
        <v>30000</v>
      </c>
      <c r="K217">
        <f>SUMIF(K!$B:$B,$B217,K!$R:$R)</f>
        <v>-30000</v>
      </c>
      <c r="L217">
        <f>SUMIF(N!$B:$B,$B217,N!$H:$H)</f>
        <v>10000</v>
      </c>
      <c r="M217">
        <f>SUMIF(N!$B:$B,$B217,N!$R:$R)</f>
        <v>-10000</v>
      </c>
      <c r="N217">
        <f>SUMIF(Y!$B:$B,$B217,Y!$H:$H)</f>
        <v>0</v>
      </c>
      <c r="O217">
        <f>SUMIF(Y!$B:$B,$B217,Y!$R:$R)</f>
        <v>0</v>
      </c>
      <c r="P217">
        <f>SUMIF('R'!$B:$B,$B217,'R'!$H:$H)</f>
        <v>10000</v>
      </c>
      <c r="Q217">
        <f>SUMIF('R'!$B:$B,$B217,'R'!$R:$R)</f>
        <v>-10000</v>
      </c>
      <c r="R217">
        <f>SUMIF(L!$B:$B,$B217,L!$H:$H)</f>
        <v>55000</v>
      </c>
      <c r="S217">
        <f>SUMIF(L!$B:$B,$B217,L!$R:$R)</f>
        <v>-55000</v>
      </c>
      <c r="T217">
        <f>SUMIF(Gy!$B:$B,$B217,Gy!$H:$H)</f>
        <v>0</v>
      </c>
      <c r="U217">
        <f>SUMIF(Gy!$B:$B,$B217,Gy!$R:$R)</f>
        <v>0</v>
      </c>
    </row>
    <row r="218" spans="2:21" x14ac:dyDescent="0.15">
      <c r="B218" s="16" t="s">
        <v>343</v>
      </c>
      <c r="C218">
        <f>IF(COUNTIF(系1703!A:A,B218),1,0)</f>
        <v>0</v>
      </c>
      <c r="D218">
        <f>IF(COUNTIF(系1703!C:C,B218),1,0)</f>
        <v>0</v>
      </c>
      <c r="E218">
        <f>IF(COUNTIF(系1703!D:D,B218),1,0)</f>
        <v>0</v>
      </c>
      <c r="F218">
        <f>IF(COUNTIF(系1703!E:E,B218),1,0)</f>
        <v>0</v>
      </c>
      <c r="G218">
        <f t="shared" si="12"/>
        <v>0</v>
      </c>
      <c r="H218">
        <f t="shared" si="10"/>
        <v>0</v>
      </c>
      <c r="I218" s="23">
        <f t="shared" si="11"/>
        <v>0</v>
      </c>
      <c r="J218">
        <f>SUMIF(K!$B:$B,$B218,K!$H:$H)</f>
        <v>5870</v>
      </c>
      <c r="K218">
        <f>SUMIF(K!$B:$B,$B218,K!$R:$R)</f>
        <v>-5870</v>
      </c>
      <c r="L218">
        <f>SUMIF(N!$B:$B,$B218,N!$H:$H)</f>
        <v>0</v>
      </c>
      <c r="M218">
        <f>SUMIF(N!$B:$B,$B218,N!$R:$R)</f>
        <v>0</v>
      </c>
      <c r="N218">
        <f>SUMIF(Y!$B:$B,$B218,Y!$H:$H)</f>
        <v>0</v>
      </c>
      <c r="O218">
        <f>SUMIF(Y!$B:$B,$B218,Y!$R:$R)</f>
        <v>0</v>
      </c>
      <c r="P218">
        <f>SUMIF('R'!$B:$B,$B218,'R'!$H:$H)</f>
        <v>5000</v>
      </c>
      <c r="Q218">
        <f>SUMIF('R'!$B:$B,$B218,'R'!$R:$R)</f>
        <v>-5000</v>
      </c>
      <c r="R218">
        <f>SUMIF(L!$B:$B,$B218,L!$H:$H)</f>
        <v>5000</v>
      </c>
      <c r="S218">
        <f>SUMIF(L!$B:$B,$B218,L!$R:$R)</f>
        <v>-5000</v>
      </c>
      <c r="T218">
        <f>SUMIF(Gy!$B:$B,$B218,Gy!$H:$H)</f>
        <v>0</v>
      </c>
      <c r="U218">
        <f>SUMIF(Gy!$B:$B,$B218,Gy!$R:$R)</f>
        <v>0</v>
      </c>
    </row>
    <row r="219" spans="2:21" x14ac:dyDescent="0.15">
      <c r="B219" s="16" t="s">
        <v>335</v>
      </c>
      <c r="C219">
        <f>IF(COUNTIF(系1703!A:A,B219),1,0)</f>
        <v>0</v>
      </c>
      <c r="D219">
        <f>IF(COUNTIF(系1703!C:C,B219),1,0)</f>
        <v>0</v>
      </c>
      <c r="E219">
        <f>IF(COUNTIF(系1703!D:D,B219),1,0)</f>
        <v>0</v>
      </c>
      <c r="F219">
        <f>IF(COUNTIF(系1703!E:E,B219),1,0)</f>
        <v>0</v>
      </c>
      <c r="G219">
        <f t="shared" si="12"/>
        <v>0</v>
      </c>
      <c r="H219">
        <f t="shared" si="10"/>
        <v>0</v>
      </c>
      <c r="I219" s="23">
        <f t="shared" si="11"/>
        <v>0</v>
      </c>
      <c r="J219">
        <f>SUMIF(K!$B:$B,$B219,K!$H:$H)</f>
        <v>10974</v>
      </c>
      <c r="K219">
        <f>SUMIF(K!$B:$B,$B219,K!$R:$R)</f>
        <v>-10974</v>
      </c>
      <c r="L219">
        <f>SUMIF(N!$B:$B,$B219,N!$H:$H)</f>
        <v>5000</v>
      </c>
      <c r="M219">
        <f>SUMIF(N!$B:$B,$B219,N!$R:$R)</f>
        <v>-5000</v>
      </c>
      <c r="N219">
        <f>SUMIF(Y!$B:$B,$B219,Y!$H:$H)</f>
        <v>5000</v>
      </c>
      <c r="O219">
        <f>SUMIF(Y!$B:$B,$B219,Y!$R:$R)</f>
        <v>-5000</v>
      </c>
      <c r="P219">
        <f>SUMIF('R'!$B:$B,$B219,'R'!$H:$H)</f>
        <v>0</v>
      </c>
      <c r="Q219">
        <f>SUMIF('R'!$B:$B,$B219,'R'!$R:$R)</f>
        <v>0</v>
      </c>
      <c r="R219">
        <f>SUMIF(L!$B:$B,$B219,L!$H:$H)</f>
        <v>0</v>
      </c>
      <c r="S219">
        <f>SUMIF(L!$B:$B,$B219,L!$R:$R)</f>
        <v>0</v>
      </c>
      <c r="T219">
        <f>SUMIF(Gy!$B:$B,$B219,Gy!$H:$H)</f>
        <v>0</v>
      </c>
      <c r="U219">
        <f>SUMIF(Gy!$B:$B,$B219,Gy!$R:$R)</f>
        <v>0</v>
      </c>
    </row>
    <row r="220" spans="2:21" x14ac:dyDescent="0.15">
      <c r="B220" s="10" t="s">
        <v>347</v>
      </c>
      <c r="C220">
        <f>IF(COUNTIF(系1703!A:A,B220),1,0)</f>
        <v>0</v>
      </c>
      <c r="D220">
        <f>IF(COUNTIF(系1703!C:C,B220),1,0)</f>
        <v>0</v>
      </c>
      <c r="E220">
        <f>IF(COUNTIF(系1703!D:D,B220),1,0)</f>
        <v>0</v>
      </c>
      <c r="F220">
        <f>IF(COUNTIF(系1703!E:E,B220),1,0)</f>
        <v>0</v>
      </c>
      <c r="G220">
        <f t="shared" si="12"/>
        <v>0</v>
      </c>
      <c r="H220">
        <f t="shared" si="10"/>
        <v>0</v>
      </c>
      <c r="I220" s="23">
        <f t="shared" si="11"/>
        <v>0</v>
      </c>
      <c r="J220">
        <f>SUMIF(K!$B:$B,$B220,K!$H:$H)</f>
        <v>10000</v>
      </c>
      <c r="K220">
        <f>SUMIF(K!$B:$B,$B220,K!$R:$R)</f>
        <v>-10000</v>
      </c>
      <c r="L220">
        <f>SUMIF(N!$B:$B,$B220,N!$H:$H)</f>
        <v>10000</v>
      </c>
      <c r="M220">
        <f>SUMIF(N!$B:$B,$B220,N!$R:$R)</f>
        <v>-10000</v>
      </c>
      <c r="N220">
        <f>SUMIF(Y!$B:$B,$B220,Y!$H:$H)</f>
        <v>5000</v>
      </c>
      <c r="O220">
        <f>SUMIF(Y!$B:$B,$B220,Y!$R:$R)</f>
        <v>-5000</v>
      </c>
      <c r="P220">
        <f>SUMIF('R'!$B:$B,$B220,'R'!$H:$H)</f>
        <v>10000</v>
      </c>
      <c r="Q220">
        <f>SUMIF('R'!$B:$B,$B220,'R'!$R:$R)</f>
        <v>-10000</v>
      </c>
      <c r="R220">
        <f>SUMIF(L!$B:$B,$B220,L!$H:$H)</f>
        <v>10000</v>
      </c>
      <c r="S220">
        <f>SUMIF(L!$B:$B,$B220,L!$R:$R)</f>
        <v>-10000</v>
      </c>
      <c r="T220">
        <f>SUMIF(Gy!$B:$B,$B220,Gy!$H:$H)</f>
        <v>0</v>
      </c>
      <c r="U220">
        <f>SUMIF(Gy!$B:$B,$B220,Gy!$R:$R)</f>
        <v>0</v>
      </c>
    </row>
    <row r="221" spans="2:21" x14ac:dyDescent="0.15">
      <c r="B221" s="16" t="s">
        <v>365</v>
      </c>
      <c r="C221">
        <f>IF(COUNTIF(系1703!A:A,B221),1,0)</f>
        <v>0</v>
      </c>
      <c r="D221">
        <f>IF(COUNTIF(系1703!C:C,B221),1,0)</f>
        <v>0</v>
      </c>
      <c r="E221">
        <f>IF(COUNTIF(系1703!D:D,B221),1,0)</f>
        <v>0</v>
      </c>
      <c r="F221">
        <f>IF(COUNTIF(系1703!E:E,B221),1,0)</f>
        <v>0</v>
      </c>
      <c r="G221">
        <f t="shared" si="12"/>
        <v>0</v>
      </c>
      <c r="H221">
        <f t="shared" si="10"/>
        <v>0</v>
      </c>
      <c r="I221" s="23">
        <f t="shared" si="11"/>
        <v>0</v>
      </c>
      <c r="J221">
        <f>SUMIF(K!$B:$B,$B221,K!$H:$H)</f>
        <v>5000</v>
      </c>
      <c r="K221">
        <f>SUMIF(K!$B:$B,$B221,K!$R:$R)</f>
        <v>-5000</v>
      </c>
      <c r="L221">
        <f>SUMIF(N!$B:$B,$B221,N!$H:$H)</f>
        <v>0</v>
      </c>
      <c r="M221">
        <f>SUMIF(N!$B:$B,$B221,N!$R:$R)</f>
        <v>0</v>
      </c>
      <c r="N221">
        <f>SUMIF(Y!$B:$B,$B221,Y!$H:$H)</f>
        <v>0</v>
      </c>
      <c r="O221">
        <f>SUMIF(Y!$B:$B,$B221,Y!$R:$R)</f>
        <v>0</v>
      </c>
      <c r="P221">
        <f>SUMIF('R'!$B:$B,$B221,'R'!$H:$H)</f>
        <v>0</v>
      </c>
      <c r="Q221">
        <f>SUMIF('R'!$B:$B,$B221,'R'!$R:$R)</f>
        <v>0</v>
      </c>
      <c r="R221">
        <f>SUMIF(L!$B:$B,$B221,L!$H:$H)</f>
        <v>0</v>
      </c>
      <c r="S221">
        <f>SUMIF(L!$B:$B,$B221,L!$R:$R)</f>
        <v>0</v>
      </c>
      <c r="T221">
        <f>SUMIF(Gy!$B:$B,$B221,Gy!$H:$H)</f>
        <v>0</v>
      </c>
      <c r="U221">
        <f>SUMIF(Gy!$B:$B,$B221,Gy!$R:$R)</f>
        <v>0</v>
      </c>
    </row>
    <row r="222" spans="2:21" x14ac:dyDescent="0.15">
      <c r="B222" s="16" t="s">
        <v>366</v>
      </c>
      <c r="C222">
        <f>IF(COUNTIF(系1703!A:A,B222),1,0)</f>
        <v>0</v>
      </c>
      <c r="D222">
        <f>IF(COUNTIF(系1703!C:C,B222),1,0)</f>
        <v>0</v>
      </c>
      <c r="E222">
        <f>IF(COUNTIF(系1703!D:D,B222),1,0)</f>
        <v>0</v>
      </c>
      <c r="F222">
        <f>IF(COUNTIF(系1703!E:E,B222),1,0)</f>
        <v>0</v>
      </c>
      <c r="G222">
        <f t="shared" si="12"/>
        <v>0</v>
      </c>
      <c r="H222">
        <f t="shared" si="10"/>
        <v>0</v>
      </c>
      <c r="I222" s="23">
        <f t="shared" si="11"/>
        <v>0</v>
      </c>
      <c r="J222">
        <f>SUMIF(K!$B:$B,$B222,K!$H:$H)</f>
        <v>6000</v>
      </c>
      <c r="K222">
        <f>SUMIF(K!$B:$B,$B222,K!$R:$R)</f>
        <v>-6000</v>
      </c>
      <c r="L222">
        <f>SUMIF(N!$B:$B,$B222,N!$H:$H)</f>
        <v>0</v>
      </c>
      <c r="M222">
        <f>SUMIF(N!$B:$B,$B222,N!$R:$R)</f>
        <v>0</v>
      </c>
      <c r="N222">
        <f>SUMIF(Y!$B:$B,$B222,Y!$H:$H)</f>
        <v>0</v>
      </c>
      <c r="O222">
        <f>SUMIF(Y!$B:$B,$B222,Y!$R:$R)</f>
        <v>0</v>
      </c>
      <c r="P222">
        <f>SUMIF('R'!$B:$B,$B222,'R'!$H:$H)</f>
        <v>0</v>
      </c>
      <c r="Q222">
        <f>SUMIF('R'!$B:$B,$B222,'R'!$R:$R)</f>
        <v>0</v>
      </c>
      <c r="R222">
        <f>SUMIF(L!$B:$B,$B222,L!$H:$H)</f>
        <v>0</v>
      </c>
      <c r="S222">
        <f>SUMIF(L!$B:$B,$B222,L!$R:$R)</f>
        <v>0</v>
      </c>
      <c r="T222">
        <f>SUMIF(Gy!$B:$B,$B222,Gy!$H:$H)</f>
        <v>0</v>
      </c>
      <c r="U222">
        <f>SUMIF(Gy!$B:$B,$B222,Gy!$R:$R)</f>
        <v>0</v>
      </c>
    </row>
    <row r="223" spans="2:21" x14ac:dyDescent="0.15">
      <c r="B223" s="16" t="s">
        <v>368</v>
      </c>
      <c r="C223">
        <f>IF(COUNTIF(系1703!A:A,B223),1,0)</f>
        <v>0</v>
      </c>
      <c r="D223">
        <f>IF(COUNTIF(系1703!C:C,B223),1,0)</f>
        <v>0</v>
      </c>
      <c r="E223">
        <f>IF(COUNTIF(系1703!D:D,B223),1,0)</f>
        <v>0</v>
      </c>
      <c r="F223">
        <f>IF(COUNTIF(系1703!E:E,B223),1,0)</f>
        <v>0</v>
      </c>
      <c r="G223">
        <f t="shared" si="12"/>
        <v>0</v>
      </c>
      <c r="H223">
        <f t="shared" si="10"/>
        <v>3000</v>
      </c>
      <c r="I223" s="23">
        <f t="shared" si="11"/>
        <v>0.29316145785205994</v>
      </c>
      <c r="J223">
        <f>SUMIF(K!$B:$B,$B223,K!$H:$H)</f>
        <v>12980</v>
      </c>
      <c r="K223">
        <f>SUMIF(K!$B:$B,$B223,K!$R:$R)</f>
        <v>-9980</v>
      </c>
      <c r="L223">
        <f>SUMIF(N!$B:$B,$B223,N!$H:$H)</f>
        <v>0</v>
      </c>
      <c r="M223">
        <f>SUMIF(N!$B:$B,$B223,N!$R:$R)</f>
        <v>0</v>
      </c>
      <c r="N223">
        <f>SUMIF(Y!$B:$B,$B223,Y!$H:$H)</f>
        <v>0</v>
      </c>
      <c r="O223">
        <f>SUMIF(Y!$B:$B,$B223,Y!$R:$R)</f>
        <v>0</v>
      </c>
      <c r="P223">
        <f>SUMIF('R'!$B:$B,$B223,'R'!$H:$H)</f>
        <v>0</v>
      </c>
      <c r="Q223">
        <f>SUMIF('R'!$B:$B,$B223,'R'!$R:$R)</f>
        <v>0</v>
      </c>
      <c r="R223">
        <f>SUMIF(L!$B:$B,$B223,L!$H:$H)</f>
        <v>0</v>
      </c>
      <c r="S223">
        <f>SUMIF(L!$B:$B,$B223,L!$R:$R)</f>
        <v>0</v>
      </c>
      <c r="T223">
        <f>SUMIF(Gy!$B:$B,$B223,Gy!$H:$H)</f>
        <v>0</v>
      </c>
      <c r="U223">
        <f>SUMIF(Gy!$B:$B,$B223,Gy!$R:$R)</f>
        <v>0</v>
      </c>
    </row>
    <row r="224" spans="2:21" x14ac:dyDescent="0.15">
      <c r="B224" s="10" t="s">
        <v>353</v>
      </c>
      <c r="C224">
        <f>IF(COUNTIF(系1703!A:A,B224),1,0)</f>
        <v>0</v>
      </c>
      <c r="D224">
        <f>IF(COUNTIF(系1703!C:C,B224),1,0)</f>
        <v>0</v>
      </c>
      <c r="E224">
        <f>IF(COUNTIF(系1703!D:D,B224),1,0)</f>
        <v>0</v>
      </c>
      <c r="F224">
        <f>IF(COUNTIF(系1703!E:E,B224),1,0)</f>
        <v>0</v>
      </c>
      <c r="G224">
        <f>SUM(C224:F224)</f>
        <v>0</v>
      </c>
      <c r="H224">
        <f t="shared" si="10"/>
        <v>0</v>
      </c>
      <c r="I224" s="23">
        <f t="shared" si="11"/>
        <v>0</v>
      </c>
      <c r="J224">
        <f>SUMIF(K!$B:$B,$B224,K!$H:$H)</f>
        <v>3110</v>
      </c>
      <c r="K224">
        <f>SUMIF(K!$B:$B,$B224,K!$R:$R)</f>
        <v>-3110</v>
      </c>
      <c r="L224">
        <f>SUMIF(N!$B:$B,$B224,N!$H:$H)</f>
        <v>2150</v>
      </c>
      <c r="M224">
        <f>SUMIF(N!$B:$B,$B224,N!$R:$R)</f>
        <v>-2150</v>
      </c>
      <c r="N224">
        <f>SUMIF(Y!$B:$B,$B224,Y!$H:$H)</f>
        <v>0</v>
      </c>
      <c r="O224">
        <f>SUMIF(Y!$B:$B,$B224,Y!$R:$R)</f>
        <v>0</v>
      </c>
      <c r="P224">
        <f>SUMIF('R'!$B:$B,$B224,'R'!$H:$H)</f>
        <v>0</v>
      </c>
      <c r="Q224">
        <f>SUMIF('R'!$B:$B,$B224,'R'!$R:$R)</f>
        <v>0</v>
      </c>
      <c r="R224">
        <f>SUMIF(L!$B:$B,$B224,L!$H:$H)</f>
        <v>0</v>
      </c>
      <c r="S224">
        <f>SUMIF(L!$B:$B,$B224,L!$R:$R)</f>
        <v>0</v>
      </c>
      <c r="T224">
        <f>SUMIF(Gy!$B:$B,$B224,Gy!$H:$H)</f>
        <v>0</v>
      </c>
      <c r="U224">
        <f>SUMIF(Gy!$B:$B,$B224,Gy!$R:$R)</f>
        <v>0</v>
      </c>
    </row>
    <row r="225" spans="1:21" s="65" customFormat="1" x14ac:dyDescent="0.15">
      <c r="A225" s="63"/>
      <c r="B225" s="64" t="s">
        <v>373</v>
      </c>
      <c r="C225" s="65">
        <f>IF(COUNTIF(系1703!A:A,B225),1,0)</f>
        <v>0</v>
      </c>
      <c r="D225" s="65">
        <f>IF(COUNTIF(系1703!C:C,B225),1,0)</f>
        <v>0</v>
      </c>
      <c r="E225" s="65">
        <f>IF(COUNTIF(系1703!D:D,B225),1,0)</f>
        <v>0</v>
      </c>
      <c r="F225" s="65">
        <f>IF(COUNTIF(系1703!E:E,B225),1,0)</f>
        <v>0</v>
      </c>
      <c r="G225" s="65">
        <f t="shared" ref="G225:G231" si="13">SUM(C225:F225)</f>
        <v>0</v>
      </c>
      <c r="H225" s="65">
        <f t="shared" si="10"/>
        <v>0</v>
      </c>
      <c r="I225" s="66">
        <f t="shared" si="11"/>
        <v>0</v>
      </c>
      <c r="J225" s="65">
        <f>SUMIF(K!$B:$B,$B225,K!$H:$H)</f>
        <v>6000</v>
      </c>
      <c r="K225" s="65">
        <f>SUMIF(K!$B:$B,$B225,K!$R:$R)</f>
        <v>-6000</v>
      </c>
      <c r="L225" s="65">
        <f>SUMIF(N!$B:$B,$B225,N!$H:$H)</f>
        <v>0</v>
      </c>
      <c r="M225" s="65">
        <f>SUMIF(N!$B:$B,$B225,N!$R:$R)</f>
        <v>0</v>
      </c>
      <c r="N225" s="65">
        <f>SUMIF(Y!$B:$B,$B225,Y!$H:$H)</f>
        <v>20000</v>
      </c>
      <c r="O225" s="65">
        <f>SUMIF(Y!$B:$B,$B225,Y!$R:$R)</f>
        <v>-20000</v>
      </c>
      <c r="P225" s="65">
        <f>SUMIF('R'!$B:$B,$B225,'R'!$H:$H)</f>
        <v>0</v>
      </c>
      <c r="Q225" s="65">
        <f>SUMIF('R'!$B:$B,$B225,'R'!$R:$R)</f>
        <v>0</v>
      </c>
      <c r="R225" s="65">
        <f>SUMIF(L!$B:$B,$B225,L!$H:$H)</f>
        <v>0</v>
      </c>
      <c r="S225" s="65">
        <f>SUMIF(L!$B:$B,$B225,L!$R:$R)</f>
        <v>0</v>
      </c>
      <c r="T225" s="65">
        <f>SUMIF(Gy!$B:$B,$B225,Gy!$H:$H)</f>
        <v>0</v>
      </c>
      <c r="U225" s="65">
        <f>SUMIF(Gy!$B:$B,$B225,Gy!$R:$R)</f>
        <v>0</v>
      </c>
    </row>
    <row r="226" spans="1:21" x14ac:dyDescent="0.15">
      <c r="B226" s="16" t="s">
        <v>377</v>
      </c>
      <c r="C226">
        <f>IF(COUNTIF(系1703!A:A,B226),1,0)</f>
        <v>0</v>
      </c>
      <c r="D226">
        <f>IF(COUNTIF(系1703!C:C,B226),1,0)</f>
        <v>0</v>
      </c>
      <c r="E226">
        <f>IF(COUNTIF(系1703!D:D,B226),1,0)</f>
        <v>0</v>
      </c>
      <c r="F226">
        <f>IF(COUNTIF(系1703!E:E,B226),1,0)</f>
        <v>0</v>
      </c>
      <c r="G226">
        <f t="shared" si="13"/>
        <v>0</v>
      </c>
      <c r="H226">
        <f t="shared" si="10"/>
        <v>0</v>
      </c>
      <c r="I226" s="23">
        <f t="shared" si="11"/>
        <v>0</v>
      </c>
      <c r="J226">
        <f>SUMIF(K!$B:$B,$B226,K!$H:$H)</f>
        <v>10000</v>
      </c>
      <c r="K226">
        <f>SUMIF(K!$B:$B,$B226,K!$R:$R)</f>
        <v>-10000</v>
      </c>
      <c r="L226">
        <f>SUMIF(N!$B:$B,$B226,N!$H:$H)</f>
        <v>0</v>
      </c>
      <c r="M226">
        <f>SUMIF(N!$B:$B,$B226,N!$R:$R)</f>
        <v>0</v>
      </c>
      <c r="N226">
        <f>SUMIF(Y!$B:$B,$B226,Y!$H:$H)</f>
        <v>0</v>
      </c>
      <c r="O226">
        <f>SUMIF(Y!$B:$B,$B226,Y!$R:$R)</f>
        <v>0</v>
      </c>
      <c r="P226">
        <f>SUMIF('R'!$B:$B,$B226,'R'!$H:$H)</f>
        <v>0</v>
      </c>
      <c r="Q226">
        <f>SUMIF('R'!$B:$B,$B226,'R'!$R:$R)</f>
        <v>0</v>
      </c>
      <c r="R226">
        <f>SUMIF(L!$B:$B,$B226,L!$H:$H)</f>
        <v>0</v>
      </c>
      <c r="S226">
        <f>SUMIF(L!$B:$B,$B226,L!$R:$R)</f>
        <v>0</v>
      </c>
      <c r="T226">
        <f>SUMIF(Gy!$B:$B,$B226,Gy!$H:$H)</f>
        <v>0</v>
      </c>
      <c r="U226">
        <f>SUMIF(Gy!$B:$B,$B226,Gy!$R:$R)</f>
        <v>0</v>
      </c>
    </row>
    <row r="227" spans="1:21" x14ac:dyDescent="0.15">
      <c r="B227" s="16" t="s">
        <v>378</v>
      </c>
      <c r="C227">
        <f>IF(COUNTIF(系1703!A:A,B227),1,0)</f>
        <v>0</v>
      </c>
      <c r="D227">
        <f>IF(COUNTIF(系1703!C:C,B227),1,0)</f>
        <v>0</v>
      </c>
      <c r="E227">
        <f>IF(COUNTIF(系1703!D:D,B227),1,0)</f>
        <v>0</v>
      </c>
      <c r="F227">
        <f>IF(COUNTIF(系1703!E:E,B227),1,0)</f>
        <v>0</v>
      </c>
      <c r="G227">
        <f t="shared" si="13"/>
        <v>0</v>
      </c>
      <c r="H227">
        <f t="shared" si="10"/>
        <v>0</v>
      </c>
      <c r="I227" s="23">
        <f t="shared" si="11"/>
        <v>0</v>
      </c>
      <c r="J227">
        <f>SUMIF(K!$B:$B,$B227,K!$H:$H)</f>
        <v>10000</v>
      </c>
      <c r="K227">
        <f>SUMIF(K!$B:$B,$B227,K!$R:$R)</f>
        <v>-10000</v>
      </c>
      <c r="L227">
        <f>SUMIF(N!$B:$B,$B227,N!$H:$H)</f>
        <v>30000</v>
      </c>
      <c r="M227">
        <f>SUMIF(N!$B:$B,$B227,N!$R:$R)</f>
        <v>-30000</v>
      </c>
      <c r="N227">
        <f>SUMIF(Y!$B:$B,$B227,Y!$H:$H)</f>
        <v>0</v>
      </c>
      <c r="O227">
        <f>SUMIF(Y!$B:$B,$B227,Y!$R:$R)</f>
        <v>0</v>
      </c>
      <c r="P227">
        <f>SUMIF('R'!$B:$B,$B227,'R'!$H:$H)</f>
        <v>40000</v>
      </c>
      <c r="Q227">
        <f>SUMIF('R'!$B:$B,$B227,'R'!$R:$R)</f>
        <v>-40000</v>
      </c>
      <c r="R227">
        <f>SUMIF(L!$B:$B,$B227,L!$H:$H)</f>
        <v>0</v>
      </c>
      <c r="S227">
        <f>SUMIF(L!$B:$B,$B227,L!$R:$R)</f>
        <v>0</v>
      </c>
      <c r="T227">
        <f>SUMIF(Gy!$B:$B,$B227,Gy!$H:$H)</f>
        <v>0</v>
      </c>
      <c r="U227">
        <f>SUMIF(Gy!$B:$B,$B227,Gy!$R:$R)</f>
        <v>0</v>
      </c>
    </row>
    <row r="228" spans="1:21" x14ac:dyDescent="0.15">
      <c r="B228" s="16" t="s">
        <v>380</v>
      </c>
      <c r="C228">
        <f>IF(COUNTIF(系1703!A:A,B228),1,0)</f>
        <v>0</v>
      </c>
      <c r="D228">
        <f>IF(COUNTIF(系1703!C:C,B228),1,0)</f>
        <v>0</v>
      </c>
      <c r="E228">
        <f>IF(COUNTIF(系1703!D:D,B228),1,0)</f>
        <v>0</v>
      </c>
      <c r="F228">
        <f>IF(COUNTIF(系1703!E:E,B228),1,0)</f>
        <v>0</v>
      </c>
      <c r="G228">
        <f t="shared" si="13"/>
        <v>0</v>
      </c>
      <c r="H228">
        <f t="shared" si="10"/>
        <v>0</v>
      </c>
      <c r="I228" s="23">
        <f t="shared" si="11"/>
        <v>0</v>
      </c>
      <c r="J228">
        <f>SUMIF(K!$B:$B,$B228,K!$H:$H)</f>
        <v>6500</v>
      </c>
      <c r="K228">
        <f>SUMIF(K!$B:$B,$B228,K!$R:$R)</f>
        <v>-6500</v>
      </c>
      <c r="L228">
        <f>SUMIF(N!$B:$B,$B228,N!$H:$H)</f>
        <v>0</v>
      </c>
      <c r="M228">
        <f>SUMIF(N!$B:$B,$B228,N!$R:$R)</f>
        <v>0</v>
      </c>
      <c r="N228">
        <f>SUMIF(Y!$B:$B,$B228,Y!$H:$H)</f>
        <v>0</v>
      </c>
      <c r="O228">
        <f>SUMIF(Y!$B:$B,$B228,Y!$R:$R)</f>
        <v>0</v>
      </c>
      <c r="P228">
        <f>SUMIF('R'!$B:$B,$B228,'R'!$H:$H)</f>
        <v>0</v>
      </c>
      <c r="Q228">
        <f>SUMIF('R'!$B:$B,$B228,'R'!$R:$R)</f>
        <v>0</v>
      </c>
      <c r="R228">
        <f>SUMIF(L!$B:$B,$B228,L!$H:$H)</f>
        <v>0</v>
      </c>
      <c r="S228">
        <f>SUMIF(L!$B:$B,$B228,L!$R:$R)</f>
        <v>0</v>
      </c>
      <c r="T228">
        <f>SUMIF(Gy!$B:$B,$B228,Gy!$H:$H)</f>
        <v>0</v>
      </c>
      <c r="U228">
        <f>SUMIF(Gy!$B:$B,$B228,Gy!$R:$R)</f>
        <v>0</v>
      </c>
    </row>
    <row r="229" spans="1:21" x14ac:dyDescent="0.15">
      <c r="B229" s="16" t="s">
        <v>386</v>
      </c>
      <c r="C229">
        <f>IF(COUNTIF(系1703!A:A,B229),1,0)</f>
        <v>0</v>
      </c>
      <c r="D229">
        <f>IF(COUNTIF(系1703!C:C,B229),1,0)</f>
        <v>0</v>
      </c>
      <c r="E229">
        <f>IF(COUNTIF(系1703!D:D,B229),1,0)</f>
        <v>0</v>
      </c>
      <c r="F229">
        <f>IF(COUNTIF(系1703!E:E,B229),1,0)</f>
        <v>0</v>
      </c>
      <c r="G229">
        <f t="shared" si="13"/>
        <v>0</v>
      </c>
      <c r="H229">
        <f t="shared" si="10"/>
        <v>0</v>
      </c>
      <c r="I229" s="23">
        <f t="shared" si="11"/>
        <v>0</v>
      </c>
      <c r="J229">
        <f>SUMIF(K!$B:$B,$B229,K!$H:$H)</f>
        <v>12000</v>
      </c>
      <c r="K229">
        <f>SUMIF(K!$B:$B,$B229,K!$R:$R)</f>
        <v>-12000</v>
      </c>
      <c r="L229">
        <f>SUMIF(N!$B:$B,$B229,N!$H:$H)</f>
        <v>0</v>
      </c>
      <c r="M229">
        <f>SUMIF(N!$B:$B,$B229,N!$R:$R)</f>
        <v>0</v>
      </c>
      <c r="N229">
        <f>SUMIF(Y!$B:$B,$B229,Y!$H:$H)</f>
        <v>0</v>
      </c>
      <c r="O229">
        <f>SUMIF(Y!$B:$B,$B229,Y!$R:$R)</f>
        <v>0</v>
      </c>
      <c r="P229">
        <f>SUMIF('R'!$B:$B,$B229,'R'!$H:$H)</f>
        <v>0</v>
      </c>
      <c r="Q229">
        <f>SUMIF('R'!$B:$B,$B229,'R'!$R:$R)</f>
        <v>0</v>
      </c>
      <c r="R229">
        <f>SUMIF(L!$B:$B,$B229,L!$H:$H)</f>
        <v>0</v>
      </c>
      <c r="S229">
        <f>SUMIF(L!$B:$B,$B229,L!$R:$R)</f>
        <v>0</v>
      </c>
      <c r="T229">
        <f>SUMIF(Gy!$B:$B,$B229,Gy!$H:$H)</f>
        <v>0</v>
      </c>
      <c r="U229">
        <f>SUMIF(Gy!$B:$B,$B229,Gy!$R:$R)</f>
        <v>0</v>
      </c>
    </row>
    <row r="230" spans="1:21" x14ac:dyDescent="0.15">
      <c r="B230" s="10" t="s">
        <v>388</v>
      </c>
      <c r="C230">
        <f>IF(COUNTIF(系1703!A:A,B230),1,0)</f>
        <v>0</v>
      </c>
      <c r="D230">
        <f>IF(COUNTIF(系1703!C:C,B230),1,0)</f>
        <v>0</v>
      </c>
      <c r="E230">
        <f>IF(COUNTIF(系1703!D:D,B230),1,0)</f>
        <v>0</v>
      </c>
      <c r="F230">
        <f>IF(COUNTIF(系1703!E:E,B230),1,0)</f>
        <v>0</v>
      </c>
      <c r="G230">
        <f t="shared" si="13"/>
        <v>0</v>
      </c>
      <c r="H230">
        <f t="shared" si="10"/>
        <v>0</v>
      </c>
      <c r="I230" s="23">
        <f t="shared" si="11"/>
        <v>0</v>
      </c>
      <c r="J230">
        <f>SUMIF(K!$B:$B,$B230,K!$H:$H)</f>
        <v>20000</v>
      </c>
      <c r="K230">
        <f>SUMIF(K!$B:$B,$B230,K!$R:$R)</f>
        <v>-20000</v>
      </c>
      <c r="L230">
        <f>SUMIF(N!$B:$B,$B230,N!$H:$H)</f>
        <v>0</v>
      </c>
      <c r="M230">
        <f>SUMIF(N!$B:$B,$B230,N!$R:$R)</f>
        <v>0</v>
      </c>
      <c r="N230">
        <f>SUMIF(Y!$B:$B,$B230,Y!$H:$H)</f>
        <v>0</v>
      </c>
      <c r="O230">
        <f>SUMIF(Y!$B:$B,$B230,Y!$R:$R)</f>
        <v>0</v>
      </c>
      <c r="P230">
        <f>SUMIF('R'!$B:$B,$B230,'R'!$H:$H)</f>
        <v>0</v>
      </c>
      <c r="Q230">
        <f>SUMIF('R'!$B:$B,$B230,'R'!$R:$R)</f>
        <v>0</v>
      </c>
      <c r="R230">
        <f>SUMIF(L!$B:$B,$B230,L!$H:$H)</f>
        <v>0</v>
      </c>
      <c r="S230">
        <f>SUMIF(L!$B:$B,$B230,L!$R:$R)</f>
        <v>0</v>
      </c>
      <c r="T230">
        <f>SUMIF(Gy!$B:$B,$B230,Gy!$H:$H)</f>
        <v>0</v>
      </c>
      <c r="U230">
        <f>SUMIF(Gy!$B:$B,$B230,Gy!$R:$R)</f>
        <v>0</v>
      </c>
    </row>
    <row r="231" spans="1:21" x14ac:dyDescent="0.15">
      <c r="B231" s="10" t="s">
        <v>390</v>
      </c>
      <c r="C231">
        <f>IF(COUNTIF(系1703!A:A,B231),1,0)</f>
        <v>0</v>
      </c>
      <c r="D231">
        <f>IF(COUNTIF(系1703!C:C,B231),1,0)</f>
        <v>0</v>
      </c>
      <c r="E231">
        <f>IF(COUNTIF(系1703!D:D,B231),1,0)</f>
        <v>0</v>
      </c>
      <c r="F231">
        <f>IF(COUNTIF(系1703!E:E,B231),1,0)</f>
        <v>0</v>
      </c>
      <c r="G231">
        <f t="shared" si="13"/>
        <v>0</v>
      </c>
      <c r="H231">
        <f t="shared" si="10"/>
        <v>0</v>
      </c>
      <c r="I231" s="23">
        <f t="shared" si="11"/>
        <v>0</v>
      </c>
      <c r="J231">
        <f>SUMIF(K!$B:$B,$B231,K!$H:$H)</f>
        <v>29600</v>
      </c>
      <c r="K231">
        <f>SUMIF(K!$B:$B,$B231,K!$R:$R)</f>
        <v>-29600</v>
      </c>
      <c r="L231">
        <f>SUMIF(N!$B:$B,$B231,N!$H:$H)</f>
        <v>19800</v>
      </c>
      <c r="M231">
        <f>SUMIF(N!$B:$B,$B231,N!$R:$R)</f>
        <v>-19800</v>
      </c>
      <c r="N231">
        <f>SUMIF(Y!$B:$B,$B231,Y!$H:$H)</f>
        <v>19850</v>
      </c>
      <c r="O231">
        <f>SUMIF(Y!$B:$B,$B231,Y!$R:$R)</f>
        <v>-19850</v>
      </c>
      <c r="P231">
        <f>SUMIF('R'!$B:$B,$B231,'R'!$H:$H)</f>
        <v>19800</v>
      </c>
      <c r="Q231">
        <f>SUMIF('R'!$B:$B,$B231,'R'!$R:$R)</f>
        <v>-19800</v>
      </c>
      <c r="R231">
        <f>SUMIF(L!$B:$B,$B231,L!$H:$H)</f>
        <v>19800</v>
      </c>
      <c r="S231">
        <f>SUMIF(L!$B:$B,$B231,L!$R:$R)</f>
        <v>-19800</v>
      </c>
      <c r="T231">
        <f>SUMIF(Gy!$B:$B,$B231,Gy!$H:$H)</f>
        <v>0</v>
      </c>
      <c r="U231">
        <f>SUMIF(Gy!$B:$B,$B231,Gy!$R:$R)</f>
        <v>0</v>
      </c>
    </row>
    <row r="232" spans="1:21" s="87" customFormat="1" x14ac:dyDescent="0.15">
      <c r="A232" s="85"/>
      <c r="B232" s="86" t="s">
        <v>394</v>
      </c>
      <c r="C232" s="87">
        <f>IF(COUNTIF(系1703!A:A,B232),1,0)</f>
        <v>0</v>
      </c>
      <c r="D232" s="87">
        <f>IF(COUNTIF(系1703!C:C,B232),1,0)</f>
        <v>0</v>
      </c>
      <c r="E232" s="87">
        <f>IF(COUNTIF(系1703!D:D,B232),1,0)</f>
        <v>0</v>
      </c>
      <c r="F232" s="87">
        <f>IF(COUNTIF(系1703!E:E,B232),1,0)</f>
        <v>0</v>
      </c>
      <c r="G232" s="87">
        <f t="shared" ref="G232:G247" si="14">SUM(C232:F232)</f>
        <v>0</v>
      </c>
      <c r="H232" s="87">
        <f t="shared" si="10"/>
        <v>0</v>
      </c>
      <c r="I232" s="88">
        <f t="shared" si="11"/>
        <v>0</v>
      </c>
      <c r="J232" s="87">
        <f>SUMIF(K!$B:$B,$B232,K!$H:$H)</f>
        <v>11930</v>
      </c>
      <c r="K232" s="87">
        <f>SUMIF(K!$B:$B,$B232,K!$R:$R)</f>
        <v>-11930</v>
      </c>
      <c r="L232" s="87">
        <f>SUMIF(N!$B:$B,$B232,N!$H:$H)</f>
        <v>21922</v>
      </c>
      <c r="M232" s="87">
        <f>SUMIF(N!$B:$B,$B232,N!$R:$R)</f>
        <v>-21922</v>
      </c>
      <c r="N232" s="87">
        <f>SUMIF(Y!$B:$B,$B232,Y!$H:$H)</f>
        <v>11930.74</v>
      </c>
      <c r="O232" s="87">
        <f>SUMIF(Y!$B:$B,$B232,Y!$R:$R)</f>
        <v>-11930.74</v>
      </c>
      <c r="P232" s="87">
        <f>SUMIF('R'!$B:$B,$B232,'R'!$H:$H)</f>
        <v>0</v>
      </c>
      <c r="Q232" s="87">
        <f>SUMIF('R'!$B:$B,$B232,'R'!$R:$R)</f>
        <v>0</v>
      </c>
      <c r="R232" s="87">
        <f>SUMIF(L!$B:$B,$B232,L!$H:$H)</f>
        <v>0</v>
      </c>
      <c r="S232" s="87">
        <f>SUMIF(L!$B:$B,$B232,L!$R:$R)</f>
        <v>0</v>
      </c>
      <c r="T232" s="87">
        <f>SUMIF(Gy!$B:$B,$B232,Gy!$H:$H)</f>
        <v>0</v>
      </c>
      <c r="U232" s="87">
        <f>SUMIF(Gy!$B:$B,$B232,Gy!$R:$R)</f>
        <v>0</v>
      </c>
    </row>
    <row r="233" spans="1:21" x14ac:dyDescent="0.15">
      <c r="B233" s="16" t="s">
        <v>395</v>
      </c>
      <c r="C233">
        <f>IF(COUNTIF(系1703!A:A,B233),1,0)</f>
        <v>0</v>
      </c>
      <c r="D233">
        <f>IF(COUNTIF(系1703!C:C,B233),1,0)</f>
        <v>0</v>
      </c>
      <c r="E233">
        <f>IF(COUNTIF(系1703!D:D,B233),1,0)</f>
        <v>0</v>
      </c>
      <c r="F233">
        <f>IF(COUNTIF(系1703!E:E,B233),1,0)</f>
        <v>0</v>
      </c>
      <c r="G233">
        <f t="shared" si="14"/>
        <v>0</v>
      </c>
      <c r="H233">
        <f t="shared" si="10"/>
        <v>0</v>
      </c>
      <c r="I233" s="23">
        <f t="shared" si="11"/>
        <v>0</v>
      </c>
      <c r="J233">
        <f>SUMIF(K!$B:$B,$B233,K!$H:$H)</f>
        <v>3000</v>
      </c>
      <c r="K233">
        <f>SUMIF(K!$B:$B,$B233,K!$R:$R)</f>
        <v>-3000</v>
      </c>
      <c r="L233">
        <f>SUMIF(N!$B:$B,$B233,N!$H:$H)</f>
        <v>3000</v>
      </c>
      <c r="M233">
        <f>SUMIF(N!$B:$B,$B233,N!$R:$R)</f>
        <v>-3000</v>
      </c>
      <c r="N233">
        <f>SUMIF(Y!$B:$B,$B233,Y!$H:$H)</f>
        <v>11000</v>
      </c>
      <c r="O233">
        <f>SUMIF(Y!$B:$B,$B233,Y!$R:$R)</f>
        <v>-11000</v>
      </c>
      <c r="P233">
        <f>SUMIF('R'!$B:$B,$B233,'R'!$H:$H)</f>
        <v>11899.9</v>
      </c>
      <c r="Q233">
        <f>SUMIF('R'!$B:$B,$B233,'R'!$R:$R)</f>
        <v>-11899.9</v>
      </c>
      <c r="R233">
        <f>SUMIF(L!$B:$B,$B233,L!$H:$H)</f>
        <v>19932</v>
      </c>
      <c r="S233">
        <f>SUMIF(L!$B:$B,$B233,L!$R:$R)</f>
        <v>-19932</v>
      </c>
      <c r="T233">
        <f>SUMIF(Gy!$B:$B,$B233,Gy!$H:$H)</f>
        <v>0</v>
      </c>
      <c r="U233">
        <f>SUMIF(Gy!$B:$B,$B233,Gy!$R:$R)</f>
        <v>0</v>
      </c>
    </row>
    <row r="234" spans="1:21" x14ac:dyDescent="0.15">
      <c r="B234" s="10" t="s">
        <v>392</v>
      </c>
      <c r="C234">
        <f>IF(COUNTIF(系1703!A:A,B234),1,0)</f>
        <v>0</v>
      </c>
      <c r="D234">
        <f>IF(COUNTIF(系1703!C:C,B234),1,0)</f>
        <v>0</v>
      </c>
      <c r="E234">
        <f>IF(COUNTIF(系1703!D:D,B234),1,0)</f>
        <v>0</v>
      </c>
      <c r="F234">
        <f>IF(COUNTIF(系1703!E:E,B234),1,0)</f>
        <v>0</v>
      </c>
      <c r="G234">
        <f t="shared" si="14"/>
        <v>0</v>
      </c>
      <c r="H234">
        <f t="shared" si="10"/>
        <v>0</v>
      </c>
      <c r="I234" s="23">
        <f t="shared" si="11"/>
        <v>0</v>
      </c>
      <c r="J234">
        <f>SUMIF(K!$B:$B,$B234,K!$H:$H)</f>
        <v>19900</v>
      </c>
      <c r="K234">
        <f>SUMIF(K!$B:$B,$B234,K!$R:$R)</f>
        <v>-19900</v>
      </c>
      <c r="L234">
        <f>SUMIF(N!$B:$B,$B234,N!$H:$H)</f>
        <v>0</v>
      </c>
      <c r="M234">
        <f>SUMIF(N!$B:$B,$B234,N!$R:$R)</f>
        <v>0</v>
      </c>
      <c r="N234">
        <f>SUMIF(Y!$B:$B,$B234,Y!$H:$H)</f>
        <v>20492</v>
      </c>
      <c r="O234">
        <f>SUMIF(Y!$B:$B,$B234,Y!$R:$R)</f>
        <v>-20492</v>
      </c>
      <c r="P234">
        <f>SUMIF('R'!$B:$B,$B234,'R'!$H:$H)</f>
        <v>0</v>
      </c>
      <c r="Q234">
        <f>SUMIF('R'!$B:$B,$B234,'R'!$R:$R)</f>
        <v>0</v>
      </c>
      <c r="R234">
        <f>SUMIF(L!$B:$B,$B234,L!$H:$H)</f>
        <v>20492</v>
      </c>
      <c r="S234">
        <f>SUMIF(L!$B:$B,$B234,L!$R:$R)</f>
        <v>-20492</v>
      </c>
      <c r="T234">
        <f>SUMIF(Gy!$B:$B,$B234,Gy!$H:$H)</f>
        <v>0</v>
      </c>
      <c r="U234">
        <f>SUMIF(Gy!$B:$B,$B234,Gy!$R:$R)</f>
        <v>0</v>
      </c>
    </row>
    <row r="235" spans="1:21" x14ac:dyDescent="0.15">
      <c r="B235" s="10" t="s">
        <v>463</v>
      </c>
      <c r="C235">
        <f>IF(COUNTIF(系1703!A:A,B235),1,0)</f>
        <v>0</v>
      </c>
      <c r="D235">
        <f>IF(COUNTIF(系1703!C:C,B235),1,0)</f>
        <v>0</v>
      </c>
      <c r="E235">
        <f>IF(COUNTIF(系1703!D:D,B235),1,0)</f>
        <v>0</v>
      </c>
      <c r="F235">
        <f>IF(COUNTIF(系1703!E:E,B235),1,0)</f>
        <v>0</v>
      </c>
      <c r="G235">
        <f t="shared" si="14"/>
        <v>0</v>
      </c>
      <c r="H235">
        <f t="shared" ref="H235:H247" si="15">SUM(J235:Z235)</f>
        <v>0</v>
      </c>
      <c r="I235" s="23">
        <f t="shared" si="11"/>
        <v>0</v>
      </c>
      <c r="J235">
        <f>SUMIF(K!$B:$B,$B235,K!$H:$H)</f>
        <v>0</v>
      </c>
      <c r="K235">
        <f>SUMIF(K!$B:$B,$B235,K!$R:$R)</f>
        <v>0</v>
      </c>
      <c r="L235">
        <f>SUMIF(N!$B:$B,$B235,N!$H:$H)</f>
        <v>0</v>
      </c>
      <c r="M235">
        <f>SUMIF(N!$B:$B,$B235,N!$R:$R)</f>
        <v>0</v>
      </c>
      <c r="N235">
        <f>SUMIF(Y!$B:$B,$B235,Y!$H:$H)</f>
        <v>30000</v>
      </c>
      <c r="O235">
        <f>SUMIF(Y!$B:$B,$B235,Y!$R:$R)</f>
        <v>-30000</v>
      </c>
      <c r="P235">
        <f>SUMIF('R'!$B:$B,$B235,'R'!$H:$H)</f>
        <v>5000</v>
      </c>
      <c r="Q235">
        <f>SUMIF('R'!$B:$B,$B235,'R'!$R:$R)</f>
        <v>-5000</v>
      </c>
      <c r="R235">
        <f>SUMIF(L!$B:$B,$B235,L!$H:$H)</f>
        <v>30000</v>
      </c>
      <c r="S235">
        <f>SUMIF(L!$B:$B,$B235,L!$R:$R)</f>
        <v>-30000</v>
      </c>
      <c r="T235">
        <f>SUMIF(Gy!$B:$B,$B235,Gy!$H:$H)</f>
        <v>0</v>
      </c>
      <c r="U235">
        <f>SUMIF(Gy!$B:$B,$B235,Gy!$R:$R)</f>
        <v>0</v>
      </c>
    </row>
    <row r="236" spans="1:21" x14ac:dyDescent="0.15">
      <c r="B236" s="10" t="s">
        <v>486</v>
      </c>
      <c r="C236">
        <f>IF(COUNTIF(系1703!A:A,B236),1,0)</f>
        <v>0</v>
      </c>
      <c r="D236">
        <f>IF(COUNTIF(系1703!C:C,B236),1,0)</f>
        <v>0</v>
      </c>
      <c r="E236">
        <f>IF(COUNTIF(系1703!D:D,B236),1,0)</f>
        <v>0</v>
      </c>
      <c r="F236">
        <v>1</v>
      </c>
      <c r="G236">
        <f t="shared" si="14"/>
        <v>1</v>
      </c>
      <c r="H236">
        <f t="shared" si="15"/>
        <v>20000</v>
      </c>
      <c r="I236" s="23">
        <f t="shared" si="11"/>
        <v>1.9544097190137328</v>
      </c>
      <c r="J236">
        <f>SUMIF(K!$B:$B,$B236,K!$H:$H)</f>
        <v>0</v>
      </c>
      <c r="K236">
        <f>SUMIF(K!$B:$B,$B236,K!$R:$R)</f>
        <v>0</v>
      </c>
      <c r="L236">
        <f>SUMIF(N!$B:$B,$B236,N!$H:$H)</f>
        <v>20000</v>
      </c>
      <c r="M236">
        <f>SUMIF(N!$B:$B,$B236,N!$R:$R)</f>
        <v>0</v>
      </c>
      <c r="N236">
        <f>SUMIF(Y!$B:$B,$B236,Y!$H:$H)</f>
        <v>0</v>
      </c>
      <c r="O236">
        <f>SUMIF(Y!$B:$B,$B236,Y!$R:$R)</f>
        <v>0</v>
      </c>
      <c r="P236">
        <f>SUMIF('R'!$B:$B,$B236,'R'!$H:$H)</f>
        <v>5000</v>
      </c>
      <c r="Q236">
        <f>SUMIF('R'!$B:$B,$B236,'R'!$R:$R)</f>
        <v>-5000</v>
      </c>
      <c r="R236">
        <f>SUMIF(L!$B:$B,$B236,L!$H:$H)</f>
        <v>18000</v>
      </c>
      <c r="S236">
        <f>SUMIF(L!$B:$B,$B236,L!$R:$R)</f>
        <v>-18000</v>
      </c>
      <c r="T236">
        <f>SUMIF(Gy!$B:$B,$B236,Gy!$H:$H)</f>
        <v>0</v>
      </c>
      <c r="U236">
        <f>SUMIF(Gy!$B:$B,$B236,Gy!$R:$R)</f>
        <v>0</v>
      </c>
    </row>
    <row r="237" spans="1:21" x14ac:dyDescent="0.15">
      <c r="B237" s="16" t="s">
        <v>452</v>
      </c>
      <c r="C237">
        <f>IF(COUNTIF(系1703!A:A,B237),1,0)</f>
        <v>0</v>
      </c>
      <c r="D237">
        <f>IF(COUNTIF(系1703!C:C,B237),1,0)</f>
        <v>0</v>
      </c>
      <c r="E237">
        <f>IF(COUNTIF(系1703!D:D,B237),1,0)</f>
        <v>0</v>
      </c>
      <c r="F237">
        <f>IF(COUNTIF(系1703!E:E,B237),1,0)</f>
        <v>0</v>
      </c>
      <c r="G237">
        <f t="shared" si="14"/>
        <v>0</v>
      </c>
      <c r="H237">
        <f t="shared" si="15"/>
        <v>0</v>
      </c>
      <c r="I237" s="23">
        <f t="shared" si="11"/>
        <v>0</v>
      </c>
      <c r="J237">
        <f>SUMIF(K!$B:$B,$B237,K!$H:$H)</f>
        <v>0</v>
      </c>
      <c r="K237">
        <f>SUMIF(K!$B:$B,$B237,K!$R:$R)</f>
        <v>0</v>
      </c>
      <c r="L237">
        <f>SUMIF(N!$B:$B,$B237,N!$H:$H)</f>
        <v>10000</v>
      </c>
      <c r="M237">
        <f>SUMIF(N!$B:$B,$B237,N!$R:$R)</f>
        <v>-10000</v>
      </c>
      <c r="N237">
        <f>SUMIF(Y!$B:$B,$B237,Y!$H:$H)</f>
        <v>0</v>
      </c>
      <c r="O237">
        <f>SUMIF(Y!$B:$B,$B237,Y!$R:$R)</f>
        <v>0</v>
      </c>
      <c r="P237">
        <f>SUMIF('R'!$B:$B,$B237,'R'!$H:$H)</f>
        <v>0</v>
      </c>
      <c r="Q237">
        <f>SUMIF('R'!$B:$B,$B237,'R'!$R:$R)</f>
        <v>0</v>
      </c>
      <c r="R237">
        <f>SUMIF(L!$B:$B,$B237,L!$H:$H)</f>
        <v>10000</v>
      </c>
      <c r="S237">
        <f>SUMIF(L!$B:$B,$B237,L!$R:$R)</f>
        <v>-10000</v>
      </c>
      <c r="T237">
        <f>SUMIF(Gy!$B:$B,$B237,Gy!$H:$H)</f>
        <v>0</v>
      </c>
      <c r="U237">
        <f>SUMIF(Gy!$B:$B,$B237,Gy!$R:$R)</f>
        <v>0</v>
      </c>
    </row>
    <row r="238" spans="1:21" x14ac:dyDescent="0.15">
      <c r="B238" s="10" t="s">
        <v>536</v>
      </c>
      <c r="C238">
        <f>IF(COUNTIF(系1703!A:A,B238),1,0)</f>
        <v>0</v>
      </c>
      <c r="D238">
        <f>IF(COUNTIF(系1703!C:C,B238),1,0)</f>
        <v>0</v>
      </c>
      <c r="E238">
        <f>IF(COUNTIF(系1703!D:D,B238),1,0)</f>
        <v>0</v>
      </c>
      <c r="F238">
        <f>IF(COUNTIF(系1703!E:E,B238),1,0)</f>
        <v>0</v>
      </c>
      <c r="G238">
        <f t="shared" si="14"/>
        <v>0</v>
      </c>
      <c r="H238">
        <f t="shared" si="15"/>
        <v>0</v>
      </c>
      <c r="I238" s="23">
        <f t="shared" si="11"/>
        <v>0</v>
      </c>
      <c r="J238">
        <f>SUMIF(K!$B:$B,$B238,K!$H:$H)</f>
        <v>0</v>
      </c>
      <c r="K238">
        <f>SUMIF(K!$B:$B,$B238,K!$R:$R)</f>
        <v>0</v>
      </c>
      <c r="L238">
        <f>SUMIF(N!$B:$B,$B238,N!$H:$H)</f>
        <v>0</v>
      </c>
      <c r="M238">
        <f>SUMIF(N!$B:$B,$B238,N!$R:$R)</f>
        <v>0</v>
      </c>
      <c r="N238">
        <f>SUMIF(Y!$B:$B,$B238,Y!$H:$H)</f>
        <v>0</v>
      </c>
      <c r="O238">
        <f>SUMIF(Y!$B:$B,$B238,Y!$R:$R)</f>
        <v>0</v>
      </c>
      <c r="P238">
        <f>SUMIF('R'!$B:$B,$B238,'R'!$H:$H)</f>
        <v>30000</v>
      </c>
      <c r="Q238">
        <f>SUMIF('R'!$B:$B,$B238,'R'!$R:$R)</f>
        <v>-30000</v>
      </c>
      <c r="R238">
        <f>SUMIF(L!$B:$B,$B238,L!$H:$H)</f>
        <v>0</v>
      </c>
      <c r="S238">
        <f>SUMIF(L!$B:$B,$B238,L!$R:$R)</f>
        <v>0</v>
      </c>
      <c r="T238">
        <f>SUMIF(Gy!$B:$B,$B238,Gy!$H:$H)</f>
        <v>0</v>
      </c>
      <c r="U238">
        <f>SUMIF(Gy!$B:$B,$B238,Gy!$R:$R)</f>
        <v>0</v>
      </c>
    </row>
    <row r="239" spans="1:21" x14ac:dyDescent="0.15">
      <c r="B239" s="16" t="s">
        <v>554</v>
      </c>
      <c r="C239">
        <f>IF(COUNTIF(系1703!A:A,B239),1,0)</f>
        <v>0</v>
      </c>
      <c r="D239">
        <f>IF(COUNTIF(系1703!C:C,B239),1,0)</f>
        <v>0</v>
      </c>
      <c r="E239">
        <f>IF(COUNTIF(系1703!D:D,B239),1,0)</f>
        <v>0</v>
      </c>
      <c r="F239">
        <f>IF(COUNTIF(系1703!E:E,B239),1,0)</f>
        <v>0</v>
      </c>
      <c r="G239">
        <f t="shared" si="14"/>
        <v>0</v>
      </c>
      <c r="H239">
        <f t="shared" si="15"/>
        <v>0</v>
      </c>
      <c r="I239" s="23">
        <f t="shared" si="11"/>
        <v>0</v>
      </c>
      <c r="J239">
        <f>SUMIF(K!$B:$B,$B239,K!$H:$H)</f>
        <v>70000</v>
      </c>
      <c r="K239">
        <f>SUMIF(K!$B:$B,$B239,K!$R:$R)</f>
        <v>-70000</v>
      </c>
      <c r="L239">
        <f>SUMIF(N!$B:$B,$B239,N!$H:$H)</f>
        <v>0</v>
      </c>
      <c r="M239">
        <f>SUMIF(N!$B:$B,$B239,N!$R:$R)</f>
        <v>0</v>
      </c>
      <c r="N239">
        <f>SUMIF(Y!$B:$B,$B239,Y!$H:$H)</f>
        <v>0</v>
      </c>
      <c r="O239">
        <f>SUMIF(Y!$B:$B,$B239,Y!$R:$R)</f>
        <v>0</v>
      </c>
      <c r="P239">
        <f>SUMIF('R'!$B:$B,$B239,'R'!$H:$H)</f>
        <v>50000</v>
      </c>
      <c r="Q239">
        <f>SUMIF('R'!$B:$B,$B239,'R'!$R:$R)</f>
        <v>-50000</v>
      </c>
      <c r="R239">
        <f>SUMIF(L!$B:$B,$B239,L!$H:$H)</f>
        <v>70000</v>
      </c>
      <c r="S239">
        <f>SUMIF(L!$B:$B,$B239,L!$R:$R)</f>
        <v>-70000</v>
      </c>
      <c r="T239">
        <f>SUMIF(Gy!$B:$B,$B239,Gy!$H:$H)</f>
        <v>0</v>
      </c>
      <c r="U239">
        <f>SUMIF(Gy!$B:$B,$B239,Gy!$R:$R)</f>
        <v>0</v>
      </c>
    </row>
    <row r="240" spans="1:21" x14ac:dyDescent="0.15">
      <c r="B240" s="16" t="s">
        <v>487</v>
      </c>
      <c r="C240">
        <f>IF(COUNTIF(系1703!A:A,B240),1,0)</f>
        <v>0</v>
      </c>
      <c r="D240">
        <f>IF(COUNTIF(系1703!C:C,B240),1,0)</f>
        <v>0</v>
      </c>
      <c r="E240">
        <f>IF(COUNTIF(系1703!D:D,B240),1,0)</f>
        <v>0</v>
      </c>
      <c r="F240">
        <f>IF(COUNTIF(系1703!E:E,B240),1,0)</f>
        <v>0</v>
      </c>
      <c r="G240">
        <f t="shared" si="14"/>
        <v>0</v>
      </c>
      <c r="H240">
        <f t="shared" si="15"/>
        <v>0</v>
      </c>
      <c r="I240" s="23">
        <f t="shared" si="11"/>
        <v>0</v>
      </c>
      <c r="J240">
        <f>SUMIF(K!$B:$B,$B240,K!$H:$H)</f>
        <v>3000</v>
      </c>
      <c r="K240">
        <f>SUMIF(K!$B:$B,$B240,K!$R:$R)</f>
        <v>-3000</v>
      </c>
      <c r="L240">
        <f>SUMIF(N!$B:$B,$B240,N!$H:$H)</f>
        <v>0</v>
      </c>
      <c r="M240">
        <f>SUMIF(N!$B:$B,$B240,N!$R:$R)</f>
        <v>0</v>
      </c>
      <c r="N240">
        <f>SUMIF(Y!$B:$B,$B240,Y!$H:$H)</f>
        <v>5000</v>
      </c>
      <c r="O240">
        <f>SUMIF(Y!$B:$B,$B240,Y!$R:$R)</f>
        <v>-5000</v>
      </c>
      <c r="P240">
        <f>SUMIF('R'!$B:$B,$B240,'R'!$H:$H)</f>
        <v>5000</v>
      </c>
      <c r="Q240">
        <f>SUMIF('R'!$B:$B,$B240,'R'!$R:$R)</f>
        <v>-5000</v>
      </c>
      <c r="R240">
        <f>SUMIF(L!$B:$B,$B240,L!$H:$H)</f>
        <v>9000</v>
      </c>
      <c r="S240">
        <f>SUMIF(L!$B:$B,$B240,L!$R:$R)</f>
        <v>-9000</v>
      </c>
      <c r="T240">
        <f>SUMIF(Gy!$B:$B,$B240,Gy!$H:$H)</f>
        <v>0</v>
      </c>
      <c r="U240">
        <f>SUMIF(Gy!$B:$B,$B240,Gy!$R:$R)</f>
        <v>0</v>
      </c>
    </row>
    <row r="241" spans="2:21" x14ac:dyDescent="0.15">
      <c r="B241" s="16" t="s">
        <v>592</v>
      </c>
      <c r="C241">
        <f>IF(COUNTIF(系1703!A:A,B241),1,0)</f>
        <v>0</v>
      </c>
      <c r="D241">
        <f>IF(COUNTIF(系1703!C:C,B241),1,0)</f>
        <v>0</v>
      </c>
      <c r="E241">
        <f>IF(COUNTIF(系1703!D:D,B241),1,0)</f>
        <v>0</v>
      </c>
      <c r="F241">
        <f>IF(COUNTIF(系1703!E:E,B241),1,0)</f>
        <v>0</v>
      </c>
      <c r="G241">
        <f t="shared" si="14"/>
        <v>0</v>
      </c>
      <c r="H241">
        <f t="shared" si="15"/>
        <v>0</v>
      </c>
      <c r="I241" s="23">
        <f t="shared" si="11"/>
        <v>0</v>
      </c>
      <c r="J241">
        <f>SUMIF(K!$B:$B,$B241,K!$H:$H)</f>
        <v>19942</v>
      </c>
      <c r="K241">
        <f>SUMIF(K!$B:$B,$B241,K!$R:$R)</f>
        <v>-19942</v>
      </c>
      <c r="L241">
        <f>SUMIF(N!$B:$B,$B241,N!$H:$H)</f>
        <v>0</v>
      </c>
      <c r="M241">
        <f>SUMIF(N!$B:$B,$B241,N!$R:$R)</f>
        <v>0</v>
      </c>
      <c r="N241">
        <f>SUMIF(Y!$B:$B,$B241,Y!$H:$H)</f>
        <v>0</v>
      </c>
      <c r="O241">
        <f>SUMIF(Y!$B:$B,$B241,Y!$R:$R)</f>
        <v>0</v>
      </c>
      <c r="P241">
        <f>SUMIF('R'!$B:$B,$B241,'R'!$H:$H)</f>
        <v>20932</v>
      </c>
      <c r="Q241">
        <f>SUMIF('R'!$B:$B,$B241,'R'!$R:$R)</f>
        <v>-20932</v>
      </c>
      <c r="R241">
        <f>SUMIF(L!$B:$B,$B241,L!$H:$H)</f>
        <v>20932</v>
      </c>
      <c r="S241">
        <f>SUMIF(L!$B:$B,$B241,L!$R:$R)</f>
        <v>-20932</v>
      </c>
      <c r="T241">
        <f>SUMIF(Gy!$B:$B,$B241,Gy!$H:$H)</f>
        <v>0</v>
      </c>
      <c r="U241">
        <f>SUMIF(Gy!$B:$B,$B241,Gy!$R:$R)</f>
        <v>0</v>
      </c>
    </row>
    <row r="242" spans="2:21" x14ac:dyDescent="0.15">
      <c r="B242" s="16" t="s">
        <v>594</v>
      </c>
      <c r="C242">
        <f>IF(COUNTIF(系1703!A:A,B242),1,0)</f>
        <v>0</v>
      </c>
      <c r="D242">
        <f>IF(COUNTIF(系1703!C:C,B242),1,0)</f>
        <v>0</v>
      </c>
      <c r="E242">
        <f>IF(COUNTIF(系1703!D:D,B242),1,0)</f>
        <v>0</v>
      </c>
      <c r="F242">
        <f>IF(COUNTIF(系1703!E:E,B242),1,0)</f>
        <v>0</v>
      </c>
      <c r="G242">
        <f t="shared" si="14"/>
        <v>0</v>
      </c>
      <c r="H242">
        <f t="shared" si="15"/>
        <v>100000</v>
      </c>
      <c r="I242" s="23">
        <f t="shared" si="11"/>
        <v>9.7720485950686644</v>
      </c>
      <c r="J242">
        <f>SUMIF(K!$B:$B,$B242,K!$H:$H)</f>
        <v>50000</v>
      </c>
      <c r="K242">
        <f>SUMIF(K!$B:$B,$B242,K!$R:$R)</f>
        <v>-50000</v>
      </c>
      <c r="L242">
        <f>SUMIF(N!$B:$B,$B242,N!$H:$H)</f>
        <v>0</v>
      </c>
      <c r="M242">
        <f>SUMIF(N!$B:$B,$B242,N!$R:$R)</f>
        <v>0</v>
      </c>
      <c r="N242">
        <f>SUMIF(Y!$B:$B,$B242,Y!$H:$H)</f>
        <v>0</v>
      </c>
      <c r="O242">
        <f>SUMIF(Y!$B:$B,$B242,Y!$R:$R)</f>
        <v>0</v>
      </c>
      <c r="P242">
        <f>SUMIF('R'!$B:$B,$B242,'R'!$H:$H)</f>
        <v>100000</v>
      </c>
      <c r="Q242">
        <f>SUMIF('R'!$B:$B,$B242,'R'!$R:$R)</f>
        <v>0</v>
      </c>
      <c r="R242">
        <f>SUMIF(L!$B:$B,$B242,L!$H:$H)</f>
        <v>0</v>
      </c>
      <c r="S242">
        <f>SUMIF(L!$B:$B,$B242,L!$R:$R)</f>
        <v>0</v>
      </c>
      <c r="T242">
        <f>SUMIF(Gy!$B:$B,$B242,Gy!$H:$H)</f>
        <v>0</v>
      </c>
      <c r="U242">
        <f>SUMIF(Gy!$B:$B,$B242,Gy!$R:$R)</f>
        <v>0</v>
      </c>
    </row>
    <row r="243" spans="2:21" x14ac:dyDescent="0.15">
      <c r="B243" s="16" t="s">
        <v>596</v>
      </c>
      <c r="C243">
        <f>IF(COUNTIF(系1703!A:A,B243),1,0)</f>
        <v>0</v>
      </c>
      <c r="D243">
        <f>IF(COUNTIF(系1703!C:C,B243),1,0)</f>
        <v>0</v>
      </c>
      <c r="E243">
        <f>IF(COUNTIF(系1703!D:D,B243),1,0)</f>
        <v>0</v>
      </c>
      <c r="F243">
        <f>IF(COUNTIF(系1703!E:E,B243),1,0)</f>
        <v>0</v>
      </c>
      <c r="G243">
        <f t="shared" si="14"/>
        <v>0</v>
      </c>
      <c r="H243">
        <f t="shared" si="15"/>
        <v>0</v>
      </c>
      <c r="I243" s="23">
        <f t="shared" si="11"/>
        <v>0</v>
      </c>
      <c r="J243">
        <f>SUMIF(K!$B:$B,$B243,K!$H:$H)</f>
        <v>30000</v>
      </c>
      <c r="K243">
        <f>SUMIF(K!$B:$B,$B243,K!$R:$R)</f>
        <v>-30000</v>
      </c>
      <c r="L243">
        <f>SUMIF(N!$B:$B,$B243,N!$H:$H)</f>
        <v>0</v>
      </c>
      <c r="M243">
        <f>SUMIF(N!$B:$B,$B243,N!$R:$R)</f>
        <v>0</v>
      </c>
      <c r="N243">
        <f>SUMIF(Y!$B:$B,$B243,Y!$H:$H)</f>
        <v>50000</v>
      </c>
      <c r="O243">
        <f>SUMIF(Y!$B:$B,$B243,Y!$R:$R)</f>
        <v>-50000</v>
      </c>
      <c r="P243">
        <f>SUMIF('R'!$B:$B,$B243,'R'!$H:$H)</f>
        <v>30000</v>
      </c>
      <c r="Q243">
        <f>SUMIF('R'!$B:$B,$B243,'R'!$R:$R)</f>
        <v>-30000</v>
      </c>
      <c r="R243">
        <f>SUMIF(L!$B:$B,$B243,L!$H:$H)</f>
        <v>0</v>
      </c>
      <c r="S243">
        <f>SUMIF(L!$B:$B,$B243,L!$R:$R)</f>
        <v>0</v>
      </c>
      <c r="T243">
        <f>SUMIF(Gy!$B:$B,$B243,Gy!$H:$H)</f>
        <v>0</v>
      </c>
      <c r="U243">
        <f>SUMIF(Gy!$B:$B,$B243,Gy!$R:$R)</f>
        <v>0</v>
      </c>
    </row>
    <row r="244" spans="2:21" x14ac:dyDescent="0.15">
      <c r="B244" s="10" t="s">
        <v>650</v>
      </c>
      <c r="C244">
        <f>IF(COUNTIF(系1703!A:A,B244),1,0)</f>
        <v>0</v>
      </c>
      <c r="D244">
        <f>IF(COUNTIF(系1703!C:C,B244),1,0)</f>
        <v>0</v>
      </c>
      <c r="E244">
        <f>IF(COUNTIF(系1703!D:D,B244),1,0)</f>
        <v>0</v>
      </c>
      <c r="F244">
        <f>IF(COUNTIF(系1703!E:E,B244),1,0)</f>
        <v>0</v>
      </c>
      <c r="G244">
        <f t="shared" si="14"/>
        <v>0</v>
      </c>
      <c r="H244">
        <f t="shared" si="15"/>
        <v>25000</v>
      </c>
      <c r="I244" s="23">
        <f t="shared" si="11"/>
        <v>2.4430121487671661</v>
      </c>
      <c r="J244">
        <f>SUMIF(K!$B:$B,$B244,K!$H:$H)</f>
        <v>19950</v>
      </c>
      <c r="K244">
        <f>SUMIF(K!$B:$B,$B244,K!$R:$R)</f>
        <v>-19950</v>
      </c>
      <c r="L244">
        <f>SUMIF(N!$B:$B,$B244,N!$H:$H)</f>
        <v>0</v>
      </c>
      <c r="M244">
        <f>SUMIF(N!$B:$B,$B244,N!$R:$R)</f>
        <v>0</v>
      </c>
      <c r="N244">
        <f>SUMIF(Y!$B:$B,$B244,Y!$H:$H)</f>
        <v>0</v>
      </c>
      <c r="O244">
        <f>SUMIF(Y!$B:$B,$B244,Y!$R:$R)</f>
        <v>0</v>
      </c>
      <c r="P244">
        <f>SUMIF('R'!$B:$B,$B244,'R'!$H:$H)</f>
        <v>9980</v>
      </c>
      <c r="Q244">
        <f>SUMIF('R'!$B:$B,$B244,'R'!$R:$R)</f>
        <v>-9980</v>
      </c>
      <c r="R244">
        <f>SUMIF(L!$B:$B,$B244,L!$H:$H)</f>
        <v>25000</v>
      </c>
      <c r="S244">
        <f>SUMIF(L!$B:$B,$B244,L!$R:$R)</f>
        <v>0</v>
      </c>
      <c r="T244">
        <f>SUMIF(Gy!$B:$B,$B244,Gy!$H:$H)</f>
        <v>0</v>
      </c>
      <c r="U244">
        <f>SUMIF(Gy!$B:$B,$B244,Gy!$R:$R)</f>
        <v>0</v>
      </c>
    </row>
    <row r="245" spans="2:21" x14ac:dyDescent="0.15">
      <c r="B245" s="10" t="s">
        <v>629</v>
      </c>
      <c r="C245">
        <f>IF(COUNTIF(系1703!A:A,B245),1,0)</f>
        <v>0</v>
      </c>
      <c r="D245">
        <f>IF(COUNTIF(系1703!C:C,B245),1,0)</f>
        <v>0</v>
      </c>
      <c r="E245">
        <f>IF(COUNTIF(系1703!D:D,B245),1,0)</f>
        <v>0</v>
      </c>
      <c r="F245">
        <f>IF(COUNTIF(系1703!E:E,B245),1,0)</f>
        <v>0</v>
      </c>
      <c r="G245">
        <f t="shared" si="14"/>
        <v>0</v>
      </c>
      <c r="H245">
        <f t="shared" si="15"/>
        <v>0</v>
      </c>
      <c r="I245" s="23">
        <f t="shared" si="11"/>
        <v>0</v>
      </c>
      <c r="J245">
        <f>SUMIF(K!$B:$B,$B245,K!$H:$H)</f>
        <v>24450</v>
      </c>
      <c r="K245">
        <f>SUMIF(K!$B:$B,$B245,K!$R:$R)</f>
        <v>-24450</v>
      </c>
      <c r="L245">
        <f>SUMIF(N!$B:$B,$B245,N!$H:$H)</f>
        <v>0</v>
      </c>
      <c r="M245">
        <f>SUMIF(N!$B:$B,$B245,N!$R:$R)</f>
        <v>0</v>
      </c>
      <c r="N245">
        <f>SUMIF(Y!$B:$B,$B245,Y!$H:$H)</f>
        <v>0</v>
      </c>
      <c r="O245">
        <f>SUMIF(Y!$B:$B,$B245,Y!$R:$R)</f>
        <v>0</v>
      </c>
      <c r="P245">
        <f>SUMIF('R'!$B:$B,$B245,'R'!$H:$H)</f>
        <v>0</v>
      </c>
      <c r="Q245">
        <f>SUMIF('R'!$B:$B,$B245,'R'!$R:$R)</f>
        <v>0</v>
      </c>
      <c r="R245">
        <f>SUMIF(L!$B:$B,$B245,L!$H:$H)</f>
        <v>24430</v>
      </c>
      <c r="S245">
        <f>SUMIF(L!$B:$B,$B245,L!$R:$R)</f>
        <v>-24430</v>
      </c>
      <c r="T245">
        <f>SUMIF(Gy!$B:$B,$B245,Gy!$H:$H)</f>
        <v>0</v>
      </c>
      <c r="U245">
        <f>SUMIF(Gy!$B:$B,$B245,Gy!$R:$R)</f>
        <v>0</v>
      </c>
    </row>
    <row r="246" spans="2:21" x14ac:dyDescent="0.15">
      <c r="B246" s="10" t="s">
        <v>657</v>
      </c>
      <c r="C246">
        <f>IF(COUNTIF(系1703!A:A,B246),1,0)</f>
        <v>0</v>
      </c>
      <c r="D246">
        <f>IF(COUNTIF(系1703!C:C,B246),1,0)</f>
        <v>0</v>
      </c>
      <c r="E246">
        <f>IF(COUNTIF(系1703!D:D,B246),1,0)</f>
        <v>0</v>
      </c>
      <c r="F246">
        <f>IF(COUNTIF(系1703!E:E,B246),1,0)</f>
        <v>0</v>
      </c>
      <c r="G246">
        <f t="shared" si="14"/>
        <v>0</v>
      </c>
      <c r="H246">
        <f t="shared" si="15"/>
        <v>0</v>
      </c>
      <c r="I246" s="23">
        <f t="shared" si="11"/>
        <v>0</v>
      </c>
      <c r="J246">
        <f>SUMIF(K!$B:$B,$B246,K!$H:$H)</f>
        <v>0</v>
      </c>
      <c r="K246">
        <f>SUMIF(K!$B:$B,$B246,K!$R:$R)</f>
        <v>0</v>
      </c>
      <c r="L246">
        <f>SUMIF(N!$B:$B,$B246,N!$H:$H)</f>
        <v>26100</v>
      </c>
      <c r="M246">
        <f>SUMIF(N!$B:$B,$B246,N!$R:$R)</f>
        <v>-26100</v>
      </c>
      <c r="N246">
        <f>SUMIF(Y!$B:$B,$B246,Y!$H:$H)</f>
        <v>0</v>
      </c>
      <c r="O246">
        <f>SUMIF(Y!$B:$B,$B246,Y!$R:$R)</f>
        <v>0</v>
      </c>
      <c r="P246">
        <f>SUMIF('R'!$B:$B,$B246,'R'!$H:$H)</f>
        <v>0</v>
      </c>
      <c r="Q246">
        <f>SUMIF('R'!$B:$B,$B246,'R'!$R:$R)</f>
        <v>0</v>
      </c>
      <c r="R246">
        <f>SUMIF(L!$B:$B,$B246,L!$H:$H)</f>
        <v>0</v>
      </c>
      <c r="S246">
        <f>SUMIF(L!$B:$B,$B246,L!$R:$R)</f>
        <v>0</v>
      </c>
      <c r="T246">
        <f>SUMIF(Gy!$B:$B,$B246,Gy!$H:$H)</f>
        <v>0</v>
      </c>
      <c r="U246">
        <f>SUMIF(Gy!$B:$B,$B246,Gy!$R:$R)</f>
        <v>0</v>
      </c>
    </row>
    <row r="247" spans="2:21" x14ac:dyDescent="0.15">
      <c r="B247" s="10" t="s">
        <v>671</v>
      </c>
      <c r="C247">
        <f>IF(COUNTIF(系1703!A:A,B247),1,0)</f>
        <v>0</v>
      </c>
      <c r="D247">
        <f>IF(COUNTIF(系1703!C:C,B247),1,0)</f>
        <v>0</v>
      </c>
      <c r="E247">
        <f>IF(COUNTIF(系1703!D:D,B247),1,0)</f>
        <v>0</v>
      </c>
      <c r="F247">
        <f>IF(COUNTIF(系1703!E:E,B247),1,0)</f>
        <v>0</v>
      </c>
      <c r="G247">
        <f t="shared" si="14"/>
        <v>0</v>
      </c>
      <c r="H247">
        <f t="shared" si="15"/>
        <v>100000</v>
      </c>
      <c r="I247" s="23">
        <f t="shared" si="11"/>
        <v>9.7720485950686644</v>
      </c>
      <c r="J247">
        <f>SUMIF(K!$B:$B,$B247,K!$H:$H)</f>
        <v>100000</v>
      </c>
      <c r="K247">
        <f>SUMIF(K!$B:$B,$B247,K!$R:$R)</f>
        <v>0</v>
      </c>
      <c r="L247">
        <f>SUMIF(N!$B:$B,$B247,N!$H:$H)</f>
        <v>0</v>
      </c>
      <c r="M247">
        <f>SUMIF(N!$B:$B,$B247,N!$R:$R)</f>
        <v>0</v>
      </c>
      <c r="N247">
        <f>SUMIF(Y!$B:$B,$B247,Y!$H:$H)</f>
        <v>0</v>
      </c>
      <c r="O247">
        <f>SUMIF(Y!$B:$B,$B247,Y!$R:$R)</f>
        <v>0</v>
      </c>
      <c r="P247">
        <f>SUMIF('R'!$B:$B,$B247,'R'!$H:$H)</f>
        <v>40000</v>
      </c>
      <c r="Q247">
        <f>SUMIF('R'!$B:$B,$B247,'R'!$R:$R)</f>
        <v>-40000</v>
      </c>
      <c r="R247">
        <f>SUMIF(L!$B:$B,$B247,L!$H:$H)</f>
        <v>0</v>
      </c>
      <c r="S247">
        <f>SUMIF(L!$B:$B,$B247,L!$R:$R)</f>
        <v>0</v>
      </c>
      <c r="T247">
        <f>SUMIF(Gy!$B:$B,$B247,Gy!$H:$H)</f>
        <v>0</v>
      </c>
      <c r="U247">
        <f>SUMIF(Gy!$B:$B,$B247,Gy!$R:$R)</f>
        <v>0</v>
      </c>
    </row>
    <row r="248" spans="2:21" x14ac:dyDescent="0.15">
      <c r="B248" s="10" t="s">
        <v>691</v>
      </c>
      <c r="C248">
        <f>IF(COUNTIF(系1703!A:A,B248),1,0)</f>
        <v>0</v>
      </c>
      <c r="D248">
        <f>IF(COUNTIF(系1703!C:C,B248),1,0)</f>
        <v>0</v>
      </c>
      <c r="E248">
        <f>IF(COUNTIF(系1703!D:D,B248),1,0)</f>
        <v>0</v>
      </c>
      <c r="F248">
        <f>IF(COUNTIF(系1703!E:E,B248),1,0)</f>
        <v>0</v>
      </c>
      <c r="G248">
        <f t="shared" ref="G248" si="16">SUM(C248:F248)</f>
        <v>0</v>
      </c>
      <c r="H248">
        <f t="shared" ref="H248" si="17">SUM(J248:Z248)</f>
        <v>0</v>
      </c>
      <c r="I248" s="23">
        <f t="shared" si="11"/>
        <v>0</v>
      </c>
      <c r="J248">
        <f>SUMIF(K!$B:$B,$B248,K!$H:$H)</f>
        <v>100000</v>
      </c>
      <c r="K248">
        <f>SUMIF(K!$B:$B,$B248,K!$R:$R)</f>
        <v>-100000</v>
      </c>
      <c r="L248">
        <f>SUMIF(N!$B:$B,$B248,N!$H:$H)</f>
        <v>0</v>
      </c>
      <c r="M248">
        <f>SUMIF(N!$B:$B,$B248,N!$R:$R)</f>
        <v>0</v>
      </c>
      <c r="N248">
        <f>SUMIF(Y!$B:$B,$B248,Y!$H:$H)</f>
        <v>0</v>
      </c>
      <c r="O248">
        <f>SUMIF(Y!$B:$B,$B248,Y!$R:$R)</f>
        <v>0</v>
      </c>
      <c r="P248">
        <f>SUMIF('R'!$B:$B,$B248,'R'!$H:$H)</f>
        <v>0</v>
      </c>
      <c r="Q248">
        <f>SUMIF('R'!$B:$B,$B248,'R'!$R:$R)</f>
        <v>0</v>
      </c>
      <c r="R248">
        <f>SUMIF(L!$B:$B,$B248,L!$H:$H)</f>
        <v>0</v>
      </c>
      <c r="S248">
        <f>SUMIF(L!$B:$B,$B248,L!$R:$R)</f>
        <v>0</v>
      </c>
      <c r="T248">
        <f>SUMIF(Gy!$B:$B,$B248,Gy!$H:$H)</f>
        <v>0</v>
      </c>
      <c r="U248">
        <f>SUMIF(Gy!$B:$B,$B248,Gy!$R:$R)</f>
        <v>0</v>
      </c>
    </row>
    <row r="249" spans="2:21" x14ac:dyDescent="0.15">
      <c r="B249" s="16" t="s">
        <v>400</v>
      </c>
      <c r="C249">
        <f>IF(COUNTIF(系1703!A:A,B249),1,0)</f>
        <v>0</v>
      </c>
      <c r="D249">
        <f>IF(COUNTIF(系1703!C:C,B249),1,0)</f>
        <v>0</v>
      </c>
      <c r="E249">
        <f>IF(COUNTIF(系1703!D:D,B249),1,0)</f>
        <v>0</v>
      </c>
      <c r="F249">
        <f>IF(COUNTIF(系1703!E:E,B249),1,0)</f>
        <v>0</v>
      </c>
      <c r="G249">
        <f t="shared" ref="G249" si="18">SUM(C249:F249)</f>
        <v>0</v>
      </c>
      <c r="H249">
        <f t="shared" ref="H249" si="19">SUM(J249:Z249)</f>
        <v>44912</v>
      </c>
      <c r="I249" s="23">
        <f t="shared" si="11"/>
        <v>4.3888224650172383</v>
      </c>
      <c r="J249">
        <f>SUMIF(K!$B:$B,$B249,K!$H:$H)</f>
        <v>10923</v>
      </c>
      <c r="K249">
        <f>SUMIF(K!$B:$B,$B249,K!$R:$R)</f>
        <v>-10923</v>
      </c>
      <c r="L249">
        <f>SUMIF(N!$B:$B,$B249,N!$H:$H)</f>
        <v>0</v>
      </c>
      <c r="M249">
        <f>SUMIF(N!$B:$B,$B249,N!$R:$R)</f>
        <v>0</v>
      </c>
      <c r="N249">
        <f>SUMIF(Y!$B:$B,$B249,Y!$H:$H)</f>
        <v>0</v>
      </c>
      <c r="O249">
        <f>SUMIF(Y!$B:$B,$B249,Y!$R:$R)</f>
        <v>0</v>
      </c>
      <c r="P249">
        <f>SUMIF('R'!$B:$B,$B249,'R'!$H:$H)</f>
        <v>0</v>
      </c>
      <c r="Q249">
        <f>SUMIF('R'!$B:$B,$B249,'R'!$R:$R)</f>
        <v>0</v>
      </c>
      <c r="R249">
        <f>SUMIF(L!$B:$B,$B249,L!$H:$H)</f>
        <v>57771</v>
      </c>
      <c r="S249">
        <f>SUMIF(L!$B:$B,$B249,L!$R:$R)</f>
        <v>-12859</v>
      </c>
      <c r="T249">
        <f>SUMIF(Gy!$B:$B,$B249,Gy!$H:$H)</f>
        <v>0</v>
      </c>
      <c r="U249">
        <f>SUMIF(Gy!$B:$B,$B249,Gy!$R:$R)</f>
        <v>0</v>
      </c>
    </row>
    <row r="250" spans="2:21" x14ac:dyDescent="0.15">
      <c r="B250" s="10" t="s">
        <v>732</v>
      </c>
      <c r="C250">
        <f>IF(COUNTIF(系1703!A:A,B250),1,0)</f>
        <v>0</v>
      </c>
      <c r="D250">
        <f>IF(COUNTIF(系1703!C:C,B250),1,0)</f>
        <v>0</v>
      </c>
      <c r="E250">
        <f>IF(COUNTIF(系1703!D:D,B250),1,0)</f>
        <v>0</v>
      </c>
      <c r="F250">
        <f>IF(COUNTIF(系1703!E:E,B250),1,0)</f>
        <v>0</v>
      </c>
      <c r="G250">
        <f t="shared" ref="G250" si="20">SUM(C250:F250)</f>
        <v>0</v>
      </c>
      <c r="H250">
        <f t="shared" ref="H250" si="21">SUM(J250:Z250)</f>
        <v>0</v>
      </c>
      <c r="I250" s="23">
        <f t="shared" si="11"/>
        <v>0</v>
      </c>
      <c r="J250">
        <f>SUMIF(K!$B:$B,$B250,K!$H:$H)</f>
        <v>10000</v>
      </c>
      <c r="K250">
        <f>SUMIF(K!$B:$B,$B250,K!$R:$R)</f>
        <v>-10000</v>
      </c>
      <c r="L250">
        <f>SUMIF(N!$B:$B,$B250,N!$H:$H)</f>
        <v>0</v>
      </c>
      <c r="M250">
        <f>SUMIF(N!$B:$B,$B250,N!$R:$R)</f>
        <v>0</v>
      </c>
      <c r="N250">
        <f>SUMIF(Y!$B:$B,$B250,Y!$H:$H)</f>
        <v>0</v>
      </c>
      <c r="O250">
        <f>SUMIF(Y!$B:$B,$B250,Y!$R:$R)</f>
        <v>0</v>
      </c>
      <c r="P250">
        <f>SUMIF('R'!$B:$B,$B250,'R'!$H:$H)</f>
        <v>0</v>
      </c>
      <c r="Q250">
        <f>SUMIF('R'!$B:$B,$B250,'R'!$R:$R)</f>
        <v>0</v>
      </c>
      <c r="R250">
        <f>SUMIF(L!$B:$B,$B250,L!$H:$H)</f>
        <v>0</v>
      </c>
      <c r="S250">
        <f>SUMIF(L!$B:$B,$B250,L!$R:$R)</f>
        <v>0</v>
      </c>
      <c r="T250">
        <f>SUMIF(Gy!$B:$B,$B250,Gy!$H:$H)</f>
        <v>0</v>
      </c>
      <c r="U250">
        <f>SUMIF(Gy!$B:$B,$B250,Gy!$R:$R)</f>
        <v>0</v>
      </c>
    </row>
    <row r="251" spans="2:21" x14ac:dyDescent="0.15">
      <c r="B251" s="84" t="s">
        <v>748</v>
      </c>
      <c r="C251">
        <f>IF(COUNTIF(系1703!A:A,B251),1,0)</f>
        <v>0</v>
      </c>
      <c r="D251">
        <f>IF(COUNTIF(系1703!C:C,B251),1,0)</f>
        <v>0</v>
      </c>
      <c r="E251">
        <f>IF(COUNTIF(系1703!D:D,B251),1,0)</f>
        <v>0</v>
      </c>
      <c r="F251">
        <f>IF(COUNTIF(系1703!E:E,B251),1,0)</f>
        <v>0</v>
      </c>
      <c r="G251">
        <f t="shared" ref="G251" si="22">SUM(C251:F251)</f>
        <v>0</v>
      </c>
      <c r="H251">
        <f t="shared" ref="H251" si="23">SUM(J251:Z251)</f>
        <v>0</v>
      </c>
      <c r="I251" s="23">
        <f t="shared" si="11"/>
        <v>0</v>
      </c>
      <c r="J251">
        <f>SUMIF(K!$B:$B,$B251,K!$H:$H)</f>
        <v>50000</v>
      </c>
      <c r="K251">
        <f>SUMIF(K!$B:$B,$B251,K!$R:$R)</f>
        <v>-50000</v>
      </c>
      <c r="L251">
        <f>SUMIF(N!$B:$B,$B251,N!$H:$H)</f>
        <v>0</v>
      </c>
      <c r="M251">
        <f>SUMIF(N!$B:$B,$B251,N!$R:$R)</f>
        <v>0</v>
      </c>
      <c r="N251">
        <f>SUMIF(Y!$B:$B,$B251,Y!$H:$H)</f>
        <v>0</v>
      </c>
      <c r="O251">
        <f>SUMIF(Y!$B:$B,$B251,Y!$R:$R)</f>
        <v>0</v>
      </c>
      <c r="P251">
        <f>SUMIF('R'!$B:$B,$B251,'R'!$H:$H)</f>
        <v>50000</v>
      </c>
      <c r="Q251">
        <f>SUMIF('R'!$B:$B,$B251,'R'!$R:$R)</f>
        <v>-50000</v>
      </c>
      <c r="R251">
        <f>SUMIF(L!$B:$B,$B251,L!$H:$H)</f>
        <v>50000</v>
      </c>
      <c r="S251">
        <f>SUMIF(L!$B:$B,$B251,L!$R:$R)</f>
        <v>-50000</v>
      </c>
      <c r="T251">
        <f>SUMIF(Gy!$B:$B,$B251,Gy!$H:$H)</f>
        <v>0</v>
      </c>
      <c r="U251">
        <f>SUMIF(Gy!$B:$B,$B251,Gy!$R:$R)</f>
        <v>0</v>
      </c>
    </row>
    <row r="252" spans="2:21" x14ac:dyDescent="0.15">
      <c r="B252" s="16" t="s">
        <v>817</v>
      </c>
      <c r="C252">
        <f>IF(COUNTIF(系1703!A:A,B252),1,0)</f>
        <v>0</v>
      </c>
      <c r="D252">
        <f>IF(COUNTIF(系1703!C:C,B252),1,0)</f>
        <v>0</v>
      </c>
      <c r="E252">
        <f>IF(COUNTIF(系1703!D:D,B252),1,0)</f>
        <v>0</v>
      </c>
      <c r="F252">
        <f>IF(COUNTIF(系1703!E:E,B252),1,0)</f>
        <v>0</v>
      </c>
      <c r="G252">
        <f t="shared" ref="G252" si="24">SUM(C252:F252)</f>
        <v>0</v>
      </c>
      <c r="H252">
        <f t="shared" ref="H252" si="25">SUM(J252:Z252)</f>
        <v>49400</v>
      </c>
      <c r="I252" s="23">
        <f t="shared" si="11"/>
        <v>4.8273920059639206</v>
      </c>
      <c r="J252">
        <f>SUMIF(K!$B:$B,$B252,K!$H:$H)</f>
        <v>20000</v>
      </c>
      <c r="K252">
        <f>SUMIF(K!$B:$B,$B252,K!$R:$R)</f>
        <v>-20000</v>
      </c>
      <c r="L252">
        <f>SUMIF(N!$B:$B,$B252,N!$H:$H)</f>
        <v>99400</v>
      </c>
      <c r="M252">
        <f>SUMIF(N!$B:$B,$B252,N!$R:$R)</f>
        <v>-50000</v>
      </c>
      <c r="N252">
        <f>SUMIF(Y!$B:$B,$B252,Y!$H:$H)</f>
        <v>0</v>
      </c>
      <c r="O252">
        <f>SUMIF(Y!$B:$B,$B252,Y!$R:$R)</f>
        <v>0</v>
      </c>
      <c r="P252">
        <f>SUMIF('R'!$B:$B,$B252,'R'!$H:$H)</f>
        <v>0</v>
      </c>
      <c r="Q252">
        <f>SUMIF('R'!$B:$B,$B252,'R'!$R:$R)</f>
        <v>0</v>
      </c>
      <c r="R252">
        <f>SUMIF(L!$B:$B,$B252,L!$H:$H)</f>
        <v>0</v>
      </c>
      <c r="S252">
        <f>SUMIF(L!$B:$B,$B252,L!$R:$R)</f>
        <v>0</v>
      </c>
      <c r="T252">
        <f>SUMIF(Gy!$B:$B,$B252,Gy!$H:$H)</f>
        <v>0</v>
      </c>
      <c r="U252">
        <f>SUMIF(Gy!$B:$B,$B252,Gy!$R:$R)</f>
        <v>0</v>
      </c>
    </row>
    <row r="253" spans="2:21" x14ac:dyDescent="0.15">
      <c r="B253" s="16" t="s">
        <v>826</v>
      </c>
      <c r="C253">
        <f>IF(COUNTIF(系1703!A:A,B253),1,0)</f>
        <v>0</v>
      </c>
      <c r="D253">
        <f>IF(COUNTIF(系1703!C:C,B253),1,0)</f>
        <v>0</v>
      </c>
      <c r="E253">
        <f>IF(COUNTIF(系1703!D:D,B253),1,0)</f>
        <v>0</v>
      </c>
      <c r="F253">
        <f>IF(COUNTIF(系1703!E:E,B253),1,0)</f>
        <v>0</v>
      </c>
      <c r="G253">
        <f t="shared" ref="G253" si="26">SUM(C253:F253)</f>
        <v>0</v>
      </c>
      <c r="H253">
        <f t="shared" ref="H253" si="27">SUM(J253:Z253)</f>
        <v>0</v>
      </c>
      <c r="I253" s="23">
        <f t="shared" si="11"/>
        <v>0</v>
      </c>
      <c r="J253">
        <f>SUMIF(K!$B:$B,$B253,K!$H:$H)</f>
        <v>12150</v>
      </c>
      <c r="K253">
        <f>SUMIF(K!$B:$B,$B253,K!$R:$R)</f>
        <v>-12150</v>
      </c>
      <c r="L253">
        <f>SUMIF(N!$B:$B,$B253,N!$H:$H)</f>
        <v>3400</v>
      </c>
      <c r="M253">
        <f>SUMIF(N!$B:$B,$B253,N!$R:$R)</f>
        <v>-3400</v>
      </c>
      <c r="N253">
        <f>SUMIF(Y!$B:$B,$B253,Y!$H:$H)</f>
        <v>6950</v>
      </c>
      <c r="O253">
        <f>SUMIF(Y!$B:$B,$B253,Y!$R:$R)</f>
        <v>-6950</v>
      </c>
      <c r="P253">
        <f>SUMIF('R'!$B:$B,$B253,'R'!$H:$H)</f>
        <v>3000</v>
      </c>
      <c r="Q253">
        <f>SUMIF('R'!$B:$B,$B253,'R'!$R:$R)</f>
        <v>-3000</v>
      </c>
      <c r="R253">
        <f>SUMIF(L!$B:$B,$B253,L!$H:$H)</f>
        <v>0</v>
      </c>
      <c r="S253">
        <f>SUMIF(L!$B:$B,$B253,L!$R:$R)</f>
        <v>0</v>
      </c>
      <c r="T253">
        <f>SUMIF(Gy!$B:$B,$B253,Gy!$H:$H)</f>
        <v>3200</v>
      </c>
      <c r="U253">
        <f>SUMIF(Gy!$B:$B,$B253,Gy!$R:$R)</f>
        <v>-3200</v>
      </c>
    </row>
    <row r="254" spans="2:21" x14ac:dyDescent="0.15">
      <c r="B254" s="10" t="s">
        <v>839</v>
      </c>
      <c r="C254">
        <f>IF(COUNTIF(系1703!A:A,B254),1,0)</f>
        <v>0</v>
      </c>
      <c r="D254">
        <f>IF(COUNTIF(系1703!C:C,B254),1,0)</f>
        <v>0</v>
      </c>
      <c r="E254">
        <f>IF(COUNTIF(系1703!D:D,B254),1,0)</f>
        <v>0</v>
      </c>
      <c r="F254">
        <f>IF(COUNTIF(系1703!E:E,B254),1,0)</f>
        <v>0</v>
      </c>
      <c r="G254">
        <f t="shared" ref="G254" si="28">SUM(C254:F254)</f>
        <v>0</v>
      </c>
      <c r="H254">
        <f t="shared" ref="H254" si="29">SUM(J254:Z254)</f>
        <v>0</v>
      </c>
      <c r="I254" s="23">
        <f t="shared" si="11"/>
        <v>0</v>
      </c>
      <c r="J254">
        <f>SUMIF(K!$B:$B,$B254,K!$H:$H)</f>
        <v>0</v>
      </c>
      <c r="K254">
        <f>SUMIF(K!$B:$B,$B254,K!$R:$R)</f>
        <v>0</v>
      </c>
      <c r="L254">
        <f>SUMIF(N!$B:$B,$B254,N!$H:$H)</f>
        <v>0</v>
      </c>
      <c r="M254">
        <f>SUMIF(N!$B:$B,$B254,N!$R:$R)</f>
        <v>0</v>
      </c>
      <c r="N254">
        <f>SUMIF(Y!$B:$B,$B254,Y!$H:$H)</f>
        <v>43956</v>
      </c>
      <c r="O254">
        <f>SUMIF(Y!$B:$B,$B254,Y!$R:$R)</f>
        <v>-43956</v>
      </c>
      <c r="P254">
        <f>SUMIF('R'!$B:$B,$B254,'R'!$H:$H)</f>
        <v>0</v>
      </c>
      <c r="Q254">
        <f>SUMIF('R'!$B:$B,$B254,'R'!$R:$R)</f>
        <v>0</v>
      </c>
      <c r="R254">
        <f>SUMIF(L!$B:$B,$B254,L!$H:$H)</f>
        <v>0</v>
      </c>
      <c r="S254">
        <f>SUMIF(L!$B:$B,$B254,L!$R:$R)</f>
        <v>0</v>
      </c>
      <c r="T254">
        <f>SUMIF(Gy!$B:$B,$B254,Gy!$H:$H)</f>
        <v>0</v>
      </c>
      <c r="U254">
        <f>SUMIF(Gy!$B:$B,$B254,Gy!$R:$R)</f>
        <v>0</v>
      </c>
    </row>
    <row r="255" spans="2:21" x14ac:dyDescent="0.15">
      <c r="B255" s="10" t="s">
        <v>937</v>
      </c>
      <c r="C255">
        <f>IF(COUNTIF(系1703!A:A,B255),1,0)</f>
        <v>0</v>
      </c>
      <c r="D255">
        <f>IF(COUNTIF(系1703!C:C,B255),1,0)</f>
        <v>0</v>
      </c>
      <c r="E255">
        <f>IF(COUNTIF(系1703!D:D,B255),1,0)</f>
        <v>0</v>
      </c>
      <c r="F255">
        <f>IF(COUNTIF(系1703!E:E,B255),1,0)</f>
        <v>0</v>
      </c>
      <c r="G255">
        <f t="shared" ref="G255" si="30">SUM(C255:F255)</f>
        <v>0</v>
      </c>
      <c r="H255">
        <f t="shared" ref="H255" si="31">SUM(J255:Z255)</f>
        <v>0</v>
      </c>
      <c r="I255" s="23">
        <f t="shared" si="11"/>
        <v>0</v>
      </c>
      <c r="J255">
        <f>SUMIF(K!$B:$B,$B255,K!$H:$H)</f>
        <v>50000</v>
      </c>
      <c r="K255">
        <f>SUMIF(K!$B:$B,$B255,K!$R:$R)</f>
        <v>-50000</v>
      </c>
      <c r="L255">
        <f>SUMIF(N!$B:$B,$B255,N!$H:$H)</f>
        <v>0</v>
      </c>
      <c r="M255">
        <f>SUMIF(N!$B:$B,$B255,N!$R:$R)</f>
        <v>0</v>
      </c>
      <c r="N255">
        <f>SUMIF(Y!$B:$B,$B255,Y!$H:$H)</f>
        <v>0</v>
      </c>
      <c r="O255">
        <f>SUMIF(Y!$B:$B,$B255,Y!$R:$R)</f>
        <v>0</v>
      </c>
      <c r="P255">
        <f>SUMIF('R'!$B:$B,$B255,'R'!$H:$H)</f>
        <v>0</v>
      </c>
      <c r="Q255">
        <f>SUMIF('R'!$B:$B,$B255,'R'!$R:$R)</f>
        <v>0</v>
      </c>
      <c r="R255">
        <f>SUMIF(L!$B:$B,$B255,L!$H:$H)</f>
        <v>0</v>
      </c>
      <c r="S255">
        <f>SUMIF(L!$B:$B,$B255,L!$R:$R)</f>
        <v>0</v>
      </c>
      <c r="T255">
        <f>SUMIF(Gy!$B:$B,$B255,Gy!$H:$H)</f>
        <v>0</v>
      </c>
      <c r="U255">
        <f>SUMIF(Gy!$B:$B,$B255,Gy!$R:$R)</f>
        <v>0</v>
      </c>
    </row>
    <row r="256" spans="2:21" x14ac:dyDescent="0.15">
      <c r="B256" s="10" t="s">
        <v>994</v>
      </c>
      <c r="C256">
        <f>IF(COUNTIF(系1703!A:A,B256),1,0)</f>
        <v>0</v>
      </c>
      <c r="D256">
        <f>IF(COUNTIF(系1703!C:C,B256),1,0)</f>
        <v>0</v>
      </c>
      <c r="E256">
        <f>IF(COUNTIF(系1703!D:D,B256),1,0)</f>
        <v>0</v>
      </c>
      <c r="F256">
        <f>IF(COUNTIF(系1703!E:E,B256),1,0)</f>
        <v>0</v>
      </c>
      <c r="G256">
        <f t="shared" ref="G256" si="32">SUM(C256:F256)</f>
        <v>0</v>
      </c>
      <c r="H256">
        <f t="shared" ref="H256" si="33">SUM(J256:Z256)</f>
        <v>37500</v>
      </c>
      <c r="I256" s="23">
        <f t="shared" si="11"/>
        <v>3.6645182231507492</v>
      </c>
      <c r="J256">
        <f>SUMIF(K!$B:$B,$B256,K!$H:$H)</f>
        <v>0</v>
      </c>
      <c r="K256">
        <f>SUMIF(K!$B:$B,$B256,K!$R:$R)</f>
        <v>0</v>
      </c>
      <c r="L256">
        <f>SUMIF(N!$B:$B,$B256,N!$H:$H)</f>
        <v>0</v>
      </c>
      <c r="M256">
        <f>SUMIF(N!$B:$B,$B256,N!$R:$R)</f>
        <v>0</v>
      </c>
      <c r="N256">
        <f>SUMIF(Y!$B:$B,$B256,Y!$H:$H)</f>
        <v>0</v>
      </c>
      <c r="O256">
        <f>SUMIF(Y!$B:$B,$B256,Y!$R:$R)</f>
        <v>0</v>
      </c>
      <c r="P256">
        <f>SUMIF('R'!$B:$B,$B256,'R'!$H:$H)</f>
        <v>0</v>
      </c>
      <c r="Q256">
        <f>SUMIF('R'!$B:$B,$B256,'R'!$R:$R)</f>
        <v>0</v>
      </c>
      <c r="R256">
        <f>SUMIF(L!$B:$B,$B256,L!$H:$H)</f>
        <v>0</v>
      </c>
      <c r="S256">
        <f>SUMIF(L!$B:$B,$B256,L!$R:$R)</f>
        <v>0</v>
      </c>
      <c r="T256">
        <f>SUMIF(Gy!$B:$B,$B256,Gy!$H:$H)</f>
        <v>37500</v>
      </c>
      <c r="U256">
        <f>SUMIF(Gy!$B:$B,$B256,Gy!$R:$R)</f>
        <v>0</v>
      </c>
    </row>
    <row r="257" spans="2:21" x14ac:dyDescent="0.15">
      <c r="B257" s="16" t="s">
        <v>996</v>
      </c>
      <c r="C257">
        <f>IF(COUNTIF(系1703!A:A,B257),1,0)</f>
        <v>0</v>
      </c>
      <c r="D257">
        <f>IF(COUNTIF(系1703!C:C,B257),1,0)</f>
        <v>0</v>
      </c>
      <c r="E257">
        <f>IF(COUNTIF(系1703!D:D,B257),1,0)</f>
        <v>0</v>
      </c>
      <c r="F257">
        <f>IF(COUNTIF(系1703!E:E,B257),1,0)</f>
        <v>0</v>
      </c>
      <c r="G257">
        <f t="shared" ref="G257" si="34">SUM(C257:F257)</f>
        <v>0</v>
      </c>
      <c r="H257">
        <f t="shared" ref="H257" si="35">SUM(J257:Z257)</f>
        <v>20500</v>
      </c>
      <c r="I257" s="23">
        <f t="shared" si="11"/>
        <v>2.0032699619890764</v>
      </c>
      <c r="J257">
        <f>SUMIF(K!$B:$B,$B257,K!$H:$H)</f>
        <v>20500</v>
      </c>
      <c r="K257">
        <f>SUMIF(K!$B:$B,$B257,K!$R:$R)</f>
        <v>0</v>
      </c>
      <c r="L257">
        <f>SUMIF(N!$B:$B,$B257,N!$H:$H)</f>
        <v>0</v>
      </c>
      <c r="M257">
        <f>SUMIF(N!$B:$B,$B257,N!$R:$R)</f>
        <v>0</v>
      </c>
      <c r="N257">
        <f>SUMIF(Y!$B:$B,$B257,Y!$H:$H)</f>
        <v>0</v>
      </c>
      <c r="O257">
        <f>SUMIF(Y!$B:$B,$B257,Y!$R:$R)</f>
        <v>0</v>
      </c>
      <c r="P257">
        <f>SUMIF('R'!$B:$B,$B257,'R'!$H:$H)</f>
        <v>0</v>
      </c>
      <c r="Q257">
        <f>SUMIF('R'!$B:$B,$B257,'R'!$R:$R)</f>
        <v>0</v>
      </c>
      <c r="R257">
        <f>SUMIF(L!$B:$B,$B257,L!$H:$H)</f>
        <v>0</v>
      </c>
      <c r="S257">
        <f>SUMIF(L!$B:$B,$B257,L!$R:$R)</f>
        <v>0</v>
      </c>
      <c r="T257">
        <f>SUMIF(Gy!$B:$B,$B257,Gy!$H:$H)</f>
        <v>0</v>
      </c>
      <c r="U257">
        <f>SUMIF(Gy!$B:$B,$B257,Gy!$R:$R)</f>
        <v>0</v>
      </c>
    </row>
    <row r="258" spans="2:21" x14ac:dyDescent="0.15">
      <c r="B258" s="10" t="s">
        <v>997</v>
      </c>
      <c r="C258">
        <f>IF(COUNTIF(系1703!A:A,B258),1,0)</f>
        <v>0</v>
      </c>
      <c r="D258">
        <f>IF(COUNTIF(系1703!C:C,B258),1,0)</f>
        <v>0</v>
      </c>
      <c r="E258">
        <f>IF(COUNTIF(系1703!D:D,B258),1,0)</f>
        <v>0</v>
      </c>
      <c r="F258">
        <f>IF(COUNTIF(系1703!E:E,B258),1,0)</f>
        <v>0</v>
      </c>
      <c r="G258">
        <f t="shared" ref="G258" si="36">SUM(C258:F258)</f>
        <v>0</v>
      </c>
      <c r="H258">
        <f t="shared" ref="H258" si="37">SUM(J258:Z258)</f>
        <v>0</v>
      </c>
      <c r="I258" s="23">
        <f t="shared" si="11"/>
        <v>0</v>
      </c>
      <c r="J258">
        <f>SUMIF(K!$B:$B,$B258,K!$H:$H)</f>
        <v>0</v>
      </c>
      <c r="K258">
        <f>SUMIF(K!$B:$B,$B258,K!$R:$R)</f>
        <v>0</v>
      </c>
      <c r="L258" t="s">
        <v>1021</v>
      </c>
      <c r="M258" t="s">
        <v>1021</v>
      </c>
      <c r="N258">
        <f>SUMIF(Y!$B:$B,$B258,Y!$H:$H)</f>
        <v>0</v>
      </c>
      <c r="O258">
        <f>SUMIF(Y!$B:$B,$B258,Y!$R:$R)</f>
        <v>0</v>
      </c>
      <c r="P258">
        <f>SUMIF('R'!$B:$B,$B258,'R'!$H:$H)</f>
        <v>0</v>
      </c>
      <c r="Q258">
        <f>SUMIF('R'!$B:$B,$B258,'R'!$R:$R)</f>
        <v>0</v>
      </c>
      <c r="R258">
        <f>SUMIF(L!$B:$B,$B258,L!$H:$H)</f>
        <v>0</v>
      </c>
      <c r="S258">
        <f>SUMIF(L!$B:$B,$B258,L!$R:$R)</f>
        <v>0</v>
      </c>
      <c r="T258">
        <f>SUMIF(Gy!$B:$B,$B258,Gy!$H:$H)</f>
        <v>7231</v>
      </c>
      <c r="U258">
        <f>SUMIF(Gy!$B:$B,$B258,Gy!$R:$R)</f>
        <v>-7231</v>
      </c>
    </row>
    <row r="259" spans="2:21" x14ac:dyDescent="0.15">
      <c r="B259" s="10" t="s">
        <v>852</v>
      </c>
      <c r="C259">
        <f>IF(COUNTIF(系1703!A:A,B259),1,0)</f>
        <v>0</v>
      </c>
      <c r="D259">
        <f>IF(COUNTIF(系1703!C:C,B259),1,0)</f>
        <v>0</v>
      </c>
      <c r="E259">
        <f>IF(COUNTIF(系1703!D:D,B259),1,0)</f>
        <v>0</v>
      </c>
      <c r="F259">
        <f>IF(COUNTIF(系1703!E:E,B259),1,0)</f>
        <v>0</v>
      </c>
      <c r="G259">
        <f t="shared" ref="G259" si="38">SUM(C259:F259)</f>
        <v>0</v>
      </c>
      <c r="H259">
        <f t="shared" ref="H259" si="39">SUM(J259:Z259)</f>
        <v>25000</v>
      </c>
      <c r="I259" s="23">
        <f t="shared" si="11"/>
        <v>2.4430121487671661</v>
      </c>
      <c r="J259">
        <f>SUMIF(K!$B:$B,$B259,K!$H:$H)</f>
        <v>25000</v>
      </c>
      <c r="K259">
        <f>SUMIF(K!$B:$B,$B259,K!$R:$R)</f>
        <v>0</v>
      </c>
      <c r="L259">
        <f>SUMIF(N!$B:$B,$B259,N!$H:$H)</f>
        <v>25000</v>
      </c>
      <c r="M259">
        <f>SUMIF(N!$B:$B,$B259,N!$R:$R)</f>
        <v>-25000</v>
      </c>
      <c r="N259">
        <f>SUMIF(Y!$B:$B,$B259,Y!$H:$H)</f>
        <v>0</v>
      </c>
      <c r="O259">
        <f>SUMIF(Y!$B:$B,$B259,Y!$R:$R)</f>
        <v>0</v>
      </c>
      <c r="P259">
        <f>SUMIF('R'!$B:$B,$B259,'R'!$H:$H)</f>
        <v>0</v>
      </c>
      <c r="Q259">
        <f>SUMIF('R'!$B:$B,$B259,'R'!$R:$R)</f>
        <v>0</v>
      </c>
      <c r="R259">
        <f>SUMIF(L!$B:$B,$B259,L!$H:$H)</f>
        <v>0</v>
      </c>
      <c r="S259">
        <f>SUMIF(L!$B:$B,$B259,L!$R:$R)</f>
        <v>0</v>
      </c>
      <c r="T259">
        <f>SUMIF(Gy!$B:$B,$B259,Gy!$H:$H)</f>
        <v>0</v>
      </c>
      <c r="U259">
        <f>SUMIF(Gy!$B:$B,$B259,Gy!$R:$R)</f>
        <v>0</v>
      </c>
    </row>
    <row r="260" spans="2:21" x14ac:dyDescent="0.15">
      <c r="B260" s="10" t="s">
        <v>1022</v>
      </c>
      <c r="C260">
        <f>IF(COUNTIF(系1703!A:A,B260),1,0)</f>
        <v>0</v>
      </c>
      <c r="D260">
        <f>IF(COUNTIF(系1703!C:C,B260),1,0)</f>
        <v>0</v>
      </c>
      <c r="E260">
        <f>IF(COUNTIF(系1703!D:D,B260),1,0)</f>
        <v>0</v>
      </c>
      <c r="F260">
        <f>IF(COUNTIF(系1703!E:E,B260),1,0)</f>
        <v>0</v>
      </c>
      <c r="G260">
        <f t="shared" ref="G260" si="40">SUM(C260:F260)</f>
        <v>0</v>
      </c>
      <c r="H260">
        <f t="shared" ref="H260" si="41">SUM(J260:Z260)</f>
        <v>9950</v>
      </c>
      <c r="I260" s="23">
        <f t="shared" ref="I260:I262" si="42">H260*100/(SUM(H$3:H$19977))</f>
        <v>0.97231883520933216</v>
      </c>
      <c r="J260">
        <f>SUMIF(K!$B:$B,$B260,K!$H:$H)</f>
        <v>0</v>
      </c>
      <c r="K260">
        <f>SUMIF(K!$B:$B,$B260,K!$R:$R)</f>
        <v>0</v>
      </c>
      <c r="L260">
        <f>SUMIF(N!$B:$B,$B260,N!$H:$H)</f>
        <v>9950</v>
      </c>
      <c r="M260">
        <f>SUMIF(N!$B:$B,$B260,N!$R:$R)</f>
        <v>0</v>
      </c>
      <c r="N260">
        <f>SUMIF(Y!$B:$B,$B260,Y!$H:$H)</f>
        <v>0</v>
      </c>
      <c r="O260">
        <f>SUMIF(Y!$B:$B,$B260,Y!$R:$R)</f>
        <v>0</v>
      </c>
      <c r="P260">
        <f>SUMIF('R'!$B:$B,$B260,'R'!$H:$H)</f>
        <v>0</v>
      </c>
      <c r="Q260">
        <f>SUMIF('R'!$B:$B,$B260,'R'!$R:$R)</f>
        <v>0</v>
      </c>
      <c r="R260">
        <f>SUMIF(L!$B:$B,$B260,L!$H:$H)</f>
        <v>0</v>
      </c>
      <c r="S260">
        <f>SUMIF(L!$B:$B,$B260,L!$R:$R)</f>
        <v>0</v>
      </c>
      <c r="T260">
        <f>SUMIF(Gy!$B:$B,$B260,Gy!$H:$H)</f>
        <v>0</v>
      </c>
      <c r="U260">
        <f>SUMIF(Gy!$B:$B,$B260,Gy!$R:$R)</f>
        <v>0</v>
      </c>
    </row>
    <row r="261" spans="2:21" x14ac:dyDescent="0.15">
      <c r="B261" s="10" t="s">
        <v>1023</v>
      </c>
      <c r="C261">
        <f>IF(COUNTIF(系1703!A:A,B261),1,0)</f>
        <v>0</v>
      </c>
      <c r="D261">
        <f>IF(COUNTIF(系1703!C:C,B261),1,0)</f>
        <v>0</v>
      </c>
      <c r="E261">
        <f>IF(COUNTIF(系1703!D:D,B261),1,0)</f>
        <v>0</v>
      </c>
      <c r="F261">
        <f>IF(COUNTIF(系1703!E:E,B261),1,0)</f>
        <v>0</v>
      </c>
      <c r="G261">
        <f t="shared" ref="G261" si="43">SUM(C261:F261)</f>
        <v>0</v>
      </c>
      <c r="H261">
        <f t="shared" ref="H261:H262" si="44">SUM(J261:Z261)</f>
        <v>10000</v>
      </c>
      <c r="I261" s="23">
        <f t="shared" si="42"/>
        <v>0.97720485950686642</v>
      </c>
      <c r="J261">
        <f>SUMIF(K!$B:$B,$B261,K!$H:$H)</f>
        <v>0</v>
      </c>
      <c r="K261">
        <f>SUMIF(K!$B:$B,$B261,K!$R:$R)</f>
        <v>0</v>
      </c>
      <c r="L261">
        <f>SUMIF(N!$B:$B,$B261,N!$H:$H)</f>
        <v>10000</v>
      </c>
      <c r="M261">
        <f>SUMIF(N!$B:$B,$B261,N!$R:$R)</f>
        <v>0</v>
      </c>
      <c r="N261">
        <f>SUMIF(Y!$B:$B,$B261,Y!$H:$H)</f>
        <v>0</v>
      </c>
      <c r="O261">
        <f>SUMIF(Y!$B:$B,$B261,Y!$R:$R)</f>
        <v>0</v>
      </c>
      <c r="P261">
        <f>SUMIF('R'!$B:$B,$B261,'R'!$H:$H)</f>
        <v>0</v>
      </c>
      <c r="Q261">
        <f>SUMIF('R'!$B:$B,$B261,'R'!$R:$R)</f>
        <v>0</v>
      </c>
      <c r="R261">
        <f>SUMIF(L!$B:$B,$B261,L!$H:$H)</f>
        <v>0</v>
      </c>
      <c r="S261">
        <f>SUMIF(L!$B:$B,$B261,L!$R:$R)</f>
        <v>0</v>
      </c>
      <c r="T261">
        <f>SUMIF(Gy!$B:$B,$B261,Gy!$H:$H)</f>
        <v>0</v>
      </c>
      <c r="U261">
        <f>SUMIF(Gy!$B:$B,$B261,Gy!$R:$R)</f>
        <v>0</v>
      </c>
    </row>
    <row r="262" spans="2:21" x14ac:dyDescent="0.15">
      <c r="B262" s="10" t="s">
        <v>1016</v>
      </c>
      <c r="C262">
        <f>IF(COUNTIF(系1703!A:A,B262),1,0)</f>
        <v>0</v>
      </c>
      <c r="D262">
        <f>IF(COUNTIF(系1703!C:C,B262),1,0)</f>
        <v>0</v>
      </c>
      <c r="E262">
        <f>IF(COUNTIF(系1703!D:D,B262),1,0)</f>
        <v>0</v>
      </c>
      <c r="F262">
        <f>IF(COUNTIF(系1703!E:E,B262),1,0)</f>
        <v>0</v>
      </c>
      <c r="G262">
        <f t="shared" ref="G262" si="45">SUM(C262:F262)</f>
        <v>0</v>
      </c>
      <c r="H262">
        <f t="shared" si="44"/>
        <v>25189.88</v>
      </c>
      <c r="I262" s="23">
        <f t="shared" si="42"/>
        <v>2.4615673146394825</v>
      </c>
      <c r="J262">
        <f>SUMIF(K!$B:$B,$B262,K!$H:$H)</f>
        <v>0</v>
      </c>
      <c r="K262">
        <f>SUMIF(K!$B:$B,$B262,K!$R:$R)</f>
        <v>0</v>
      </c>
      <c r="L262">
        <f>SUMIF(N!$B:$B,$B262,N!$H:$H)</f>
        <v>25189.88</v>
      </c>
      <c r="M262">
        <f>SUMIF(N!$B:$B,$B262,N!$R:$R)</f>
        <v>0</v>
      </c>
      <c r="N262">
        <f>SUMIF(Y!$B:$B,$B262,Y!$H:$H)</f>
        <v>0</v>
      </c>
      <c r="O262">
        <f>SUMIF(Y!$B:$B,$B262,Y!$R:$R)</f>
        <v>0</v>
      </c>
      <c r="P262">
        <f>SUMIF('R'!$B:$B,$B262,'R'!$H:$H)</f>
        <v>0</v>
      </c>
      <c r="Q262">
        <f>SUMIF('R'!$B:$B,$B262,'R'!$R:$R)</f>
        <v>0</v>
      </c>
      <c r="R262">
        <f>SUMIF(L!$B:$B,$B262,L!$H:$H)</f>
        <v>0</v>
      </c>
      <c r="S262">
        <f>SUMIF(L!$B:$B,$B262,L!$R:$R)</f>
        <v>0</v>
      </c>
      <c r="T262">
        <f>SUMIF(Gy!$B:$B,$B262,Gy!$H:$H)</f>
        <v>0</v>
      </c>
      <c r="U262">
        <f>SUMIF(Gy!$B:$B,$B262,Gy!$R:$R)</f>
        <v>0</v>
      </c>
    </row>
  </sheetData>
  <autoFilter ref="A2:S259" xr:uid="{00000000-0009-0000-0000-000002000000}"/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J103"/>
  <sheetViews>
    <sheetView workbookViewId="0">
      <selection activeCell="E2" sqref="E2"/>
    </sheetView>
  </sheetViews>
  <sheetFormatPr defaultRowHeight="13.5" x14ac:dyDescent="0.15"/>
  <cols>
    <col min="1" max="1" width="11" bestFit="1" customWidth="1"/>
    <col min="2" max="2" width="11" customWidth="1"/>
    <col min="3" max="7" width="14" customWidth="1"/>
  </cols>
  <sheetData>
    <row r="2" spans="1:10" x14ac:dyDescent="0.15">
      <c r="A2" s="8" t="s">
        <v>264</v>
      </c>
      <c r="B2" s="8"/>
      <c r="C2" s="8" t="s">
        <v>261</v>
      </c>
      <c r="D2" s="9" t="s">
        <v>260</v>
      </c>
      <c r="E2" s="9" t="s">
        <v>262</v>
      </c>
      <c r="F2" s="9"/>
      <c r="G2" s="9"/>
      <c r="H2" s="9"/>
      <c r="I2" s="9"/>
      <c r="J2" s="9"/>
    </row>
    <row r="3" spans="1:10" x14ac:dyDescent="0.15">
      <c r="A3" t="s">
        <v>259</v>
      </c>
      <c r="C3" t="s">
        <v>58</v>
      </c>
      <c r="D3" t="s">
        <v>58</v>
      </c>
      <c r="E3" t="s">
        <v>58</v>
      </c>
      <c r="H3">
        <f>IF(COUNTIF(D:D,C3),1,0)</f>
        <v>1</v>
      </c>
      <c r="I3">
        <f>IF(COUNTIF(E:E,C3),1,0)</f>
        <v>1</v>
      </c>
      <c r="J3">
        <f>H3*I3</f>
        <v>1</v>
      </c>
    </row>
    <row r="4" spans="1:10" x14ac:dyDescent="0.15">
      <c r="A4" t="s">
        <v>291</v>
      </c>
      <c r="C4" t="s">
        <v>259</v>
      </c>
      <c r="D4" t="s">
        <v>0</v>
      </c>
      <c r="E4" t="s">
        <v>0</v>
      </c>
      <c r="H4">
        <f t="shared" ref="H4:H67" si="0">IF(COUNTIF(D:D,C4),1,0)</f>
        <v>1</v>
      </c>
      <c r="I4">
        <f t="shared" ref="I4:I67" si="1">IF(COUNTIF(E:E,C4),1,0)</f>
        <v>1</v>
      </c>
      <c r="J4">
        <f t="shared" ref="J4:J67" si="2">H4*I4</f>
        <v>1</v>
      </c>
    </row>
    <row r="5" spans="1:10" x14ac:dyDescent="0.15">
      <c r="A5" t="s">
        <v>292</v>
      </c>
      <c r="C5" t="s">
        <v>132</v>
      </c>
      <c r="D5" t="s">
        <v>133</v>
      </c>
      <c r="E5" t="s">
        <v>133</v>
      </c>
      <c r="H5">
        <f t="shared" si="0"/>
        <v>1</v>
      </c>
      <c r="I5">
        <f t="shared" si="1"/>
        <v>1</v>
      </c>
      <c r="J5">
        <f t="shared" si="2"/>
        <v>1</v>
      </c>
    </row>
    <row r="6" spans="1:10" x14ac:dyDescent="0.15">
      <c r="A6" t="s">
        <v>255</v>
      </c>
      <c r="C6" t="s">
        <v>278</v>
      </c>
      <c r="D6" t="s">
        <v>137</v>
      </c>
      <c r="E6" t="s">
        <v>13</v>
      </c>
      <c r="H6">
        <f t="shared" si="0"/>
        <v>1</v>
      </c>
      <c r="I6">
        <f t="shared" si="1"/>
        <v>1</v>
      </c>
      <c r="J6">
        <f t="shared" si="2"/>
        <v>1</v>
      </c>
    </row>
    <row r="7" spans="1:10" x14ac:dyDescent="0.15">
      <c r="A7" t="s">
        <v>25</v>
      </c>
      <c r="C7" t="s">
        <v>13</v>
      </c>
      <c r="D7" t="s">
        <v>131</v>
      </c>
      <c r="E7" t="s">
        <v>279</v>
      </c>
      <c r="H7">
        <f t="shared" si="0"/>
        <v>1</v>
      </c>
      <c r="I7">
        <f t="shared" si="1"/>
        <v>1</v>
      </c>
      <c r="J7">
        <f t="shared" si="2"/>
        <v>1</v>
      </c>
    </row>
    <row r="8" spans="1:10" x14ac:dyDescent="0.15">
      <c r="A8" t="s">
        <v>26</v>
      </c>
      <c r="C8" t="s">
        <v>133</v>
      </c>
      <c r="D8" t="s">
        <v>13</v>
      </c>
      <c r="E8" t="s">
        <v>134</v>
      </c>
      <c r="H8">
        <f t="shared" si="0"/>
        <v>1</v>
      </c>
      <c r="I8">
        <f t="shared" si="1"/>
        <v>1</v>
      </c>
      <c r="J8">
        <f t="shared" si="2"/>
        <v>1</v>
      </c>
    </row>
    <row r="9" spans="1:10" x14ac:dyDescent="0.15">
      <c r="A9" t="s">
        <v>27</v>
      </c>
      <c r="C9" t="s">
        <v>60</v>
      </c>
      <c r="D9" t="s">
        <v>134</v>
      </c>
      <c r="E9" t="s">
        <v>10</v>
      </c>
      <c r="H9">
        <f t="shared" si="0"/>
        <v>0</v>
      </c>
      <c r="I9">
        <f t="shared" si="1"/>
        <v>0</v>
      </c>
      <c r="J9">
        <f t="shared" si="2"/>
        <v>0</v>
      </c>
    </row>
    <row r="10" spans="1:10" x14ac:dyDescent="0.15">
      <c r="A10" t="s">
        <v>28</v>
      </c>
      <c r="C10" t="s">
        <v>129</v>
      </c>
      <c r="D10" t="s">
        <v>222</v>
      </c>
      <c r="E10" t="s">
        <v>136</v>
      </c>
      <c r="H10">
        <f t="shared" si="0"/>
        <v>1</v>
      </c>
      <c r="I10">
        <f t="shared" si="1"/>
        <v>1</v>
      </c>
      <c r="J10">
        <f t="shared" si="2"/>
        <v>1</v>
      </c>
    </row>
    <row r="11" spans="1:10" x14ac:dyDescent="0.15">
      <c r="A11" t="s">
        <v>29</v>
      </c>
      <c r="C11" t="s">
        <v>134</v>
      </c>
      <c r="D11" t="s">
        <v>132</v>
      </c>
      <c r="E11" t="s">
        <v>132</v>
      </c>
      <c r="H11">
        <f t="shared" si="0"/>
        <v>1</v>
      </c>
      <c r="I11">
        <f t="shared" si="1"/>
        <v>1</v>
      </c>
      <c r="J11">
        <f t="shared" si="2"/>
        <v>1</v>
      </c>
    </row>
    <row r="12" spans="1:10" x14ac:dyDescent="0.15">
      <c r="A12" t="s">
        <v>30</v>
      </c>
      <c r="C12" t="s">
        <v>135</v>
      </c>
      <c r="D12" t="s">
        <v>223</v>
      </c>
      <c r="E12" t="s">
        <v>116</v>
      </c>
      <c r="H12">
        <f t="shared" si="0"/>
        <v>1</v>
      </c>
      <c r="I12">
        <f t="shared" si="1"/>
        <v>1</v>
      </c>
      <c r="J12">
        <f t="shared" si="2"/>
        <v>1</v>
      </c>
    </row>
    <row r="13" spans="1:10" x14ac:dyDescent="0.15">
      <c r="A13" t="s">
        <v>256</v>
      </c>
      <c r="C13" t="s">
        <v>10</v>
      </c>
      <c r="D13" t="s">
        <v>39</v>
      </c>
      <c r="E13" t="s">
        <v>135</v>
      </c>
      <c r="H13">
        <f t="shared" si="0"/>
        <v>1</v>
      </c>
      <c r="I13">
        <f t="shared" si="1"/>
        <v>1</v>
      </c>
      <c r="J13">
        <f t="shared" si="2"/>
        <v>1</v>
      </c>
    </row>
    <row r="14" spans="1:10" x14ac:dyDescent="0.15">
      <c r="A14" t="s">
        <v>31</v>
      </c>
      <c r="C14" t="s">
        <v>136</v>
      </c>
      <c r="D14" t="s">
        <v>10</v>
      </c>
      <c r="E14" t="s">
        <v>146</v>
      </c>
      <c r="H14">
        <f t="shared" si="0"/>
        <v>1</v>
      </c>
      <c r="I14">
        <f t="shared" si="1"/>
        <v>1</v>
      </c>
      <c r="J14">
        <f t="shared" si="2"/>
        <v>1</v>
      </c>
    </row>
    <row r="15" spans="1:10" x14ac:dyDescent="0.15">
      <c r="A15" t="s">
        <v>32</v>
      </c>
      <c r="C15" t="s">
        <v>39</v>
      </c>
      <c r="D15" t="s">
        <v>135</v>
      </c>
      <c r="E15" t="s">
        <v>137</v>
      </c>
      <c r="H15">
        <f t="shared" si="0"/>
        <v>1</v>
      </c>
      <c r="I15">
        <f t="shared" si="1"/>
        <v>1</v>
      </c>
      <c r="J15">
        <f t="shared" si="2"/>
        <v>1</v>
      </c>
    </row>
    <row r="16" spans="1:10" x14ac:dyDescent="0.15">
      <c r="A16" t="s">
        <v>33</v>
      </c>
      <c r="C16" t="s">
        <v>137</v>
      </c>
      <c r="D16" t="s">
        <v>126</v>
      </c>
      <c r="E16" t="s">
        <v>140</v>
      </c>
      <c r="H16">
        <f t="shared" si="0"/>
        <v>1</v>
      </c>
      <c r="I16">
        <f t="shared" si="1"/>
        <v>1</v>
      </c>
      <c r="J16">
        <f t="shared" si="2"/>
        <v>1</v>
      </c>
    </row>
    <row r="17" spans="1:10" x14ac:dyDescent="0.15">
      <c r="A17" t="s">
        <v>34</v>
      </c>
      <c r="C17" t="s">
        <v>138</v>
      </c>
      <c r="D17" t="s">
        <v>104</v>
      </c>
      <c r="E17" t="s">
        <v>138</v>
      </c>
      <c r="H17">
        <f t="shared" si="0"/>
        <v>1</v>
      </c>
      <c r="I17">
        <f t="shared" si="1"/>
        <v>1</v>
      </c>
      <c r="J17">
        <f t="shared" si="2"/>
        <v>1</v>
      </c>
    </row>
    <row r="18" spans="1:10" x14ac:dyDescent="0.15">
      <c r="A18" t="s">
        <v>35</v>
      </c>
      <c r="C18" t="s">
        <v>317</v>
      </c>
      <c r="D18" t="s">
        <v>129</v>
      </c>
      <c r="E18" t="s">
        <v>129</v>
      </c>
      <c r="H18">
        <f t="shared" si="0"/>
        <v>1</v>
      </c>
      <c r="I18">
        <f t="shared" si="1"/>
        <v>1</v>
      </c>
      <c r="J18">
        <f t="shared" si="2"/>
        <v>1</v>
      </c>
    </row>
    <row r="19" spans="1:10" x14ac:dyDescent="0.15">
      <c r="A19" t="s">
        <v>36</v>
      </c>
      <c r="C19" t="s">
        <v>21</v>
      </c>
      <c r="D19" t="s">
        <v>138</v>
      </c>
      <c r="E19" t="s">
        <v>211</v>
      </c>
      <c r="H19">
        <f t="shared" si="0"/>
        <v>1</v>
      </c>
      <c r="I19">
        <f t="shared" si="1"/>
        <v>1</v>
      </c>
      <c r="J19">
        <f t="shared" si="2"/>
        <v>1</v>
      </c>
    </row>
    <row r="20" spans="1:10" x14ac:dyDescent="0.15">
      <c r="A20" t="s">
        <v>37</v>
      </c>
      <c r="C20" t="s">
        <v>228</v>
      </c>
      <c r="D20" t="s">
        <v>116</v>
      </c>
      <c r="E20" t="s">
        <v>334</v>
      </c>
      <c r="H20">
        <f t="shared" si="0"/>
        <v>1</v>
      </c>
      <c r="I20">
        <f t="shared" si="1"/>
        <v>0</v>
      </c>
      <c r="J20">
        <f t="shared" si="2"/>
        <v>0</v>
      </c>
    </row>
    <row r="21" spans="1:10" x14ac:dyDescent="0.15">
      <c r="A21" t="s">
        <v>38</v>
      </c>
      <c r="C21" t="s">
        <v>116</v>
      </c>
      <c r="D21" t="s">
        <v>224</v>
      </c>
      <c r="E21" t="s">
        <v>224</v>
      </c>
      <c r="H21">
        <f t="shared" si="0"/>
        <v>1</v>
      </c>
      <c r="I21">
        <f t="shared" si="1"/>
        <v>1</v>
      </c>
      <c r="J21">
        <f t="shared" si="2"/>
        <v>1</v>
      </c>
    </row>
    <row r="22" spans="1:10" x14ac:dyDescent="0.15">
      <c r="A22" t="s">
        <v>40</v>
      </c>
      <c r="C22" t="s">
        <v>139</v>
      </c>
      <c r="D22" t="s">
        <v>136</v>
      </c>
      <c r="E22" t="s">
        <v>144</v>
      </c>
      <c r="H22">
        <f t="shared" si="0"/>
        <v>1</v>
      </c>
      <c r="I22">
        <f t="shared" si="1"/>
        <v>0</v>
      </c>
      <c r="J22">
        <f t="shared" si="2"/>
        <v>0</v>
      </c>
    </row>
    <row r="23" spans="1:10" x14ac:dyDescent="0.15">
      <c r="A23" t="s">
        <v>42</v>
      </c>
      <c r="C23" t="s">
        <v>70</v>
      </c>
      <c r="D23" t="s">
        <v>21</v>
      </c>
      <c r="E23" t="s">
        <v>148</v>
      </c>
      <c r="H23">
        <f t="shared" si="0"/>
        <v>1</v>
      </c>
      <c r="I23">
        <f t="shared" si="1"/>
        <v>1</v>
      </c>
      <c r="J23">
        <f t="shared" si="2"/>
        <v>1</v>
      </c>
    </row>
    <row r="24" spans="1:10" x14ac:dyDescent="0.15">
      <c r="A24" t="s">
        <v>293</v>
      </c>
      <c r="C24" t="s">
        <v>140</v>
      </c>
      <c r="D24" t="s">
        <v>67</v>
      </c>
      <c r="E24" t="s">
        <v>184</v>
      </c>
      <c r="H24">
        <f t="shared" si="0"/>
        <v>0</v>
      </c>
      <c r="I24">
        <f t="shared" si="1"/>
        <v>1</v>
      </c>
      <c r="J24">
        <f t="shared" si="2"/>
        <v>0</v>
      </c>
    </row>
    <row r="25" spans="1:10" x14ac:dyDescent="0.15">
      <c r="A25" t="s">
        <v>45</v>
      </c>
      <c r="C25" t="s">
        <v>141</v>
      </c>
      <c r="D25" t="s">
        <v>141</v>
      </c>
      <c r="E25" t="s">
        <v>147</v>
      </c>
      <c r="H25">
        <f t="shared" si="0"/>
        <v>1</v>
      </c>
      <c r="I25">
        <f t="shared" si="1"/>
        <v>1</v>
      </c>
      <c r="J25">
        <f t="shared" si="2"/>
        <v>1</v>
      </c>
    </row>
    <row r="26" spans="1:10" x14ac:dyDescent="0.15">
      <c r="A26" t="s">
        <v>46</v>
      </c>
      <c r="C26" t="s">
        <v>142</v>
      </c>
      <c r="D26" t="s">
        <v>146</v>
      </c>
      <c r="E26" t="s">
        <v>214</v>
      </c>
      <c r="H26">
        <f t="shared" si="0"/>
        <v>1</v>
      </c>
      <c r="I26">
        <f t="shared" si="1"/>
        <v>0</v>
      </c>
      <c r="J26">
        <f t="shared" si="2"/>
        <v>0</v>
      </c>
    </row>
    <row r="27" spans="1:10" x14ac:dyDescent="0.15">
      <c r="A27" t="s">
        <v>47</v>
      </c>
      <c r="C27" t="s">
        <v>143</v>
      </c>
      <c r="D27" t="s">
        <v>149</v>
      </c>
      <c r="E27" t="s">
        <v>152</v>
      </c>
      <c r="H27">
        <f t="shared" si="0"/>
        <v>1</v>
      </c>
      <c r="I27">
        <f t="shared" si="1"/>
        <v>1</v>
      </c>
      <c r="J27">
        <f t="shared" si="2"/>
        <v>1</v>
      </c>
    </row>
    <row r="28" spans="1:10" x14ac:dyDescent="0.15">
      <c r="A28" t="s">
        <v>48</v>
      </c>
      <c r="C28" t="s">
        <v>126</v>
      </c>
      <c r="D28" t="s">
        <v>160</v>
      </c>
      <c r="E28" t="s">
        <v>126</v>
      </c>
      <c r="H28">
        <f t="shared" si="0"/>
        <v>1</v>
      </c>
      <c r="I28">
        <f t="shared" si="1"/>
        <v>1</v>
      </c>
      <c r="J28">
        <f t="shared" si="2"/>
        <v>1</v>
      </c>
    </row>
    <row r="29" spans="1:10" x14ac:dyDescent="0.15">
      <c r="A29" t="s">
        <v>49</v>
      </c>
      <c r="C29" t="s">
        <v>144</v>
      </c>
      <c r="D29" t="s">
        <v>143</v>
      </c>
      <c r="E29" t="s">
        <v>215</v>
      </c>
      <c r="H29">
        <f t="shared" si="0"/>
        <v>1</v>
      </c>
      <c r="I29">
        <f t="shared" si="1"/>
        <v>1</v>
      </c>
      <c r="J29">
        <f t="shared" si="2"/>
        <v>1</v>
      </c>
    </row>
    <row r="30" spans="1:10" x14ac:dyDescent="0.15">
      <c r="A30" t="s">
        <v>50</v>
      </c>
      <c r="C30" t="s">
        <v>56</v>
      </c>
      <c r="D30" t="s">
        <v>70</v>
      </c>
      <c r="E30" t="s">
        <v>141</v>
      </c>
      <c r="H30">
        <f t="shared" si="0"/>
        <v>1</v>
      </c>
      <c r="I30">
        <f t="shared" si="1"/>
        <v>1</v>
      </c>
      <c r="J30">
        <f t="shared" si="2"/>
        <v>1</v>
      </c>
    </row>
    <row r="31" spans="1:10" x14ac:dyDescent="0.15">
      <c r="A31" t="s">
        <v>51</v>
      </c>
      <c r="C31" t="s">
        <v>709</v>
      </c>
      <c r="D31" t="s">
        <v>225</v>
      </c>
      <c r="E31" t="s">
        <v>164</v>
      </c>
      <c r="H31">
        <f t="shared" si="0"/>
        <v>1</v>
      </c>
      <c r="I31">
        <f t="shared" si="1"/>
        <v>1</v>
      </c>
      <c r="J31">
        <f t="shared" si="2"/>
        <v>1</v>
      </c>
    </row>
    <row r="32" spans="1:10" x14ac:dyDescent="0.15">
      <c r="A32" t="s">
        <v>52</v>
      </c>
      <c r="C32" t="s">
        <v>91</v>
      </c>
      <c r="D32" t="s">
        <v>164</v>
      </c>
      <c r="E32" t="s">
        <v>21</v>
      </c>
      <c r="H32">
        <f t="shared" si="0"/>
        <v>1</v>
      </c>
      <c r="I32">
        <f t="shared" si="1"/>
        <v>1</v>
      </c>
      <c r="J32">
        <f t="shared" si="2"/>
        <v>1</v>
      </c>
    </row>
    <row r="33" spans="1:10" x14ac:dyDescent="0.15">
      <c r="A33" t="s">
        <v>53</v>
      </c>
      <c r="C33" t="s">
        <v>79</v>
      </c>
      <c r="D33" t="s">
        <v>56</v>
      </c>
      <c r="E33" t="s">
        <v>149</v>
      </c>
      <c r="H33">
        <f t="shared" si="0"/>
        <v>0</v>
      </c>
      <c r="I33">
        <f t="shared" si="1"/>
        <v>0</v>
      </c>
      <c r="J33">
        <f t="shared" si="2"/>
        <v>0</v>
      </c>
    </row>
    <row r="34" spans="1:10" x14ac:dyDescent="0.15">
      <c r="A34" t="s">
        <v>257</v>
      </c>
      <c r="C34" t="s">
        <v>101</v>
      </c>
      <c r="D34" t="s">
        <v>139</v>
      </c>
      <c r="E34" t="s">
        <v>107</v>
      </c>
      <c r="H34">
        <f t="shared" si="0"/>
        <v>0</v>
      </c>
      <c r="I34">
        <f t="shared" si="1"/>
        <v>0</v>
      </c>
      <c r="J34">
        <f t="shared" si="2"/>
        <v>0</v>
      </c>
    </row>
    <row r="35" spans="1:10" x14ac:dyDescent="0.15">
      <c r="A35" t="s">
        <v>188</v>
      </c>
      <c r="C35" t="s">
        <v>67</v>
      </c>
      <c r="D35" t="s">
        <v>144</v>
      </c>
      <c r="E35" t="s">
        <v>169</v>
      </c>
      <c r="H35">
        <f t="shared" si="0"/>
        <v>1</v>
      </c>
      <c r="I35">
        <f t="shared" si="1"/>
        <v>0</v>
      </c>
      <c r="J35">
        <f t="shared" si="2"/>
        <v>0</v>
      </c>
    </row>
    <row r="36" spans="1:10" x14ac:dyDescent="0.15">
      <c r="A36" t="s">
        <v>142</v>
      </c>
      <c r="C36" t="s">
        <v>146</v>
      </c>
      <c r="D36" t="s">
        <v>153</v>
      </c>
      <c r="E36" t="s">
        <v>216</v>
      </c>
      <c r="H36">
        <f t="shared" si="0"/>
        <v>1</v>
      </c>
      <c r="I36">
        <f t="shared" si="1"/>
        <v>1</v>
      </c>
      <c r="J36">
        <f t="shared" si="2"/>
        <v>1</v>
      </c>
    </row>
    <row r="37" spans="1:10" x14ac:dyDescent="0.15">
      <c r="A37" t="s">
        <v>54</v>
      </c>
      <c r="C37" t="s">
        <v>147</v>
      </c>
      <c r="D37" t="s">
        <v>226</v>
      </c>
      <c r="E37" t="s">
        <v>172</v>
      </c>
      <c r="H37">
        <f t="shared" si="0"/>
        <v>1</v>
      </c>
      <c r="I37">
        <f t="shared" si="1"/>
        <v>1</v>
      </c>
      <c r="J37">
        <f t="shared" si="2"/>
        <v>1</v>
      </c>
    </row>
    <row r="38" spans="1:10" x14ac:dyDescent="0.15">
      <c r="A38" t="s">
        <v>55</v>
      </c>
      <c r="C38" t="s">
        <v>2</v>
      </c>
      <c r="D38" t="s">
        <v>227</v>
      </c>
      <c r="E38" t="s">
        <v>41</v>
      </c>
      <c r="H38">
        <f t="shared" si="0"/>
        <v>1</v>
      </c>
      <c r="I38">
        <f t="shared" si="1"/>
        <v>1</v>
      </c>
      <c r="J38">
        <f t="shared" si="2"/>
        <v>1</v>
      </c>
    </row>
    <row r="39" spans="1:10" x14ac:dyDescent="0.15">
      <c r="A39" t="s">
        <v>57</v>
      </c>
      <c r="C39" t="s">
        <v>19</v>
      </c>
      <c r="D39" t="s">
        <v>211</v>
      </c>
      <c r="E39" t="s">
        <v>65</v>
      </c>
      <c r="H39">
        <f t="shared" si="0"/>
        <v>1</v>
      </c>
      <c r="I39">
        <f t="shared" si="1"/>
        <v>1</v>
      </c>
      <c r="J39">
        <f t="shared" si="2"/>
        <v>1</v>
      </c>
    </row>
    <row r="40" spans="1:10" x14ac:dyDescent="0.15">
      <c r="C40" t="s">
        <v>148</v>
      </c>
      <c r="D40" t="s">
        <v>147</v>
      </c>
      <c r="E40" t="s">
        <v>46</v>
      </c>
      <c r="H40">
        <f t="shared" si="0"/>
        <v>1</v>
      </c>
      <c r="I40">
        <f t="shared" si="1"/>
        <v>1</v>
      </c>
      <c r="J40">
        <f t="shared" si="2"/>
        <v>1</v>
      </c>
    </row>
    <row r="41" spans="1:10" x14ac:dyDescent="0.15">
      <c r="A41" t="s">
        <v>59</v>
      </c>
      <c r="B41" s="3">
        <v>0.47489999999999999</v>
      </c>
      <c r="C41" t="s">
        <v>149</v>
      </c>
      <c r="D41" t="s">
        <v>185</v>
      </c>
      <c r="E41" t="s">
        <v>709</v>
      </c>
      <c r="H41">
        <f t="shared" si="0"/>
        <v>1</v>
      </c>
      <c r="I41">
        <f t="shared" si="1"/>
        <v>1</v>
      </c>
      <c r="J41">
        <f t="shared" si="2"/>
        <v>1</v>
      </c>
    </row>
    <row r="42" spans="1:10" x14ac:dyDescent="0.15">
      <c r="A42" t="s">
        <v>61</v>
      </c>
      <c r="B42" s="2">
        <v>0.48</v>
      </c>
      <c r="C42" t="s">
        <v>150</v>
      </c>
      <c r="D42" t="s">
        <v>217</v>
      </c>
      <c r="E42" t="s">
        <v>188</v>
      </c>
      <c r="H42">
        <f t="shared" si="0"/>
        <v>1</v>
      </c>
      <c r="I42">
        <f t="shared" si="1"/>
        <v>1</v>
      </c>
      <c r="J42">
        <f t="shared" si="2"/>
        <v>1</v>
      </c>
    </row>
    <row r="43" spans="1:10" x14ac:dyDescent="0.15">
      <c r="A43" s="6" t="s">
        <v>10</v>
      </c>
      <c r="B43" s="3">
        <v>0.1176</v>
      </c>
      <c r="C43" t="s">
        <v>46</v>
      </c>
      <c r="D43" t="s">
        <v>172</v>
      </c>
      <c r="E43" t="s">
        <v>151</v>
      </c>
      <c r="H43">
        <f t="shared" si="0"/>
        <v>1</v>
      </c>
      <c r="I43">
        <f t="shared" si="1"/>
        <v>1</v>
      </c>
      <c r="J43">
        <f t="shared" si="2"/>
        <v>1</v>
      </c>
    </row>
    <row r="44" spans="1:10" x14ac:dyDescent="0.15">
      <c r="A44" t="s">
        <v>62</v>
      </c>
      <c r="B44" s="3">
        <v>0.1237</v>
      </c>
      <c r="C44" t="s">
        <v>151</v>
      </c>
      <c r="D44" t="s">
        <v>228</v>
      </c>
      <c r="E44" t="s">
        <v>63</v>
      </c>
      <c r="H44">
        <f t="shared" si="0"/>
        <v>1</v>
      </c>
      <c r="I44">
        <f t="shared" si="1"/>
        <v>1</v>
      </c>
      <c r="J44">
        <f t="shared" si="2"/>
        <v>1</v>
      </c>
    </row>
    <row r="45" spans="1:10" x14ac:dyDescent="0.15">
      <c r="A45" t="s">
        <v>64</v>
      </c>
      <c r="B45" s="2">
        <v>0.34</v>
      </c>
      <c r="C45" t="s">
        <v>152</v>
      </c>
      <c r="D45" t="s">
        <v>65</v>
      </c>
      <c r="E45" t="s">
        <v>143</v>
      </c>
      <c r="H45">
        <f t="shared" si="0"/>
        <v>0</v>
      </c>
      <c r="I45">
        <f t="shared" si="1"/>
        <v>1</v>
      </c>
      <c r="J45">
        <f t="shared" si="2"/>
        <v>0</v>
      </c>
    </row>
    <row r="46" spans="1:10" x14ac:dyDescent="0.15">
      <c r="A46" s="6" t="s">
        <v>66</v>
      </c>
      <c r="B46" s="2">
        <v>1</v>
      </c>
      <c r="C46" t="s">
        <v>44</v>
      </c>
      <c r="D46" t="s">
        <v>229</v>
      </c>
      <c r="E46" t="s">
        <v>78</v>
      </c>
      <c r="H46">
        <f t="shared" si="0"/>
        <v>0</v>
      </c>
      <c r="I46">
        <f t="shared" si="1"/>
        <v>0</v>
      </c>
      <c r="J46">
        <f t="shared" si="2"/>
        <v>0</v>
      </c>
    </row>
    <row r="47" spans="1:10" x14ac:dyDescent="0.15">
      <c r="A47" t="s">
        <v>68</v>
      </c>
      <c r="B47" t="s">
        <v>69</v>
      </c>
      <c r="C47" t="s">
        <v>153</v>
      </c>
      <c r="D47" t="s">
        <v>151</v>
      </c>
      <c r="E47" t="s">
        <v>194</v>
      </c>
      <c r="H47">
        <f t="shared" si="0"/>
        <v>1</v>
      </c>
      <c r="I47">
        <f t="shared" si="1"/>
        <v>1</v>
      </c>
      <c r="J47">
        <f t="shared" si="2"/>
        <v>1</v>
      </c>
    </row>
    <row r="48" spans="1:10" x14ac:dyDescent="0.15">
      <c r="A48" t="s">
        <v>20</v>
      </c>
      <c r="B48">
        <v>60</v>
      </c>
      <c r="C48" t="s">
        <v>154</v>
      </c>
      <c r="D48" t="s">
        <v>709</v>
      </c>
      <c r="E48" t="s">
        <v>182</v>
      </c>
      <c r="H48">
        <f t="shared" si="0"/>
        <v>0</v>
      </c>
      <c r="I48">
        <f t="shared" si="1"/>
        <v>0</v>
      </c>
      <c r="J48">
        <f t="shared" si="2"/>
        <v>0</v>
      </c>
    </row>
    <row r="49" spans="1:10" x14ac:dyDescent="0.15">
      <c r="A49" t="s">
        <v>71</v>
      </c>
      <c r="B49" s="3">
        <v>4.99E-2</v>
      </c>
      <c r="C49" t="s">
        <v>65</v>
      </c>
      <c r="D49" t="s">
        <v>171</v>
      </c>
      <c r="E49" t="s">
        <v>56</v>
      </c>
      <c r="H49">
        <f t="shared" si="0"/>
        <v>1</v>
      </c>
      <c r="I49">
        <f t="shared" si="1"/>
        <v>1</v>
      </c>
      <c r="J49">
        <f t="shared" si="2"/>
        <v>1</v>
      </c>
    </row>
    <row r="50" spans="1:10" x14ac:dyDescent="0.15">
      <c r="A50" t="s">
        <v>72</v>
      </c>
      <c r="B50" s="2">
        <v>0.5</v>
      </c>
      <c r="C50" t="s">
        <v>63</v>
      </c>
      <c r="D50" t="s">
        <v>150</v>
      </c>
      <c r="E50" t="s">
        <v>26</v>
      </c>
      <c r="H50">
        <f t="shared" si="0"/>
        <v>1</v>
      </c>
      <c r="I50">
        <f t="shared" si="1"/>
        <v>1</v>
      </c>
      <c r="J50">
        <f t="shared" si="2"/>
        <v>1</v>
      </c>
    </row>
    <row r="51" spans="1:10" x14ac:dyDescent="0.15">
      <c r="A51" t="s">
        <v>73</v>
      </c>
      <c r="B51">
        <v>9.67</v>
      </c>
      <c r="C51" t="s">
        <v>87</v>
      </c>
      <c r="D51" t="s">
        <v>19</v>
      </c>
      <c r="E51" t="s">
        <v>185</v>
      </c>
      <c r="H51">
        <f t="shared" si="0"/>
        <v>0</v>
      </c>
      <c r="I51">
        <f t="shared" si="1"/>
        <v>0</v>
      </c>
      <c r="J51">
        <f t="shared" si="2"/>
        <v>0</v>
      </c>
    </row>
    <row r="52" spans="1:10" x14ac:dyDescent="0.15">
      <c r="A52" t="s">
        <v>74</v>
      </c>
      <c r="B52">
        <v>5</v>
      </c>
      <c r="C52" t="s">
        <v>155</v>
      </c>
      <c r="D52" t="s">
        <v>155</v>
      </c>
      <c r="E52" t="s">
        <v>171</v>
      </c>
      <c r="H52">
        <f t="shared" si="0"/>
        <v>1</v>
      </c>
      <c r="I52">
        <f t="shared" si="1"/>
        <v>0</v>
      </c>
      <c r="J52">
        <f t="shared" si="2"/>
        <v>0</v>
      </c>
    </row>
    <row r="53" spans="1:10" x14ac:dyDescent="0.15">
      <c r="A53" t="s">
        <v>75</v>
      </c>
      <c r="B53" s="2">
        <v>0.7</v>
      </c>
      <c r="C53" t="s">
        <v>156</v>
      </c>
      <c r="D53" t="s">
        <v>148</v>
      </c>
      <c r="E53" t="s">
        <v>150</v>
      </c>
      <c r="H53">
        <f t="shared" si="0"/>
        <v>1</v>
      </c>
      <c r="I53">
        <f t="shared" si="1"/>
        <v>0</v>
      </c>
      <c r="J53">
        <f t="shared" si="2"/>
        <v>0</v>
      </c>
    </row>
    <row r="54" spans="1:10" x14ac:dyDescent="0.15">
      <c r="A54" t="s">
        <v>76</v>
      </c>
      <c r="B54" s="2">
        <v>0.7</v>
      </c>
      <c r="C54" t="s">
        <v>157</v>
      </c>
      <c r="D54" t="s">
        <v>184</v>
      </c>
      <c r="E54" t="s">
        <v>217</v>
      </c>
      <c r="H54">
        <f t="shared" si="0"/>
        <v>1</v>
      </c>
      <c r="I54">
        <f t="shared" si="1"/>
        <v>1</v>
      </c>
      <c r="J54">
        <f t="shared" si="2"/>
        <v>1</v>
      </c>
    </row>
    <row r="55" spans="1:10" x14ac:dyDescent="0.15">
      <c r="A55" t="s">
        <v>239</v>
      </c>
      <c r="B55" s="2">
        <v>0.55000000000000004</v>
      </c>
      <c r="C55" t="s">
        <v>158</v>
      </c>
      <c r="D55" t="s">
        <v>188</v>
      </c>
      <c r="E55" t="s">
        <v>153</v>
      </c>
      <c r="H55">
        <f t="shared" si="0"/>
        <v>0</v>
      </c>
      <c r="I55">
        <f t="shared" si="1"/>
        <v>0</v>
      </c>
      <c r="J55">
        <f t="shared" si="2"/>
        <v>0</v>
      </c>
    </row>
    <row r="56" spans="1:10" x14ac:dyDescent="0.15">
      <c r="A56" t="s">
        <v>77</v>
      </c>
      <c r="B56" s="2">
        <v>0.45</v>
      </c>
      <c r="C56" t="s">
        <v>159</v>
      </c>
      <c r="D56" t="s">
        <v>230</v>
      </c>
      <c r="E56" t="s">
        <v>218</v>
      </c>
      <c r="H56">
        <f t="shared" si="0"/>
        <v>1</v>
      </c>
      <c r="I56">
        <f t="shared" si="1"/>
        <v>0</v>
      </c>
      <c r="J56">
        <f t="shared" si="2"/>
        <v>0</v>
      </c>
    </row>
    <row r="57" spans="1:10" x14ac:dyDescent="0.15">
      <c r="A57" t="s">
        <v>78</v>
      </c>
      <c r="B57" s="2">
        <v>0.03</v>
      </c>
      <c r="C57" t="s">
        <v>217</v>
      </c>
      <c r="D57" t="s">
        <v>221</v>
      </c>
      <c r="E57" t="s">
        <v>86</v>
      </c>
      <c r="H57">
        <f t="shared" si="0"/>
        <v>1</v>
      </c>
      <c r="I57">
        <f t="shared" si="1"/>
        <v>1</v>
      </c>
      <c r="J57">
        <f t="shared" si="2"/>
        <v>1</v>
      </c>
    </row>
    <row r="58" spans="1:10" x14ac:dyDescent="0.15">
      <c r="A58" t="s">
        <v>79</v>
      </c>
      <c r="B58" s="2">
        <v>0.51</v>
      </c>
      <c r="C58" t="s">
        <v>160</v>
      </c>
      <c r="D58" t="s">
        <v>231</v>
      </c>
      <c r="E58" t="s">
        <v>48</v>
      </c>
      <c r="H58">
        <f t="shared" si="0"/>
        <v>1</v>
      </c>
      <c r="I58">
        <f t="shared" si="1"/>
        <v>1</v>
      </c>
      <c r="J58">
        <f t="shared" si="2"/>
        <v>1</v>
      </c>
    </row>
    <row r="59" spans="1:10" x14ac:dyDescent="0.15">
      <c r="A59" t="s">
        <v>2</v>
      </c>
      <c r="B59" s="2">
        <v>0.1</v>
      </c>
      <c r="C59" t="s">
        <v>233</v>
      </c>
      <c r="D59" t="s">
        <v>142</v>
      </c>
      <c r="E59" t="s">
        <v>2</v>
      </c>
      <c r="H59">
        <f t="shared" si="0"/>
        <v>1</v>
      </c>
      <c r="I59">
        <f t="shared" si="1"/>
        <v>0</v>
      </c>
      <c r="J59">
        <f t="shared" si="2"/>
        <v>0</v>
      </c>
    </row>
    <row r="60" spans="1:10" x14ac:dyDescent="0.15">
      <c r="A60" t="s">
        <v>80</v>
      </c>
      <c r="B60" s="2">
        <v>0.72799999999999998</v>
      </c>
      <c r="C60" t="s">
        <v>161</v>
      </c>
      <c r="D60" t="s">
        <v>63</v>
      </c>
      <c r="E60" t="s">
        <v>95</v>
      </c>
      <c r="H60">
        <f t="shared" si="0"/>
        <v>0</v>
      </c>
      <c r="I60">
        <f t="shared" si="1"/>
        <v>0</v>
      </c>
      <c r="J60">
        <f t="shared" si="2"/>
        <v>0</v>
      </c>
    </row>
    <row r="61" spans="1:10" x14ac:dyDescent="0.15">
      <c r="A61" t="s">
        <v>81</v>
      </c>
      <c r="B61" s="2">
        <v>0.2</v>
      </c>
      <c r="C61" t="s">
        <v>162</v>
      </c>
      <c r="D61" t="s">
        <v>193</v>
      </c>
      <c r="E61" t="s">
        <v>181</v>
      </c>
      <c r="H61">
        <f t="shared" si="0"/>
        <v>0</v>
      </c>
      <c r="I61">
        <f t="shared" si="1"/>
        <v>1</v>
      </c>
      <c r="J61">
        <f t="shared" si="2"/>
        <v>0</v>
      </c>
    </row>
    <row r="62" spans="1:10" x14ac:dyDescent="0.15">
      <c r="A62" t="s">
        <v>82</v>
      </c>
      <c r="B62" s="2">
        <v>4.7599999999999996E-2</v>
      </c>
      <c r="C62" t="s">
        <v>163</v>
      </c>
      <c r="D62" t="s">
        <v>215</v>
      </c>
      <c r="E62" t="s">
        <v>19</v>
      </c>
      <c r="H62">
        <f t="shared" si="0"/>
        <v>1</v>
      </c>
      <c r="I62">
        <f t="shared" si="1"/>
        <v>1</v>
      </c>
      <c r="J62">
        <f t="shared" si="2"/>
        <v>1</v>
      </c>
    </row>
    <row r="63" spans="1:10" x14ac:dyDescent="0.15">
      <c r="A63" t="s">
        <v>83</v>
      </c>
      <c r="C63" t="s">
        <v>164</v>
      </c>
      <c r="D63" t="s">
        <v>91</v>
      </c>
      <c r="E63" t="s">
        <v>157</v>
      </c>
      <c r="H63">
        <f t="shared" si="0"/>
        <v>1</v>
      </c>
      <c r="I63">
        <f t="shared" si="1"/>
        <v>1</v>
      </c>
      <c r="J63">
        <f t="shared" si="2"/>
        <v>1</v>
      </c>
    </row>
    <row r="64" spans="1:10" x14ac:dyDescent="0.15">
      <c r="A64" t="s">
        <v>84</v>
      </c>
      <c r="B64" s="2">
        <v>0.4</v>
      </c>
      <c r="C64" t="s">
        <v>318</v>
      </c>
      <c r="D64" t="s">
        <v>232</v>
      </c>
      <c r="E64" t="s">
        <v>70</v>
      </c>
      <c r="H64">
        <f t="shared" si="0"/>
        <v>0</v>
      </c>
      <c r="I64">
        <f t="shared" si="1"/>
        <v>0</v>
      </c>
      <c r="J64">
        <f t="shared" si="2"/>
        <v>0</v>
      </c>
    </row>
    <row r="65" spans="1:10" x14ac:dyDescent="0.15">
      <c r="A65" t="s">
        <v>85</v>
      </c>
      <c r="C65" t="s">
        <v>165</v>
      </c>
      <c r="D65" t="s">
        <v>41</v>
      </c>
      <c r="E65" t="s">
        <v>120</v>
      </c>
      <c r="H65">
        <f t="shared" si="0"/>
        <v>0</v>
      </c>
      <c r="I65">
        <f t="shared" si="1"/>
        <v>0</v>
      </c>
      <c r="J65">
        <f t="shared" si="2"/>
        <v>0</v>
      </c>
    </row>
    <row r="66" spans="1:10" x14ac:dyDescent="0.15">
      <c r="A66" t="s">
        <v>86</v>
      </c>
      <c r="B66" s="2">
        <v>0.92</v>
      </c>
      <c r="C66" t="s">
        <v>166</v>
      </c>
      <c r="D66" t="s">
        <v>233</v>
      </c>
      <c r="E66" t="s">
        <v>162</v>
      </c>
      <c r="H66">
        <f t="shared" si="0"/>
        <v>0</v>
      </c>
      <c r="I66">
        <f t="shared" si="1"/>
        <v>0</v>
      </c>
      <c r="J66">
        <f t="shared" si="2"/>
        <v>0</v>
      </c>
    </row>
    <row r="67" spans="1:10" x14ac:dyDescent="0.15">
      <c r="A67" t="s">
        <v>87</v>
      </c>
      <c r="B67">
        <v>27</v>
      </c>
      <c r="C67" t="s">
        <v>167</v>
      </c>
      <c r="D67" t="s">
        <v>194</v>
      </c>
      <c r="E67" t="s">
        <v>160</v>
      </c>
      <c r="H67">
        <f t="shared" si="0"/>
        <v>0</v>
      </c>
      <c r="I67">
        <f t="shared" si="1"/>
        <v>0</v>
      </c>
      <c r="J67">
        <f t="shared" si="2"/>
        <v>0</v>
      </c>
    </row>
    <row r="68" spans="1:10" x14ac:dyDescent="0.15">
      <c r="A68" t="s">
        <v>88</v>
      </c>
      <c r="B68">
        <v>75</v>
      </c>
      <c r="C68" t="s">
        <v>168</v>
      </c>
      <c r="D68" t="s">
        <v>180</v>
      </c>
      <c r="E68" t="s">
        <v>163</v>
      </c>
      <c r="H68">
        <f t="shared" ref="H68:H102" si="3">IF(COUNTIF(D:D,C68),1,0)</f>
        <v>0</v>
      </c>
      <c r="I68">
        <f t="shared" ref="I68:I102" si="4">IF(COUNTIF(E:E,C68),1,0)</f>
        <v>0</v>
      </c>
      <c r="J68">
        <f t="shared" ref="J68:J102" si="5">H68*I68</f>
        <v>0</v>
      </c>
    </row>
    <row r="69" spans="1:10" x14ac:dyDescent="0.15">
      <c r="A69" t="s">
        <v>89</v>
      </c>
      <c r="B69">
        <v>4.67</v>
      </c>
      <c r="C69" t="s">
        <v>169</v>
      </c>
      <c r="D69" t="s">
        <v>234</v>
      </c>
      <c r="E69" t="s">
        <v>91</v>
      </c>
      <c r="H69">
        <f t="shared" si="3"/>
        <v>0</v>
      </c>
      <c r="I69">
        <f t="shared" si="4"/>
        <v>1</v>
      </c>
      <c r="J69">
        <f t="shared" si="5"/>
        <v>0</v>
      </c>
    </row>
    <row r="70" spans="1:10" x14ac:dyDescent="0.15">
      <c r="A70" t="s">
        <v>90</v>
      </c>
      <c r="B70">
        <v>50</v>
      </c>
      <c r="C70" t="s">
        <v>170</v>
      </c>
      <c r="D70" t="s">
        <v>191</v>
      </c>
      <c r="E70" t="s">
        <v>219</v>
      </c>
      <c r="H70">
        <f t="shared" si="3"/>
        <v>0</v>
      </c>
      <c r="I70">
        <f t="shared" si="4"/>
        <v>0</v>
      </c>
      <c r="J70">
        <f t="shared" si="5"/>
        <v>0</v>
      </c>
    </row>
    <row r="71" spans="1:10" x14ac:dyDescent="0.15">
      <c r="A71" t="s">
        <v>91</v>
      </c>
      <c r="B71">
        <v>10</v>
      </c>
      <c r="C71" t="s">
        <v>171</v>
      </c>
      <c r="D71" t="s">
        <v>78</v>
      </c>
      <c r="E71" t="s">
        <v>220</v>
      </c>
      <c r="H71">
        <f t="shared" si="3"/>
        <v>1</v>
      </c>
      <c r="I71">
        <f t="shared" si="4"/>
        <v>1</v>
      </c>
      <c r="J71">
        <f t="shared" si="5"/>
        <v>1</v>
      </c>
    </row>
    <row r="72" spans="1:10" x14ac:dyDescent="0.15">
      <c r="A72" t="s">
        <v>92</v>
      </c>
      <c r="B72">
        <v>10</v>
      </c>
      <c r="C72" t="s">
        <v>172</v>
      </c>
      <c r="D72" t="s">
        <v>235</v>
      </c>
      <c r="E72" t="s">
        <v>221</v>
      </c>
      <c r="H72">
        <f t="shared" si="3"/>
        <v>1</v>
      </c>
      <c r="I72">
        <f t="shared" si="4"/>
        <v>1</v>
      </c>
      <c r="J72">
        <f t="shared" si="5"/>
        <v>1</v>
      </c>
    </row>
    <row r="73" spans="1:10" x14ac:dyDescent="0.15">
      <c r="A73" t="s">
        <v>93</v>
      </c>
      <c r="B73">
        <v>2.2400000000000002</v>
      </c>
      <c r="C73" t="s">
        <v>173</v>
      </c>
      <c r="D73" t="s">
        <v>236</v>
      </c>
      <c r="H73">
        <f t="shared" si="3"/>
        <v>0</v>
      </c>
      <c r="I73">
        <f t="shared" si="4"/>
        <v>0</v>
      </c>
      <c r="J73">
        <f t="shared" si="5"/>
        <v>0</v>
      </c>
    </row>
    <row r="74" spans="1:10" x14ac:dyDescent="0.15">
      <c r="A74" t="s">
        <v>94</v>
      </c>
      <c r="B74" t="s">
        <v>97</v>
      </c>
      <c r="C74" t="s">
        <v>174</v>
      </c>
      <c r="D74" t="s">
        <v>237</v>
      </c>
      <c r="H74">
        <f t="shared" si="3"/>
        <v>0</v>
      </c>
      <c r="I74">
        <f t="shared" si="4"/>
        <v>0</v>
      </c>
      <c r="J74">
        <f t="shared" si="5"/>
        <v>0</v>
      </c>
    </row>
    <row r="75" spans="1:10" x14ac:dyDescent="0.15">
      <c r="A75" t="s">
        <v>96</v>
      </c>
      <c r="B75" t="s">
        <v>98</v>
      </c>
      <c r="C75" t="s">
        <v>175</v>
      </c>
      <c r="D75" t="s">
        <v>46</v>
      </c>
      <c r="H75">
        <f t="shared" si="3"/>
        <v>1</v>
      </c>
      <c r="I75">
        <f t="shared" si="4"/>
        <v>0</v>
      </c>
      <c r="J75">
        <f t="shared" si="5"/>
        <v>0</v>
      </c>
    </row>
    <row r="76" spans="1:10" x14ac:dyDescent="0.15">
      <c r="A76" t="s">
        <v>99</v>
      </c>
      <c r="B76" t="s">
        <v>100</v>
      </c>
      <c r="C76" t="s">
        <v>78</v>
      </c>
      <c r="D76" t="s">
        <v>175</v>
      </c>
      <c r="H76">
        <f t="shared" si="3"/>
        <v>1</v>
      </c>
      <c r="I76">
        <f t="shared" si="4"/>
        <v>1</v>
      </c>
      <c r="J76">
        <f t="shared" si="5"/>
        <v>1</v>
      </c>
    </row>
    <row r="77" spans="1:10" x14ac:dyDescent="0.15">
      <c r="A77" t="s">
        <v>102</v>
      </c>
      <c r="C77" t="s">
        <v>176</v>
      </c>
      <c r="D77" t="s">
        <v>163</v>
      </c>
      <c r="H77">
        <f t="shared" si="3"/>
        <v>0</v>
      </c>
      <c r="I77">
        <f t="shared" si="4"/>
        <v>0</v>
      </c>
      <c r="J77">
        <f t="shared" si="5"/>
        <v>0</v>
      </c>
    </row>
    <row r="78" spans="1:10" x14ac:dyDescent="0.15">
      <c r="A78" s="6" t="s">
        <v>103</v>
      </c>
      <c r="B78" s="6"/>
      <c r="C78" t="s">
        <v>177</v>
      </c>
      <c r="D78" t="s">
        <v>238</v>
      </c>
      <c r="H78">
        <f t="shared" si="3"/>
        <v>0</v>
      </c>
      <c r="I78">
        <f t="shared" si="4"/>
        <v>0</v>
      </c>
      <c r="J78">
        <f t="shared" si="5"/>
        <v>0</v>
      </c>
    </row>
    <row r="79" spans="1:10" x14ac:dyDescent="0.15">
      <c r="A79" t="s">
        <v>105</v>
      </c>
      <c r="C79" t="s">
        <v>178</v>
      </c>
      <c r="D79" t="s">
        <v>157</v>
      </c>
      <c r="H79">
        <f t="shared" si="3"/>
        <v>0</v>
      </c>
      <c r="I79">
        <f t="shared" si="4"/>
        <v>0</v>
      </c>
      <c r="J79">
        <f t="shared" si="5"/>
        <v>0</v>
      </c>
    </row>
    <row r="80" spans="1:10" x14ac:dyDescent="0.15">
      <c r="A80" t="s">
        <v>106</v>
      </c>
      <c r="C80" t="s">
        <v>53</v>
      </c>
      <c r="D80" t="s">
        <v>239</v>
      </c>
      <c r="H80">
        <f t="shared" si="3"/>
        <v>0</v>
      </c>
      <c r="I80">
        <f t="shared" si="4"/>
        <v>0</v>
      </c>
      <c r="J80">
        <f t="shared" si="5"/>
        <v>0</v>
      </c>
    </row>
    <row r="81" spans="1:10" x14ac:dyDescent="0.15">
      <c r="A81" t="s">
        <v>107</v>
      </c>
      <c r="C81" t="s">
        <v>179</v>
      </c>
      <c r="D81" t="s">
        <v>240</v>
      </c>
      <c r="H81">
        <f t="shared" si="3"/>
        <v>0</v>
      </c>
      <c r="I81">
        <f t="shared" si="4"/>
        <v>0</v>
      </c>
      <c r="J81">
        <f t="shared" si="5"/>
        <v>0</v>
      </c>
    </row>
    <row r="82" spans="1:10" x14ac:dyDescent="0.15">
      <c r="A82" t="s">
        <v>258</v>
      </c>
      <c r="C82" t="s">
        <v>180</v>
      </c>
      <c r="D82" t="s">
        <v>107</v>
      </c>
      <c r="H82">
        <f t="shared" si="3"/>
        <v>1</v>
      </c>
      <c r="I82">
        <f t="shared" si="4"/>
        <v>0</v>
      </c>
      <c r="J82">
        <f t="shared" si="5"/>
        <v>0</v>
      </c>
    </row>
    <row r="83" spans="1:10" x14ac:dyDescent="0.15">
      <c r="A83" t="s">
        <v>162</v>
      </c>
      <c r="C83" t="s">
        <v>181</v>
      </c>
      <c r="D83" t="s">
        <v>2</v>
      </c>
      <c r="H83">
        <f t="shared" si="3"/>
        <v>0</v>
      </c>
      <c r="I83">
        <f t="shared" si="4"/>
        <v>1</v>
      </c>
      <c r="J83">
        <f t="shared" si="5"/>
        <v>0</v>
      </c>
    </row>
    <row r="84" spans="1:10" x14ac:dyDescent="0.15">
      <c r="A84" t="s">
        <v>355</v>
      </c>
      <c r="C84" t="s">
        <v>182</v>
      </c>
      <c r="D84" t="s">
        <v>241</v>
      </c>
      <c r="H84">
        <f t="shared" si="3"/>
        <v>0</v>
      </c>
      <c r="I84">
        <f t="shared" si="4"/>
        <v>1</v>
      </c>
      <c r="J84">
        <f t="shared" si="5"/>
        <v>0</v>
      </c>
    </row>
    <row r="85" spans="1:10" x14ac:dyDescent="0.15">
      <c r="A85" t="s">
        <v>287</v>
      </c>
      <c r="C85" t="s">
        <v>183</v>
      </c>
      <c r="D85" t="s">
        <v>242</v>
      </c>
      <c r="H85">
        <f t="shared" si="3"/>
        <v>0</v>
      </c>
      <c r="I85">
        <f t="shared" si="4"/>
        <v>0</v>
      </c>
      <c r="J85">
        <f t="shared" si="5"/>
        <v>0</v>
      </c>
    </row>
    <row r="86" spans="1:10" x14ac:dyDescent="0.15">
      <c r="A86" t="s">
        <v>108</v>
      </c>
      <c r="C86" t="s">
        <v>184</v>
      </c>
      <c r="D86" t="s">
        <v>243</v>
      </c>
      <c r="H86">
        <f t="shared" si="3"/>
        <v>1</v>
      </c>
      <c r="I86">
        <f t="shared" si="4"/>
        <v>1</v>
      </c>
      <c r="J86">
        <f t="shared" si="5"/>
        <v>1</v>
      </c>
    </row>
    <row r="87" spans="1:10" x14ac:dyDescent="0.15">
      <c r="A87" t="s">
        <v>109</v>
      </c>
      <c r="C87" t="s">
        <v>230</v>
      </c>
      <c r="D87" t="s">
        <v>244</v>
      </c>
      <c r="H87">
        <f t="shared" si="3"/>
        <v>1</v>
      </c>
      <c r="I87">
        <f t="shared" si="4"/>
        <v>0</v>
      </c>
      <c r="J87">
        <f t="shared" si="5"/>
        <v>0</v>
      </c>
    </row>
    <row r="88" spans="1:10" x14ac:dyDescent="0.15">
      <c r="A88" t="s">
        <v>110</v>
      </c>
      <c r="C88" t="s">
        <v>185</v>
      </c>
      <c r="D88" t="s">
        <v>245</v>
      </c>
      <c r="H88">
        <f t="shared" si="3"/>
        <v>1</v>
      </c>
      <c r="I88">
        <f t="shared" si="4"/>
        <v>1</v>
      </c>
      <c r="J88">
        <f t="shared" si="5"/>
        <v>1</v>
      </c>
    </row>
    <row r="89" spans="1:10" x14ac:dyDescent="0.15">
      <c r="A89" t="s">
        <v>111</v>
      </c>
      <c r="C89" t="s">
        <v>186</v>
      </c>
      <c r="D89" t="s">
        <v>159</v>
      </c>
      <c r="H89">
        <f t="shared" si="3"/>
        <v>0</v>
      </c>
      <c r="I89">
        <f t="shared" si="4"/>
        <v>0</v>
      </c>
      <c r="J89">
        <f t="shared" si="5"/>
        <v>0</v>
      </c>
    </row>
    <row r="90" spans="1:10" x14ac:dyDescent="0.15">
      <c r="A90" t="s">
        <v>112</v>
      </c>
      <c r="C90" t="s">
        <v>107</v>
      </c>
      <c r="D90" t="s">
        <v>246</v>
      </c>
      <c r="H90">
        <f t="shared" si="3"/>
        <v>1</v>
      </c>
      <c r="I90">
        <f t="shared" si="4"/>
        <v>1</v>
      </c>
      <c r="J90">
        <f t="shared" si="5"/>
        <v>1</v>
      </c>
    </row>
    <row r="91" spans="1:10" x14ac:dyDescent="0.15">
      <c r="A91" t="s">
        <v>113</v>
      </c>
      <c r="C91" t="s">
        <v>187</v>
      </c>
      <c r="D91" t="s">
        <v>247</v>
      </c>
      <c r="H91">
        <f t="shared" si="3"/>
        <v>0</v>
      </c>
      <c r="I91">
        <f t="shared" si="4"/>
        <v>0</v>
      </c>
      <c r="J91">
        <f t="shared" si="5"/>
        <v>0</v>
      </c>
    </row>
    <row r="92" spans="1:10" x14ac:dyDescent="0.15">
      <c r="A92" t="s">
        <v>356</v>
      </c>
      <c r="C92" t="s">
        <v>188</v>
      </c>
      <c r="D92" t="s">
        <v>248</v>
      </c>
      <c r="H92">
        <f t="shared" si="3"/>
        <v>1</v>
      </c>
      <c r="I92">
        <f t="shared" si="4"/>
        <v>1</v>
      </c>
      <c r="J92">
        <f t="shared" si="5"/>
        <v>1</v>
      </c>
    </row>
    <row r="93" spans="1:10" x14ac:dyDescent="0.15">
      <c r="A93" s="6" t="s">
        <v>1</v>
      </c>
      <c r="B93" s="6"/>
      <c r="C93" t="s">
        <v>189</v>
      </c>
      <c r="D93" t="s">
        <v>156</v>
      </c>
      <c r="H93">
        <f t="shared" si="3"/>
        <v>0</v>
      </c>
      <c r="I93">
        <f t="shared" si="4"/>
        <v>0</v>
      </c>
      <c r="J93">
        <f t="shared" si="5"/>
        <v>0</v>
      </c>
    </row>
    <row r="94" spans="1:10" x14ac:dyDescent="0.15">
      <c r="A94" t="s">
        <v>114</v>
      </c>
      <c r="C94" t="s">
        <v>190</v>
      </c>
      <c r="D94" t="s">
        <v>249</v>
      </c>
      <c r="H94">
        <f t="shared" si="3"/>
        <v>0</v>
      </c>
      <c r="I94">
        <f t="shared" si="4"/>
        <v>0</v>
      </c>
      <c r="J94">
        <f t="shared" si="5"/>
        <v>0</v>
      </c>
    </row>
    <row r="95" spans="1:10" x14ac:dyDescent="0.15">
      <c r="A95" t="s">
        <v>115</v>
      </c>
      <c r="C95" t="s">
        <v>191</v>
      </c>
      <c r="D95" t="s">
        <v>250</v>
      </c>
      <c r="H95">
        <f t="shared" si="3"/>
        <v>1</v>
      </c>
      <c r="I95">
        <f t="shared" si="4"/>
        <v>0</v>
      </c>
      <c r="J95">
        <f t="shared" si="5"/>
        <v>0</v>
      </c>
    </row>
    <row r="96" spans="1:10" x14ac:dyDescent="0.15">
      <c r="C96" t="s">
        <v>192</v>
      </c>
      <c r="D96" t="s">
        <v>251</v>
      </c>
      <c r="H96">
        <f t="shared" si="3"/>
        <v>0</v>
      </c>
      <c r="I96">
        <f t="shared" si="4"/>
        <v>0</v>
      </c>
      <c r="J96">
        <f t="shared" si="5"/>
        <v>0</v>
      </c>
    </row>
    <row r="97" spans="1:10" x14ac:dyDescent="0.15">
      <c r="A97" t="s">
        <v>117</v>
      </c>
      <c r="C97" t="s">
        <v>193</v>
      </c>
      <c r="D97" t="s">
        <v>252</v>
      </c>
      <c r="H97">
        <f t="shared" si="3"/>
        <v>1</v>
      </c>
      <c r="I97">
        <f t="shared" si="4"/>
        <v>0</v>
      </c>
      <c r="J97">
        <f t="shared" si="5"/>
        <v>0</v>
      </c>
    </row>
    <row r="98" spans="1:10" x14ac:dyDescent="0.15">
      <c r="A98" t="s">
        <v>118</v>
      </c>
      <c r="C98" t="s">
        <v>194</v>
      </c>
      <c r="D98" t="s">
        <v>253</v>
      </c>
      <c r="H98">
        <f t="shared" si="3"/>
        <v>1</v>
      </c>
      <c r="I98">
        <f t="shared" si="4"/>
        <v>1</v>
      </c>
      <c r="J98">
        <f t="shared" si="5"/>
        <v>1</v>
      </c>
    </row>
    <row r="99" spans="1:10" x14ac:dyDescent="0.15">
      <c r="A99" t="s">
        <v>119</v>
      </c>
      <c r="C99" t="s">
        <v>195</v>
      </c>
      <c r="D99" t="s">
        <v>254</v>
      </c>
      <c r="H99">
        <f t="shared" si="3"/>
        <v>0</v>
      </c>
      <c r="I99">
        <f t="shared" si="4"/>
        <v>0</v>
      </c>
      <c r="J99">
        <f t="shared" si="5"/>
        <v>0</v>
      </c>
    </row>
    <row r="100" spans="1:10" x14ac:dyDescent="0.15">
      <c r="A100" t="s">
        <v>121</v>
      </c>
      <c r="C100" t="s">
        <v>120</v>
      </c>
      <c r="D100" t="s">
        <v>27</v>
      </c>
      <c r="H100">
        <f t="shared" si="3"/>
        <v>0</v>
      </c>
      <c r="I100">
        <f t="shared" si="4"/>
        <v>1</v>
      </c>
      <c r="J100">
        <f t="shared" si="5"/>
        <v>0</v>
      </c>
    </row>
    <row r="101" spans="1:10" x14ac:dyDescent="0.15">
      <c r="A101" s="6" t="s">
        <v>122</v>
      </c>
      <c r="B101" s="6"/>
      <c r="C101" t="s">
        <v>196</v>
      </c>
      <c r="H101">
        <f t="shared" si="3"/>
        <v>0</v>
      </c>
      <c r="I101">
        <f t="shared" si="4"/>
        <v>0</v>
      </c>
      <c r="J101">
        <f t="shared" si="5"/>
        <v>0</v>
      </c>
    </row>
    <row r="102" spans="1:10" x14ac:dyDescent="0.15">
      <c r="A102" t="s">
        <v>123</v>
      </c>
      <c r="C102" t="s">
        <v>197</v>
      </c>
      <c r="H102">
        <f t="shared" si="3"/>
        <v>0</v>
      </c>
      <c r="I102">
        <f t="shared" si="4"/>
        <v>0</v>
      </c>
      <c r="J102">
        <f t="shared" si="5"/>
        <v>0</v>
      </c>
    </row>
    <row r="103" spans="1:10" x14ac:dyDescent="0.15">
      <c r="A103" t="s">
        <v>124</v>
      </c>
    </row>
  </sheetData>
  <autoFilter ref="C1:J102" xr:uid="{00000000-0009-0000-0000-000003000000}"/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I64"/>
  <sheetViews>
    <sheetView tabSelected="1" zoomScaleNormal="100" workbookViewId="0">
      <selection activeCell="H9" sqref="H9"/>
    </sheetView>
  </sheetViews>
  <sheetFormatPr defaultRowHeight="13.5" x14ac:dyDescent="0.15"/>
  <cols>
    <col min="1" max="1" width="12.75" style="46" bestFit="1" customWidth="1"/>
    <col min="2" max="2" width="11.625" style="46" bestFit="1" customWidth="1"/>
    <col min="3" max="3" width="16.375" style="47" bestFit="1" customWidth="1"/>
    <col min="4" max="4" width="12.75" style="46" bestFit="1" customWidth="1"/>
    <col min="5" max="5" width="11" style="46" bestFit="1" customWidth="1"/>
    <col min="6" max="6" width="9.5" style="46" bestFit="1" customWidth="1"/>
    <col min="7" max="7" width="9" style="46" bestFit="1" customWidth="1"/>
    <col min="8" max="8" width="6.5" style="46" bestFit="1" customWidth="1"/>
    <col min="9" max="9" width="7.5" style="46" bestFit="1" customWidth="1"/>
    <col min="10" max="10" width="8.75" style="46" customWidth="1"/>
    <col min="11" max="11" width="7.125" style="46" bestFit="1" customWidth="1"/>
    <col min="12" max="13" width="9" style="46"/>
    <col min="14" max="14" width="12.75" style="46" bestFit="1" customWidth="1"/>
    <col min="15" max="15" width="9" style="48" bestFit="1" customWidth="1"/>
    <col min="16" max="16" width="12.75" style="46" bestFit="1" customWidth="1"/>
    <col min="17" max="17" width="9" style="46"/>
    <col min="18" max="18" width="12.75" style="46" bestFit="1" customWidth="1"/>
    <col min="19" max="19" width="11.625" style="46" bestFit="1" customWidth="1"/>
    <col min="20" max="20" width="9" style="46"/>
    <col min="21" max="21" width="11.625" style="46" bestFit="1" customWidth="1"/>
    <col min="22" max="16384" width="9" style="46"/>
  </cols>
  <sheetData>
    <row r="1" spans="1:61" x14ac:dyDescent="0.15">
      <c r="B1" s="46" t="s">
        <v>295</v>
      </c>
      <c r="C1" s="55" t="s">
        <v>708</v>
      </c>
      <c r="D1" s="51" t="s">
        <v>697</v>
      </c>
      <c r="E1" s="51" t="s">
        <v>698</v>
      </c>
      <c r="F1" s="51" t="s">
        <v>699</v>
      </c>
      <c r="G1" s="51" t="s">
        <v>700</v>
      </c>
      <c r="H1" s="46" t="s">
        <v>590</v>
      </c>
      <c r="I1" s="51" t="s">
        <v>701</v>
      </c>
      <c r="J1" s="51" t="s">
        <v>702</v>
      </c>
      <c r="K1" s="51" t="s">
        <v>703</v>
      </c>
      <c r="L1" s="51" t="s">
        <v>704</v>
      </c>
      <c r="M1" s="51" t="s">
        <v>705</v>
      </c>
      <c r="N1" s="51" t="s">
        <v>706</v>
      </c>
      <c r="O1" s="79" t="s">
        <v>707</v>
      </c>
      <c r="P1" s="46" t="s">
        <v>349</v>
      </c>
      <c r="Q1" s="46" t="s">
        <v>344</v>
      </c>
      <c r="R1" s="46" t="s">
        <v>345</v>
      </c>
      <c r="S1" s="46" t="s">
        <v>351</v>
      </c>
    </row>
    <row r="2" spans="1:61" x14ac:dyDescent="0.15">
      <c r="A2" s="47">
        <f t="shared" ref="A2:A7" ca="1" si="0">C2+D2</f>
        <v>359422</v>
      </c>
      <c r="B2" s="46" t="s">
        <v>294</v>
      </c>
      <c r="C2" s="47">
        <f t="shared" ref="C2:C7" ca="1" si="1">SUM(INDIRECT("'"&amp;B2&amp;"'!H:H"))</f>
        <v>2133010.79</v>
      </c>
      <c r="D2" s="46">
        <f t="shared" ref="D2:D7" ca="1" si="2">SUM(INDIRECT("'"&amp;B2&amp;"'!R:R"))</f>
        <v>-1773588.79</v>
      </c>
      <c r="E2" s="46">
        <f t="shared" ref="E2:E7" ca="1" si="3">SUM(INDIRECT("'"&amp;B2&amp;"'!T:T"),INDIRECT("'"&amp;B2&amp;"'!U:U"))*(-1)</f>
        <v>-46445.239999999991</v>
      </c>
      <c r="F2" s="46">
        <f t="shared" ref="F2:F7" ca="1" si="4">SUM(INDIRECT("'"&amp;B2&amp;"'!L:M"))</f>
        <v>35197.229999999996</v>
      </c>
      <c r="G2" s="46">
        <f t="shared" ref="G2:G7" ca="1" si="5">SUM(INDIRECT("'"&amp;B2&amp;"'!P:P"))</f>
        <v>19481.64</v>
      </c>
      <c r="H2" s="46">
        <f ca="1">-1*SUM(INDIRECT("'"&amp;B2&amp;"'!Z:Z"))</f>
        <v>0</v>
      </c>
      <c r="I2" s="46">
        <f t="shared" ref="I2:I5" ca="1" si="6">SUMIFS(INDIRECT("'"&amp;B2&amp;"'!W:W"),INDIRECT("'"&amp;B2&amp;"'!K:K"),"&lt;="&amp;TODAY(),INDIRECT("'"&amp;B2&amp;"'!W:W"),"&gt;0")</f>
        <v>5820</v>
      </c>
      <c r="J2" s="46">
        <f t="shared" ref="J2:J6" ca="1" si="7">SUMIFS(INDIRECT("'"&amp;B2&amp;"'!W:W"),INDIRECT("'"&amp;B2&amp;"'!K:K"),"&lt;="&amp;TODAY()+1,INDIRECT("'"&amp;B2&amp;"'!W:W"),"&gt;0")+I2*-1</f>
        <v>0</v>
      </c>
      <c r="K2" s="46">
        <f t="shared" ref="K2:K6" ca="1" si="8">SUMIFS(INDIRECT("'"&amp;B2&amp;"'!W:W"),INDIRECT("'"&amp;B2&amp;"'!K:K"),"&lt;="&amp;TODAY()+2,INDIRECT("'"&amp;B2&amp;"'!W:W"),"&gt;0")+(J2+I2)*-1</f>
        <v>0</v>
      </c>
      <c r="L2" s="46">
        <f t="shared" ref="L2:L6" ca="1" si="9">SUMIFS(INDIRECT("'"&amp;B2&amp;"'!W:W"),INDIRECT("'"&amp;B2&amp;"'!K:K"),"&lt;="&amp;TODAY()+3,INDIRECT("'"&amp;B2&amp;"'!W:W"),"&gt;0")+(I2+J2+K2)*-1</f>
        <v>0</v>
      </c>
      <c r="M2" s="46">
        <f t="shared" ref="M2:M6" ca="1" si="10">SUMIFS(INDIRECT("'"&amp;B2&amp;"'!W:W"),INDIRECT("'"&amp;B2&amp;"'!K:K"),"&lt;="&amp;TODAY()+7,INDIRECT("'"&amp;B2&amp;"'!W:W"),"&gt;0")+(J2+L2+I2+K2)*-1</f>
        <v>30680</v>
      </c>
      <c r="N2" s="46">
        <f t="shared" ref="N2:N7" ca="1" si="11">SUMIFS(INDIRECT("'"&amp;B2&amp;"'!W:W"),INDIRECT("'"&amp;B2&amp;"'!K:K"),"&lt;="&amp;TODAY()+31,INDIRECT("'"&amp;B2&amp;"'!W:W"),"&gt;0")+(K2+M2+J2+L2+I2)*-1</f>
        <v>91500</v>
      </c>
      <c r="O2" s="48">
        <f t="shared" ref="O2:O6" ca="1" si="12">C2+D2-SUM(I2:N2)</f>
        <v>231422</v>
      </c>
      <c r="P2" s="46">
        <f t="shared" ref="P2:P6" ca="1" si="13">F2*12/C2</f>
        <v>0.19801435697378725</v>
      </c>
      <c r="Q2" s="46">
        <f t="shared" ref="Q2:Q6" ca="1" si="14">SUM(F2:G2)*12/C2</f>
        <v>0.30761515275785356</v>
      </c>
      <c r="R2" s="46">
        <f t="shared" ref="R2:R6" ca="1" si="15">E2*100/D2</f>
        <v>2.6187152434584338</v>
      </c>
      <c r="S2" s="46">
        <f ca="1">SUMIF(INDIRECT("'"&amp;B2&amp;"'!W:W"),"=0",INDIRECT("'"&amp;B2&amp;"'!Y:Y"))*12/SUMIF(INDIRECT("'"&amp;B2&amp;"'!W:W"),"=0",INDIRECT("'"&amp;B2&amp;"'!H:H"))</f>
        <v>0.21268241594884946</v>
      </c>
    </row>
    <row r="3" spans="1:61" x14ac:dyDescent="0.15">
      <c r="A3" s="47">
        <f t="shared" ca="1" si="0"/>
        <v>251444</v>
      </c>
      <c r="B3" s="46" t="s">
        <v>407</v>
      </c>
      <c r="C3" s="47">
        <f t="shared" ca="1" si="1"/>
        <v>1806280.71</v>
      </c>
      <c r="D3" s="46">
        <f t="shared" ca="1" si="2"/>
        <v>-1554836.71</v>
      </c>
      <c r="E3" s="46">
        <f t="shared" ca="1" si="3"/>
        <v>-37980.03</v>
      </c>
      <c r="F3" s="46">
        <f t="shared" ca="1" si="4"/>
        <v>25846.05</v>
      </c>
      <c r="G3" s="46">
        <f t="shared" ca="1" si="5"/>
        <v>16334.66</v>
      </c>
      <c r="H3" s="46">
        <f t="shared" ref="H3:H7" ca="1" si="16">-1*SUM(INDIRECT("'"&amp;B3&amp;"'!Z:Z"))</f>
        <v>85</v>
      </c>
      <c r="I3" s="46">
        <f t="shared" ca="1" si="6"/>
        <v>0</v>
      </c>
      <c r="J3" s="46">
        <f t="shared" ca="1" si="7"/>
        <v>0</v>
      </c>
      <c r="K3" s="46">
        <f t="shared" ca="1" si="8"/>
        <v>0</v>
      </c>
      <c r="L3" s="46">
        <f t="shared" ca="1" si="9"/>
        <v>0</v>
      </c>
      <c r="M3" s="46">
        <f t="shared" ca="1" si="10"/>
        <v>57000</v>
      </c>
      <c r="N3" s="46">
        <f t="shared" ca="1" si="11"/>
        <v>155074</v>
      </c>
      <c r="O3" s="48">
        <f t="shared" ca="1" si="12"/>
        <v>39370</v>
      </c>
      <c r="P3" s="46">
        <f t="shared" ca="1" si="13"/>
        <v>0.17170786261676901</v>
      </c>
      <c r="Q3" s="46">
        <f t="shared" ca="1" si="14"/>
        <v>0.28022694213459215</v>
      </c>
      <c r="R3" s="46">
        <f t="shared" ca="1" si="15"/>
        <v>2.4427021664545081</v>
      </c>
      <c r="S3" s="46">
        <f t="shared" ref="S3:S7" ca="1" si="17">SUMIF(INDIRECT("'"&amp;B3&amp;"'!W:W"),"=0",INDIRECT("'"&amp;B3&amp;"'!X:X"))*12/SUMIF(INDIRECT("'"&amp;B3&amp;"'!W:W"),"=0",INDIRECT("'"&amp;B3&amp;"'!H:H"))</f>
        <v>0.24598145924468345</v>
      </c>
    </row>
    <row r="4" spans="1:61" x14ac:dyDescent="0.15">
      <c r="A4" s="47">
        <f t="shared" ca="1" si="0"/>
        <v>170039.87999999989</v>
      </c>
      <c r="B4" s="46" t="s">
        <v>296</v>
      </c>
      <c r="C4" s="47">
        <f t="shared" ca="1" si="1"/>
        <v>1240630.8799999999</v>
      </c>
      <c r="D4" s="46">
        <f t="shared" ca="1" si="2"/>
        <v>-1070591</v>
      </c>
      <c r="E4" s="46">
        <f t="shared" ca="1" si="3"/>
        <v>-23960.51</v>
      </c>
      <c r="F4" s="46">
        <f t="shared" ca="1" si="4"/>
        <v>18178.47</v>
      </c>
      <c r="G4" s="46">
        <f t="shared" ca="1" si="5"/>
        <v>10091.799999999999</v>
      </c>
      <c r="H4" s="46">
        <f t="shared" ca="1" si="16"/>
        <v>1550</v>
      </c>
      <c r="I4" s="46">
        <f t="shared" ca="1" si="6"/>
        <v>0</v>
      </c>
      <c r="J4" s="46">
        <f t="shared" ca="1" si="7"/>
        <v>0</v>
      </c>
      <c r="K4" s="46">
        <f t="shared" ca="1" si="8"/>
        <v>0</v>
      </c>
      <c r="L4" s="46">
        <f t="shared" ca="1" si="9"/>
        <v>0</v>
      </c>
      <c r="M4" s="46">
        <f t="shared" ca="1" si="10"/>
        <v>0</v>
      </c>
      <c r="N4" s="46">
        <f t="shared" ca="1" si="11"/>
        <v>114792</v>
      </c>
      <c r="O4" s="48">
        <f t="shared" ca="1" si="12"/>
        <v>55247.879999999888</v>
      </c>
      <c r="P4" s="46">
        <f t="shared" ca="1" si="13"/>
        <v>0.17583121903269089</v>
      </c>
      <c r="Q4" s="46">
        <f t="shared" ca="1" si="14"/>
        <v>0.27344413674436352</v>
      </c>
      <c r="R4" s="46">
        <f t="shared" ca="1" si="15"/>
        <v>2.2380638357692155</v>
      </c>
      <c r="S4" s="46">
        <f t="shared" ca="1" si="17"/>
        <v>0.21756259544116188</v>
      </c>
    </row>
    <row r="5" spans="1:61" x14ac:dyDescent="0.15">
      <c r="A5" s="47">
        <f t="shared" ca="1" si="0"/>
        <v>170757</v>
      </c>
      <c r="B5" s="46" t="s">
        <v>406</v>
      </c>
      <c r="C5" s="47">
        <f t="shared" ca="1" si="1"/>
        <v>1588973.9</v>
      </c>
      <c r="D5" s="46">
        <f t="shared" ca="1" si="2"/>
        <v>-1418216.9</v>
      </c>
      <c r="E5" s="46">
        <f t="shared" ca="1" si="3"/>
        <v>-33639.699999999997</v>
      </c>
      <c r="F5" s="46">
        <f t="shared" ca="1" si="4"/>
        <v>24357.38</v>
      </c>
      <c r="G5" s="46">
        <f t="shared" ca="1" si="5"/>
        <v>13088</v>
      </c>
      <c r="H5" s="46">
        <f t="shared" ca="1" si="16"/>
        <v>0</v>
      </c>
      <c r="I5" s="46">
        <f t="shared" ca="1" si="6"/>
        <v>0</v>
      </c>
      <c r="J5" s="46">
        <f t="shared" ca="1" si="7"/>
        <v>0</v>
      </c>
      <c r="K5" s="46">
        <f t="shared" ca="1" si="8"/>
        <v>0</v>
      </c>
      <c r="L5" s="46">
        <f t="shared" ca="1" si="9"/>
        <v>0</v>
      </c>
      <c r="M5" s="46">
        <f t="shared" ca="1" si="10"/>
        <v>905</v>
      </c>
      <c r="N5" s="46">
        <f t="shared" ca="1" si="11"/>
        <v>130952</v>
      </c>
      <c r="O5" s="48">
        <f t="shared" ca="1" si="12"/>
        <v>38900</v>
      </c>
      <c r="P5" s="46">
        <f t="shared" ca="1" si="13"/>
        <v>0.1839479931042291</v>
      </c>
      <c r="Q5" s="46">
        <f t="shared" ca="1" si="14"/>
        <v>0.28278913832379504</v>
      </c>
      <c r="R5" s="46">
        <f t="shared" ca="1" si="15"/>
        <v>2.3719714523215734</v>
      </c>
      <c r="S5" s="46">
        <f t="shared" ca="1" si="17"/>
        <v>0.23641317461464742</v>
      </c>
    </row>
    <row r="6" spans="1:61" x14ac:dyDescent="0.15">
      <c r="A6" s="47">
        <f t="shared" ca="1" si="0"/>
        <v>100812</v>
      </c>
      <c r="B6" s="46" t="s">
        <v>297</v>
      </c>
      <c r="C6" s="47">
        <f t="shared" ca="1" si="1"/>
        <v>1111934.75</v>
      </c>
      <c r="D6" s="46">
        <f t="shared" ca="1" si="2"/>
        <v>-1011122.75</v>
      </c>
      <c r="E6" s="46">
        <f t="shared" ca="1" si="3"/>
        <v>-25202.83</v>
      </c>
      <c r="F6" s="46">
        <f t="shared" ca="1" si="4"/>
        <v>17372.419999999998</v>
      </c>
      <c r="G6" s="46">
        <f t="shared" ca="1" si="5"/>
        <v>10219.25</v>
      </c>
      <c r="H6" s="46">
        <f t="shared" ca="1" si="16"/>
        <v>0</v>
      </c>
      <c r="I6" s="46">
        <f ca="1">SUMIFS(INDIRECT("'"&amp;B6&amp;"'!W:W"),INDIRECT("'"&amp;B6&amp;"'!K:K"),"&lt;="&amp;TODAY(),INDIRECT("'"&amp;B6&amp;"'!W:W"),"&gt;0")</f>
        <v>19960</v>
      </c>
      <c r="J6" s="46">
        <f t="shared" ca="1" si="7"/>
        <v>0</v>
      </c>
      <c r="K6" s="46">
        <f t="shared" ca="1" si="8"/>
        <v>0</v>
      </c>
      <c r="L6" s="46">
        <f t="shared" ca="1" si="9"/>
        <v>0</v>
      </c>
      <c r="M6" s="46">
        <f t="shared" ca="1" si="10"/>
        <v>67000</v>
      </c>
      <c r="N6" s="46">
        <f t="shared" ca="1" si="11"/>
        <v>11952</v>
      </c>
      <c r="O6" s="48">
        <f t="shared" ca="1" si="12"/>
        <v>1900</v>
      </c>
      <c r="P6" s="46">
        <f t="shared" ca="1" si="13"/>
        <v>0.18748315942100019</v>
      </c>
      <c r="Q6" s="46">
        <f t="shared" ca="1" si="14"/>
        <v>0.29776930705691135</v>
      </c>
      <c r="R6" s="46">
        <f t="shared" ca="1" si="15"/>
        <v>2.4925588905995837</v>
      </c>
      <c r="S6" s="46">
        <f t="shared" ca="1" si="17"/>
        <v>0.21524769080134859</v>
      </c>
    </row>
    <row r="7" spans="1:61" x14ac:dyDescent="0.15">
      <c r="A7" s="47">
        <f t="shared" ca="1" si="0"/>
        <v>49352</v>
      </c>
      <c r="B7" s="51" t="s">
        <v>801</v>
      </c>
      <c r="C7" s="47">
        <f t="shared" ca="1" si="1"/>
        <v>109755</v>
      </c>
      <c r="D7" s="46">
        <f t="shared" ca="1" si="2"/>
        <v>-60403</v>
      </c>
      <c r="E7" s="46">
        <f t="shared" ca="1" si="3"/>
        <v>-2206.3000000000002</v>
      </c>
      <c r="F7" s="46">
        <f t="shared" ca="1" si="4"/>
        <v>2606.42</v>
      </c>
      <c r="G7" s="46">
        <f t="shared" ca="1" si="5"/>
        <v>394</v>
      </c>
      <c r="H7" s="46">
        <f t="shared" ca="1" si="16"/>
        <v>0</v>
      </c>
      <c r="I7" s="46">
        <f ca="1">SUMIFS(INDIRECT("'"&amp;B7&amp;"'!W:W"),INDIRECT("'"&amp;B7&amp;"'!K:K"),"&lt;="&amp;TODAY(),INDIRECT("'"&amp;B7&amp;"'!W:W"),"&gt;0")</f>
        <v>0</v>
      </c>
      <c r="J7" s="46">
        <f ca="1">SUMIFS(INDIRECT("'"&amp;B7&amp;"'!W:W"),INDIRECT("'"&amp;B7&amp;"'!K:K"),"&lt;="&amp;TODAY()+1,INDIRECT("'"&amp;B7&amp;"'!W:W"),"&gt;0")+I7*-1</f>
        <v>15500</v>
      </c>
      <c r="K7" s="46">
        <f ca="1">SUMIFS(INDIRECT("'"&amp;B7&amp;"'!W:W"),INDIRECT("'"&amp;B7&amp;"'!K:K"),"&lt;="&amp;TODAY()+2,INDIRECT("'"&amp;B7&amp;"'!W:W"),"&gt;0")+(J7+I7)*-1</f>
        <v>0</v>
      </c>
      <c r="L7" s="46">
        <f ca="1">SUMIFS(INDIRECT("'"&amp;B7&amp;"'!W:W"),INDIRECT("'"&amp;B7&amp;"'!K:K"),"&lt;="&amp;TODAY()+3,INDIRECT("'"&amp;B7&amp;"'!W:W"),"&gt;0")+(I7+J7+K7)*-1</f>
        <v>22000</v>
      </c>
      <c r="M7" s="46">
        <f ca="1">SUMIFS(INDIRECT("'"&amp;B7&amp;"'!W:W"),INDIRECT("'"&amp;B7&amp;"'!K:K"),"&lt;="&amp;TODAY()+7,INDIRECT("'"&amp;B7&amp;"'!W:W"),"&gt;0")+(J7+L7+I7+K7)*-1</f>
        <v>0</v>
      </c>
      <c r="N7" s="46">
        <f t="shared" ca="1" si="11"/>
        <v>9952</v>
      </c>
      <c r="O7" s="48">
        <f t="shared" ref="O7" ca="1" si="18">C7+D7-SUM(I7:N7)</f>
        <v>1900</v>
      </c>
      <c r="P7" s="46">
        <f t="shared" ref="P7" ca="1" si="19">F7*12/C7</f>
        <v>0.28497143638103051</v>
      </c>
      <c r="Q7" s="46">
        <f t="shared" ref="Q7" ca="1" si="20">SUM(F7:G7)*12/C7</f>
        <v>0.32804920049200492</v>
      </c>
      <c r="R7" s="46">
        <f t="shared" ref="R7" ca="1" si="21">E7*100/D7</f>
        <v>3.6526331473602309</v>
      </c>
      <c r="S7" s="46">
        <f t="shared" ca="1" si="17"/>
        <v>0.18775629485722348</v>
      </c>
    </row>
    <row r="8" spans="1:61" x14ac:dyDescent="0.15">
      <c r="A8" s="47"/>
      <c r="D8" s="51"/>
      <c r="E8" s="51"/>
      <c r="F8" s="51"/>
      <c r="I8" s="51" t="s">
        <v>790</v>
      </c>
      <c r="J8" s="51" t="s">
        <v>696</v>
      </c>
    </row>
    <row r="9" spans="1:61" x14ac:dyDescent="0.15">
      <c r="A9" s="47"/>
      <c r="F9" s="51" t="s">
        <v>857</v>
      </c>
      <c r="G9" s="51" t="s">
        <v>855</v>
      </c>
      <c r="H9" s="51" t="s">
        <v>591</v>
      </c>
      <c r="I9" s="51" t="s">
        <v>591</v>
      </c>
      <c r="J9" s="51" t="s">
        <v>696</v>
      </c>
    </row>
    <row r="10" spans="1:61" x14ac:dyDescent="0.15">
      <c r="E10" s="51" t="s">
        <v>696</v>
      </c>
      <c r="F10" s="51" t="s">
        <v>867</v>
      </c>
      <c r="G10" s="51" t="s">
        <v>871</v>
      </c>
      <c r="H10" s="51" t="s">
        <v>591</v>
      </c>
      <c r="I10" s="51" t="s">
        <v>720</v>
      </c>
      <c r="J10" s="51" t="s">
        <v>974</v>
      </c>
    </row>
    <row r="11" spans="1:61" x14ac:dyDescent="0.15">
      <c r="G11" s="51" t="s">
        <v>696</v>
      </c>
      <c r="H11" s="51" t="s">
        <v>825</v>
      </c>
      <c r="I11" s="51" t="s">
        <v>934</v>
      </c>
    </row>
    <row r="12" spans="1:61" x14ac:dyDescent="0.15">
      <c r="A12" s="49">
        <v>42906</v>
      </c>
      <c r="B12" s="46">
        <v>0.25</v>
      </c>
      <c r="C12" s="46">
        <f>B12-0.06</f>
        <v>0.19</v>
      </c>
      <c r="D12" s="46">
        <f>C12/12</f>
        <v>1.5833333333333335E-2</v>
      </c>
    </row>
    <row r="13" spans="1:61" x14ac:dyDescent="0.15">
      <c r="B13" s="46">
        <v>1</v>
      </c>
      <c r="C13" s="46">
        <v>2</v>
      </c>
      <c r="D13" s="46">
        <v>3</v>
      </c>
      <c r="E13" s="46">
        <v>4</v>
      </c>
      <c r="F13" s="46">
        <v>5</v>
      </c>
      <c r="G13" s="46">
        <v>6</v>
      </c>
      <c r="H13" s="46">
        <v>7</v>
      </c>
      <c r="I13" s="46">
        <v>8</v>
      </c>
      <c r="J13" s="46">
        <v>9</v>
      </c>
      <c r="K13" s="46">
        <v>10</v>
      </c>
      <c r="L13" s="46">
        <v>11</v>
      </c>
      <c r="M13" s="46">
        <v>12</v>
      </c>
      <c r="N13" s="46">
        <v>13</v>
      </c>
      <c r="O13" s="48">
        <v>14</v>
      </c>
      <c r="P13" s="46">
        <v>15</v>
      </c>
      <c r="Q13" s="46">
        <v>16</v>
      </c>
      <c r="R13" s="46">
        <v>17</v>
      </c>
      <c r="S13" s="46">
        <v>18</v>
      </c>
      <c r="T13" s="46">
        <v>19</v>
      </c>
      <c r="U13" s="46">
        <v>20</v>
      </c>
      <c r="V13" s="46">
        <v>21</v>
      </c>
      <c r="W13" s="46">
        <v>22</v>
      </c>
      <c r="X13" s="46">
        <v>23</v>
      </c>
      <c r="Y13" s="46">
        <v>24</v>
      </c>
      <c r="Z13" s="46">
        <v>25</v>
      </c>
      <c r="AA13" s="46">
        <v>26</v>
      </c>
      <c r="AB13" s="46">
        <v>27</v>
      </c>
      <c r="AC13" s="46">
        <v>28</v>
      </c>
      <c r="AD13" s="46">
        <v>29</v>
      </c>
      <c r="AE13" s="46">
        <v>30</v>
      </c>
      <c r="AF13" s="46">
        <v>31</v>
      </c>
      <c r="AG13" s="46">
        <v>32</v>
      </c>
      <c r="AH13" s="46">
        <v>33</v>
      </c>
      <c r="AI13" s="46">
        <v>34</v>
      </c>
      <c r="AJ13" s="46">
        <v>35</v>
      </c>
      <c r="AK13" s="46">
        <v>36</v>
      </c>
      <c r="AL13" s="46">
        <v>37</v>
      </c>
      <c r="AM13" s="46">
        <v>38</v>
      </c>
      <c r="AN13" s="46">
        <v>39</v>
      </c>
      <c r="AO13" s="46">
        <v>40</v>
      </c>
      <c r="AP13" s="46">
        <v>41</v>
      </c>
      <c r="AQ13" s="46">
        <v>42</v>
      </c>
      <c r="AR13" s="46">
        <v>43</v>
      </c>
      <c r="AS13" s="46">
        <v>44</v>
      </c>
      <c r="AT13" s="46">
        <v>45</v>
      </c>
      <c r="AU13" s="46">
        <v>46</v>
      </c>
      <c r="AV13" s="46">
        <v>47</v>
      </c>
      <c r="AW13" s="46">
        <v>48</v>
      </c>
      <c r="AX13" s="46">
        <v>49</v>
      </c>
      <c r="AY13" s="46">
        <v>50</v>
      </c>
      <c r="AZ13" s="46">
        <v>51</v>
      </c>
      <c r="BA13" s="46">
        <v>52</v>
      </c>
      <c r="BB13" s="46">
        <v>53</v>
      </c>
      <c r="BC13" s="46">
        <v>54</v>
      </c>
      <c r="BD13" s="46">
        <v>55</v>
      </c>
      <c r="BE13" s="46">
        <v>56</v>
      </c>
      <c r="BF13" s="46">
        <v>57</v>
      </c>
      <c r="BG13" s="46">
        <v>58</v>
      </c>
      <c r="BH13" s="46">
        <v>59</v>
      </c>
      <c r="BI13" s="46">
        <v>60</v>
      </c>
    </row>
    <row r="14" spans="1:61" s="50" customFormat="1" x14ac:dyDescent="0.15">
      <c r="A14" s="50">
        <v>1</v>
      </c>
      <c r="B14" s="50">
        <f>A14*(1+D12)</f>
        <v>1.0158333333333334</v>
      </c>
      <c r="C14" s="50">
        <f>B14*(1+$D$12)</f>
        <v>1.0319173611111112</v>
      </c>
      <c r="D14" s="50">
        <f>C14*(1+$D$12)</f>
        <v>1.0482560526620373</v>
      </c>
      <c r="E14" s="50">
        <f>D14*(1+$D$12)</f>
        <v>1.0648534401625196</v>
      </c>
      <c r="F14" s="50">
        <f t="shared" ref="F14:BI14" si="22">E14*(1+$D$12)</f>
        <v>1.0817136196317596</v>
      </c>
      <c r="G14" s="50">
        <f t="shared" si="22"/>
        <v>1.0988407519425958</v>
      </c>
      <c r="H14" s="50">
        <f>G14*(1+$D$12)</f>
        <v>1.1162390638483537</v>
      </c>
      <c r="I14" s="50">
        <f t="shared" si="22"/>
        <v>1.1339128490259527</v>
      </c>
      <c r="J14" s="50">
        <f t="shared" si="22"/>
        <v>1.1518664691355303</v>
      </c>
      <c r="K14" s="50">
        <f t="shared" si="22"/>
        <v>1.1701043548968428</v>
      </c>
      <c r="L14" s="50">
        <f t="shared" si="22"/>
        <v>1.1886310071827095</v>
      </c>
      <c r="M14" s="50">
        <f t="shared" si="22"/>
        <v>1.2074509981297692</v>
      </c>
      <c r="N14" s="50">
        <f t="shared" si="22"/>
        <v>1.2265689722668238</v>
      </c>
      <c r="O14" s="50">
        <f t="shared" si="22"/>
        <v>1.2459896476610486</v>
      </c>
      <c r="P14" s="50">
        <f t="shared" si="22"/>
        <v>1.2657178170823487</v>
      </c>
      <c r="Q14" s="50">
        <f t="shared" si="22"/>
        <v>1.2857583491861526</v>
      </c>
      <c r="R14" s="50">
        <f t="shared" si="22"/>
        <v>1.3061161897149334</v>
      </c>
      <c r="S14" s="50">
        <f t="shared" si="22"/>
        <v>1.3267963627187531</v>
      </c>
      <c r="T14" s="50">
        <f t="shared" si="22"/>
        <v>1.3478039717951333</v>
      </c>
      <c r="U14" s="50">
        <f t="shared" si="22"/>
        <v>1.3691442013485564</v>
      </c>
      <c r="V14" s="50">
        <f t="shared" si="22"/>
        <v>1.3908223178699086</v>
      </c>
      <c r="W14" s="50">
        <f t="shared" si="22"/>
        <v>1.4128436712361823</v>
      </c>
      <c r="X14" s="50">
        <f t="shared" si="22"/>
        <v>1.4352136960307551</v>
      </c>
      <c r="Y14" s="50">
        <f t="shared" si="22"/>
        <v>1.4579379128845755</v>
      </c>
      <c r="Z14" s="50">
        <f t="shared" si="22"/>
        <v>1.4810219298385814</v>
      </c>
      <c r="AA14" s="50">
        <f t="shared" si="22"/>
        <v>1.5044714437276923</v>
      </c>
      <c r="AB14" s="50">
        <f t="shared" si="22"/>
        <v>1.5282922415867142</v>
      </c>
      <c r="AC14" s="50">
        <f t="shared" si="22"/>
        <v>1.5524902020785039</v>
      </c>
      <c r="AD14" s="50">
        <f t="shared" si="22"/>
        <v>1.5770712969447469</v>
      </c>
      <c r="AE14" s="50">
        <f t="shared" si="22"/>
        <v>1.6020415924797053</v>
      </c>
      <c r="AF14" s="50">
        <f t="shared" si="22"/>
        <v>1.6274072510273008</v>
      </c>
      <c r="AG14" s="50">
        <f t="shared" si="22"/>
        <v>1.6531745325018998</v>
      </c>
      <c r="AH14" s="50">
        <f t="shared" si="22"/>
        <v>1.67934979593318</v>
      </c>
      <c r="AI14" s="50">
        <f t="shared" si="22"/>
        <v>1.7059395010354554</v>
      </c>
      <c r="AJ14" s="50">
        <f t="shared" si="22"/>
        <v>1.7329502098018501</v>
      </c>
      <c r="AK14" s="50">
        <f t="shared" si="22"/>
        <v>1.7603885881237127</v>
      </c>
      <c r="AL14" s="50">
        <f t="shared" si="22"/>
        <v>1.7882614074356715</v>
      </c>
      <c r="AM14" s="50">
        <f t="shared" si="22"/>
        <v>1.8165755463867364</v>
      </c>
      <c r="AN14" s="50">
        <f t="shared" si="22"/>
        <v>1.8453379925378597</v>
      </c>
      <c r="AO14" s="50">
        <f t="shared" si="22"/>
        <v>1.8745558440863759</v>
      </c>
      <c r="AP14" s="50">
        <f t="shared" si="22"/>
        <v>1.9042363116177436</v>
      </c>
      <c r="AQ14" s="50">
        <f t="shared" si="22"/>
        <v>1.9343867198850246</v>
      </c>
      <c r="AR14" s="50">
        <f t="shared" si="22"/>
        <v>1.9650145096165377</v>
      </c>
      <c r="AS14" s="50">
        <f t="shared" si="22"/>
        <v>1.996127239352133</v>
      </c>
      <c r="AT14" s="50">
        <f t="shared" si="22"/>
        <v>2.0277325873085417</v>
      </c>
      <c r="AU14" s="50">
        <f t="shared" si="22"/>
        <v>2.0598383532742601</v>
      </c>
      <c r="AV14" s="50">
        <f t="shared" si="22"/>
        <v>2.0924524605344361</v>
      </c>
      <c r="AW14" s="50">
        <f t="shared" si="22"/>
        <v>2.1255829578262313</v>
      </c>
      <c r="AX14" s="50">
        <f t="shared" si="22"/>
        <v>2.1592380213251468</v>
      </c>
      <c r="AY14" s="50">
        <f t="shared" si="22"/>
        <v>2.1934259566627952</v>
      </c>
      <c r="AZ14" s="50">
        <f t="shared" si="22"/>
        <v>2.228155200976623</v>
      </c>
      <c r="BA14" s="50">
        <f t="shared" si="22"/>
        <v>2.2634343249920863</v>
      </c>
      <c r="BB14" s="50">
        <f t="shared" si="22"/>
        <v>2.2992720351377942</v>
      </c>
      <c r="BC14" s="50">
        <f t="shared" si="22"/>
        <v>2.3356771756941428</v>
      </c>
      <c r="BD14" s="50">
        <f t="shared" si="22"/>
        <v>2.3726587309759668</v>
      </c>
      <c r="BE14" s="50">
        <f t="shared" si="22"/>
        <v>2.4102258275497532</v>
      </c>
      <c r="BF14" s="50">
        <f t="shared" si="22"/>
        <v>2.4483877364859579</v>
      </c>
      <c r="BG14" s="50">
        <f t="shared" si="22"/>
        <v>2.4871538756469858</v>
      </c>
      <c r="BH14" s="50">
        <f t="shared" si="22"/>
        <v>2.5265338120113965</v>
      </c>
      <c r="BI14" s="50">
        <f t="shared" si="22"/>
        <v>2.5665372640349102</v>
      </c>
    </row>
    <row r="15" spans="1:61" x14ac:dyDescent="0.15">
      <c r="C15" s="46"/>
    </row>
    <row r="16" spans="1:61" x14ac:dyDescent="0.15">
      <c r="C16" s="46"/>
      <c r="I16" s="46">
        <v>279.13</v>
      </c>
    </row>
    <row r="17" spans="2:19" x14ac:dyDescent="0.15">
      <c r="C17" s="47">
        <v>30</v>
      </c>
      <c r="D17" s="46">
        <v>25</v>
      </c>
      <c r="E17" s="46">
        <v>5</v>
      </c>
      <c r="F17" s="46">
        <v>15</v>
      </c>
      <c r="G17" s="46">
        <v>6</v>
      </c>
      <c r="I17" s="51">
        <v>137.03</v>
      </c>
    </row>
    <row r="20" spans="2:19" x14ac:dyDescent="0.15">
      <c r="B20" s="49">
        <v>42922</v>
      </c>
      <c r="C20" s="47" t="s">
        <v>493</v>
      </c>
      <c r="E20" s="46">
        <v>66400</v>
      </c>
      <c r="L20" s="46">
        <v>220000</v>
      </c>
      <c r="N20" s="46">
        <v>0.12</v>
      </c>
      <c r="O20" s="48">
        <f>L20*$N$20/12-1370+150</f>
        <v>980</v>
      </c>
      <c r="P20" s="46">
        <f>O20/L20*12</f>
        <v>5.3454545454545463E-2</v>
      </c>
      <c r="Q20" s="46">
        <f>1220*12/L20</f>
        <v>6.6545454545454547E-2</v>
      </c>
    </row>
    <row r="21" spans="2:19" x14ac:dyDescent="0.15">
      <c r="B21" s="49">
        <v>42954</v>
      </c>
      <c r="C21" s="47" t="s">
        <v>556</v>
      </c>
      <c r="E21" s="46">
        <v>233.61</v>
      </c>
      <c r="L21" s="46">
        <v>215000</v>
      </c>
      <c r="O21" s="48">
        <f>L21*$N$20/12-1370+150</f>
        <v>930</v>
      </c>
      <c r="P21" s="46">
        <f>O21/L21*12</f>
        <v>5.1906976744186047E-2</v>
      </c>
      <c r="Q21" s="46">
        <f t="shared" ref="Q21:Q28" si="23">1220*12/L21</f>
        <v>6.8093023255813956E-2</v>
      </c>
      <c r="S21" s="46">
        <f>38/5000*6</f>
        <v>4.5600000000000002E-2</v>
      </c>
    </row>
    <row r="22" spans="2:19" x14ac:dyDescent="0.15">
      <c r="B22" s="49">
        <v>43027</v>
      </c>
      <c r="C22" s="55" t="s">
        <v>606</v>
      </c>
      <c r="E22" s="51" t="s">
        <v>851</v>
      </c>
      <c r="K22" s="51"/>
      <c r="L22" s="51">
        <v>210000</v>
      </c>
      <c r="M22" s="51"/>
      <c r="O22" s="48">
        <f>L22*$N$20/12-1370+150</f>
        <v>880</v>
      </c>
      <c r="P22" s="46">
        <f>O22/L22*12</f>
        <v>5.0285714285714288E-2</v>
      </c>
      <c r="Q22" s="46">
        <f t="shared" si="23"/>
        <v>6.9714285714285715E-2</v>
      </c>
    </row>
    <row r="23" spans="2:19" x14ac:dyDescent="0.15">
      <c r="B23" s="49">
        <v>43027</v>
      </c>
      <c r="C23" s="55" t="s">
        <v>607</v>
      </c>
      <c r="L23" s="46">
        <f>L22-5000</f>
        <v>205000</v>
      </c>
      <c r="M23" s="51"/>
      <c r="O23" s="48">
        <f>L23*$N$20/12-1370+150</f>
        <v>830</v>
      </c>
      <c r="P23" s="46">
        <f>O23/L23*12</f>
        <v>4.8585365853658538E-2</v>
      </c>
      <c r="Q23" s="46">
        <f t="shared" si="23"/>
        <v>7.1414634146341457E-2</v>
      </c>
    </row>
    <row r="24" spans="2:19" x14ac:dyDescent="0.15">
      <c r="B24" s="83">
        <v>43073</v>
      </c>
      <c r="C24" s="55" t="s">
        <v>749</v>
      </c>
      <c r="L24" s="46">
        <f t="shared" ref="L24:L28" si="24">L23-5000</f>
        <v>200000</v>
      </c>
      <c r="O24" s="48">
        <f t="shared" ref="O24:O28" si="25">L24*$N$20/12-1370+150</f>
        <v>780</v>
      </c>
      <c r="P24" s="46">
        <f t="shared" ref="P24:P28" si="26">O24/L24*12</f>
        <v>4.6799999999999994E-2</v>
      </c>
      <c r="Q24" s="46">
        <f t="shared" si="23"/>
        <v>7.3200000000000001E-2</v>
      </c>
    </row>
    <row r="25" spans="2:19" x14ac:dyDescent="0.15">
      <c r="B25" s="49">
        <v>43095</v>
      </c>
      <c r="C25" s="55" t="s">
        <v>763</v>
      </c>
      <c r="L25" s="46">
        <f t="shared" si="24"/>
        <v>195000</v>
      </c>
      <c r="O25" s="48">
        <f t="shared" si="25"/>
        <v>730</v>
      </c>
      <c r="P25" s="46">
        <f t="shared" si="26"/>
        <v>4.492307692307692E-2</v>
      </c>
      <c r="Q25" s="46">
        <f t="shared" si="23"/>
        <v>7.5076923076923083E-2</v>
      </c>
      <c r="S25" s="46">
        <f>25*365</f>
        <v>9125</v>
      </c>
    </row>
    <row r="26" spans="2:19" x14ac:dyDescent="0.15">
      <c r="B26" s="49">
        <v>43096</v>
      </c>
      <c r="C26" s="55" t="s">
        <v>764</v>
      </c>
      <c r="L26" s="46">
        <f>L25-5000</f>
        <v>190000</v>
      </c>
      <c r="O26" s="48">
        <f t="shared" si="25"/>
        <v>680</v>
      </c>
      <c r="P26" s="46">
        <f t="shared" si="26"/>
        <v>4.294736842105263E-2</v>
      </c>
      <c r="Q26" s="46">
        <f t="shared" si="23"/>
        <v>7.7052631578947373E-2</v>
      </c>
    </row>
    <row r="27" spans="2:19" x14ac:dyDescent="0.15">
      <c r="B27" s="49">
        <v>43159</v>
      </c>
      <c r="C27" s="55" t="s">
        <v>850</v>
      </c>
      <c r="L27" s="46">
        <f t="shared" si="24"/>
        <v>185000</v>
      </c>
      <c r="O27" s="48">
        <f t="shared" si="25"/>
        <v>630</v>
      </c>
      <c r="P27" s="46">
        <f t="shared" si="26"/>
        <v>4.0864864864864861E-2</v>
      </c>
      <c r="Q27" s="46">
        <f t="shared" si="23"/>
        <v>7.9135135135135135E-2</v>
      </c>
    </row>
    <row r="28" spans="2:19" x14ac:dyDescent="0.15">
      <c r="B28" s="49">
        <v>43178</v>
      </c>
      <c r="C28" s="55" t="s">
        <v>924</v>
      </c>
      <c r="L28" s="46">
        <f t="shared" si="24"/>
        <v>180000</v>
      </c>
      <c r="O28" s="48">
        <f t="shared" si="25"/>
        <v>580</v>
      </c>
      <c r="P28" s="46">
        <f t="shared" si="26"/>
        <v>3.8666666666666669E-2</v>
      </c>
      <c r="Q28" s="46">
        <f t="shared" si="23"/>
        <v>8.1333333333333327E-2</v>
      </c>
    </row>
    <row r="29" spans="2:19" x14ac:dyDescent="0.15">
      <c r="B29" s="49"/>
    </row>
    <row r="30" spans="2:19" x14ac:dyDescent="0.15">
      <c r="B30" s="49"/>
    </row>
    <row r="31" spans="2:19" x14ac:dyDescent="0.15">
      <c r="B31" s="49"/>
    </row>
    <row r="32" spans="2:19" x14ac:dyDescent="0.15">
      <c r="B32" s="49"/>
      <c r="M32" s="51">
        <v>1588.47</v>
      </c>
      <c r="N32" s="46">
        <v>18201583839</v>
      </c>
    </row>
    <row r="33" spans="2:14" x14ac:dyDescent="0.15">
      <c r="B33" s="49"/>
      <c r="D33" s="46">
        <v>-3400</v>
      </c>
      <c r="E33" s="51" t="s">
        <v>843</v>
      </c>
      <c r="F33" s="51">
        <v>3208.81</v>
      </c>
      <c r="G33" s="46">
        <v>2164.66</v>
      </c>
      <c r="M33" s="51">
        <v>3208.81</v>
      </c>
      <c r="N33" s="46">
        <v>18410994082</v>
      </c>
    </row>
    <row r="34" spans="2:14" x14ac:dyDescent="0.15">
      <c r="B34" s="49"/>
      <c r="D34" s="46">
        <v>-7200</v>
      </c>
      <c r="E34" s="51" t="s">
        <v>844</v>
      </c>
      <c r="F34" s="46">
        <v>2792.48</v>
      </c>
      <c r="G34" s="51">
        <v>1588.47</v>
      </c>
      <c r="H34" s="46">
        <v>2483.41</v>
      </c>
      <c r="I34" s="46">
        <v>50.31</v>
      </c>
      <c r="M34" s="46">
        <v>2792.48</v>
      </c>
      <c r="N34" s="46">
        <v>18410940187</v>
      </c>
    </row>
    <row r="35" spans="2:14" x14ac:dyDescent="0.15">
      <c r="B35" s="49"/>
      <c r="G35" s="51"/>
      <c r="I35" s="51"/>
      <c r="J35" s="51"/>
      <c r="M35" s="51">
        <v>3687.98</v>
      </c>
      <c r="N35" s="51">
        <v>17346574837</v>
      </c>
    </row>
    <row r="36" spans="2:14" x14ac:dyDescent="0.15">
      <c r="B36" s="49"/>
      <c r="D36" s="46">
        <v>-2000</v>
      </c>
      <c r="E36" s="51" t="s">
        <v>847</v>
      </c>
      <c r="F36" s="46">
        <v>1875.7</v>
      </c>
      <c r="M36" s="51">
        <v>2164.66</v>
      </c>
      <c r="N36" s="51">
        <v>13810921225</v>
      </c>
    </row>
    <row r="37" spans="2:14" x14ac:dyDescent="0.15">
      <c r="B37" s="49"/>
      <c r="D37" s="46">
        <v>-3000</v>
      </c>
      <c r="E37" s="51" t="s">
        <v>845</v>
      </c>
      <c r="F37" s="46">
        <v>2665.75</v>
      </c>
      <c r="M37" s="46">
        <v>2665.75</v>
      </c>
      <c r="N37" s="51">
        <v>17346576957</v>
      </c>
    </row>
    <row r="38" spans="2:14" x14ac:dyDescent="0.15">
      <c r="B38" s="49"/>
      <c r="D38" s="51">
        <v>-3200</v>
      </c>
      <c r="E38" s="51" t="s">
        <v>846</v>
      </c>
      <c r="F38" s="51">
        <v>3687.98</v>
      </c>
      <c r="M38" s="46">
        <v>1875.7</v>
      </c>
      <c r="N38" s="51">
        <v>13661198637</v>
      </c>
    </row>
    <row r="39" spans="2:14" x14ac:dyDescent="0.15">
      <c r="B39" s="49"/>
      <c r="M39" s="46">
        <v>2483.41</v>
      </c>
      <c r="N39" s="51">
        <v>15201113968</v>
      </c>
    </row>
    <row r="40" spans="2:14" x14ac:dyDescent="0.15">
      <c r="B40" s="49"/>
    </row>
    <row r="41" spans="2:14" x14ac:dyDescent="0.15">
      <c r="B41" s="49"/>
      <c r="C41" s="47">
        <v>7200</v>
      </c>
      <c r="D41" s="51">
        <v>-5197.1000000000004</v>
      </c>
    </row>
    <row r="42" spans="2:14" x14ac:dyDescent="0.15">
      <c r="B42" s="49"/>
    </row>
    <row r="43" spans="2:14" x14ac:dyDescent="0.15">
      <c r="B43" s="49"/>
    </row>
    <row r="44" spans="2:14" x14ac:dyDescent="0.15">
      <c r="B44" s="49"/>
    </row>
    <row r="45" spans="2:14" x14ac:dyDescent="0.15">
      <c r="B45" s="49"/>
    </row>
    <row r="46" spans="2:14" x14ac:dyDescent="0.15">
      <c r="B46" s="49"/>
    </row>
    <row r="47" spans="2:14" x14ac:dyDescent="0.15">
      <c r="B47" s="49"/>
    </row>
    <row r="48" spans="2:14" x14ac:dyDescent="0.15">
      <c r="B48" s="49"/>
    </row>
    <row r="49" spans="2:2" x14ac:dyDescent="0.15">
      <c r="B49" s="49"/>
    </row>
    <row r="50" spans="2:2" x14ac:dyDescent="0.15">
      <c r="B50" s="49"/>
    </row>
    <row r="51" spans="2:2" x14ac:dyDescent="0.15">
      <c r="B51" s="49"/>
    </row>
    <row r="52" spans="2:2" x14ac:dyDescent="0.15">
      <c r="B52" s="49"/>
    </row>
    <row r="53" spans="2:2" x14ac:dyDescent="0.15">
      <c r="B53" s="49"/>
    </row>
    <row r="54" spans="2:2" x14ac:dyDescent="0.15">
      <c r="B54" s="49"/>
    </row>
    <row r="55" spans="2:2" x14ac:dyDescent="0.15">
      <c r="B55" s="49"/>
    </row>
    <row r="56" spans="2:2" x14ac:dyDescent="0.15">
      <c r="B56" s="49"/>
    </row>
    <row r="57" spans="2:2" x14ac:dyDescent="0.15">
      <c r="B57" s="49"/>
    </row>
    <row r="58" spans="2:2" x14ac:dyDescent="0.15">
      <c r="B58" s="49"/>
    </row>
    <row r="59" spans="2:2" x14ac:dyDescent="0.15">
      <c r="B59" s="49"/>
    </row>
    <row r="60" spans="2:2" x14ac:dyDescent="0.15">
      <c r="B60" s="49"/>
    </row>
    <row r="61" spans="2:2" x14ac:dyDescent="0.15">
      <c r="B61" s="49"/>
    </row>
    <row r="62" spans="2:2" x14ac:dyDescent="0.15">
      <c r="B62" s="49"/>
    </row>
    <row r="63" spans="2:2" x14ac:dyDescent="0.15">
      <c r="B63" s="49"/>
    </row>
    <row r="64" spans="2:2" x14ac:dyDescent="0.15">
      <c r="B64" s="49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24"/>
  <sheetViews>
    <sheetView workbookViewId="0">
      <selection activeCell="F10" sqref="F10"/>
    </sheetView>
  </sheetViews>
  <sheetFormatPr defaultRowHeight="13.5" x14ac:dyDescent="0.15"/>
  <cols>
    <col min="1" max="1" width="9" customWidth="1"/>
  </cols>
  <sheetData>
    <row r="1" spans="1:4" x14ac:dyDescent="0.15">
      <c r="A1" t="s">
        <v>58</v>
      </c>
    </row>
    <row r="2" spans="1:4" x14ac:dyDescent="0.15">
      <c r="A2" t="s">
        <v>0</v>
      </c>
    </row>
    <row r="3" spans="1:4" x14ac:dyDescent="0.15">
      <c r="A3" t="s">
        <v>133</v>
      </c>
    </row>
    <row r="4" spans="1:4" x14ac:dyDescent="0.15">
      <c r="A4" t="s">
        <v>13</v>
      </c>
    </row>
    <row r="5" spans="1:4" x14ac:dyDescent="0.15">
      <c r="A5" t="s">
        <v>130</v>
      </c>
    </row>
    <row r="6" spans="1:4" x14ac:dyDescent="0.15">
      <c r="A6" t="s">
        <v>134</v>
      </c>
    </row>
    <row r="7" spans="1:4" x14ac:dyDescent="0.15">
      <c r="A7" t="s">
        <v>10</v>
      </c>
      <c r="D7" t="s">
        <v>591</v>
      </c>
    </row>
    <row r="8" spans="1:4" x14ac:dyDescent="0.15">
      <c r="A8" t="s">
        <v>136</v>
      </c>
    </row>
    <row r="9" spans="1:4" x14ac:dyDescent="0.15">
      <c r="A9" t="s">
        <v>132</v>
      </c>
    </row>
    <row r="10" spans="1:4" x14ac:dyDescent="0.15">
      <c r="A10" t="s">
        <v>116</v>
      </c>
    </row>
    <row r="11" spans="1:4" x14ac:dyDescent="0.15">
      <c r="A11" t="s">
        <v>135</v>
      </c>
    </row>
    <row r="12" spans="1:4" x14ac:dyDescent="0.15">
      <c r="A12" t="s">
        <v>146</v>
      </c>
    </row>
    <row r="13" spans="1:4" x14ac:dyDescent="0.15">
      <c r="A13" t="s">
        <v>137</v>
      </c>
    </row>
    <row r="14" spans="1:4" x14ac:dyDescent="0.15">
      <c r="A14" t="s">
        <v>140</v>
      </c>
    </row>
    <row r="15" spans="1:4" x14ac:dyDescent="0.15">
      <c r="A15" t="s">
        <v>138</v>
      </c>
    </row>
    <row r="16" spans="1:4" x14ac:dyDescent="0.15">
      <c r="A16" t="s">
        <v>129</v>
      </c>
    </row>
    <row r="17" spans="1:1" x14ac:dyDescent="0.15">
      <c r="A17" t="s">
        <v>211</v>
      </c>
    </row>
    <row r="18" spans="1:1" x14ac:dyDescent="0.15">
      <c r="A18" t="s">
        <v>212</v>
      </c>
    </row>
    <row r="19" spans="1:1" x14ac:dyDescent="0.15">
      <c r="A19" t="s">
        <v>213</v>
      </c>
    </row>
    <row r="20" spans="1:1" x14ac:dyDescent="0.15">
      <c r="A20" t="s">
        <v>144</v>
      </c>
    </row>
    <row r="21" spans="1:1" x14ac:dyDescent="0.15">
      <c r="A21" t="s">
        <v>148</v>
      </c>
    </row>
    <row r="22" spans="1:1" x14ac:dyDescent="0.15">
      <c r="A22" t="s">
        <v>184</v>
      </c>
    </row>
    <row r="23" spans="1:1" x14ac:dyDescent="0.15">
      <c r="A23" t="s">
        <v>147</v>
      </c>
    </row>
    <row r="24" spans="1:1" x14ac:dyDescent="0.15">
      <c r="A24" t="s">
        <v>214</v>
      </c>
    </row>
    <row r="25" spans="1:1" x14ac:dyDescent="0.15">
      <c r="A25" t="s">
        <v>152</v>
      </c>
    </row>
    <row r="26" spans="1:1" x14ac:dyDescent="0.15">
      <c r="A26" t="s">
        <v>126</v>
      </c>
    </row>
    <row r="27" spans="1:1" x14ac:dyDescent="0.15">
      <c r="A27" t="s">
        <v>215</v>
      </c>
    </row>
    <row r="28" spans="1:1" x14ac:dyDescent="0.15">
      <c r="A28" t="s">
        <v>141</v>
      </c>
    </row>
    <row r="29" spans="1:1" x14ac:dyDescent="0.15">
      <c r="A29" t="s">
        <v>164</v>
      </c>
    </row>
    <row r="30" spans="1:1" x14ac:dyDescent="0.15">
      <c r="A30" t="s">
        <v>21</v>
      </c>
    </row>
    <row r="31" spans="1:1" x14ac:dyDescent="0.15">
      <c r="A31" t="s">
        <v>149</v>
      </c>
    </row>
    <row r="32" spans="1:1" x14ac:dyDescent="0.15">
      <c r="A32" t="s">
        <v>107</v>
      </c>
    </row>
    <row r="33" spans="1:1" x14ac:dyDescent="0.15">
      <c r="A33" t="s">
        <v>169</v>
      </c>
    </row>
    <row r="34" spans="1:1" x14ac:dyDescent="0.15">
      <c r="A34" t="s">
        <v>216</v>
      </c>
    </row>
    <row r="35" spans="1:1" x14ac:dyDescent="0.15">
      <c r="A35" t="s">
        <v>172</v>
      </c>
    </row>
    <row r="36" spans="1:1" x14ac:dyDescent="0.15">
      <c r="A36" t="s">
        <v>41</v>
      </c>
    </row>
    <row r="37" spans="1:1" x14ac:dyDescent="0.15">
      <c r="A37" t="s">
        <v>65</v>
      </c>
    </row>
    <row r="38" spans="1:1" x14ac:dyDescent="0.15">
      <c r="A38" t="s">
        <v>46</v>
      </c>
    </row>
    <row r="39" spans="1:1" x14ac:dyDescent="0.15">
      <c r="A39" t="s">
        <v>145</v>
      </c>
    </row>
    <row r="40" spans="1:1" x14ac:dyDescent="0.15">
      <c r="A40" t="s">
        <v>188</v>
      </c>
    </row>
    <row r="41" spans="1:1" x14ac:dyDescent="0.15">
      <c r="A41" t="s">
        <v>151</v>
      </c>
    </row>
    <row r="42" spans="1:1" x14ac:dyDescent="0.15">
      <c r="A42" t="s">
        <v>63</v>
      </c>
    </row>
    <row r="43" spans="1:1" x14ac:dyDescent="0.15">
      <c r="A43" t="s">
        <v>143</v>
      </c>
    </row>
    <row r="44" spans="1:1" x14ac:dyDescent="0.15">
      <c r="A44" t="s">
        <v>78</v>
      </c>
    </row>
    <row r="45" spans="1:1" x14ac:dyDescent="0.15">
      <c r="A45" t="s">
        <v>194</v>
      </c>
    </row>
    <row r="46" spans="1:1" x14ac:dyDescent="0.15">
      <c r="A46" t="s">
        <v>182</v>
      </c>
    </row>
    <row r="47" spans="1:1" x14ac:dyDescent="0.15">
      <c r="A47" t="s">
        <v>56</v>
      </c>
    </row>
    <row r="48" spans="1:1" x14ac:dyDescent="0.15">
      <c r="A48" t="s">
        <v>26</v>
      </c>
    </row>
    <row r="49" spans="1:1" x14ac:dyDescent="0.15">
      <c r="A49" t="s">
        <v>185</v>
      </c>
    </row>
    <row r="50" spans="1:1" x14ac:dyDescent="0.15">
      <c r="A50" t="s">
        <v>171</v>
      </c>
    </row>
    <row r="51" spans="1:1" x14ac:dyDescent="0.15">
      <c r="A51" t="s">
        <v>150</v>
      </c>
    </row>
    <row r="52" spans="1:1" x14ac:dyDescent="0.15">
      <c r="A52" t="s">
        <v>217</v>
      </c>
    </row>
    <row r="53" spans="1:1" x14ac:dyDescent="0.15">
      <c r="A53" t="s">
        <v>153</v>
      </c>
    </row>
    <row r="54" spans="1:1" x14ac:dyDescent="0.15">
      <c r="A54" t="s">
        <v>218</v>
      </c>
    </row>
    <row r="55" spans="1:1" x14ac:dyDescent="0.15">
      <c r="A55" t="s">
        <v>86</v>
      </c>
    </row>
    <row r="56" spans="1:1" x14ac:dyDescent="0.15">
      <c r="A56" t="s">
        <v>48</v>
      </c>
    </row>
    <row r="57" spans="1:1" x14ac:dyDescent="0.15">
      <c r="A57" t="s">
        <v>2</v>
      </c>
    </row>
    <row r="58" spans="1:1" x14ac:dyDescent="0.15">
      <c r="A58" t="s">
        <v>95</v>
      </c>
    </row>
    <row r="59" spans="1:1" x14ac:dyDescent="0.15">
      <c r="A59" t="s">
        <v>181</v>
      </c>
    </row>
    <row r="60" spans="1:1" x14ac:dyDescent="0.15">
      <c r="A60" t="s">
        <v>19</v>
      </c>
    </row>
    <row r="61" spans="1:1" x14ac:dyDescent="0.15">
      <c r="A61" t="s">
        <v>157</v>
      </c>
    </row>
    <row r="62" spans="1:1" x14ac:dyDescent="0.15">
      <c r="A62" t="s">
        <v>70</v>
      </c>
    </row>
    <row r="63" spans="1:1" x14ac:dyDescent="0.15">
      <c r="A63" t="s">
        <v>120</v>
      </c>
    </row>
    <row r="64" spans="1:1" x14ac:dyDescent="0.15">
      <c r="A64" t="s">
        <v>162</v>
      </c>
    </row>
    <row r="65" spans="1:1" x14ac:dyDescent="0.15">
      <c r="A65" t="s">
        <v>160</v>
      </c>
    </row>
    <row r="66" spans="1:1" x14ac:dyDescent="0.15">
      <c r="A66" t="s">
        <v>163</v>
      </c>
    </row>
    <row r="67" spans="1:1" x14ac:dyDescent="0.15">
      <c r="A67" t="s">
        <v>91</v>
      </c>
    </row>
    <row r="68" spans="1:1" x14ac:dyDescent="0.15">
      <c r="A68" t="s">
        <v>219</v>
      </c>
    </row>
    <row r="69" spans="1:1" x14ac:dyDescent="0.15">
      <c r="A69" t="s">
        <v>220</v>
      </c>
    </row>
    <row r="70" spans="1:1" x14ac:dyDescent="0.15">
      <c r="A70" t="s">
        <v>221</v>
      </c>
    </row>
    <row r="71" spans="1:1" x14ac:dyDescent="0.15">
      <c r="A71" t="s">
        <v>23</v>
      </c>
    </row>
    <row r="72" spans="1:1" x14ac:dyDescent="0.15">
      <c r="A72" t="s">
        <v>24</v>
      </c>
    </row>
    <row r="73" spans="1:1" x14ac:dyDescent="0.15">
      <c r="A73" t="s">
        <v>255</v>
      </c>
    </row>
    <row r="74" spans="1:1" x14ac:dyDescent="0.15">
      <c r="A74" t="s">
        <v>25</v>
      </c>
    </row>
    <row r="75" spans="1:1" x14ac:dyDescent="0.15">
      <c r="A75" t="s">
        <v>27</v>
      </c>
    </row>
    <row r="76" spans="1:1" x14ac:dyDescent="0.15">
      <c r="A76" t="s">
        <v>28</v>
      </c>
    </row>
    <row r="77" spans="1:1" x14ac:dyDescent="0.15">
      <c r="A77" t="s">
        <v>29</v>
      </c>
    </row>
    <row r="78" spans="1:1" x14ac:dyDescent="0.15">
      <c r="A78" t="s">
        <v>30</v>
      </c>
    </row>
    <row r="79" spans="1:1" x14ac:dyDescent="0.15">
      <c r="A79" t="s">
        <v>256</v>
      </c>
    </row>
    <row r="80" spans="1:1" x14ac:dyDescent="0.15">
      <c r="A80" t="s">
        <v>31</v>
      </c>
    </row>
    <row r="81" spans="1:1" x14ac:dyDescent="0.15">
      <c r="A81" t="s">
        <v>32</v>
      </c>
    </row>
    <row r="82" spans="1:1" x14ac:dyDescent="0.15">
      <c r="A82" t="s">
        <v>33</v>
      </c>
    </row>
    <row r="83" spans="1:1" x14ac:dyDescent="0.15">
      <c r="A83" t="s">
        <v>34</v>
      </c>
    </row>
    <row r="84" spans="1:1" x14ac:dyDescent="0.15">
      <c r="A84" t="s">
        <v>35</v>
      </c>
    </row>
    <row r="85" spans="1:1" x14ac:dyDescent="0.15">
      <c r="A85" t="s">
        <v>36</v>
      </c>
    </row>
    <row r="86" spans="1:1" x14ac:dyDescent="0.15">
      <c r="A86" t="s">
        <v>37</v>
      </c>
    </row>
    <row r="87" spans="1:1" x14ac:dyDescent="0.15">
      <c r="A87" t="s">
        <v>38</v>
      </c>
    </row>
    <row r="88" spans="1:1" x14ac:dyDescent="0.15">
      <c r="A88" t="s">
        <v>40</v>
      </c>
    </row>
    <row r="89" spans="1:1" x14ac:dyDescent="0.15">
      <c r="A89" t="s">
        <v>43</v>
      </c>
    </row>
    <row r="90" spans="1:1" x14ac:dyDescent="0.15">
      <c r="A90" t="s">
        <v>45</v>
      </c>
    </row>
    <row r="91" spans="1:1" x14ac:dyDescent="0.15">
      <c r="A91" t="s">
        <v>47</v>
      </c>
    </row>
    <row r="92" spans="1:1" x14ac:dyDescent="0.15">
      <c r="A92" t="s">
        <v>49</v>
      </c>
    </row>
    <row r="93" spans="1:1" x14ac:dyDescent="0.15">
      <c r="A93" t="s">
        <v>50</v>
      </c>
    </row>
    <row r="94" spans="1:1" x14ac:dyDescent="0.15">
      <c r="A94" t="s">
        <v>51</v>
      </c>
    </row>
    <row r="95" spans="1:1" x14ac:dyDescent="0.15">
      <c r="A95" t="s">
        <v>52</v>
      </c>
    </row>
    <row r="96" spans="1:1" x14ac:dyDescent="0.15">
      <c r="A96" t="s">
        <v>53</v>
      </c>
    </row>
    <row r="97" spans="1:1" x14ac:dyDescent="0.15">
      <c r="A97" t="s">
        <v>257</v>
      </c>
    </row>
    <row r="98" spans="1:1" x14ac:dyDescent="0.15">
      <c r="A98" t="s">
        <v>142</v>
      </c>
    </row>
    <row r="99" spans="1:1" x14ac:dyDescent="0.15">
      <c r="A99" t="s">
        <v>54</v>
      </c>
    </row>
    <row r="100" spans="1:1" x14ac:dyDescent="0.15">
      <c r="A100" t="s">
        <v>55</v>
      </c>
    </row>
    <row r="102" spans="1:1" x14ac:dyDescent="0.15">
      <c r="A102" t="s">
        <v>61</v>
      </c>
    </row>
    <row r="103" spans="1:1" x14ac:dyDescent="0.15">
      <c r="A103" s="6" t="s">
        <v>125</v>
      </c>
    </row>
    <row r="104" spans="1:1" x14ac:dyDescent="0.15">
      <c r="A104" t="s">
        <v>68</v>
      </c>
    </row>
    <row r="105" spans="1:1" x14ac:dyDescent="0.15">
      <c r="A105" t="s">
        <v>72</v>
      </c>
    </row>
    <row r="106" spans="1:1" x14ac:dyDescent="0.15">
      <c r="A106" t="s">
        <v>73</v>
      </c>
    </row>
    <row r="107" spans="1:1" x14ac:dyDescent="0.15">
      <c r="A107" t="s">
        <v>74</v>
      </c>
    </row>
    <row r="108" spans="1:1" x14ac:dyDescent="0.15">
      <c r="A108" t="s">
        <v>75</v>
      </c>
    </row>
    <row r="109" spans="1:1" x14ac:dyDescent="0.15">
      <c r="A109" t="s">
        <v>76</v>
      </c>
    </row>
    <row r="110" spans="1:1" x14ac:dyDescent="0.15">
      <c r="A110" t="s">
        <v>239</v>
      </c>
    </row>
    <row r="111" spans="1:1" x14ac:dyDescent="0.15">
      <c r="A111" t="s">
        <v>77</v>
      </c>
    </row>
    <row r="112" spans="1:1" x14ac:dyDescent="0.15">
      <c r="A112" t="s">
        <v>79</v>
      </c>
    </row>
    <row r="113" spans="1:1" x14ac:dyDescent="0.15">
      <c r="A113" t="s">
        <v>80</v>
      </c>
    </row>
    <row r="114" spans="1:1" x14ac:dyDescent="0.15">
      <c r="A114" t="s">
        <v>81</v>
      </c>
    </row>
    <row r="115" spans="1:1" x14ac:dyDescent="0.15">
      <c r="A115" t="s">
        <v>82</v>
      </c>
    </row>
    <row r="116" spans="1:1" x14ac:dyDescent="0.15">
      <c r="A116" t="s">
        <v>83</v>
      </c>
    </row>
    <row r="117" spans="1:1" x14ac:dyDescent="0.15">
      <c r="A117" t="s">
        <v>84</v>
      </c>
    </row>
    <row r="118" spans="1:1" x14ac:dyDescent="0.15">
      <c r="A118" t="s">
        <v>85</v>
      </c>
    </row>
    <row r="119" spans="1:1" x14ac:dyDescent="0.15">
      <c r="A119" t="s">
        <v>87</v>
      </c>
    </row>
    <row r="120" spans="1:1" x14ac:dyDescent="0.15">
      <c r="A120" t="s">
        <v>88</v>
      </c>
    </row>
    <row r="121" spans="1:1" x14ac:dyDescent="0.15">
      <c r="A121" t="s">
        <v>89</v>
      </c>
    </row>
    <row r="122" spans="1:1" x14ac:dyDescent="0.15">
      <c r="A122" t="s">
        <v>90</v>
      </c>
    </row>
    <row r="123" spans="1:1" x14ac:dyDescent="0.15">
      <c r="A123" t="s">
        <v>92</v>
      </c>
    </row>
    <row r="124" spans="1:1" x14ac:dyDescent="0.15">
      <c r="A124" t="s">
        <v>93</v>
      </c>
    </row>
    <row r="125" spans="1:1" x14ac:dyDescent="0.15">
      <c r="A125" t="s">
        <v>94</v>
      </c>
    </row>
    <row r="126" spans="1:1" x14ac:dyDescent="0.15">
      <c r="A126" t="s">
        <v>99</v>
      </c>
    </row>
    <row r="127" spans="1:1" x14ac:dyDescent="0.15">
      <c r="A127" t="s">
        <v>102</v>
      </c>
    </row>
    <row r="128" spans="1:1" x14ac:dyDescent="0.15">
      <c r="A128" s="6" t="s">
        <v>103</v>
      </c>
    </row>
    <row r="129" spans="1:1" x14ac:dyDescent="0.15">
      <c r="A129" t="s">
        <v>105</v>
      </c>
    </row>
    <row r="130" spans="1:1" x14ac:dyDescent="0.15">
      <c r="A130" t="s">
        <v>106</v>
      </c>
    </row>
    <row r="131" spans="1:1" x14ac:dyDescent="0.15">
      <c r="A131" t="s">
        <v>258</v>
      </c>
    </row>
    <row r="132" spans="1:1" x14ac:dyDescent="0.15">
      <c r="A132" t="s">
        <v>162</v>
      </c>
    </row>
    <row r="133" spans="1:1" x14ac:dyDescent="0.15">
      <c r="A133" t="s">
        <v>355</v>
      </c>
    </row>
    <row r="134" spans="1:1" x14ac:dyDescent="0.15">
      <c r="A134" t="s">
        <v>287</v>
      </c>
    </row>
    <row r="135" spans="1:1" x14ac:dyDescent="0.15">
      <c r="A135" t="s">
        <v>108</v>
      </c>
    </row>
    <row r="136" spans="1:1" x14ac:dyDescent="0.15">
      <c r="A136" t="s">
        <v>109</v>
      </c>
    </row>
    <row r="137" spans="1:1" x14ac:dyDescent="0.15">
      <c r="A137" t="s">
        <v>110</v>
      </c>
    </row>
    <row r="138" spans="1:1" x14ac:dyDescent="0.15">
      <c r="A138" t="s">
        <v>111</v>
      </c>
    </row>
    <row r="139" spans="1:1" x14ac:dyDescent="0.15">
      <c r="A139" t="s">
        <v>112</v>
      </c>
    </row>
    <row r="140" spans="1:1" x14ac:dyDescent="0.15">
      <c r="A140" t="s">
        <v>113</v>
      </c>
    </row>
    <row r="141" spans="1:1" x14ac:dyDescent="0.15">
      <c r="A141" t="s">
        <v>356</v>
      </c>
    </row>
    <row r="142" spans="1:1" x14ac:dyDescent="0.15">
      <c r="A142" s="6" t="s">
        <v>1</v>
      </c>
    </row>
    <row r="143" spans="1:1" x14ac:dyDescent="0.15">
      <c r="A143" t="s">
        <v>114</v>
      </c>
    </row>
    <row r="144" spans="1:1" x14ac:dyDescent="0.15">
      <c r="A144" t="s">
        <v>115</v>
      </c>
    </row>
    <row r="145" spans="1:1" x14ac:dyDescent="0.15">
      <c r="A145" t="s">
        <v>118</v>
      </c>
    </row>
    <row r="146" spans="1:1" x14ac:dyDescent="0.15">
      <c r="A146" t="s">
        <v>119</v>
      </c>
    </row>
    <row r="147" spans="1:1" x14ac:dyDescent="0.15">
      <c r="A147" s="6" t="s">
        <v>122</v>
      </c>
    </row>
    <row r="148" spans="1:1" x14ac:dyDescent="0.15">
      <c r="A148" t="s">
        <v>123</v>
      </c>
    </row>
    <row r="149" spans="1:1" x14ac:dyDescent="0.15">
      <c r="A149" t="s">
        <v>124</v>
      </c>
    </row>
    <row r="150" spans="1:1" x14ac:dyDescent="0.15">
      <c r="A150" t="s">
        <v>198</v>
      </c>
    </row>
    <row r="151" spans="1:1" x14ac:dyDescent="0.15">
      <c r="A151" t="s">
        <v>199</v>
      </c>
    </row>
    <row r="152" spans="1:1" x14ac:dyDescent="0.15">
      <c r="A152" t="s">
        <v>200</v>
      </c>
    </row>
    <row r="153" spans="1:1" x14ac:dyDescent="0.15">
      <c r="A153" t="s">
        <v>201</v>
      </c>
    </row>
    <row r="154" spans="1:1" x14ac:dyDescent="0.15">
      <c r="A154" t="s">
        <v>202</v>
      </c>
    </row>
    <row r="155" spans="1:1" x14ac:dyDescent="0.15">
      <c r="A155" t="s">
        <v>203</v>
      </c>
    </row>
    <row r="156" spans="1:1" x14ac:dyDescent="0.15">
      <c r="A156" t="s">
        <v>204</v>
      </c>
    </row>
    <row r="157" spans="1:1" x14ac:dyDescent="0.15">
      <c r="A157" t="s">
        <v>139</v>
      </c>
    </row>
    <row r="158" spans="1:1" x14ac:dyDescent="0.15">
      <c r="A158" t="s">
        <v>205</v>
      </c>
    </row>
    <row r="159" spans="1:1" x14ac:dyDescent="0.15">
      <c r="A159" t="s">
        <v>154</v>
      </c>
    </row>
    <row r="160" spans="1:1" x14ac:dyDescent="0.15">
      <c r="A160" t="s">
        <v>155</v>
      </c>
    </row>
    <row r="161" spans="1:1" x14ac:dyDescent="0.15">
      <c r="A161" t="s">
        <v>156</v>
      </c>
    </row>
    <row r="162" spans="1:1" x14ac:dyDescent="0.15">
      <c r="A162" t="s">
        <v>158</v>
      </c>
    </row>
    <row r="163" spans="1:1" x14ac:dyDescent="0.15">
      <c r="A163" t="s">
        <v>159</v>
      </c>
    </row>
    <row r="164" spans="1:1" x14ac:dyDescent="0.15">
      <c r="A164" t="s">
        <v>206</v>
      </c>
    </row>
    <row r="165" spans="1:1" x14ac:dyDescent="0.15">
      <c r="A165" t="s">
        <v>207</v>
      </c>
    </row>
    <row r="166" spans="1:1" x14ac:dyDescent="0.15">
      <c r="A166" t="s">
        <v>161</v>
      </c>
    </row>
    <row r="167" spans="1:1" x14ac:dyDescent="0.15">
      <c r="A167" t="s">
        <v>208</v>
      </c>
    </row>
    <row r="168" spans="1:1" x14ac:dyDescent="0.15">
      <c r="A168" t="s">
        <v>165</v>
      </c>
    </row>
    <row r="169" spans="1:1" x14ac:dyDescent="0.15">
      <c r="A169" t="s">
        <v>166</v>
      </c>
    </row>
    <row r="170" spans="1:1" x14ac:dyDescent="0.15">
      <c r="A170" t="s">
        <v>167</v>
      </c>
    </row>
    <row r="171" spans="1:1" x14ac:dyDescent="0.15">
      <c r="A171" t="s">
        <v>168</v>
      </c>
    </row>
    <row r="172" spans="1:1" x14ac:dyDescent="0.15">
      <c r="A172" t="s">
        <v>170</v>
      </c>
    </row>
    <row r="173" spans="1:1" x14ac:dyDescent="0.15">
      <c r="A173" t="s">
        <v>173</v>
      </c>
    </row>
    <row r="174" spans="1:1" x14ac:dyDescent="0.15">
      <c r="A174" t="s">
        <v>174</v>
      </c>
    </row>
    <row r="175" spans="1:1" x14ac:dyDescent="0.15">
      <c r="A175" t="s">
        <v>175</v>
      </c>
    </row>
    <row r="176" spans="1:1" x14ac:dyDescent="0.15">
      <c r="A176" t="s">
        <v>176</v>
      </c>
    </row>
    <row r="177" spans="1:1" x14ac:dyDescent="0.15">
      <c r="A177" t="s">
        <v>177</v>
      </c>
    </row>
    <row r="178" spans="1:1" x14ac:dyDescent="0.15">
      <c r="A178" t="s">
        <v>178</v>
      </c>
    </row>
    <row r="179" spans="1:1" x14ac:dyDescent="0.15">
      <c r="A179" t="s">
        <v>179</v>
      </c>
    </row>
    <row r="180" spans="1:1" x14ac:dyDescent="0.15">
      <c r="A180" t="s">
        <v>180</v>
      </c>
    </row>
    <row r="181" spans="1:1" x14ac:dyDescent="0.15">
      <c r="A181" t="s">
        <v>183</v>
      </c>
    </row>
    <row r="182" spans="1:1" x14ac:dyDescent="0.15">
      <c r="A182" t="s">
        <v>209</v>
      </c>
    </row>
    <row r="183" spans="1:1" x14ac:dyDescent="0.15">
      <c r="A183" t="s">
        <v>186</v>
      </c>
    </row>
    <row r="184" spans="1:1" x14ac:dyDescent="0.15">
      <c r="A184" t="s">
        <v>187</v>
      </c>
    </row>
    <row r="185" spans="1:1" x14ac:dyDescent="0.15">
      <c r="A185" t="s">
        <v>189</v>
      </c>
    </row>
    <row r="186" spans="1:1" x14ac:dyDescent="0.15">
      <c r="A186" t="s">
        <v>190</v>
      </c>
    </row>
    <row r="187" spans="1:1" x14ac:dyDescent="0.15">
      <c r="A187" t="s">
        <v>191</v>
      </c>
    </row>
    <row r="188" spans="1:1" x14ac:dyDescent="0.15">
      <c r="A188" t="s">
        <v>192</v>
      </c>
    </row>
    <row r="189" spans="1:1" x14ac:dyDescent="0.15">
      <c r="A189" t="s">
        <v>193</v>
      </c>
    </row>
    <row r="190" spans="1:1" x14ac:dyDescent="0.15">
      <c r="A190" t="s">
        <v>195</v>
      </c>
    </row>
    <row r="191" spans="1:1" x14ac:dyDescent="0.15">
      <c r="A191" t="s">
        <v>196</v>
      </c>
    </row>
    <row r="192" spans="1:1" x14ac:dyDescent="0.15">
      <c r="A192" t="s">
        <v>197</v>
      </c>
    </row>
    <row r="193" spans="1:1" x14ac:dyDescent="0.15">
      <c r="A193" t="s">
        <v>222</v>
      </c>
    </row>
    <row r="194" spans="1:1" x14ac:dyDescent="0.15">
      <c r="A194" t="s">
        <v>223</v>
      </c>
    </row>
    <row r="195" spans="1:1" x14ac:dyDescent="0.15">
      <c r="A195" t="s">
        <v>224</v>
      </c>
    </row>
    <row r="196" spans="1:1" x14ac:dyDescent="0.15">
      <c r="A196" t="s">
        <v>225</v>
      </c>
    </row>
    <row r="197" spans="1:1" x14ac:dyDescent="0.15">
      <c r="A197" t="s">
        <v>226</v>
      </c>
    </row>
    <row r="198" spans="1:1" x14ac:dyDescent="0.15">
      <c r="A198" t="s">
        <v>227</v>
      </c>
    </row>
    <row r="199" spans="1:1" x14ac:dyDescent="0.15">
      <c r="A199" t="s">
        <v>228</v>
      </c>
    </row>
    <row r="200" spans="1:1" x14ac:dyDescent="0.15">
      <c r="A200" t="s">
        <v>229</v>
      </c>
    </row>
    <row r="201" spans="1:1" x14ac:dyDescent="0.15">
      <c r="A201" t="s">
        <v>230</v>
      </c>
    </row>
    <row r="202" spans="1:1" x14ac:dyDescent="0.15">
      <c r="A202" t="s">
        <v>231</v>
      </c>
    </row>
    <row r="203" spans="1:1" x14ac:dyDescent="0.15">
      <c r="A203" t="s">
        <v>232</v>
      </c>
    </row>
    <row r="204" spans="1:1" x14ac:dyDescent="0.15">
      <c r="A204" t="s">
        <v>233</v>
      </c>
    </row>
    <row r="205" spans="1:1" x14ac:dyDescent="0.15">
      <c r="A205" t="s">
        <v>234</v>
      </c>
    </row>
    <row r="206" spans="1:1" x14ac:dyDescent="0.15">
      <c r="A206" t="s">
        <v>235</v>
      </c>
    </row>
    <row r="207" spans="1:1" x14ac:dyDescent="0.15">
      <c r="A207" t="s">
        <v>236</v>
      </c>
    </row>
    <row r="208" spans="1:1" x14ac:dyDescent="0.15">
      <c r="A208" t="s">
        <v>237</v>
      </c>
    </row>
    <row r="209" spans="1:1" x14ac:dyDescent="0.15">
      <c r="A209" t="s">
        <v>238</v>
      </c>
    </row>
    <row r="210" spans="1:1" x14ac:dyDescent="0.15">
      <c r="A210" t="s">
        <v>240</v>
      </c>
    </row>
    <row r="211" spans="1:1" x14ac:dyDescent="0.15">
      <c r="A211" t="s">
        <v>241</v>
      </c>
    </row>
    <row r="212" spans="1:1" x14ac:dyDescent="0.15">
      <c r="A212" t="s">
        <v>242</v>
      </c>
    </row>
    <row r="213" spans="1:1" x14ac:dyDescent="0.15">
      <c r="A213" t="s">
        <v>243</v>
      </c>
    </row>
    <row r="214" spans="1:1" x14ac:dyDescent="0.15">
      <c r="A214" t="s">
        <v>244</v>
      </c>
    </row>
    <row r="215" spans="1:1" x14ac:dyDescent="0.15">
      <c r="A215" t="s">
        <v>245</v>
      </c>
    </row>
    <row r="216" spans="1:1" x14ac:dyDescent="0.15">
      <c r="A216" t="s">
        <v>246</v>
      </c>
    </row>
    <row r="217" spans="1:1" x14ac:dyDescent="0.15">
      <c r="A217" t="s">
        <v>247</v>
      </c>
    </row>
    <row r="218" spans="1:1" x14ac:dyDescent="0.15">
      <c r="A218" t="s">
        <v>248</v>
      </c>
    </row>
    <row r="219" spans="1:1" x14ac:dyDescent="0.15">
      <c r="A219" t="s">
        <v>249</v>
      </c>
    </row>
    <row r="220" spans="1:1" x14ac:dyDescent="0.15">
      <c r="A220" t="s">
        <v>250</v>
      </c>
    </row>
    <row r="221" spans="1:1" x14ac:dyDescent="0.15">
      <c r="A221" t="s">
        <v>251</v>
      </c>
    </row>
    <row r="222" spans="1:1" x14ac:dyDescent="0.15">
      <c r="A222" t="s">
        <v>252</v>
      </c>
    </row>
    <row r="223" spans="1:1" x14ac:dyDescent="0.15">
      <c r="A223" t="s">
        <v>253</v>
      </c>
    </row>
    <row r="224" spans="1:1" x14ac:dyDescent="0.15">
      <c r="A224" t="s">
        <v>254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92"/>
  <sheetViews>
    <sheetView workbookViewId="0">
      <pane ySplit="2" topLeftCell="A159" activePane="bottomLeft" state="frozen"/>
      <selection pane="bottomLeft" activeCell="A179" sqref="A179:XFD179"/>
    </sheetView>
  </sheetViews>
  <sheetFormatPr defaultRowHeight="13.5" x14ac:dyDescent="0.15"/>
  <cols>
    <col min="1" max="1" width="9" customWidth="1"/>
    <col min="2" max="2" width="15.25" style="7" customWidth="1"/>
    <col min="3" max="3" width="7.25" bestFit="1" customWidth="1"/>
    <col min="4" max="5" width="5.375" bestFit="1" customWidth="1"/>
    <col min="6" max="7" width="7.25" bestFit="1" customWidth="1"/>
    <col min="8" max="8" width="8.25" bestFit="1" customWidth="1"/>
    <col min="9" max="9" width="11.625" style="1" bestFit="1" customWidth="1"/>
    <col min="10" max="10" width="8.25" bestFit="1" customWidth="1"/>
    <col min="11" max="11" width="11.625" style="1" bestFit="1" customWidth="1"/>
    <col min="12" max="12" width="11" bestFit="1" customWidth="1"/>
    <col min="13" max="13" width="7.5" style="15" bestFit="1" customWidth="1"/>
    <col min="14" max="14" width="12.75" bestFit="1" customWidth="1"/>
    <col min="16" max="16" width="7.25" bestFit="1" customWidth="1"/>
    <col min="19" max="19" width="11" bestFit="1" customWidth="1"/>
    <col min="22" max="22" width="11" style="23" bestFit="1" customWidth="1"/>
  </cols>
  <sheetData>
    <row r="1" spans="2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s="23" t="e">
        <f>(T1+U1)*36500/((S1-I1)*H1)</f>
        <v>#DIV/0!</v>
      </c>
      <c r="W1">
        <f>R1+H1</f>
        <v>0</v>
      </c>
    </row>
    <row r="2" spans="2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272</v>
      </c>
      <c r="J2" t="s">
        <v>267</v>
      </c>
      <c r="K2" s="1" t="s">
        <v>273</v>
      </c>
      <c r="L2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282</v>
      </c>
      <c r="U2" t="s">
        <v>284</v>
      </c>
      <c r="V2" s="23" t="s">
        <v>283</v>
      </c>
      <c r="W2" t="s">
        <v>346</v>
      </c>
      <c r="X2" t="s">
        <v>818</v>
      </c>
      <c r="Y2" t="s">
        <v>354</v>
      </c>
      <c r="Z2" t="s">
        <v>584</v>
      </c>
    </row>
    <row r="3" spans="2:26" ht="19.5" customHeight="1" x14ac:dyDescent="0.15">
      <c r="B3" s="13" t="s">
        <v>0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:G34" si="0">SUM(C3:F3)</f>
        <v>4</v>
      </c>
      <c r="H3">
        <v>5670</v>
      </c>
      <c r="I3" s="1">
        <v>42790</v>
      </c>
      <c r="J3">
        <v>30</v>
      </c>
      <c r="K3" s="1">
        <f t="shared" ref="K3:K34" si="1">I3+J3</f>
        <v>42820</v>
      </c>
      <c r="L3">
        <v>45.6</v>
      </c>
      <c r="M3" s="15">
        <v>30</v>
      </c>
      <c r="N3">
        <f t="shared" ref="N3:N34" si="2">(L3+M3)*36500/(H3*J3)</f>
        <v>16.222222222222221</v>
      </c>
      <c r="Q3">
        <f t="shared" ref="Q3:Q34" si="3">(L3+M3+P3)*36500/(H3*J3)</f>
        <v>16.222222222222221</v>
      </c>
      <c r="R3">
        <v>-5670</v>
      </c>
      <c r="S3" s="1">
        <v>42818</v>
      </c>
      <c r="T3">
        <v>75.599999999999994</v>
      </c>
      <c r="V3" s="23">
        <f t="shared" ref="V3:V34" si="4">(T3+U3)*36500/((S3-I3)*H3)</f>
        <v>17.38095238095238</v>
      </c>
      <c r="W3">
        <f t="shared" ref="W3:W34" si="5">R3+H3</f>
        <v>0</v>
      </c>
      <c r="X3">
        <f t="shared" ref="X3:X34" si="6">(L3+M3+P3)*31/(J3)</f>
        <v>78.11999999999999</v>
      </c>
      <c r="Y3">
        <f t="shared" ref="Y3:Y34" si="7">(T3+U3)*31/(J3)</f>
        <v>78.11999999999999</v>
      </c>
      <c r="Z3">
        <f t="shared" ref="Z3:Z34" si="8">U3-P3</f>
        <v>0</v>
      </c>
    </row>
    <row r="4" spans="2:26" ht="19.5" customHeight="1" x14ac:dyDescent="0.15">
      <c r="B4" s="13" t="s">
        <v>0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si="0"/>
        <v>4</v>
      </c>
      <c r="H4">
        <v>970</v>
      </c>
      <c r="I4" s="1">
        <v>42790</v>
      </c>
      <c r="J4">
        <v>60</v>
      </c>
      <c r="K4" s="1">
        <f t="shared" si="1"/>
        <v>42850</v>
      </c>
      <c r="L4">
        <v>7.5</v>
      </c>
      <c r="M4" s="15">
        <v>30</v>
      </c>
      <c r="N4">
        <f t="shared" si="2"/>
        <v>23.518041237113401</v>
      </c>
      <c r="Q4">
        <f t="shared" si="3"/>
        <v>23.518041237113401</v>
      </c>
      <c r="R4">
        <v>-970</v>
      </c>
      <c r="S4" s="14">
        <v>42849</v>
      </c>
      <c r="T4">
        <v>37.5</v>
      </c>
      <c r="V4" s="23">
        <f t="shared" si="4"/>
        <v>23.916652105539054</v>
      </c>
      <c r="W4">
        <f t="shared" si="5"/>
        <v>0</v>
      </c>
      <c r="X4">
        <f t="shared" si="6"/>
        <v>19.375</v>
      </c>
      <c r="Y4">
        <f t="shared" si="7"/>
        <v>19.375</v>
      </c>
      <c r="Z4">
        <f t="shared" si="8"/>
        <v>0</v>
      </c>
    </row>
    <row r="5" spans="2:26" x14ac:dyDescent="0.15">
      <c r="B5" s="7" t="s">
        <v>133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0"/>
        <v>3</v>
      </c>
      <c r="H5">
        <v>4995</v>
      </c>
      <c r="I5" s="1">
        <v>42802</v>
      </c>
      <c r="J5">
        <v>31</v>
      </c>
      <c r="K5" s="1">
        <f t="shared" si="1"/>
        <v>42833</v>
      </c>
      <c r="L5">
        <v>28.33</v>
      </c>
      <c r="M5" s="15">
        <v>5</v>
      </c>
      <c r="N5">
        <f t="shared" si="2"/>
        <v>7.8565339533081469</v>
      </c>
      <c r="O5" t="s">
        <v>298</v>
      </c>
      <c r="P5">
        <v>35</v>
      </c>
      <c r="Q5">
        <f t="shared" si="3"/>
        <v>16.106719622848654</v>
      </c>
      <c r="R5">
        <v>-4995</v>
      </c>
      <c r="S5" s="14">
        <v>42834</v>
      </c>
      <c r="T5">
        <v>33.33</v>
      </c>
      <c r="U5">
        <v>35</v>
      </c>
      <c r="V5" s="23">
        <f t="shared" si="4"/>
        <v>15.603384634634635</v>
      </c>
      <c r="W5">
        <f t="shared" si="5"/>
        <v>0</v>
      </c>
      <c r="X5">
        <f t="shared" si="6"/>
        <v>68.33</v>
      </c>
      <c r="Y5">
        <f t="shared" si="7"/>
        <v>68.33</v>
      </c>
      <c r="Z5">
        <f t="shared" si="8"/>
        <v>0</v>
      </c>
    </row>
    <row r="6" spans="2:26" x14ac:dyDescent="0.15">
      <c r="B6" s="7" t="s">
        <v>131</v>
      </c>
      <c r="C6">
        <f>IF(COUNTIF(系1703!A:A,B6),1,0)</f>
        <v>0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0"/>
        <v>3</v>
      </c>
      <c r="H6">
        <v>5000</v>
      </c>
      <c r="I6" s="1">
        <v>42796</v>
      </c>
      <c r="J6">
        <v>94</v>
      </c>
      <c r="K6" s="1">
        <f t="shared" si="1"/>
        <v>42890</v>
      </c>
      <c r="L6">
        <v>106</v>
      </c>
      <c r="M6" s="15">
        <v>0</v>
      </c>
      <c r="N6">
        <f t="shared" si="2"/>
        <v>8.2319148936170219</v>
      </c>
      <c r="O6" t="s">
        <v>280</v>
      </c>
      <c r="P6">
        <v>120</v>
      </c>
      <c r="Q6">
        <f t="shared" si="3"/>
        <v>17.551063829787235</v>
      </c>
      <c r="R6">
        <v>-5000</v>
      </c>
      <c r="S6" s="14">
        <v>42891</v>
      </c>
      <c r="T6">
        <v>107.51</v>
      </c>
      <c r="U6">
        <v>120</v>
      </c>
      <c r="V6" s="23">
        <f t="shared" si="4"/>
        <v>17.482347368421053</v>
      </c>
      <c r="W6">
        <f t="shared" si="5"/>
        <v>0</v>
      </c>
      <c r="X6">
        <f t="shared" si="6"/>
        <v>74.531914893617028</v>
      </c>
      <c r="Y6">
        <f t="shared" si="7"/>
        <v>75.029893617021273</v>
      </c>
      <c r="Z6">
        <f t="shared" si="8"/>
        <v>0</v>
      </c>
    </row>
    <row r="7" spans="2:26" x14ac:dyDescent="0.15">
      <c r="B7" t="s">
        <v>136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0"/>
        <v>3</v>
      </c>
      <c r="H7">
        <v>140</v>
      </c>
      <c r="I7" s="1">
        <v>42857</v>
      </c>
      <c r="J7">
        <v>1</v>
      </c>
      <c r="K7" s="1">
        <f t="shared" si="1"/>
        <v>42858</v>
      </c>
      <c r="L7">
        <v>0.04</v>
      </c>
      <c r="M7" s="15">
        <v>0</v>
      </c>
      <c r="N7">
        <f t="shared" si="2"/>
        <v>10.428571428571429</v>
      </c>
      <c r="Q7">
        <f t="shared" si="3"/>
        <v>10.428571428571429</v>
      </c>
      <c r="R7">
        <v>-140</v>
      </c>
      <c r="S7" s="14">
        <v>42860</v>
      </c>
      <c r="T7">
        <v>0.04</v>
      </c>
      <c r="V7" s="23">
        <f t="shared" si="4"/>
        <v>3.4761904761904763</v>
      </c>
      <c r="W7">
        <f t="shared" si="5"/>
        <v>0</v>
      </c>
      <c r="X7">
        <f t="shared" si="6"/>
        <v>1.24</v>
      </c>
      <c r="Y7">
        <f t="shared" si="7"/>
        <v>1.24</v>
      </c>
      <c r="Z7">
        <f t="shared" si="8"/>
        <v>0</v>
      </c>
    </row>
    <row r="8" spans="2:26" x14ac:dyDescent="0.15">
      <c r="B8" t="s">
        <v>136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0"/>
        <v>3</v>
      </c>
      <c r="H8">
        <v>5000</v>
      </c>
      <c r="I8" s="1">
        <v>42823</v>
      </c>
      <c r="J8">
        <v>31</v>
      </c>
      <c r="K8" s="1">
        <f t="shared" si="1"/>
        <v>42854</v>
      </c>
      <c r="L8">
        <v>35</v>
      </c>
      <c r="M8" s="15">
        <v>63</v>
      </c>
      <c r="N8">
        <f t="shared" si="2"/>
        <v>23.07741935483871</v>
      </c>
      <c r="Q8">
        <f t="shared" si="3"/>
        <v>23.07741935483871</v>
      </c>
      <c r="R8">
        <v>-5000</v>
      </c>
      <c r="S8" s="14">
        <v>42857</v>
      </c>
      <c r="T8">
        <v>97.44</v>
      </c>
      <c r="V8" s="23">
        <f t="shared" si="4"/>
        <v>20.920941176470588</v>
      </c>
      <c r="W8">
        <f t="shared" si="5"/>
        <v>0</v>
      </c>
      <c r="X8">
        <f t="shared" si="6"/>
        <v>98</v>
      </c>
      <c r="Y8">
        <f t="shared" si="7"/>
        <v>97.44</v>
      </c>
      <c r="Z8">
        <f t="shared" si="8"/>
        <v>0</v>
      </c>
    </row>
    <row r="9" spans="2:26" x14ac:dyDescent="0.15">
      <c r="B9" t="s">
        <v>132</v>
      </c>
      <c r="C9">
        <f>IF(COUNTIF(系1703!A:A,B9),1,0)</f>
        <v>0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0"/>
        <v>3</v>
      </c>
      <c r="H9">
        <v>6000</v>
      </c>
      <c r="I9" s="1">
        <v>42873</v>
      </c>
      <c r="J9">
        <v>31</v>
      </c>
      <c r="K9" s="1">
        <f t="shared" si="1"/>
        <v>42904</v>
      </c>
      <c r="L9">
        <v>30</v>
      </c>
      <c r="N9">
        <f t="shared" si="2"/>
        <v>5.887096774193548</v>
      </c>
      <c r="O9" t="s">
        <v>399</v>
      </c>
      <c r="P9">
        <v>100</v>
      </c>
      <c r="Q9">
        <f t="shared" si="3"/>
        <v>25.510752688172044</v>
      </c>
      <c r="R9">
        <v>-6000</v>
      </c>
      <c r="S9" s="14">
        <v>42906</v>
      </c>
      <c r="T9">
        <v>32.06</v>
      </c>
      <c r="U9">
        <v>100</v>
      </c>
      <c r="V9" s="23">
        <f t="shared" si="4"/>
        <v>24.344393939393939</v>
      </c>
      <c r="W9">
        <f t="shared" si="5"/>
        <v>0</v>
      </c>
      <c r="X9">
        <f t="shared" si="6"/>
        <v>130</v>
      </c>
      <c r="Y9">
        <f t="shared" si="7"/>
        <v>132.06</v>
      </c>
      <c r="Z9">
        <f t="shared" si="8"/>
        <v>0</v>
      </c>
    </row>
    <row r="10" spans="2:26" x14ac:dyDescent="0.15">
      <c r="B10" t="s">
        <v>116</v>
      </c>
      <c r="C10">
        <f>IF(COUNTIF(系1703!A:A,B10),1,0)</f>
        <v>1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0"/>
        <v>4</v>
      </c>
      <c r="H10">
        <v>15000</v>
      </c>
      <c r="I10" s="1">
        <v>42878</v>
      </c>
      <c r="J10">
        <v>32</v>
      </c>
      <c r="K10" s="1">
        <f t="shared" si="1"/>
        <v>42910</v>
      </c>
      <c r="L10">
        <v>50</v>
      </c>
      <c r="N10">
        <f t="shared" si="2"/>
        <v>3.8020833333333335</v>
      </c>
      <c r="O10" t="s">
        <v>412</v>
      </c>
      <c r="P10">
        <v>138</v>
      </c>
      <c r="Q10">
        <f t="shared" si="3"/>
        <v>14.295833333333333</v>
      </c>
      <c r="R10">
        <v>-15000</v>
      </c>
      <c r="S10" s="14">
        <v>42912</v>
      </c>
      <c r="T10">
        <v>50</v>
      </c>
      <c r="U10">
        <v>138</v>
      </c>
      <c r="V10" s="23">
        <f t="shared" si="4"/>
        <v>13.454901960784314</v>
      </c>
      <c r="W10">
        <f t="shared" si="5"/>
        <v>0</v>
      </c>
      <c r="X10">
        <f t="shared" si="6"/>
        <v>182.125</v>
      </c>
      <c r="Y10">
        <f t="shared" si="7"/>
        <v>182.125</v>
      </c>
      <c r="Z10">
        <f t="shared" si="8"/>
        <v>0</v>
      </c>
    </row>
    <row r="11" spans="2:26" x14ac:dyDescent="0.15">
      <c r="B11" t="s">
        <v>137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0"/>
        <v>3</v>
      </c>
      <c r="H11">
        <v>1000</v>
      </c>
      <c r="I11" s="1">
        <v>42822</v>
      </c>
      <c r="J11">
        <v>31</v>
      </c>
      <c r="K11" s="1">
        <f t="shared" si="1"/>
        <v>42853</v>
      </c>
      <c r="L11">
        <v>7</v>
      </c>
      <c r="M11" s="15">
        <v>5</v>
      </c>
      <c r="N11">
        <f t="shared" si="2"/>
        <v>14.129032258064516</v>
      </c>
      <c r="Q11">
        <f t="shared" si="3"/>
        <v>14.129032258064516</v>
      </c>
      <c r="R11">
        <v>-1000</v>
      </c>
      <c r="S11" s="14">
        <v>42852</v>
      </c>
      <c r="T11">
        <v>9.15</v>
      </c>
      <c r="V11" s="23">
        <f t="shared" si="4"/>
        <v>11.1325</v>
      </c>
      <c r="W11">
        <f t="shared" si="5"/>
        <v>0</v>
      </c>
      <c r="X11">
        <f t="shared" si="6"/>
        <v>12</v>
      </c>
      <c r="Y11">
        <f t="shared" si="7"/>
        <v>9.15</v>
      </c>
      <c r="Z11">
        <f t="shared" si="8"/>
        <v>0</v>
      </c>
    </row>
    <row r="12" spans="2:26" x14ac:dyDescent="0.15">
      <c r="B12" t="s">
        <v>138</v>
      </c>
      <c r="C12">
        <f>IF(COUNTIF(系1703!A:A,B12),1,0)</f>
        <v>0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0"/>
        <v>3</v>
      </c>
      <c r="H12">
        <v>5005</v>
      </c>
      <c r="I12" s="1">
        <v>42818</v>
      </c>
      <c r="J12">
        <v>44</v>
      </c>
      <c r="K12" s="1">
        <f t="shared" si="1"/>
        <v>42862</v>
      </c>
      <c r="L12">
        <v>25</v>
      </c>
      <c r="M12" s="15">
        <v>10</v>
      </c>
      <c r="N12">
        <f t="shared" si="2"/>
        <v>5.801017164653528</v>
      </c>
      <c r="O12" t="s">
        <v>298</v>
      </c>
      <c r="P12">
        <v>50</v>
      </c>
      <c r="Q12">
        <f t="shared" si="3"/>
        <v>14.088184542729998</v>
      </c>
      <c r="R12">
        <v>-5005</v>
      </c>
      <c r="S12" s="14">
        <v>42862</v>
      </c>
      <c r="T12">
        <v>52.9</v>
      </c>
      <c r="U12">
        <v>50</v>
      </c>
      <c r="V12" s="23">
        <f t="shared" si="4"/>
        <v>17.054990464081374</v>
      </c>
      <c r="W12">
        <f t="shared" si="5"/>
        <v>0</v>
      </c>
      <c r="X12">
        <f t="shared" si="6"/>
        <v>59.886363636363633</v>
      </c>
      <c r="Y12">
        <f t="shared" si="7"/>
        <v>72.497727272727275</v>
      </c>
      <c r="Z12">
        <f t="shared" si="8"/>
        <v>0</v>
      </c>
    </row>
    <row r="13" spans="2:26" x14ac:dyDescent="0.15">
      <c r="B13" s="7" t="s">
        <v>129</v>
      </c>
      <c r="C13">
        <f>IF(COUNTIF(系1703!A:A,B13),1,0)</f>
        <v>0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0"/>
        <v>3</v>
      </c>
      <c r="H13">
        <v>5890</v>
      </c>
      <c r="I13" s="1">
        <v>42796</v>
      </c>
      <c r="J13">
        <v>96</v>
      </c>
      <c r="K13" s="1">
        <f t="shared" si="1"/>
        <v>42892</v>
      </c>
      <c r="L13">
        <v>125</v>
      </c>
      <c r="M13" s="15">
        <v>110</v>
      </c>
      <c r="N13">
        <f t="shared" si="2"/>
        <v>15.169602433503112</v>
      </c>
      <c r="Q13">
        <f t="shared" si="3"/>
        <v>15.169602433503112</v>
      </c>
      <c r="R13">
        <v>-5890</v>
      </c>
      <c r="S13" s="14">
        <v>42891</v>
      </c>
      <c r="T13">
        <v>235.77</v>
      </c>
      <c r="V13" s="23">
        <f t="shared" si="4"/>
        <v>15.379510320793495</v>
      </c>
      <c r="W13">
        <f t="shared" si="5"/>
        <v>0</v>
      </c>
      <c r="X13">
        <f t="shared" si="6"/>
        <v>75.885416666666671</v>
      </c>
      <c r="Y13">
        <f t="shared" si="7"/>
        <v>76.134062499999999</v>
      </c>
      <c r="Z13">
        <f t="shared" si="8"/>
        <v>0</v>
      </c>
    </row>
    <row r="14" spans="2:26" x14ac:dyDescent="0.15">
      <c r="B14" t="s">
        <v>215</v>
      </c>
      <c r="C14">
        <f>IF(COUNTIF(系1703!A:A,B14),1,0)</f>
        <v>0</v>
      </c>
      <c r="D14">
        <f>IF(COUNTIF(系1703!C:C,B14),1,0)</f>
        <v>0</v>
      </c>
      <c r="E14">
        <f>IF(COUNTIF(系1703!D:D,B14),1,0)</f>
        <v>1</v>
      </c>
      <c r="F14">
        <f>IF(COUNTIF(系1703!E:E,B14),1,0)</f>
        <v>1</v>
      </c>
      <c r="G14">
        <f t="shared" si="0"/>
        <v>2</v>
      </c>
      <c r="H14">
        <v>5000</v>
      </c>
      <c r="I14" s="1">
        <v>42814</v>
      </c>
      <c r="J14">
        <v>32</v>
      </c>
      <c r="K14" s="1">
        <f t="shared" si="1"/>
        <v>42846</v>
      </c>
      <c r="L14">
        <v>50</v>
      </c>
      <c r="M14" s="15">
        <v>28</v>
      </c>
      <c r="N14">
        <f t="shared" si="2"/>
        <v>17.793749999999999</v>
      </c>
      <c r="O14" t="s">
        <v>289</v>
      </c>
      <c r="P14">
        <v>45</v>
      </c>
      <c r="Q14">
        <f t="shared" si="3"/>
        <v>28.059374999999999</v>
      </c>
      <c r="R14">
        <v>-5000</v>
      </c>
      <c r="S14" s="14">
        <v>42846</v>
      </c>
      <c r="T14">
        <v>85.17</v>
      </c>
      <c r="U14">
        <v>45</v>
      </c>
      <c r="V14" s="23">
        <f t="shared" si="4"/>
        <v>29.695031250000007</v>
      </c>
      <c r="W14">
        <f t="shared" si="5"/>
        <v>0</v>
      </c>
      <c r="X14">
        <f t="shared" si="6"/>
        <v>119.15625</v>
      </c>
      <c r="Y14">
        <f t="shared" si="7"/>
        <v>126.10218750000001</v>
      </c>
      <c r="Z14">
        <f t="shared" si="8"/>
        <v>0</v>
      </c>
    </row>
    <row r="15" spans="2:26" x14ac:dyDescent="0.15">
      <c r="B15" t="s">
        <v>141</v>
      </c>
      <c r="C15">
        <f>IF(COUNTIF(系1703!A:A,B15),1,0)</f>
        <v>0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 t="shared" si="0"/>
        <v>3</v>
      </c>
      <c r="H15">
        <v>6732</v>
      </c>
      <c r="I15" s="1">
        <v>42911</v>
      </c>
      <c r="J15">
        <v>92</v>
      </c>
      <c r="K15" s="1">
        <f t="shared" si="1"/>
        <v>43003</v>
      </c>
      <c r="L15">
        <v>135</v>
      </c>
      <c r="M15" s="5">
        <v>68</v>
      </c>
      <c r="N15">
        <f t="shared" si="2"/>
        <v>11.963464568963291</v>
      </c>
      <c r="Q15">
        <f t="shared" si="3"/>
        <v>11.963464568963291</v>
      </c>
      <c r="R15">
        <v>-6732</v>
      </c>
      <c r="S15" s="14">
        <v>43003</v>
      </c>
      <c r="T15">
        <v>205.54</v>
      </c>
      <c r="V15" s="23">
        <f t="shared" si="4"/>
        <v>12.11315520938283</v>
      </c>
      <c r="W15">
        <f t="shared" si="5"/>
        <v>0</v>
      </c>
      <c r="X15">
        <f t="shared" si="6"/>
        <v>68.402173913043484</v>
      </c>
      <c r="Y15">
        <f t="shared" si="7"/>
        <v>69.258043478260873</v>
      </c>
      <c r="Z15">
        <f t="shared" si="8"/>
        <v>0</v>
      </c>
    </row>
    <row r="16" spans="2:26" x14ac:dyDescent="0.15">
      <c r="B16" t="s">
        <v>141</v>
      </c>
      <c r="C16">
        <f>IF(COUNTIF(系1703!A:A,B16),1,0)</f>
        <v>0</v>
      </c>
      <c r="D16">
        <f>IF(COUNTIF(系1703!C:C,B16),1,0)</f>
        <v>1</v>
      </c>
      <c r="E16">
        <f>IF(COUNTIF(系1703!D:D,B16),1,0)</f>
        <v>1</v>
      </c>
      <c r="F16">
        <f>IF(COUNTIF(系1703!E:E,B16),1,0)</f>
        <v>1</v>
      </c>
      <c r="G16">
        <f t="shared" si="0"/>
        <v>3</v>
      </c>
      <c r="H16">
        <v>11000</v>
      </c>
      <c r="I16" s="1">
        <v>42878</v>
      </c>
      <c r="J16">
        <v>32</v>
      </c>
      <c r="K16" s="1">
        <f t="shared" si="1"/>
        <v>42910</v>
      </c>
      <c r="L16">
        <v>66</v>
      </c>
      <c r="M16">
        <v>18</v>
      </c>
      <c r="N16">
        <f t="shared" si="2"/>
        <v>8.7102272727272734</v>
      </c>
      <c r="O16" t="s">
        <v>289</v>
      </c>
      <c r="P16">
        <v>80</v>
      </c>
      <c r="Q16">
        <f t="shared" si="3"/>
        <v>17.005681818181817</v>
      </c>
      <c r="R16">
        <v>-11000</v>
      </c>
      <c r="S16" s="14">
        <v>42911</v>
      </c>
      <c r="T16">
        <v>84.01</v>
      </c>
      <c r="U16">
        <v>80</v>
      </c>
      <c r="V16" s="23">
        <f t="shared" si="4"/>
        <v>16.491363636363637</v>
      </c>
      <c r="W16">
        <f t="shared" si="5"/>
        <v>0</v>
      </c>
      <c r="X16">
        <f t="shared" si="6"/>
        <v>158.875</v>
      </c>
      <c r="Y16">
        <f t="shared" si="7"/>
        <v>158.88468749999998</v>
      </c>
      <c r="Z16">
        <f t="shared" si="8"/>
        <v>0</v>
      </c>
    </row>
    <row r="17" spans="2:26" x14ac:dyDescent="0.15">
      <c r="B17" t="s">
        <v>164</v>
      </c>
      <c r="C17">
        <f>IF(COUNTIF(系1703!A:A,B17),1,0)</f>
        <v>0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0"/>
        <v>3</v>
      </c>
      <c r="H17">
        <v>10970</v>
      </c>
      <c r="I17" s="1">
        <v>42831</v>
      </c>
      <c r="J17">
        <v>30</v>
      </c>
      <c r="K17" s="1">
        <f t="shared" si="1"/>
        <v>42861</v>
      </c>
      <c r="L17">
        <v>62</v>
      </c>
      <c r="M17" s="15">
        <v>38</v>
      </c>
      <c r="N17">
        <f t="shared" si="2"/>
        <v>11.090853843816468</v>
      </c>
      <c r="O17" t="s">
        <v>359</v>
      </c>
      <c r="P17">
        <v>55</v>
      </c>
      <c r="Q17">
        <f t="shared" si="3"/>
        <v>17.190823457915528</v>
      </c>
      <c r="R17">
        <v>-10970</v>
      </c>
      <c r="S17" s="14">
        <v>42865</v>
      </c>
      <c r="T17">
        <v>105.8</v>
      </c>
      <c r="U17">
        <v>55</v>
      </c>
      <c r="V17" s="23">
        <f t="shared" si="4"/>
        <v>15.73596439487372</v>
      </c>
      <c r="W17">
        <f t="shared" si="5"/>
        <v>0</v>
      </c>
      <c r="X17">
        <f t="shared" si="6"/>
        <v>160.16666666666666</v>
      </c>
      <c r="Y17">
        <f t="shared" si="7"/>
        <v>166.16</v>
      </c>
      <c r="Z17">
        <f t="shared" si="8"/>
        <v>0</v>
      </c>
    </row>
    <row r="18" spans="2:26" x14ac:dyDescent="0.15">
      <c r="B18" s="7" t="s">
        <v>21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 t="shared" si="0"/>
        <v>3</v>
      </c>
      <c r="H18">
        <v>5000</v>
      </c>
      <c r="I18" s="1">
        <v>42795</v>
      </c>
      <c r="J18">
        <v>30</v>
      </c>
      <c r="K18" s="1">
        <f t="shared" si="1"/>
        <v>42825</v>
      </c>
      <c r="L18">
        <v>34.24</v>
      </c>
      <c r="M18" s="15">
        <v>18</v>
      </c>
      <c r="N18">
        <f t="shared" si="2"/>
        <v>12.711733333333333</v>
      </c>
      <c r="O18" t="s">
        <v>16</v>
      </c>
      <c r="P18">
        <v>80</v>
      </c>
      <c r="Q18">
        <f t="shared" si="3"/>
        <v>32.178400000000003</v>
      </c>
      <c r="R18">
        <v>-5000</v>
      </c>
      <c r="S18" s="1">
        <v>42826</v>
      </c>
      <c r="T18">
        <v>41.29</v>
      </c>
      <c r="U18">
        <v>80</v>
      </c>
      <c r="V18" s="23">
        <f t="shared" si="4"/>
        <v>28.561838709677421</v>
      </c>
      <c r="W18">
        <f t="shared" si="5"/>
        <v>0</v>
      </c>
      <c r="X18">
        <f t="shared" si="6"/>
        <v>136.64800000000002</v>
      </c>
      <c r="Y18">
        <f t="shared" si="7"/>
        <v>125.333</v>
      </c>
      <c r="Z18">
        <f t="shared" si="8"/>
        <v>0</v>
      </c>
    </row>
    <row r="19" spans="2:26" x14ac:dyDescent="0.15">
      <c r="B19" s="13" t="s">
        <v>107</v>
      </c>
      <c r="C19">
        <f>IF(COUNTIF(系1703!A:A,B19),1,0)</f>
        <v>1</v>
      </c>
      <c r="D19">
        <f>IF(COUNTIF(系1703!C:C,B19),1,0)</f>
        <v>1</v>
      </c>
      <c r="E19">
        <f>IF(COUNTIF(系1703!D:D,B19),1,0)</f>
        <v>1</v>
      </c>
      <c r="F19">
        <f>IF(COUNTIF(系1703!E:E,B19),1,0)</f>
        <v>1</v>
      </c>
      <c r="G19">
        <f t="shared" si="0"/>
        <v>4</v>
      </c>
      <c r="H19">
        <v>1000</v>
      </c>
      <c r="I19" s="1">
        <v>42802</v>
      </c>
      <c r="J19">
        <v>31</v>
      </c>
      <c r="K19" s="1">
        <f t="shared" si="1"/>
        <v>42833</v>
      </c>
      <c r="L19">
        <v>8.3000000000000007</v>
      </c>
      <c r="M19" s="15">
        <v>10</v>
      </c>
      <c r="N19">
        <f t="shared" si="2"/>
        <v>21.546774193548387</v>
      </c>
      <c r="Q19">
        <f t="shared" si="3"/>
        <v>21.546774193548387</v>
      </c>
      <c r="R19">
        <v>-1000</v>
      </c>
      <c r="S19" s="14">
        <v>42835</v>
      </c>
      <c r="T19">
        <v>22.23</v>
      </c>
      <c r="V19" s="23">
        <f t="shared" si="4"/>
        <v>24.587727272727271</v>
      </c>
      <c r="W19">
        <f t="shared" si="5"/>
        <v>0</v>
      </c>
      <c r="X19">
        <f t="shared" si="6"/>
        <v>18.3</v>
      </c>
      <c r="Y19">
        <f t="shared" si="7"/>
        <v>22.23</v>
      </c>
      <c r="Z19">
        <f t="shared" si="8"/>
        <v>0</v>
      </c>
    </row>
    <row r="20" spans="2:26" x14ac:dyDescent="0.15">
      <c r="B20" s="13" t="s">
        <v>107</v>
      </c>
      <c r="C20">
        <f>IF(COUNTIF(系1703!A:A,B20),1,0)</f>
        <v>1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0"/>
        <v>4</v>
      </c>
      <c r="H20">
        <v>1000</v>
      </c>
      <c r="I20" s="1">
        <v>42802</v>
      </c>
      <c r="J20">
        <v>31</v>
      </c>
      <c r="K20" s="1">
        <f t="shared" si="1"/>
        <v>42833</v>
      </c>
      <c r="L20">
        <v>8.3000000000000007</v>
      </c>
      <c r="M20" s="15">
        <v>0</v>
      </c>
      <c r="N20">
        <f t="shared" si="2"/>
        <v>9.7725806451612911</v>
      </c>
      <c r="O20" t="s">
        <v>312</v>
      </c>
      <c r="P20">
        <v>5.25</v>
      </c>
      <c r="Q20">
        <f t="shared" si="3"/>
        <v>15.954032258064515</v>
      </c>
      <c r="R20">
        <v>-1000</v>
      </c>
      <c r="S20" s="14">
        <v>42835</v>
      </c>
      <c r="T20">
        <v>30</v>
      </c>
      <c r="U20">
        <v>5.25</v>
      </c>
      <c r="V20" s="23">
        <f t="shared" si="4"/>
        <v>38.988636363636367</v>
      </c>
      <c r="W20">
        <f t="shared" si="5"/>
        <v>0</v>
      </c>
      <c r="X20">
        <f t="shared" si="6"/>
        <v>13.55</v>
      </c>
      <c r="Y20">
        <f t="shared" si="7"/>
        <v>35.25</v>
      </c>
      <c r="Z20">
        <f t="shared" si="8"/>
        <v>0</v>
      </c>
    </row>
    <row r="21" spans="2:26" x14ac:dyDescent="0.15">
      <c r="B21" t="s">
        <v>216</v>
      </c>
      <c r="C21">
        <f>IF(COUNTIF(系1703!A:A,B21),1,0)</f>
        <v>0</v>
      </c>
      <c r="D21">
        <f>IF(COUNTIF(系1703!C:C,B21),1,0)</f>
        <v>0</v>
      </c>
      <c r="E21">
        <f>IF(COUNTIF(系1703!D:D,B21),1,0)</f>
        <v>0</v>
      </c>
      <c r="F21">
        <f>IF(COUNTIF(系1703!E:E,B21),1,0)</f>
        <v>1</v>
      </c>
      <c r="G21">
        <f t="shared" si="0"/>
        <v>1</v>
      </c>
      <c r="H21">
        <v>10000</v>
      </c>
      <c r="I21" s="1">
        <v>42902</v>
      </c>
      <c r="J21">
        <v>33</v>
      </c>
      <c r="K21" s="1">
        <f t="shared" si="1"/>
        <v>42935</v>
      </c>
      <c r="L21">
        <v>80</v>
      </c>
      <c r="N21">
        <f t="shared" si="2"/>
        <v>8.8484848484848477</v>
      </c>
      <c r="O21" t="s">
        <v>448</v>
      </c>
      <c r="P21">
        <v>90</v>
      </c>
      <c r="Q21">
        <f t="shared" si="3"/>
        <v>18.803030303030305</v>
      </c>
      <c r="R21">
        <v>-10000</v>
      </c>
      <c r="S21" s="14">
        <v>42935</v>
      </c>
      <c r="T21">
        <v>90</v>
      </c>
      <c r="U21">
        <v>90</v>
      </c>
      <c r="V21" s="23">
        <f t="shared" si="4"/>
        <v>19.90909090909091</v>
      </c>
      <c r="W21">
        <f t="shared" si="5"/>
        <v>0</v>
      </c>
      <c r="X21">
        <f t="shared" si="6"/>
        <v>159.69696969696969</v>
      </c>
      <c r="Y21">
        <f t="shared" si="7"/>
        <v>169.09090909090909</v>
      </c>
      <c r="Z21">
        <f t="shared" si="8"/>
        <v>0</v>
      </c>
    </row>
    <row r="22" spans="2:26" x14ac:dyDescent="0.15">
      <c r="B22" t="s">
        <v>41</v>
      </c>
      <c r="C22">
        <f>IF(COUNTIF(系1703!A:A,B22),1,0)</f>
        <v>1</v>
      </c>
      <c r="D22">
        <f>IF(COUNTIF(系1703!C:C,B22),1,0)</f>
        <v>0</v>
      </c>
      <c r="E22">
        <f>IF(COUNTIF(系1703!D:D,B22),1,0)</f>
        <v>1</v>
      </c>
      <c r="F22">
        <f>IF(COUNTIF(系1703!E:E,B22),1,0)</f>
        <v>1</v>
      </c>
      <c r="G22">
        <f t="shared" si="0"/>
        <v>3</v>
      </c>
      <c r="H22">
        <v>5000</v>
      </c>
      <c r="I22" s="1">
        <v>42806</v>
      </c>
      <c r="J22">
        <v>10</v>
      </c>
      <c r="K22" s="1">
        <f t="shared" si="1"/>
        <v>42816</v>
      </c>
      <c r="L22">
        <v>17.3</v>
      </c>
      <c r="M22" s="15">
        <v>0</v>
      </c>
      <c r="N22">
        <f t="shared" si="2"/>
        <v>12.629</v>
      </c>
      <c r="O22" t="s">
        <v>321</v>
      </c>
      <c r="P22">
        <v>40</v>
      </c>
      <c r="Q22">
        <f t="shared" si="3"/>
        <v>41.829000000000001</v>
      </c>
      <c r="R22">
        <v>-5000</v>
      </c>
      <c r="S22" s="1">
        <v>42816</v>
      </c>
      <c r="T22">
        <v>17.53</v>
      </c>
      <c r="U22">
        <v>40</v>
      </c>
      <c r="V22" s="23">
        <f t="shared" si="4"/>
        <v>41.996899999999997</v>
      </c>
      <c r="W22">
        <f t="shared" si="5"/>
        <v>0</v>
      </c>
      <c r="X22">
        <f t="shared" si="6"/>
        <v>177.63</v>
      </c>
      <c r="Y22">
        <f t="shared" si="7"/>
        <v>178.34300000000002</v>
      </c>
      <c r="Z22">
        <f t="shared" si="8"/>
        <v>0</v>
      </c>
    </row>
    <row r="23" spans="2:26" x14ac:dyDescent="0.15">
      <c r="B23" t="s">
        <v>41</v>
      </c>
      <c r="C23">
        <f>IF(COUNTIF(系1703!A:A,B23),1,0)</f>
        <v>1</v>
      </c>
      <c r="D23">
        <f>IF(COUNTIF(系1703!C:C,B23),1,0)</f>
        <v>0</v>
      </c>
      <c r="E23">
        <f>IF(COUNTIF(系1703!D:D,B23),1,0)</f>
        <v>1</v>
      </c>
      <c r="F23">
        <f>IF(COUNTIF(系1703!E:E,B23),1,0)</f>
        <v>1</v>
      </c>
      <c r="G23">
        <f t="shared" si="0"/>
        <v>3</v>
      </c>
      <c r="H23">
        <v>3175</v>
      </c>
      <c r="I23" s="1">
        <v>42806</v>
      </c>
      <c r="J23">
        <v>15</v>
      </c>
      <c r="K23" s="1">
        <f t="shared" si="1"/>
        <v>42821</v>
      </c>
      <c r="L23">
        <v>20</v>
      </c>
      <c r="M23" s="15">
        <v>25</v>
      </c>
      <c r="N23">
        <f t="shared" si="2"/>
        <v>34.488188976377955</v>
      </c>
      <c r="Q23">
        <f t="shared" si="3"/>
        <v>34.488188976377955</v>
      </c>
      <c r="R23">
        <v>-3175</v>
      </c>
      <c r="S23" s="1">
        <v>42821</v>
      </c>
      <c r="T23">
        <v>34.19</v>
      </c>
      <c r="V23" s="23">
        <f t="shared" si="4"/>
        <v>26.203359580052492</v>
      </c>
      <c r="W23">
        <f t="shared" si="5"/>
        <v>0</v>
      </c>
      <c r="X23">
        <f t="shared" si="6"/>
        <v>93</v>
      </c>
      <c r="Y23">
        <f t="shared" si="7"/>
        <v>70.659333333333322</v>
      </c>
      <c r="Z23">
        <f t="shared" si="8"/>
        <v>0</v>
      </c>
    </row>
    <row r="24" spans="2:26" x14ac:dyDescent="0.15">
      <c r="B24" s="13" t="s">
        <v>65</v>
      </c>
      <c r="C24">
        <f>IF(COUNTIF(系1703!A:A,B24),1,0)</f>
        <v>1</v>
      </c>
      <c r="D24">
        <f>IF(COUNTIF(系1703!C:C,B24),1,0)</f>
        <v>1</v>
      </c>
      <c r="E24">
        <f>IF(COUNTIF(系1703!D:D,B24),1,0)</f>
        <v>1</v>
      </c>
      <c r="F24">
        <f>IF(COUNTIF(系1703!E:E,B24),1,0)</f>
        <v>1</v>
      </c>
      <c r="G24">
        <f t="shared" si="0"/>
        <v>4</v>
      </c>
      <c r="H24">
        <v>9990</v>
      </c>
      <c r="I24" s="1">
        <v>42782</v>
      </c>
      <c r="J24">
        <v>14</v>
      </c>
      <c r="K24" s="1">
        <f t="shared" si="1"/>
        <v>42796</v>
      </c>
      <c r="L24">
        <v>38.35</v>
      </c>
      <c r="M24" s="15">
        <v>10</v>
      </c>
      <c r="N24">
        <f t="shared" si="2"/>
        <v>12.618153868153868</v>
      </c>
      <c r="O24" t="s">
        <v>15</v>
      </c>
      <c r="Q24">
        <f t="shared" si="3"/>
        <v>12.618153868153868</v>
      </c>
      <c r="R24">
        <v>-9990</v>
      </c>
      <c r="S24" s="1">
        <v>42797</v>
      </c>
      <c r="T24">
        <v>47.35</v>
      </c>
      <c r="U24">
        <v>0</v>
      </c>
      <c r="V24" s="23">
        <f t="shared" si="4"/>
        <v>11.533366700033367</v>
      </c>
      <c r="W24">
        <f t="shared" si="5"/>
        <v>0</v>
      </c>
      <c r="X24">
        <f t="shared" si="6"/>
        <v>107.0607142857143</v>
      </c>
      <c r="Y24">
        <f t="shared" si="7"/>
        <v>104.84642857142858</v>
      </c>
      <c r="Z24">
        <f t="shared" si="8"/>
        <v>0</v>
      </c>
    </row>
    <row r="25" spans="2:26" x14ac:dyDescent="0.15">
      <c r="B25" s="13" t="s">
        <v>65</v>
      </c>
      <c r="C25">
        <f>IF(COUNTIF(系1703!A:A,B25),1,0)</f>
        <v>1</v>
      </c>
      <c r="D25">
        <f>IF(COUNTIF(系1703!C:C,B25),1,0)</f>
        <v>1</v>
      </c>
      <c r="E25">
        <f>IF(COUNTIF(系1703!D:D,B25),1,0)</f>
        <v>1</v>
      </c>
      <c r="F25">
        <f>IF(COUNTIF(系1703!E:E,B25),1,0)</f>
        <v>1</v>
      </c>
      <c r="G25">
        <f t="shared" si="0"/>
        <v>4</v>
      </c>
      <c r="H25">
        <v>9900</v>
      </c>
      <c r="I25" s="1">
        <v>42782</v>
      </c>
      <c r="J25">
        <v>89</v>
      </c>
      <c r="K25" s="1">
        <f t="shared" si="1"/>
        <v>42871</v>
      </c>
      <c r="L25">
        <v>192.5</v>
      </c>
      <c r="M25" s="15">
        <v>100</v>
      </c>
      <c r="N25">
        <f t="shared" si="2"/>
        <v>12.116956077630235</v>
      </c>
      <c r="O25" t="s">
        <v>15</v>
      </c>
      <c r="Q25">
        <f t="shared" si="3"/>
        <v>12.116956077630235</v>
      </c>
      <c r="R25">
        <v>-9900</v>
      </c>
      <c r="S25" s="14">
        <v>42872</v>
      </c>
      <c r="T25">
        <v>291.5</v>
      </c>
      <c r="V25" s="23">
        <f t="shared" si="4"/>
        <v>11.941358024691358</v>
      </c>
      <c r="W25">
        <f t="shared" si="5"/>
        <v>0</v>
      </c>
      <c r="X25">
        <f t="shared" si="6"/>
        <v>101.88202247191012</v>
      </c>
      <c r="Y25">
        <f t="shared" si="7"/>
        <v>101.53370786516854</v>
      </c>
      <c r="Z25">
        <f t="shared" si="8"/>
        <v>0</v>
      </c>
    </row>
    <row r="26" spans="2:26" x14ac:dyDescent="0.15">
      <c r="B26" t="s">
        <v>46</v>
      </c>
      <c r="C26">
        <f>IF(COUNTIF(系1703!A:A,B26),1,0)</f>
        <v>1</v>
      </c>
      <c r="D26">
        <f>IF(COUNTIF(系1703!C:C,B26),1,0)</f>
        <v>1</v>
      </c>
      <c r="E26">
        <f>IF(COUNTIF(系1703!D:D,B26),1,0)</f>
        <v>1</v>
      </c>
      <c r="F26">
        <f>IF(COUNTIF(系1703!E:E,B26),1,0)</f>
        <v>1</v>
      </c>
      <c r="G26">
        <f t="shared" si="0"/>
        <v>4</v>
      </c>
      <c r="H26">
        <v>2000</v>
      </c>
      <c r="I26" s="1">
        <v>42912</v>
      </c>
      <c r="J26">
        <v>62</v>
      </c>
      <c r="K26" s="1">
        <f t="shared" si="1"/>
        <v>42974</v>
      </c>
      <c r="L26">
        <v>28</v>
      </c>
      <c r="M26" s="15">
        <v>20</v>
      </c>
      <c r="N26">
        <f t="shared" si="2"/>
        <v>14.129032258064516</v>
      </c>
      <c r="Q26">
        <f t="shared" si="3"/>
        <v>14.129032258064516</v>
      </c>
      <c r="R26">
        <v>-2000</v>
      </c>
      <c r="S26" s="14">
        <v>42975</v>
      </c>
      <c r="T26">
        <v>48.62</v>
      </c>
      <c r="V26" s="23">
        <f t="shared" si="4"/>
        <v>14.08436507936508</v>
      </c>
      <c r="W26">
        <f t="shared" si="5"/>
        <v>0</v>
      </c>
      <c r="X26">
        <f t="shared" si="6"/>
        <v>24</v>
      </c>
      <c r="Y26">
        <f t="shared" si="7"/>
        <v>24.31</v>
      </c>
      <c r="Z26">
        <f t="shared" si="8"/>
        <v>0</v>
      </c>
    </row>
    <row r="27" spans="2:26" x14ac:dyDescent="0.15">
      <c r="B27" t="s">
        <v>46</v>
      </c>
      <c r="C27">
        <f>IF(COUNTIF(系1703!A:A,B27),1,0)</f>
        <v>1</v>
      </c>
      <c r="D27">
        <f>IF(COUNTIF(系1703!C:C,B27),1,0)</f>
        <v>1</v>
      </c>
      <c r="E27">
        <f>IF(COUNTIF(系1703!D:D,B27),1,0)</f>
        <v>1</v>
      </c>
      <c r="F27">
        <f>IF(COUNTIF(系1703!E:E,B27),1,0)</f>
        <v>1</v>
      </c>
      <c r="G27">
        <f t="shared" si="0"/>
        <v>4</v>
      </c>
      <c r="H27">
        <v>3000</v>
      </c>
      <c r="I27" s="1">
        <v>42807</v>
      </c>
      <c r="J27">
        <v>31</v>
      </c>
      <c r="K27" s="1">
        <f t="shared" si="1"/>
        <v>42838</v>
      </c>
      <c r="L27">
        <v>31</v>
      </c>
      <c r="M27" s="15">
        <v>30</v>
      </c>
      <c r="N27">
        <f t="shared" si="2"/>
        <v>23.940860215053764</v>
      </c>
      <c r="Q27">
        <f t="shared" si="3"/>
        <v>23.940860215053764</v>
      </c>
      <c r="R27">
        <v>-3000</v>
      </c>
      <c r="S27" s="14">
        <v>42838</v>
      </c>
      <c r="T27">
        <v>61.67</v>
      </c>
      <c r="V27" s="23">
        <f t="shared" si="4"/>
        <v>24.203817204301075</v>
      </c>
      <c r="W27">
        <f t="shared" si="5"/>
        <v>0</v>
      </c>
      <c r="X27">
        <f t="shared" si="6"/>
        <v>61</v>
      </c>
      <c r="Y27">
        <f t="shared" si="7"/>
        <v>61.67</v>
      </c>
      <c r="Z27">
        <f t="shared" si="8"/>
        <v>0</v>
      </c>
    </row>
    <row r="28" spans="2:26" x14ac:dyDescent="0.15">
      <c r="B28" t="s">
        <v>188</v>
      </c>
      <c r="C28">
        <f>IF(COUNTIF(系1703!A:A,B28),1,0)</f>
        <v>1</v>
      </c>
      <c r="D28">
        <f>IF(COUNTIF(系1703!C:C,B28),1,0)</f>
        <v>1</v>
      </c>
      <c r="E28">
        <f>IF(COUNTIF(系1703!D:D,B28),1,0)</f>
        <v>1</v>
      </c>
      <c r="F28">
        <f>IF(COUNTIF(系1703!E:E,B28),1,0)</f>
        <v>1</v>
      </c>
      <c r="G28">
        <f t="shared" si="0"/>
        <v>4</v>
      </c>
      <c r="H28">
        <v>10000</v>
      </c>
      <c r="I28" s="1">
        <v>42912</v>
      </c>
      <c r="J28">
        <v>78</v>
      </c>
      <c r="K28" s="1">
        <f t="shared" si="1"/>
        <v>42990</v>
      </c>
      <c r="L28">
        <v>203</v>
      </c>
      <c r="M28" s="15">
        <v>26</v>
      </c>
      <c r="N28">
        <f t="shared" si="2"/>
        <v>10.716025641025642</v>
      </c>
      <c r="O28" t="s">
        <v>262</v>
      </c>
      <c r="P28">
        <v>218</v>
      </c>
      <c r="Q28">
        <f t="shared" si="3"/>
        <v>20.917307692307691</v>
      </c>
      <c r="R28">
        <v>-10000</v>
      </c>
      <c r="S28" s="14">
        <v>42990</v>
      </c>
      <c r="T28">
        <v>203</v>
      </c>
      <c r="U28">
        <v>218</v>
      </c>
      <c r="V28" s="23">
        <f t="shared" si="4"/>
        <v>19.700641025641026</v>
      </c>
      <c r="W28">
        <f t="shared" si="5"/>
        <v>0</v>
      </c>
      <c r="X28">
        <f t="shared" si="6"/>
        <v>177.65384615384616</v>
      </c>
      <c r="Y28">
        <f t="shared" si="7"/>
        <v>167.32051282051282</v>
      </c>
      <c r="Z28">
        <f t="shared" si="8"/>
        <v>0</v>
      </c>
    </row>
    <row r="29" spans="2:26" x14ac:dyDescent="0.15">
      <c r="B29" t="s">
        <v>151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0"/>
        <v>3</v>
      </c>
      <c r="H29">
        <v>5000</v>
      </c>
      <c r="I29" s="1">
        <v>42822</v>
      </c>
      <c r="J29">
        <v>32</v>
      </c>
      <c r="K29" s="1">
        <f t="shared" si="1"/>
        <v>42854</v>
      </c>
      <c r="L29">
        <v>66</v>
      </c>
      <c r="M29" s="15">
        <v>15</v>
      </c>
      <c r="N29">
        <f t="shared" si="2"/>
        <v>18.478124999999999</v>
      </c>
      <c r="O29" t="s">
        <v>336</v>
      </c>
      <c r="P29">
        <v>12</v>
      </c>
      <c r="Q29">
        <f t="shared" si="3"/>
        <v>21.215624999999999</v>
      </c>
      <c r="R29">
        <v>-5000</v>
      </c>
      <c r="S29" s="14">
        <v>42853</v>
      </c>
      <c r="T29">
        <v>72.5</v>
      </c>
      <c r="U29">
        <v>12</v>
      </c>
      <c r="V29" s="23">
        <f t="shared" si="4"/>
        <v>19.898387096774194</v>
      </c>
      <c r="W29">
        <f t="shared" si="5"/>
        <v>0</v>
      </c>
      <c r="X29">
        <f t="shared" si="6"/>
        <v>90.09375</v>
      </c>
      <c r="Y29">
        <f t="shared" si="7"/>
        <v>81.859375</v>
      </c>
      <c r="Z29">
        <f t="shared" si="8"/>
        <v>0</v>
      </c>
    </row>
    <row r="30" spans="2:26" x14ac:dyDescent="0.15">
      <c r="B30" t="s">
        <v>151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1</v>
      </c>
      <c r="G30">
        <f t="shared" si="0"/>
        <v>3</v>
      </c>
      <c r="H30">
        <v>1000</v>
      </c>
      <c r="I30" s="1">
        <v>42822</v>
      </c>
      <c r="J30">
        <v>92</v>
      </c>
      <c r="K30" s="1">
        <f t="shared" si="1"/>
        <v>42914</v>
      </c>
      <c r="L30">
        <v>22</v>
      </c>
      <c r="M30" s="15">
        <v>10</v>
      </c>
      <c r="N30">
        <f t="shared" si="2"/>
        <v>12.695652173913043</v>
      </c>
      <c r="O30" t="s">
        <v>336</v>
      </c>
      <c r="P30">
        <v>7</v>
      </c>
      <c r="Q30">
        <f t="shared" si="3"/>
        <v>15.472826086956522</v>
      </c>
      <c r="R30">
        <v>-1000</v>
      </c>
      <c r="S30" s="14">
        <v>42913</v>
      </c>
      <c r="T30">
        <v>36.64</v>
      </c>
      <c r="U30">
        <v>7</v>
      </c>
      <c r="V30" s="23">
        <f t="shared" si="4"/>
        <v>17.503956043956045</v>
      </c>
      <c r="W30">
        <f t="shared" si="5"/>
        <v>0</v>
      </c>
      <c r="X30">
        <f t="shared" si="6"/>
        <v>13.141304347826088</v>
      </c>
      <c r="Y30">
        <f t="shared" si="7"/>
        <v>14.704782608695652</v>
      </c>
      <c r="Z30">
        <f t="shared" si="8"/>
        <v>0</v>
      </c>
    </row>
    <row r="31" spans="2:26" x14ac:dyDescent="0.15">
      <c r="B31" t="s">
        <v>194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1</v>
      </c>
      <c r="G31">
        <f t="shared" si="0"/>
        <v>3</v>
      </c>
      <c r="H31">
        <v>3100</v>
      </c>
      <c r="I31" s="1">
        <v>42807</v>
      </c>
      <c r="J31">
        <v>31</v>
      </c>
      <c r="K31" s="1">
        <f t="shared" si="1"/>
        <v>42838</v>
      </c>
      <c r="L31">
        <v>23</v>
      </c>
      <c r="M31" s="15">
        <v>20</v>
      </c>
      <c r="N31">
        <f t="shared" si="2"/>
        <v>16.331945889698233</v>
      </c>
      <c r="O31" t="s">
        <v>6</v>
      </c>
      <c r="P31">
        <v>2</v>
      </c>
      <c r="Q31">
        <f t="shared" si="3"/>
        <v>17.091571279916753</v>
      </c>
      <c r="R31">
        <v>-3100</v>
      </c>
      <c r="S31" s="14">
        <v>42838</v>
      </c>
      <c r="T31">
        <v>43.25</v>
      </c>
      <c r="U31">
        <v>2</v>
      </c>
      <c r="V31" s="23">
        <f t="shared" si="4"/>
        <v>17.186524453694069</v>
      </c>
      <c r="W31">
        <f t="shared" si="5"/>
        <v>0</v>
      </c>
      <c r="X31">
        <f t="shared" si="6"/>
        <v>45</v>
      </c>
      <c r="Y31">
        <f t="shared" si="7"/>
        <v>45.25</v>
      </c>
      <c r="Z31">
        <f t="shared" si="8"/>
        <v>0</v>
      </c>
    </row>
    <row r="32" spans="2:26" x14ac:dyDescent="0.15">
      <c r="B32" t="s">
        <v>185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0"/>
        <v>3</v>
      </c>
      <c r="H32">
        <v>2000</v>
      </c>
      <c r="I32" s="1">
        <v>42835</v>
      </c>
      <c r="J32">
        <v>31</v>
      </c>
      <c r="K32" s="1">
        <f t="shared" si="1"/>
        <v>42866</v>
      </c>
      <c r="L32">
        <v>23.5</v>
      </c>
      <c r="N32">
        <f t="shared" si="2"/>
        <v>13.834677419354838</v>
      </c>
      <c r="O32" t="s">
        <v>369</v>
      </c>
      <c r="P32">
        <v>20</v>
      </c>
      <c r="Q32">
        <f t="shared" si="3"/>
        <v>25.608870967741936</v>
      </c>
      <c r="R32">
        <v>-2000</v>
      </c>
      <c r="S32" s="14">
        <v>42866</v>
      </c>
      <c r="T32">
        <v>23.33</v>
      </c>
      <c r="U32">
        <v>20</v>
      </c>
      <c r="V32" s="23">
        <f t="shared" si="4"/>
        <v>25.508790322580644</v>
      </c>
      <c r="W32">
        <f t="shared" si="5"/>
        <v>0</v>
      </c>
      <c r="X32">
        <f t="shared" si="6"/>
        <v>43.5</v>
      </c>
      <c r="Y32">
        <f t="shared" si="7"/>
        <v>43.33</v>
      </c>
      <c r="Z32">
        <f t="shared" si="8"/>
        <v>0</v>
      </c>
    </row>
    <row r="33" spans="1:26" x14ac:dyDescent="0.15">
      <c r="B33" t="s">
        <v>185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1</v>
      </c>
      <c r="F33">
        <f>IF(COUNTIF(系1703!E:E,B33),1,0)</f>
        <v>1</v>
      </c>
      <c r="G33">
        <f t="shared" si="0"/>
        <v>3</v>
      </c>
      <c r="H33">
        <v>4000</v>
      </c>
      <c r="I33" s="1">
        <v>42834</v>
      </c>
      <c r="J33">
        <v>91</v>
      </c>
      <c r="K33" s="1">
        <f t="shared" si="1"/>
        <v>42925</v>
      </c>
      <c r="L33">
        <v>120</v>
      </c>
      <c r="N33">
        <f t="shared" si="2"/>
        <v>12.032967032967033</v>
      </c>
      <c r="O33" t="s">
        <v>369</v>
      </c>
      <c r="P33">
        <v>70</v>
      </c>
      <c r="Q33">
        <f t="shared" si="3"/>
        <v>19.052197802197803</v>
      </c>
      <c r="R33">
        <v>-4000</v>
      </c>
      <c r="S33" s="14">
        <v>42926</v>
      </c>
      <c r="T33">
        <v>86.67</v>
      </c>
      <c r="U33">
        <v>70</v>
      </c>
      <c r="V33" s="23">
        <f t="shared" si="4"/>
        <v>15.53927989130435</v>
      </c>
      <c r="W33">
        <f t="shared" si="5"/>
        <v>0</v>
      </c>
      <c r="X33">
        <f t="shared" si="6"/>
        <v>64.72527472527473</v>
      </c>
      <c r="Y33">
        <f t="shared" si="7"/>
        <v>53.371098901098904</v>
      </c>
      <c r="Z33">
        <f t="shared" si="8"/>
        <v>0</v>
      </c>
    </row>
    <row r="34" spans="1:26" x14ac:dyDescent="0.15">
      <c r="B34" s="7" t="s">
        <v>2</v>
      </c>
      <c r="C34">
        <f>IF(COUNTIF(系1703!A:A,B34),1,0)</f>
        <v>1</v>
      </c>
      <c r="D34">
        <f>IF(COUNTIF(系1703!C:C,B34),1,0)</f>
        <v>1</v>
      </c>
      <c r="E34">
        <f>IF(COUNTIF(系1703!D:D,B34),1,0)</f>
        <v>1</v>
      </c>
      <c r="F34">
        <f>IF(COUNTIF(系1703!E:E,B34),1,0)</f>
        <v>1</v>
      </c>
      <c r="G34">
        <f t="shared" si="0"/>
        <v>4</v>
      </c>
      <c r="H34">
        <v>1980</v>
      </c>
      <c r="I34" s="1">
        <v>42789</v>
      </c>
      <c r="J34">
        <v>30</v>
      </c>
      <c r="K34" s="1">
        <f t="shared" si="1"/>
        <v>42819</v>
      </c>
      <c r="L34">
        <v>12.5</v>
      </c>
      <c r="M34" s="15">
        <v>20</v>
      </c>
      <c r="N34">
        <f t="shared" si="2"/>
        <v>19.97053872053872</v>
      </c>
      <c r="O34" t="s">
        <v>12</v>
      </c>
      <c r="P34">
        <v>3.57</v>
      </c>
      <c r="Q34">
        <f t="shared" si="3"/>
        <v>22.164225589225587</v>
      </c>
      <c r="R34">
        <v>-1980</v>
      </c>
      <c r="S34" s="1">
        <v>42818</v>
      </c>
      <c r="T34">
        <v>32.5</v>
      </c>
      <c r="U34">
        <v>3.57</v>
      </c>
      <c r="V34" s="23">
        <f t="shared" si="4"/>
        <v>22.928509230233367</v>
      </c>
      <c r="W34">
        <f t="shared" si="5"/>
        <v>0</v>
      </c>
      <c r="X34">
        <f t="shared" si="6"/>
        <v>37.272333333333336</v>
      </c>
      <c r="Y34">
        <f t="shared" si="7"/>
        <v>37.272333333333336</v>
      </c>
      <c r="Z34">
        <f t="shared" si="8"/>
        <v>0</v>
      </c>
    </row>
    <row r="35" spans="1:26" x14ac:dyDescent="0.15">
      <c r="B35" s="7" t="s">
        <v>19</v>
      </c>
      <c r="C35">
        <f>IF(COUNTIF(系1703!A:A,B35),1,0)</f>
        <v>1</v>
      </c>
      <c r="D35">
        <f>IF(COUNTIF(系1703!C:C,B35),1,0)</f>
        <v>1</v>
      </c>
      <c r="E35">
        <f>IF(COUNTIF(系1703!D:D,B35),1,0)</f>
        <v>1</v>
      </c>
      <c r="F35">
        <f>IF(COUNTIF(系1703!E:E,B35),1,0)</f>
        <v>1</v>
      </c>
      <c r="G35">
        <f t="shared" ref="G35:G66" si="9">SUM(C35:F35)</f>
        <v>4</v>
      </c>
      <c r="H35">
        <v>9997</v>
      </c>
      <c r="I35" s="1">
        <v>42790</v>
      </c>
      <c r="J35">
        <v>31</v>
      </c>
      <c r="K35" s="1">
        <f t="shared" ref="K35:K66" si="10">I35+J35</f>
        <v>42821</v>
      </c>
      <c r="L35">
        <v>108.33</v>
      </c>
      <c r="M35" s="15">
        <v>3</v>
      </c>
      <c r="N35">
        <f t="shared" ref="N35:N66" si="11">(L35+M35)*36500/(H35*J35)</f>
        <v>13.112143320415479</v>
      </c>
      <c r="Q35">
        <f t="shared" ref="Q35:Q53" si="12">(L35+M35+P35)*36500/(H35*J35)</f>
        <v>13.112143320415479</v>
      </c>
      <c r="R35">
        <v>-9997</v>
      </c>
      <c r="S35" s="1">
        <v>42821</v>
      </c>
      <c r="T35">
        <v>111.33</v>
      </c>
      <c r="V35" s="23">
        <f t="shared" ref="V35:V56" si="13">(T35+U35)*36500/((S35-I35)*H35)</f>
        <v>13.112143320415479</v>
      </c>
      <c r="W35">
        <f t="shared" ref="W35:W66" si="14">R35+H35</f>
        <v>0</v>
      </c>
      <c r="X35">
        <f t="shared" ref="X35:X66" si="15">(L35+M35+P35)*31/(J35)</f>
        <v>111.33</v>
      </c>
      <c r="Y35">
        <f t="shared" ref="Y35:Y66" si="16">(T35+U35)*31/(J35)</f>
        <v>111.33</v>
      </c>
      <c r="Z35">
        <f t="shared" ref="Z35:Z66" si="17">U35-P35</f>
        <v>0</v>
      </c>
    </row>
    <row r="36" spans="1:26" x14ac:dyDescent="0.15">
      <c r="B36" t="s">
        <v>120</v>
      </c>
      <c r="C36">
        <f>IF(COUNTIF(系1703!A:A,B36),1,0)</f>
        <v>1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1</v>
      </c>
      <c r="G36">
        <f t="shared" si="9"/>
        <v>3</v>
      </c>
      <c r="H36">
        <v>15950</v>
      </c>
      <c r="I36" s="1">
        <v>42849</v>
      </c>
      <c r="J36">
        <v>91</v>
      </c>
      <c r="K36" s="1">
        <f t="shared" si="10"/>
        <v>42940</v>
      </c>
      <c r="L36">
        <v>327</v>
      </c>
      <c r="M36" s="15">
        <v>50</v>
      </c>
      <c r="N36">
        <f t="shared" si="11"/>
        <v>9.4805194805194812</v>
      </c>
      <c r="O36" t="s">
        <v>289</v>
      </c>
      <c r="P36">
        <v>205</v>
      </c>
      <c r="Q36">
        <f t="shared" si="12"/>
        <v>14.635709118467739</v>
      </c>
      <c r="R36">
        <v>-15950</v>
      </c>
      <c r="S36" s="14">
        <v>42940</v>
      </c>
      <c r="T36">
        <v>385.34</v>
      </c>
      <c r="U36">
        <v>205</v>
      </c>
      <c r="V36" s="23">
        <f t="shared" si="13"/>
        <v>14.845437321299388</v>
      </c>
      <c r="W36">
        <f t="shared" si="14"/>
        <v>0</v>
      </c>
      <c r="X36">
        <f t="shared" si="15"/>
        <v>198.26373626373626</v>
      </c>
      <c r="Y36">
        <f t="shared" si="16"/>
        <v>201.10483516483512</v>
      </c>
      <c r="Z36">
        <f t="shared" si="17"/>
        <v>0</v>
      </c>
    </row>
    <row r="37" spans="1:26" x14ac:dyDescent="0.15">
      <c r="B37" t="s">
        <v>120</v>
      </c>
      <c r="C37">
        <f>IF(COUNTIF(系1703!A:A,B37),1,0)</f>
        <v>1</v>
      </c>
      <c r="D37">
        <f>IF(COUNTIF(系1703!C:C,B37),1,0)</f>
        <v>1</v>
      </c>
      <c r="E37">
        <f>IF(COUNTIF(系1703!D:D,B37),1,0)</f>
        <v>0</v>
      </c>
      <c r="F37">
        <f>IF(COUNTIF(系1703!E:E,B37),1,0)</f>
        <v>1</v>
      </c>
      <c r="G37">
        <f t="shared" si="9"/>
        <v>3</v>
      </c>
      <c r="H37">
        <v>100</v>
      </c>
      <c r="I37" s="1">
        <v>42849</v>
      </c>
      <c r="J37">
        <v>46</v>
      </c>
      <c r="K37" s="1">
        <f t="shared" si="10"/>
        <v>42895</v>
      </c>
      <c r="L37">
        <v>1</v>
      </c>
      <c r="M37" s="15">
        <v>10</v>
      </c>
      <c r="N37">
        <f t="shared" si="11"/>
        <v>87.282608695652172</v>
      </c>
      <c r="Q37">
        <f t="shared" si="12"/>
        <v>87.282608695652172</v>
      </c>
      <c r="R37">
        <v>-100</v>
      </c>
      <c r="S37" s="14">
        <v>42895</v>
      </c>
      <c r="T37">
        <v>8.99</v>
      </c>
      <c r="V37" s="23">
        <f t="shared" si="13"/>
        <v>71.333695652173915</v>
      </c>
      <c r="W37">
        <f t="shared" si="14"/>
        <v>0</v>
      </c>
      <c r="X37">
        <f t="shared" si="15"/>
        <v>7.4130434782608692</v>
      </c>
      <c r="Y37">
        <f t="shared" si="16"/>
        <v>6.0584782608695651</v>
      </c>
      <c r="Z37">
        <f t="shared" si="17"/>
        <v>0</v>
      </c>
    </row>
    <row r="38" spans="1:26" x14ac:dyDescent="0.15">
      <c r="A38">
        <v>50945.2</v>
      </c>
      <c r="B38" t="s">
        <v>91</v>
      </c>
      <c r="C38">
        <f>IF(COUNTIF(系1703!A:A,B38),1,0)</f>
        <v>1</v>
      </c>
      <c r="D38">
        <f>IF(COUNTIF(系1703!C:C,B38),1,0)</f>
        <v>1</v>
      </c>
      <c r="E38">
        <f>IF(COUNTIF(系1703!D:D,B38),1,0)</f>
        <v>1</v>
      </c>
      <c r="F38">
        <f>IF(COUNTIF(系1703!E:E,B38),1,0)</f>
        <v>1</v>
      </c>
      <c r="G38">
        <f t="shared" si="9"/>
        <v>4</v>
      </c>
      <c r="H38">
        <v>50000</v>
      </c>
      <c r="I38" s="1">
        <v>42912</v>
      </c>
      <c r="J38">
        <v>95</v>
      </c>
      <c r="K38" s="1">
        <f t="shared" si="10"/>
        <v>43007</v>
      </c>
      <c r="L38">
        <v>950</v>
      </c>
      <c r="N38">
        <f t="shared" si="11"/>
        <v>7.3</v>
      </c>
      <c r="O38" t="s">
        <v>289</v>
      </c>
      <c r="P38">
        <v>925</v>
      </c>
      <c r="Q38">
        <f t="shared" si="12"/>
        <v>14.407894736842104</v>
      </c>
      <c r="R38">
        <v>-50000</v>
      </c>
      <c r="S38" s="14">
        <v>43007</v>
      </c>
      <c r="T38">
        <v>945.2</v>
      </c>
      <c r="U38">
        <v>925</v>
      </c>
      <c r="V38" s="23">
        <f t="shared" si="13"/>
        <v>14.371010526315789</v>
      </c>
      <c r="W38">
        <f t="shared" si="14"/>
        <v>0</v>
      </c>
      <c r="X38">
        <f t="shared" si="15"/>
        <v>611.84210526315792</v>
      </c>
      <c r="Y38">
        <f t="shared" si="16"/>
        <v>610.27578947368431</v>
      </c>
      <c r="Z38">
        <f t="shared" si="17"/>
        <v>0</v>
      </c>
    </row>
    <row r="39" spans="1:26" x14ac:dyDescent="0.15">
      <c r="B39" s="13" t="s">
        <v>291</v>
      </c>
      <c r="C39">
        <f>IF(COUNTIF(系1703!A:A,B39),1,0)</f>
        <v>1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9"/>
        <v>1</v>
      </c>
      <c r="H39">
        <v>5000</v>
      </c>
      <c r="I39" s="1">
        <v>42795</v>
      </c>
      <c r="J39">
        <v>31</v>
      </c>
      <c r="K39" s="1">
        <f t="shared" si="10"/>
        <v>42826</v>
      </c>
      <c r="L39">
        <v>24.65</v>
      </c>
      <c r="M39" s="15">
        <v>30</v>
      </c>
      <c r="N39">
        <f t="shared" si="11"/>
        <v>12.869193548387097</v>
      </c>
      <c r="O39" t="s">
        <v>321</v>
      </c>
      <c r="P39">
        <v>60</v>
      </c>
      <c r="Q39">
        <f t="shared" si="12"/>
        <v>26.998225806451615</v>
      </c>
      <c r="R39">
        <v>-5000</v>
      </c>
      <c r="S39" s="14">
        <v>42830</v>
      </c>
      <c r="T39">
        <v>54.37</v>
      </c>
      <c r="U39">
        <v>60</v>
      </c>
      <c r="V39" s="23">
        <f t="shared" si="13"/>
        <v>23.854314285714285</v>
      </c>
      <c r="W39">
        <f t="shared" si="14"/>
        <v>0</v>
      </c>
      <c r="X39">
        <f t="shared" si="15"/>
        <v>114.65</v>
      </c>
      <c r="Y39">
        <f t="shared" si="16"/>
        <v>114.37</v>
      </c>
      <c r="Z39">
        <f t="shared" si="17"/>
        <v>0</v>
      </c>
    </row>
    <row r="40" spans="1:26" x14ac:dyDescent="0.15">
      <c r="B40" s="13" t="s">
        <v>291</v>
      </c>
      <c r="C40">
        <f>IF(COUNTIF(系1703!A:A,B40),1,0)</f>
        <v>1</v>
      </c>
      <c r="D40">
        <f>IF(COUNTIF(系1703!C:C,B40),1,0)</f>
        <v>0</v>
      </c>
      <c r="E40">
        <f>IF(COUNTIF(系1703!D:D,B40),1,0)</f>
        <v>0</v>
      </c>
      <c r="F40">
        <f>IF(COUNTIF(系1703!E:E,B40),1,0)</f>
        <v>0</v>
      </c>
      <c r="G40">
        <f t="shared" si="9"/>
        <v>1</v>
      </c>
      <c r="H40">
        <v>970</v>
      </c>
      <c r="I40" s="1">
        <v>42795</v>
      </c>
      <c r="J40">
        <v>31</v>
      </c>
      <c r="K40" s="1">
        <f t="shared" si="10"/>
        <v>42826</v>
      </c>
      <c r="L40">
        <v>5.21</v>
      </c>
      <c r="M40" s="15">
        <v>10</v>
      </c>
      <c r="N40">
        <f t="shared" si="11"/>
        <v>18.462421017625541</v>
      </c>
      <c r="Q40">
        <f t="shared" si="12"/>
        <v>18.462421017625541</v>
      </c>
      <c r="R40">
        <v>-970</v>
      </c>
      <c r="S40" s="14">
        <v>42830</v>
      </c>
      <c r="T40">
        <v>15.21</v>
      </c>
      <c r="V40" s="23">
        <f t="shared" si="13"/>
        <v>16.352430044182622</v>
      </c>
      <c r="W40">
        <f t="shared" si="14"/>
        <v>0</v>
      </c>
      <c r="X40">
        <f t="shared" si="15"/>
        <v>15.21</v>
      </c>
      <c r="Y40">
        <f t="shared" si="16"/>
        <v>15.21</v>
      </c>
      <c r="Z40">
        <f t="shared" si="17"/>
        <v>0</v>
      </c>
    </row>
    <row r="41" spans="1:26" x14ac:dyDescent="0.15">
      <c r="B41" t="s">
        <v>292</v>
      </c>
      <c r="C41">
        <f>IF(COUNTIF(系1703!A:A,B41),1,0)</f>
        <v>1</v>
      </c>
      <c r="D41">
        <f>IF(COUNTIF(系1703!C:C,B41),1,0)</f>
        <v>0</v>
      </c>
      <c r="E41">
        <f>IF(COUNTIF(系1703!D:D,B41),1,0)</f>
        <v>0</v>
      </c>
      <c r="F41">
        <f>IF(COUNTIF(系1703!E:E,B41),1,0)</f>
        <v>0</v>
      </c>
      <c r="G41">
        <f t="shared" si="9"/>
        <v>1</v>
      </c>
      <c r="H41">
        <v>5000</v>
      </c>
      <c r="I41" s="1">
        <v>42823</v>
      </c>
      <c r="J41">
        <v>92</v>
      </c>
      <c r="K41" s="1">
        <f t="shared" si="10"/>
        <v>42915</v>
      </c>
      <c r="L41">
        <v>143</v>
      </c>
      <c r="N41">
        <f t="shared" si="11"/>
        <v>11.346739130434782</v>
      </c>
      <c r="O41" t="s">
        <v>341</v>
      </c>
      <c r="Q41">
        <f t="shared" si="12"/>
        <v>11.346739130434782</v>
      </c>
      <c r="R41">
        <v>-5000</v>
      </c>
      <c r="S41" s="14">
        <v>42917</v>
      </c>
      <c r="T41">
        <v>115</v>
      </c>
      <c r="V41" s="23">
        <f t="shared" si="13"/>
        <v>8.9308510638297864</v>
      </c>
      <c r="W41">
        <f t="shared" si="14"/>
        <v>0</v>
      </c>
      <c r="X41">
        <f t="shared" si="15"/>
        <v>48.184782608695649</v>
      </c>
      <c r="Y41">
        <f t="shared" si="16"/>
        <v>38.75</v>
      </c>
      <c r="Z41">
        <f t="shared" si="17"/>
        <v>0</v>
      </c>
    </row>
    <row r="42" spans="1:26" x14ac:dyDescent="0.15">
      <c r="B42" s="13" t="s">
        <v>33</v>
      </c>
      <c r="C42">
        <f>IF(COUNTIF(系1703!A:A,B42),1,0)</f>
        <v>1</v>
      </c>
      <c r="D42">
        <f>IF(COUNTIF(系1703!C:C,B42),1,0)</f>
        <v>0</v>
      </c>
      <c r="E42">
        <f>IF(COUNTIF(系1703!D:D,B42),1,0)</f>
        <v>0</v>
      </c>
      <c r="F42">
        <f>IF(COUNTIF(系1703!E:E,B42),1,0)</f>
        <v>0</v>
      </c>
      <c r="G42">
        <f t="shared" si="9"/>
        <v>1</v>
      </c>
      <c r="H42">
        <v>3000</v>
      </c>
      <c r="I42" s="1">
        <v>42795</v>
      </c>
      <c r="J42">
        <v>30</v>
      </c>
      <c r="K42" s="1">
        <f t="shared" si="10"/>
        <v>42825</v>
      </c>
      <c r="L42">
        <v>23</v>
      </c>
      <c r="M42" s="15">
        <v>30</v>
      </c>
      <c r="N42">
        <f t="shared" si="11"/>
        <v>21.494444444444444</v>
      </c>
      <c r="Q42">
        <f t="shared" si="12"/>
        <v>21.494444444444444</v>
      </c>
      <c r="R42">
        <v>-3000</v>
      </c>
      <c r="S42" s="14">
        <v>42830</v>
      </c>
      <c r="T42">
        <v>48.34</v>
      </c>
      <c r="V42" s="23">
        <f t="shared" si="13"/>
        <v>16.803904761904764</v>
      </c>
      <c r="W42">
        <f t="shared" si="14"/>
        <v>0</v>
      </c>
      <c r="X42">
        <f t="shared" si="15"/>
        <v>54.766666666666666</v>
      </c>
      <c r="Y42">
        <f t="shared" si="16"/>
        <v>49.951333333333338</v>
      </c>
      <c r="Z42">
        <f t="shared" si="17"/>
        <v>0</v>
      </c>
    </row>
    <row r="43" spans="1:26" x14ac:dyDescent="0.15">
      <c r="B43" s="13" t="s">
        <v>33</v>
      </c>
      <c r="C43">
        <f>IF(COUNTIF(系1703!A:A,B43),1,0)</f>
        <v>1</v>
      </c>
      <c r="D43">
        <f>IF(COUNTIF(系1703!C:C,B43),1,0)</f>
        <v>0</v>
      </c>
      <c r="E43">
        <f>IF(COUNTIF(系1703!D:D,B43),1,0)</f>
        <v>0</v>
      </c>
      <c r="F43">
        <f>IF(COUNTIF(系1703!E:E,B43),1,0)</f>
        <v>0</v>
      </c>
      <c r="G43">
        <f t="shared" si="9"/>
        <v>1</v>
      </c>
      <c r="H43">
        <v>5000</v>
      </c>
      <c r="I43" s="1">
        <v>42796</v>
      </c>
      <c r="J43">
        <v>30</v>
      </c>
      <c r="K43" s="1">
        <f t="shared" si="10"/>
        <v>42826</v>
      </c>
      <c r="L43">
        <v>38</v>
      </c>
      <c r="M43" s="15">
        <v>50</v>
      </c>
      <c r="N43">
        <f t="shared" si="11"/>
        <v>21.413333333333334</v>
      </c>
      <c r="Q43">
        <f t="shared" si="12"/>
        <v>21.413333333333334</v>
      </c>
      <c r="R43">
        <v>-5000</v>
      </c>
      <c r="S43" s="14">
        <v>42830</v>
      </c>
      <c r="T43">
        <v>80.510000000000005</v>
      </c>
      <c r="V43" s="23">
        <f t="shared" si="13"/>
        <v>17.285970588235294</v>
      </c>
      <c r="W43">
        <f t="shared" si="14"/>
        <v>0</v>
      </c>
      <c r="X43">
        <f t="shared" si="15"/>
        <v>90.933333333333337</v>
      </c>
      <c r="Y43">
        <f t="shared" si="16"/>
        <v>83.193666666666658</v>
      </c>
      <c r="Z43">
        <f t="shared" si="17"/>
        <v>0</v>
      </c>
    </row>
    <row r="44" spans="1:26" x14ac:dyDescent="0.15">
      <c r="B44" t="s">
        <v>36</v>
      </c>
      <c r="C44">
        <f>IF(COUNTIF(系1703!A:A,B44),1,0)</f>
        <v>1</v>
      </c>
      <c r="D44">
        <f>IF(COUNTIF(系1703!C:C,B44),1,0)</f>
        <v>0</v>
      </c>
      <c r="E44">
        <f>IF(COUNTIF(系1703!D:D,B44),1,0)</f>
        <v>0</v>
      </c>
      <c r="F44">
        <f>IF(COUNTIF(系1703!E:E,B44),1,0)</f>
        <v>0</v>
      </c>
      <c r="G44">
        <f t="shared" si="9"/>
        <v>1</v>
      </c>
      <c r="H44">
        <v>10100</v>
      </c>
      <c r="I44" s="1">
        <v>42891</v>
      </c>
      <c r="J44">
        <v>31</v>
      </c>
      <c r="K44" s="1">
        <f t="shared" si="10"/>
        <v>42922</v>
      </c>
      <c r="L44">
        <v>55</v>
      </c>
      <c r="M44" s="15">
        <v>8</v>
      </c>
      <c r="N44">
        <f t="shared" si="11"/>
        <v>7.3442989460236348</v>
      </c>
      <c r="O44" t="s">
        <v>289</v>
      </c>
      <c r="P44">
        <v>90</v>
      </c>
      <c r="Q44">
        <f t="shared" si="12"/>
        <v>17.836154583200255</v>
      </c>
      <c r="R44">
        <v>-10100</v>
      </c>
      <c r="S44" s="14">
        <v>42920</v>
      </c>
      <c r="T44">
        <v>64.989999999999995</v>
      </c>
      <c r="U44">
        <v>90</v>
      </c>
      <c r="V44" s="23">
        <f t="shared" si="13"/>
        <v>19.314219870262889</v>
      </c>
      <c r="W44">
        <f t="shared" si="14"/>
        <v>0</v>
      </c>
      <c r="X44">
        <f t="shared" si="15"/>
        <v>153</v>
      </c>
      <c r="Y44">
        <f t="shared" si="16"/>
        <v>154.99</v>
      </c>
      <c r="Z44">
        <f t="shared" si="17"/>
        <v>0</v>
      </c>
    </row>
    <row r="45" spans="1:26" x14ac:dyDescent="0.15">
      <c r="B45" t="s">
        <v>36</v>
      </c>
      <c r="C45">
        <f>IF(COUNTIF(系1703!A:A,B45),1,0)</f>
        <v>1</v>
      </c>
      <c r="D45">
        <f>IF(COUNTIF(系1703!C:C,B45),1,0)</f>
        <v>0</v>
      </c>
      <c r="E45">
        <f>IF(COUNTIF(系1703!D:D,B45),1,0)</f>
        <v>0</v>
      </c>
      <c r="F45">
        <f>IF(COUNTIF(系1703!E:E,B45),1,0)</f>
        <v>0</v>
      </c>
      <c r="G45">
        <f t="shared" si="9"/>
        <v>1</v>
      </c>
      <c r="H45">
        <v>10000</v>
      </c>
      <c r="I45" s="1">
        <v>42893</v>
      </c>
      <c r="J45">
        <v>31</v>
      </c>
      <c r="K45" s="1">
        <f t="shared" si="10"/>
        <v>42924</v>
      </c>
      <c r="L45">
        <v>55</v>
      </c>
      <c r="M45" s="15">
        <v>8</v>
      </c>
      <c r="N45">
        <f t="shared" si="11"/>
        <v>7.4177419354838712</v>
      </c>
      <c r="O45" t="s">
        <v>289</v>
      </c>
      <c r="P45">
        <v>90</v>
      </c>
      <c r="Q45">
        <f t="shared" si="12"/>
        <v>18.014516129032259</v>
      </c>
      <c r="R45">
        <v>-10000</v>
      </c>
      <c r="S45" s="14">
        <v>42922</v>
      </c>
      <c r="T45">
        <v>48</v>
      </c>
      <c r="U45">
        <v>90</v>
      </c>
      <c r="V45" s="23">
        <f t="shared" si="13"/>
        <v>17.368965517241378</v>
      </c>
      <c r="W45">
        <f t="shared" si="14"/>
        <v>0</v>
      </c>
      <c r="X45">
        <f t="shared" si="15"/>
        <v>153</v>
      </c>
      <c r="Y45">
        <f t="shared" si="16"/>
        <v>138</v>
      </c>
      <c r="Z45">
        <f t="shared" si="17"/>
        <v>0</v>
      </c>
    </row>
    <row r="46" spans="1:26" x14ac:dyDescent="0.15">
      <c r="B46" t="s">
        <v>40</v>
      </c>
      <c r="C46">
        <f>IF(COUNTIF(系1703!A:A,B46),1,0)</f>
        <v>1</v>
      </c>
      <c r="D46">
        <f>IF(COUNTIF(系1703!C:C,B46),1,0)</f>
        <v>1</v>
      </c>
      <c r="E46">
        <f>IF(COUNTIF(系1703!D:D,B46),1,0)</f>
        <v>1</v>
      </c>
      <c r="F46">
        <f>IF(COUNTIF(系1703!E:E,B46),1,0)</f>
        <v>1</v>
      </c>
      <c r="G46">
        <f t="shared" si="9"/>
        <v>4</v>
      </c>
      <c r="H46">
        <v>10000</v>
      </c>
      <c r="I46" s="1">
        <v>42821</v>
      </c>
      <c r="J46">
        <v>31</v>
      </c>
      <c r="K46" s="1">
        <f t="shared" si="10"/>
        <v>42852</v>
      </c>
      <c r="L46">
        <v>60</v>
      </c>
      <c r="M46" s="15">
        <v>100</v>
      </c>
      <c r="N46">
        <f t="shared" si="11"/>
        <v>18.838709677419356</v>
      </c>
      <c r="Q46">
        <f t="shared" si="12"/>
        <v>18.838709677419356</v>
      </c>
      <c r="R46">
        <v>-10000</v>
      </c>
      <c r="S46" s="14">
        <v>42857</v>
      </c>
      <c r="T46">
        <v>154.16</v>
      </c>
      <c r="V46" s="23">
        <f t="shared" si="13"/>
        <v>15.630111111111111</v>
      </c>
      <c r="W46">
        <f t="shared" si="14"/>
        <v>0</v>
      </c>
      <c r="X46">
        <f t="shared" si="15"/>
        <v>160</v>
      </c>
      <c r="Y46">
        <f t="shared" si="16"/>
        <v>154.16</v>
      </c>
      <c r="Z46">
        <f t="shared" si="17"/>
        <v>0</v>
      </c>
    </row>
    <row r="47" spans="1:26" x14ac:dyDescent="0.15">
      <c r="B47" t="s">
        <v>572</v>
      </c>
      <c r="C47">
        <f>IF(COUNTIF(系1703!A:A,B47),1,0)</f>
        <v>1</v>
      </c>
      <c r="D47">
        <f>IF(COUNTIF(系1703!C:C,B47),1,0)</f>
        <v>1</v>
      </c>
      <c r="E47">
        <f>IF(COUNTIF(系1703!D:D,B47),1,0)</f>
        <v>0</v>
      </c>
      <c r="F47">
        <f>IF(COUNTIF(系1703!E:E,B47),1,0)</f>
        <v>0</v>
      </c>
      <c r="G47">
        <f t="shared" si="9"/>
        <v>2</v>
      </c>
      <c r="H47">
        <v>30000</v>
      </c>
      <c r="I47" s="1">
        <v>42964</v>
      </c>
      <c r="J47">
        <v>93</v>
      </c>
      <c r="K47" s="1">
        <f t="shared" si="10"/>
        <v>43057</v>
      </c>
      <c r="L47">
        <v>700</v>
      </c>
      <c r="M47" s="15">
        <v>130</v>
      </c>
      <c r="N47">
        <f t="shared" si="11"/>
        <v>10.858422939068101</v>
      </c>
      <c r="O47" t="s">
        <v>289</v>
      </c>
      <c r="P47">
        <v>450</v>
      </c>
      <c r="Q47">
        <f t="shared" si="12"/>
        <v>16.74551971326165</v>
      </c>
      <c r="R47">
        <v>-30000</v>
      </c>
      <c r="S47" s="14">
        <v>43058</v>
      </c>
      <c r="T47">
        <v>830</v>
      </c>
      <c r="U47">
        <v>450</v>
      </c>
      <c r="V47" s="23">
        <f t="shared" si="13"/>
        <v>16.567375886524822</v>
      </c>
      <c r="W47">
        <f t="shared" si="14"/>
        <v>0</v>
      </c>
      <c r="X47">
        <f t="shared" si="15"/>
        <v>426.66666666666669</v>
      </c>
      <c r="Y47">
        <f t="shared" si="16"/>
        <v>426.66666666666669</v>
      </c>
      <c r="Z47">
        <f t="shared" si="17"/>
        <v>0</v>
      </c>
    </row>
    <row r="48" spans="1:26" x14ac:dyDescent="0.15">
      <c r="B48" t="s">
        <v>53</v>
      </c>
      <c r="C48">
        <f>IF(COUNTIF(系1703!A:A,B48),1,0)</f>
        <v>1</v>
      </c>
      <c r="D48">
        <f>IF(COUNTIF(系1703!C:C,B48),1,0)</f>
        <v>1</v>
      </c>
      <c r="E48">
        <f>IF(COUNTIF(系1703!D:D,B48),1,0)</f>
        <v>0</v>
      </c>
      <c r="F48">
        <f>IF(COUNTIF(系1703!E:E,B48),1,0)</f>
        <v>0</v>
      </c>
      <c r="G48">
        <f t="shared" si="9"/>
        <v>2</v>
      </c>
      <c r="H48">
        <v>14215</v>
      </c>
      <c r="I48" s="1">
        <v>42965</v>
      </c>
      <c r="J48">
        <v>93</v>
      </c>
      <c r="K48" s="1">
        <f t="shared" si="10"/>
        <v>43058</v>
      </c>
      <c r="L48">
        <v>350</v>
      </c>
      <c r="N48">
        <f t="shared" si="11"/>
        <v>9.6634253533485381</v>
      </c>
      <c r="O48" t="s">
        <v>289</v>
      </c>
      <c r="P48">
        <v>213</v>
      </c>
      <c r="Q48">
        <f t="shared" si="12"/>
        <v>15.54430992552922</v>
      </c>
      <c r="R48">
        <v>-14215</v>
      </c>
      <c r="S48" s="14">
        <v>43058</v>
      </c>
      <c r="T48">
        <v>361.39</v>
      </c>
      <c r="U48">
        <v>213</v>
      </c>
      <c r="V48" s="23">
        <f t="shared" si="13"/>
        <v>15.858785396313904</v>
      </c>
      <c r="W48">
        <f t="shared" si="14"/>
        <v>0</v>
      </c>
      <c r="X48">
        <f t="shared" si="15"/>
        <v>187.66666666666666</v>
      </c>
      <c r="Y48">
        <f t="shared" si="16"/>
        <v>191.46333333333334</v>
      </c>
      <c r="Z48">
        <f t="shared" si="17"/>
        <v>0</v>
      </c>
    </row>
    <row r="49" spans="1:26" x14ac:dyDescent="0.15">
      <c r="B49" t="s">
        <v>53</v>
      </c>
      <c r="C49">
        <f>IF(COUNTIF(系1703!A:A,B49),1,0)</f>
        <v>1</v>
      </c>
      <c r="D49">
        <f>IF(COUNTIF(系1703!C:C,B49),1,0)</f>
        <v>1</v>
      </c>
      <c r="E49">
        <f>IF(COUNTIF(系1703!D:D,B49),1,0)</f>
        <v>0</v>
      </c>
      <c r="F49">
        <f>IF(COUNTIF(系1703!E:E,B49),1,0)</f>
        <v>0</v>
      </c>
      <c r="G49">
        <f t="shared" si="9"/>
        <v>2</v>
      </c>
      <c r="H49">
        <v>10000</v>
      </c>
      <c r="I49" s="1">
        <v>43057</v>
      </c>
      <c r="J49">
        <v>10</v>
      </c>
      <c r="K49" s="1">
        <f t="shared" si="10"/>
        <v>43067</v>
      </c>
      <c r="L49">
        <v>41</v>
      </c>
      <c r="N49">
        <f t="shared" si="11"/>
        <v>14.965</v>
      </c>
      <c r="Q49">
        <f t="shared" si="12"/>
        <v>14.965</v>
      </c>
      <c r="R49">
        <v>-10000</v>
      </c>
      <c r="S49" s="14">
        <v>43067</v>
      </c>
      <c r="T49">
        <v>41</v>
      </c>
      <c r="V49" s="23">
        <f t="shared" si="13"/>
        <v>14.965</v>
      </c>
      <c r="W49">
        <f t="shared" si="14"/>
        <v>0</v>
      </c>
      <c r="X49">
        <f t="shared" si="15"/>
        <v>127.1</v>
      </c>
      <c r="Y49">
        <f t="shared" si="16"/>
        <v>127.1</v>
      </c>
      <c r="Z49">
        <f t="shared" si="17"/>
        <v>0</v>
      </c>
    </row>
    <row r="50" spans="1:26" x14ac:dyDescent="0.15">
      <c r="B50" t="s">
        <v>53</v>
      </c>
      <c r="C50">
        <f>IF(COUNTIF(系1703!A:A,B50),1,0)</f>
        <v>1</v>
      </c>
      <c r="D50">
        <f>IF(COUNTIF(系1703!C:C,B50),1,0)</f>
        <v>1</v>
      </c>
      <c r="E50">
        <f>IF(COUNTIF(系1703!D:D,B50),1,0)</f>
        <v>0</v>
      </c>
      <c r="F50">
        <f>IF(COUNTIF(系1703!E:E,B50),1,0)</f>
        <v>0</v>
      </c>
      <c r="G50">
        <f t="shared" si="9"/>
        <v>2</v>
      </c>
      <c r="H50">
        <v>35000</v>
      </c>
      <c r="I50" s="1">
        <v>43058</v>
      </c>
      <c r="J50">
        <v>93</v>
      </c>
      <c r="K50" s="1">
        <f t="shared" si="10"/>
        <v>43151</v>
      </c>
      <c r="L50">
        <v>1075</v>
      </c>
      <c r="N50">
        <f t="shared" si="11"/>
        <v>12.054531490015361</v>
      </c>
      <c r="Q50">
        <f t="shared" si="12"/>
        <v>12.054531490015361</v>
      </c>
      <c r="R50">
        <v>-35000</v>
      </c>
      <c r="S50" s="14">
        <v>43138</v>
      </c>
      <c r="T50">
        <v>933.85</v>
      </c>
      <c r="V50" s="23">
        <f t="shared" si="13"/>
        <v>12.173401785714285</v>
      </c>
      <c r="W50">
        <f t="shared" si="14"/>
        <v>0</v>
      </c>
      <c r="X50">
        <f t="shared" si="15"/>
        <v>358.33333333333331</v>
      </c>
      <c r="Y50">
        <f t="shared" si="16"/>
        <v>311.28333333333336</v>
      </c>
      <c r="Z50">
        <f t="shared" si="17"/>
        <v>0</v>
      </c>
    </row>
    <row r="51" spans="1:26" x14ac:dyDescent="0.15">
      <c r="B51" t="s">
        <v>61</v>
      </c>
      <c r="C51">
        <f>IF(COUNTIF(系1703!A:A,B51),1,0)</f>
        <v>1</v>
      </c>
      <c r="D51">
        <f>IF(COUNTIF(系1703!C:C,B51),1,0)</f>
        <v>1</v>
      </c>
      <c r="E51">
        <f>IF(COUNTIF(系1703!D:D,B51),1,0)</f>
        <v>0</v>
      </c>
      <c r="F51">
        <f>IF(COUNTIF(系1703!E:E,B51),1,0)</f>
        <v>0</v>
      </c>
      <c r="G51">
        <f t="shared" si="9"/>
        <v>2</v>
      </c>
      <c r="H51">
        <v>6000</v>
      </c>
      <c r="I51" s="1">
        <v>42815</v>
      </c>
      <c r="J51">
        <v>31</v>
      </c>
      <c r="K51" s="1">
        <f t="shared" si="10"/>
        <v>42846</v>
      </c>
      <c r="L51">
        <v>31</v>
      </c>
      <c r="M51" s="15">
        <v>60</v>
      </c>
      <c r="N51">
        <f t="shared" si="11"/>
        <v>17.857526881720432</v>
      </c>
      <c r="Q51">
        <f t="shared" si="12"/>
        <v>17.857526881720432</v>
      </c>
      <c r="R51">
        <v>-6000</v>
      </c>
      <c r="S51" s="14">
        <v>42849</v>
      </c>
      <c r="T51">
        <v>91.3</v>
      </c>
      <c r="V51" s="23">
        <f t="shared" si="13"/>
        <v>16.335539215686275</v>
      </c>
      <c r="W51">
        <f t="shared" si="14"/>
        <v>0</v>
      </c>
      <c r="X51">
        <f t="shared" si="15"/>
        <v>91</v>
      </c>
      <c r="Y51">
        <f t="shared" si="16"/>
        <v>91.3</v>
      </c>
      <c r="Z51">
        <f t="shared" si="17"/>
        <v>0</v>
      </c>
    </row>
    <row r="52" spans="1:26" x14ac:dyDescent="0.15">
      <c r="B52" s="13" t="s">
        <v>10</v>
      </c>
      <c r="C52">
        <f>IF(COUNTIF(系1703!A:A,B52),1,0)</f>
        <v>1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9"/>
        <v>4</v>
      </c>
      <c r="H52">
        <v>9900</v>
      </c>
      <c r="I52" s="1">
        <v>42787</v>
      </c>
      <c r="J52">
        <v>28</v>
      </c>
      <c r="K52" s="1">
        <f t="shared" si="10"/>
        <v>42815</v>
      </c>
      <c r="L52">
        <v>60</v>
      </c>
      <c r="M52" s="15">
        <v>100</v>
      </c>
      <c r="N52">
        <f t="shared" si="11"/>
        <v>21.067821067821068</v>
      </c>
      <c r="O52" t="s">
        <v>289</v>
      </c>
      <c r="P52">
        <v>4.16</v>
      </c>
      <c r="Q52">
        <f t="shared" si="12"/>
        <v>21.615584415584415</v>
      </c>
      <c r="R52">
        <v>-9900</v>
      </c>
      <c r="S52" s="1">
        <v>42815</v>
      </c>
      <c r="T52">
        <v>150</v>
      </c>
      <c r="U52">
        <v>4.16</v>
      </c>
      <c r="V52" s="23">
        <f t="shared" si="13"/>
        <v>20.298845598845599</v>
      </c>
      <c r="W52">
        <f t="shared" si="14"/>
        <v>0</v>
      </c>
      <c r="X52">
        <f t="shared" si="15"/>
        <v>181.74857142857144</v>
      </c>
      <c r="Y52">
        <f t="shared" si="16"/>
        <v>170.67714285714285</v>
      </c>
      <c r="Z52">
        <f t="shared" si="17"/>
        <v>0</v>
      </c>
    </row>
    <row r="53" spans="1:26" x14ac:dyDescent="0.15">
      <c r="B53" s="13" t="s">
        <v>10</v>
      </c>
      <c r="C53">
        <f>IF(COUNTIF(系1703!A:A,B53),1,0)</f>
        <v>1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9"/>
        <v>4</v>
      </c>
      <c r="H53">
        <v>10000</v>
      </c>
      <c r="I53" s="1">
        <v>42787</v>
      </c>
      <c r="J53">
        <v>28</v>
      </c>
      <c r="K53" s="1">
        <f t="shared" si="10"/>
        <v>42815</v>
      </c>
      <c r="L53">
        <v>67</v>
      </c>
      <c r="M53" s="15">
        <v>0</v>
      </c>
      <c r="N53">
        <f t="shared" si="11"/>
        <v>8.7339285714285708</v>
      </c>
      <c r="O53" t="s">
        <v>12</v>
      </c>
      <c r="P53">
        <v>4.16</v>
      </c>
      <c r="Q53">
        <f t="shared" si="12"/>
        <v>9.2762142857142855</v>
      </c>
      <c r="R53">
        <v>-10000</v>
      </c>
      <c r="S53" s="1">
        <v>42815</v>
      </c>
      <c r="T53">
        <v>67</v>
      </c>
      <c r="U53">
        <v>4.16</v>
      </c>
      <c r="V53" s="23">
        <f t="shared" si="13"/>
        <v>9.2762142857142855</v>
      </c>
      <c r="W53">
        <f t="shared" si="14"/>
        <v>0</v>
      </c>
      <c r="X53">
        <f t="shared" si="15"/>
        <v>78.784285714285716</v>
      </c>
      <c r="Y53">
        <f t="shared" si="16"/>
        <v>78.784285714285716</v>
      </c>
      <c r="Z53">
        <f t="shared" si="17"/>
        <v>0</v>
      </c>
    </row>
    <row r="54" spans="1:26" x14ac:dyDescent="0.15">
      <c r="B54" s="13" t="s">
        <v>10</v>
      </c>
      <c r="C54">
        <f>IF(COUNTIF(系1703!A:A,B54),1,0)</f>
        <v>1</v>
      </c>
      <c r="D54">
        <f>IF(COUNTIF(系1703!C:C,B54),1,0)</f>
        <v>1</v>
      </c>
      <c r="E54">
        <f>IF(COUNTIF(系1703!D:D,B54),1,0)</f>
        <v>1</v>
      </c>
      <c r="F54">
        <f>IF(COUNTIF(系1703!E:E,B54),1,0)</f>
        <v>1</v>
      </c>
      <c r="G54">
        <f t="shared" si="9"/>
        <v>4</v>
      </c>
      <c r="H54">
        <v>50</v>
      </c>
      <c r="I54" s="1">
        <v>42873</v>
      </c>
      <c r="J54">
        <v>32</v>
      </c>
      <c r="K54" s="1">
        <f t="shared" si="10"/>
        <v>42905</v>
      </c>
      <c r="L54">
        <v>0.3</v>
      </c>
      <c r="M54" s="15">
        <v>10</v>
      </c>
      <c r="N54">
        <f t="shared" si="11"/>
        <v>234.96875</v>
      </c>
      <c r="R54">
        <v>-50</v>
      </c>
      <c r="S54" s="1">
        <v>42900</v>
      </c>
      <c r="T54">
        <v>10.23</v>
      </c>
      <c r="V54" s="23">
        <f t="shared" si="13"/>
        <v>276.5888888888889</v>
      </c>
      <c r="W54">
        <f t="shared" si="14"/>
        <v>0</v>
      </c>
      <c r="X54">
        <f t="shared" si="15"/>
        <v>9.9781250000000004</v>
      </c>
      <c r="Y54">
        <f t="shared" si="16"/>
        <v>9.9103124999999999</v>
      </c>
      <c r="Z54">
        <f t="shared" si="17"/>
        <v>0</v>
      </c>
    </row>
    <row r="55" spans="1:26" x14ac:dyDescent="0.15">
      <c r="B55" s="13" t="s">
        <v>10</v>
      </c>
      <c r="C55">
        <f>IF(COUNTIF(系1703!A:A,B55),1,0)</f>
        <v>1</v>
      </c>
      <c r="D55">
        <f>IF(COUNTIF(系1703!C:C,B55),1,0)</f>
        <v>1</v>
      </c>
      <c r="E55">
        <f>IF(COUNTIF(系1703!D:D,B55),1,0)</f>
        <v>1</v>
      </c>
      <c r="F55">
        <f>IF(COUNTIF(系1703!E:E,B55),1,0)</f>
        <v>1</v>
      </c>
      <c r="G55">
        <f t="shared" si="9"/>
        <v>4</v>
      </c>
      <c r="H55">
        <v>100</v>
      </c>
      <c r="I55" s="1">
        <v>42787</v>
      </c>
      <c r="J55">
        <v>30</v>
      </c>
      <c r="K55" s="1">
        <f t="shared" si="10"/>
        <v>42817</v>
      </c>
      <c r="L55">
        <v>1</v>
      </c>
      <c r="N55">
        <f t="shared" si="11"/>
        <v>12.166666666666666</v>
      </c>
      <c r="Q55">
        <f>(L55+M55+P55)*36500/(H55*J55)</f>
        <v>12.166666666666666</v>
      </c>
      <c r="R55">
        <v>-100</v>
      </c>
      <c r="S55" s="1">
        <v>42815</v>
      </c>
      <c r="T55">
        <v>8.58</v>
      </c>
      <c r="V55" s="23">
        <f t="shared" si="13"/>
        <v>111.84642857142858</v>
      </c>
      <c r="W55">
        <f t="shared" si="14"/>
        <v>0</v>
      </c>
      <c r="X55">
        <f t="shared" si="15"/>
        <v>1.0333333333333334</v>
      </c>
      <c r="Y55">
        <f t="shared" si="16"/>
        <v>8.8660000000000014</v>
      </c>
      <c r="Z55">
        <f t="shared" si="17"/>
        <v>0</v>
      </c>
    </row>
    <row r="56" spans="1:26" x14ac:dyDescent="0.15">
      <c r="A56">
        <v>15894.9</v>
      </c>
      <c r="B56" t="s">
        <v>239</v>
      </c>
      <c r="C56">
        <f>IF(COUNTIF(系1703!A:A,B56),1,0)</f>
        <v>1</v>
      </c>
      <c r="D56">
        <f>IF(COUNTIF(系1703!C:C,B56),1,0)</f>
        <v>0</v>
      </c>
      <c r="E56">
        <f>IF(COUNTIF(系1703!D:D,B56),1,0)</f>
        <v>1</v>
      </c>
      <c r="F56">
        <f>IF(COUNTIF(系1703!E:E,B56),1,0)</f>
        <v>0</v>
      </c>
      <c r="G56">
        <f t="shared" si="9"/>
        <v>2</v>
      </c>
      <c r="H56">
        <v>15500</v>
      </c>
      <c r="I56" s="1">
        <v>42894</v>
      </c>
      <c r="J56">
        <v>61</v>
      </c>
      <c r="K56" s="1">
        <f t="shared" si="10"/>
        <v>42955</v>
      </c>
      <c r="L56">
        <v>280</v>
      </c>
      <c r="M56" s="15">
        <v>160</v>
      </c>
      <c r="N56">
        <f t="shared" si="11"/>
        <v>16.98572184029614</v>
      </c>
      <c r="O56" t="s">
        <v>431</v>
      </c>
      <c r="P56">
        <v>40</v>
      </c>
      <c r="Q56">
        <f>(L56+M56+P56)*36500/(H56*J56)</f>
        <v>18.529878371232151</v>
      </c>
      <c r="R56">
        <v>-15500</v>
      </c>
      <c r="S56" s="14">
        <v>42955</v>
      </c>
      <c r="T56">
        <v>394.9</v>
      </c>
      <c r="U56">
        <v>40</v>
      </c>
      <c r="V56" s="23">
        <f t="shared" si="13"/>
        <v>16.788841882601798</v>
      </c>
      <c r="W56">
        <f t="shared" si="14"/>
        <v>0</v>
      </c>
      <c r="X56">
        <f t="shared" si="15"/>
        <v>243.9344262295082</v>
      </c>
      <c r="Y56">
        <f t="shared" si="16"/>
        <v>221.01475409836064</v>
      </c>
      <c r="Z56">
        <f t="shared" si="17"/>
        <v>0</v>
      </c>
    </row>
    <row r="57" spans="1:26" x14ac:dyDescent="0.15">
      <c r="B57" t="s">
        <v>87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0</v>
      </c>
      <c r="F57">
        <f>IF(COUNTIF(系1703!E:E,B57),1,0)</f>
        <v>0</v>
      </c>
      <c r="G57">
        <f t="shared" si="9"/>
        <v>2</v>
      </c>
      <c r="H57">
        <v>2000</v>
      </c>
      <c r="I57" s="1">
        <v>42860</v>
      </c>
      <c r="J57">
        <v>31</v>
      </c>
      <c r="K57" s="1">
        <f t="shared" si="10"/>
        <v>42891</v>
      </c>
      <c r="L57">
        <v>25</v>
      </c>
      <c r="M57" s="15">
        <v>8</v>
      </c>
      <c r="N57">
        <f t="shared" si="11"/>
        <v>19.427419354838708</v>
      </c>
      <c r="R57">
        <v>-2000</v>
      </c>
      <c r="S57" s="14">
        <v>42890</v>
      </c>
      <c r="T57">
        <v>34</v>
      </c>
      <c r="W57">
        <f t="shared" si="14"/>
        <v>0</v>
      </c>
      <c r="X57">
        <f t="shared" si="15"/>
        <v>33</v>
      </c>
      <c r="Y57">
        <f t="shared" si="16"/>
        <v>34</v>
      </c>
      <c r="Z57">
        <f t="shared" si="17"/>
        <v>0</v>
      </c>
    </row>
    <row r="58" spans="1:26" x14ac:dyDescent="0.15">
      <c r="B58" s="7" t="s">
        <v>17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0</v>
      </c>
      <c r="F58">
        <f>IF(COUNTIF(系1703!E:E,B58),1,0)</f>
        <v>0</v>
      </c>
      <c r="G58">
        <f t="shared" si="9"/>
        <v>1</v>
      </c>
      <c r="H58">
        <v>280</v>
      </c>
      <c r="I58" s="1">
        <v>42998</v>
      </c>
      <c r="J58">
        <v>42</v>
      </c>
      <c r="K58" s="1">
        <f t="shared" si="10"/>
        <v>43040</v>
      </c>
      <c r="L58">
        <v>10</v>
      </c>
      <c r="N58">
        <f t="shared" si="11"/>
        <v>31.037414965986393</v>
      </c>
      <c r="Q58">
        <f t="shared" ref="Q58:Q86" si="18">(L58+M58+P58)*36500/(H58*J58)</f>
        <v>31.037414965986393</v>
      </c>
      <c r="R58">
        <v>-280</v>
      </c>
      <c r="S58" s="14">
        <v>43044</v>
      </c>
      <c r="T58">
        <v>10</v>
      </c>
      <c r="V58" s="23">
        <f t="shared" ref="V58:V89" si="19">(T58+U58)*36500/((S58-I58)*H58)</f>
        <v>28.338509316770185</v>
      </c>
      <c r="W58">
        <f t="shared" si="14"/>
        <v>0</v>
      </c>
      <c r="X58">
        <f t="shared" si="15"/>
        <v>7.3809523809523814</v>
      </c>
      <c r="Y58">
        <f t="shared" si="16"/>
        <v>7.3809523809523814</v>
      </c>
      <c r="Z58">
        <f t="shared" si="17"/>
        <v>0</v>
      </c>
    </row>
    <row r="59" spans="1:26" x14ac:dyDescent="0.15">
      <c r="A59">
        <v>2377.15</v>
      </c>
      <c r="B59" s="7" t="s">
        <v>17</v>
      </c>
      <c r="C59">
        <f>IF(COUNTIF(系1703!A:A,B59),1,0)</f>
        <v>1</v>
      </c>
      <c r="D59">
        <f>IF(COUNTIF(系1703!C:C,B59),1,0)</f>
        <v>0</v>
      </c>
      <c r="E59">
        <f>IF(COUNTIF(系1703!D:D,B59),1,0)</f>
        <v>0</v>
      </c>
      <c r="F59">
        <f>IF(COUNTIF(系1703!E:E,B59),1,0)</f>
        <v>0</v>
      </c>
      <c r="G59">
        <f t="shared" si="9"/>
        <v>1</v>
      </c>
      <c r="H59">
        <v>1400</v>
      </c>
      <c r="I59" s="1">
        <v>42998</v>
      </c>
      <c r="J59">
        <v>102</v>
      </c>
      <c r="K59" s="1">
        <f t="shared" si="10"/>
        <v>43100</v>
      </c>
      <c r="L59">
        <v>17</v>
      </c>
      <c r="M59" s="15">
        <v>140</v>
      </c>
      <c r="N59">
        <f t="shared" si="11"/>
        <v>40.129551820728288</v>
      </c>
      <c r="Q59">
        <f t="shared" si="18"/>
        <v>40.129551820728288</v>
      </c>
      <c r="R59">
        <v>-1400</v>
      </c>
      <c r="S59" s="14">
        <v>43100</v>
      </c>
      <c r="T59">
        <v>157</v>
      </c>
      <c r="V59" s="23">
        <f t="shared" si="19"/>
        <v>40.129551820728288</v>
      </c>
      <c r="W59">
        <f t="shared" si="14"/>
        <v>0</v>
      </c>
      <c r="X59">
        <f t="shared" si="15"/>
        <v>47.715686274509807</v>
      </c>
      <c r="Y59">
        <f t="shared" si="16"/>
        <v>47.715686274509807</v>
      </c>
      <c r="Z59">
        <f t="shared" si="17"/>
        <v>0</v>
      </c>
    </row>
    <row r="60" spans="1:26" x14ac:dyDescent="0.15">
      <c r="A60">
        <v>-4165.5</v>
      </c>
      <c r="B60" s="7" t="s">
        <v>858</v>
      </c>
      <c r="C60">
        <f>IF(COUNTIF(系1703!A:A,B60),1,0)</f>
        <v>1</v>
      </c>
      <c r="D60">
        <f>IF(COUNTIF(系1703!C:C,B60),1,0)</f>
        <v>0</v>
      </c>
      <c r="E60">
        <f>IF(COUNTIF(系1703!D:D,B60),1,0)</f>
        <v>0</v>
      </c>
      <c r="F60">
        <f>IF(COUNTIF(系1703!E:E,B60),1,0)</f>
        <v>0</v>
      </c>
      <c r="G60">
        <f t="shared" si="9"/>
        <v>1</v>
      </c>
      <c r="H60">
        <v>5191.6099999999997</v>
      </c>
      <c r="I60" s="1">
        <v>42998</v>
      </c>
      <c r="J60">
        <v>172</v>
      </c>
      <c r="K60" s="1">
        <f t="shared" si="10"/>
        <v>43170</v>
      </c>
      <c r="L60">
        <v>95</v>
      </c>
      <c r="M60" s="15">
        <v>560</v>
      </c>
      <c r="N60">
        <f t="shared" si="11"/>
        <v>26.773408060939829</v>
      </c>
      <c r="Q60">
        <f t="shared" si="18"/>
        <v>26.773408060939829</v>
      </c>
      <c r="R60">
        <v>-5191.6099999999997</v>
      </c>
      <c r="S60" s="14">
        <v>43173</v>
      </c>
      <c r="T60">
        <v>905.97</v>
      </c>
      <c r="V60" s="23">
        <f t="shared" si="19"/>
        <v>36.397082435479</v>
      </c>
      <c r="W60">
        <f t="shared" si="14"/>
        <v>0</v>
      </c>
      <c r="X60">
        <f t="shared" si="15"/>
        <v>118.05232558139535</v>
      </c>
      <c r="Y60">
        <f t="shared" si="16"/>
        <v>163.28529069767441</v>
      </c>
      <c r="Z60">
        <f t="shared" si="17"/>
        <v>0</v>
      </c>
    </row>
    <row r="61" spans="1:26" x14ac:dyDescent="0.15">
      <c r="B61" s="7" t="s">
        <v>103</v>
      </c>
      <c r="C61">
        <f>IF(COUNTIF(系1703!A:A,B61),1,0)</f>
        <v>1</v>
      </c>
      <c r="D61">
        <f>IF(COUNTIF(系1703!C:C,B61),1,0)</f>
        <v>0</v>
      </c>
      <c r="E61">
        <f>IF(COUNTIF(系1703!D:D,B61),1,0)</f>
        <v>0</v>
      </c>
      <c r="F61">
        <f>IF(COUNTIF(系1703!E:E,B61),1,0)</f>
        <v>0</v>
      </c>
      <c r="G61">
        <f t="shared" si="9"/>
        <v>1</v>
      </c>
      <c r="H61">
        <v>5000</v>
      </c>
      <c r="I61" s="1">
        <v>42789</v>
      </c>
      <c r="J61">
        <v>33</v>
      </c>
      <c r="K61" s="1">
        <f t="shared" si="10"/>
        <v>42822</v>
      </c>
      <c r="L61">
        <v>25.83</v>
      </c>
      <c r="M61" s="15">
        <v>50</v>
      </c>
      <c r="N61">
        <f t="shared" si="11"/>
        <v>16.77451515151515</v>
      </c>
      <c r="Q61">
        <f t="shared" si="18"/>
        <v>16.77451515151515</v>
      </c>
      <c r="R61">
        <v>-5000</v>
      </c>
      <c r="S61" s="14">
        <v>42822</v>
      </c>
      <c r="T61">
        <v>75.97</v>
      </c>
      <c r="V61" s="23">
        <f t="shared" si="19"/>
        <v>16.805484848484848</v>
      </c>
      <c r="W61">
        <f t="shared" si="14"/>
        <v>0</v>
      </c>
      <c r="X61">
        <f t="shared" si="15"/>
        <v>71.234242424242424</v>
      </c>
      <c r="Y61">
        <f t="shared" si="16"/>
        <v>71.365757575757584</v>
      </c>
      <c r="Z61">
        <f t="shared" si="17"/>
        <v>0</v>
      </c>
    </row>
    <row r="62" spans="1:26" x14ac:dyDescent="0.15">
      <c r="B62" s="7" t="s">
        <v>105</v>
      </c>
      <c r="C62">
        <f>IF(COUNTIF(系1703!A:A,B62),1,0)</f>
        <v>1</v>
      </c>
      <c r="D62">
        <f>IF(COUNTIF(系1703!C:C,B62),1,0)</f>
        <v>0</v>
      </c>
      <c r="E62">
        <f>IF(COUNTIF(系1703!D:D,B62),1,0)</f>
        <v>1</v>
      </c>
      <c r="F62">
        <f>IF(COUNTIF(系1703!E:E,B62),1,0)</f>
        <v>0</v>
      </c>
      <c r="G62">
        <f t="shared" si="9"/>
        <v>2</v>
      </c>
      <c r="H62">
        <v>18000</v>
      </c>
      <c r="I62" s="1">
        <v>42802</v>
      </c>
      <c r="J62">
        <v>30</v>
      </c>
      <c r="K62" s="1">
        <f t="shared" si="10"/>
        <v>42832</v>
      </c>
      <c r="L62">
        <v>83</v>
      </c>
      <c r="N62">
        <f t="shared" si="11"/>
        <v>5.6101851851851849</v>
      </c>
      <c r="O62" t="s">
        <v>313</v>
      </c>
      <c r="P62">
        <v>220</v>
      </c>
      <c r="Q62">
        <f t="shared" si="18"/>
        <v>20.480555555555554</v>
      </c>
      <c r="R62">
        <v>-18000</v>
      </c>
      <c r="S62" s="14">
        <v>42831</v>
      </c>
      <c r="T62">
        <v>78.400000000000006</v>
      </c>
      <c r="U62">
        <v>220</v>
      </c>
      <c r="V62" s="23">
        <f t="shared" si="19"/>
        <v>20.86513409961686</v>
      </c>
      <c r="W62">
        <f t="shared" si="14"/>
        <v>0</v>
      </c>
      <c r="X62">
        <f t="shared" si="15"/>
        <v>313.10000000000002</v>
      </c>
      <c r="Y62">
        <f t="shared" si="16"/>
        <v>308.34666666666664</v>
      </c>
      <c r="Z62">
        <f t="shared" si="17"/>
        <v>0</v>
      </c>
    </row>
    <row r="63" spans="1:26" x14ac:dyDescent="0.15">
      <c r="B63" s="7" t="s">
        <v>105</v>
      </c>
      <c r="C63">
        <f>IF(COUNTIF(系1703!A:A,B63),1,0)</f>
        <v>1</v>
      </c>
      <c r="D63">
        <f>IF(COUNTIF(系1703!C:C,B63),1,0)</f>
        <v>0</v>
      </c>
      <c r="E63">
        <f>IF(COUNTIF(系1703!D:D,B63),1,0)</f>
        <v>1</v>
      </c>
      <c r="F63">
        <f>IF(COUNTIF(系1703!E:E,B63),1,0)</f>
        <v>0</v>
      </c>
      <c r="G63">
        <f t="shared" si="9"/>
        <v>2</v>
      </c>
      <c r="H63">
        <v>200</v>
      </c>
      <c r="I63" s="1">
        <v>42830</v>
      </c>
      <c r="J63">
        <v>91</v>
      </c>
      <c r="K63" s="1">
        <f t="shared" si="10"/>
        <v>42921</v>
      </c>
      <c r="L63">
        <v>4.09</v>
      </c>
      <c r="M63" s="15">
        <v>10</v>
      </c>
      <c r="N63">
        <f t="shared" si="11"/>
        <v>28.257417582417581</v>
      </c>
      <c r="Q63">
        <f t="shared" si="18"/>
        <v>28.257417582417581</v>
      </c>
      <c r="R63">
        <v>-200</v>
      </c>
      <c r="S63" s="14">
        <v>42919</v>
      </c>
      <c r="T63">
        <v>19</v>
      </c>
      <c r="V63" s="23">
        <f t="shared" si="19"/>
        <v>38.960674157303373</v>
      </c>
      <c r="W63">
        <f t="shared" si="14"/>
        <v>0</v>
      </c>
      <c r="X63">
        <f t="shared" si="15"/>
        <v>4.7998901098901099</v>
      </c>
      <c r="Y63">
        <f t="shared" si="16"/>
        <v>6.4725274725274726</v>
      </c>
      <c r="Z63">
        <f t="shared" si="17"/>
        <v>0</v>
      </c>
    </row>
    <row r="64" spans="1:26" x14ac:dyDescent="0.15">
      <c r="B64" s="7" t="s">
        <v>105</v>
      </c>
      <c r="C64">
        <f>IF(COUNTIF(系1703!A:A,B64),1,0)</f>
        <v>1</v>
      </c>
      <c r="D64">
        <f>IF(COUNTIF(系1703!C:C,B64),1,0)</f>
        <v>0</v>
      </c>
      <c r="E64">
        <f>IF(COUNTIF(系1703!D:D,B64),1,0)</f>
        <v>1</v>
      </c>
      <c r="F64">
        <f>IF(COUNTIF(系1703!E:E,B64),1,0)</f>
        <v>0</v>
      </c>
      <c r="G64">
        <f t="shared" si="9"/>
        <v>2</v>
      </c>
      <c r="H64">
        <v>200</v>
      </c>
      <c r="I64" s="1">
        <v>42830</v>
      </c>
      <c r="J64">
        <v>91</v>
      </c>
      <c r="K64" s="1">
        <f t="shared" si="10"/>
        <v>42921</v>
      </c>
      <c r="L64">
        <v>4.09</v>
      </c>
      <c r="M64" s="15">
        <v>20</v>
      </c>
      <c r="N64">
        <f t="shared" si="11"/>
        <v>48.312362637362639</v>
      </c>
      <c r="Q64">
        <f t="shared" si="18"/>
        <v>48.312362637362639</v>
      </c>
      <c r="R64">
        <v>-200</v>
      </c>
      <c r="S64" s="14">
        <v>42919</v>
      </c>
      <c r="T64">
        <v>19.190000000000001</v>
      </c>
      <c r="V64" s="23">
        <f t="shared" si="19"/>
        <v>39.350280898876406</v>
      </c>
      <c r="W64">
        <f t="shared" si="14"/>
        <v>0</v>
      </c>
      <c r="X64">
        <f t="shared" si="15"/>
        <v>8.2064835164835159</v>
      </c>
      <c r="Y64">
        <f t="shared" si="16"/>
        <v>6.5372527472527473</v>
      </c>
      <c r="Z64">
        <f t="shared" si="17"/>
        <v>0</v>
      </c>
    </row>
    <row r="65" spans="1:26" x14ac:dyDescent="0.15">
      <c r="A65">
        <v>3509.47</v>
      </c>
      <c r="B65" s="7" t="s">
        <v>105</v>
      </c>
      <c r="C65">
        <f>IF(COUNTIF(系1703!A:A,B65),1,0)</f>
        <v>1</v>
      </c>
      <c r="D65">
        <f>IF(COUNTIF(系1703!C:C,B65),1,0)</f>
        <v>0</v>
      </c>
      <c r="E65">
        <f>IF(COUNTIF(系1703!D:D,B65),1,0)</f>
        <v>1</v>
      </c>
      <c r="F65">
        <f>IF(COUNTIF(系1703!E:E,B65),1,0)</f>
        <v>0</v>
      </c>
      <c r="G65">
        <f t="shared" si="9"/>
        <v>2</v>
      </c>
      <c r="H65">
        <v>3300</v>
      </c>
      <c r="I65" s="1">
        <v>43023</v>
      </c>
      <c r="J65">
        <v>101</v>
      </c>
      <c r="K65" s="1">
        <f t="shared" si="10"/>
        <v>43124</v>
      </c>
      <c r="L65">
        <v>40</v>
      </c>
      <c r="M65" s="15">
        <v>100</v>
      </c>
      <c r="N65">
        <f t="shared" si="11"/>
        <v>15.331533153315332</v>
      </c>
      <c r="Q65">
        <f t="shared" si="18"/>
        <v>15.331533153315332</v>
      </c>
      <c r="R65">
        <v>-3300</v>
      </c>
      <c r="S65" s="14">
        <v>43125</v>
      </c>
      <c r="T65">
        <v>209.47</v>
      </c>
      <c r="V65" s="23">
        <f t="shared" si="19"/>
        <v>22.714364230540703</v>
      </c>
      <c r="W65">
        <f t="shared" si="14"/>
        <v>0</v>
      </c>
      <c r="X65">
        <f t="shared" si="15"/>
        <v>42.970297029702969</v>
      </c>
      <c r="Y65">
        <f t="shared" si="16"/>
        <v>64.292772277227726</v>
      </c>
      <c r="Z65">
        <f t="shared" si="17"/>
        <v>0</v>
      </c>
    </row>
    <row r="66" spans="1:26" x14ac:dyDescent="0.15">
      <c r="B66" s="7" t="s">
        <v>105</v>
      </c>
      <c r="C66">
        <f>IF(COUNTIF(系1703!A:A,B66),1,0)</f>
        <v>1</v>
      </c>
      <c r="D66">
        <f>IF(COUNTIF(系1703!C:C,B66),1,0)</f>
        <v>0</v>
      </c>
      <c r="E66">
        <f>IF(COUNTIF(系1703!D:D,B66),1,0)</f>
        <v>1</v>
      </c>
      <c r="F66">
        <f>IF(COUNTIF(系1703!E:E,B66),1,0)</f>
        <v>0</v>
      </c>
      <c r="G66">
        <f t="shared" si="9"/>
        <v>2</v>
      </c>
      <c r="H66">
        <v>2765</v>
      </c>
      <c r="I66" s="1">
        <v>42949</v>
      </c>
      <c r="J66">
        <v>72</v>
      </c>
      <c r="K66" s="1">
        <f t="shared" si="10"/>
        <v>43021</v>
      </c>
      <c r="L66">
        <v>15</v>
      </c>
      <c r="M66" s="15">
        <v>250</v>
      </c>
      <c r="N66">
        <f t="shared" si="11"/>
        <v>48.585995579666466</v>
      </c>
      <c r="Q66">
        <f t="shared" si="18"/>
        <v>48.585995579666466</v>
      </c>
      <c r="R66">
        <v>-2765</v>
      </c>
      <c r="S66" s="14">
        <v>43023</v>
      </c>
      <c r="T66">
        <v>235</v>
      </c>
      <c r="V66" s="23">
        <f t="shared" si="19"/>
        <v>41.921215971848881</v>
      </c>
      <c r="W66">
        <f t="shared" si="14"/>
        <v>0</v>
      </c>
      <c r="X66">
        <f t="shared" si="15"/>
        <v>114.09722222222223</v>
      </c>
      <c r="Y66">
        <f t="shared" si="16"/>
        <v>101.18055555555556</v>
      </c>
      <c r="Z66">
        <f t="shared" si="17"/>
        <v>0</v>
      </c>
    </row>
    <row r="67" spans="1:26" x14ac:dyDescent="0.15">
      <c r="B67" s="7" t="s">
        <v>105</v>
      </c>
      <c r="C67">
        <f>IF(COUNTIF(系1703!A:A,B67),1,0)</f>
        <v>1</v>
      </c>
      <c r="D67">
        <f>IF(COUNTIF(系1703!C:C,B67),1,0)</f>
        <v>0</v>
      </c>
      <c r="E67">
        <f>IF(COUNTIF(系1703!D:D,B67),1,0)</f>
        <v>1</v>
      </c>
      <c r="F67">
        <f>IF(COUNTIF(系1703!E:E,B67),1,0)</f>
        <v>0</v>
      </c>
      <c r="G67">
        <f t="shared" ref="G67:G98" si="20">SUM(C67:F67)</f>
        <v>2</v>
      </c>
      <c r="H67">
        <v>118.18</v>
      </c>
      <c r="I67" s="1">
        <v>42830</v>
      </c>
      <c r="J67">
        <v>62</v>
      </c>
      <c r="K67" s="1">
        <f t="shared" ref="K67:K98" si="21">I67+J67</f>
        <v>42892</v>
      </c>
      <c r="L67">
        <v>1.46</v>
      </c>
      <c r="M67" s="15">
        <v>10</v>
      </c>
      <c r="N67">
        <f t="shared" ref="N67:N98" si="22">(L67+M67)*36500/(H67*J67)</f>
        <v>57.087602836569694</v>
      </c>
      <c r="Q67">
        <f t="shared" si="18"/>
        <v>57.087602836569694</v>
      </c>
      <c r="R67">
        <v>-118.18</v>
      </c>
      <c r="S67" s="14">
        <v>42891</v>
      </c>
      <c r="T67">
        <v>12.3</v>
      </c>
      <c r="V67" s="23">
        <f t="shared" si="19"/>
        <v>62.276494039378662</v>
      </c>
      <c r="W67">
        <f t="shared" ref="W67:W98" si="23">R67+H67</f>
        <v>0</v>
      </c>
      <c r="X67">
        <f t="shared" ref="X67:X98" si="24">(L67+M67+P67)*31/(J67)</f>
        <v>5.73</v>
      </c>
      <c r="Y67">
        <f t="shared" ref="Y67:Y98" si="25">(T67+U67)*31/(J67)</f>
        <v>6.15</v>
      </c>
      <c r="Z67">
        <f t="shared" ref="Z67:Z98" si="26">U67-P67</f>
        <v>0</v>
      </c>
    </row>
    <row r="68" spans="1:26" x14ac:dyDescent="0.15">
      <c r="B68" s="7" t="s">
        <v>105</v>
      </c>
      <c r="C68">
        <f>IF(COUNTIF(系1703!A:A,B68),1,0)</f>
        <v>1</v>
      </c>
      <c r="D68">
        <f>IF(COUNTIF(系1703!C:C,B68),1,0)</f>
        <v>0</v>
      </c>
      <c r="E68">
        <f>IF(COUNTIF(系1703!D:D,B68),1,0)</f>
        <v>1</v>
      </c>
      <c r="F68">
        <f>IF(COUNTIF(系1703!E:E,B68),1,0)</f>
        <v>0</v>
      </c>
      <c r="G68">
        <f t="shared" si="20"/>
        <v>2</v>
      </c>
      <c r="H68">
        <v>180</v>
      </c>
      <c r="I68" s="1">
        <v>42803</v>
      </c>
      <c r="J68">
        <v>30</v>
      </c>
      <c r="K68" s="1">
        <f t="shared" si="21"/>
        <v>42833</v>
      </c>
      <c r="L68">
        <v>0.83</v>
      </c>
      <c r="M68" s="15">
        <v>20</v>
      </c>
      <c r="N68">
        <f t="shared" si="22"/>
        <v>140.79537037037034</v>
      </c>
      <c r="Q68">
        <f t="shared" si="18"/>
        <v>140.79537037037034</v>
      </c>
      <c r="R68">
        <v>-180</v>
      </c>
      <c r="S68" s="14">
        <v>42830</v>
      </c>
      <c r="T68">
        <v>20.84</v>
      </c>
      <c r="V68" s="23">
        <f t="shared" si="19"/>
        <v>156.51440329218107</v>
      </c>
      <c r="W68">
        <f t="shared" si="23"/>
        <v>0</v>
      </c>
      <c r="X68">
        <f t="shared" si="24"/>
        <v>21.524333333333331</v>
      </c>
      <c r="Y68">
        <f t="shared" si="25"/>
        <v>21.534666666666666</v>
      </c>
      <c r="Z68">
        <f t="shared" si="26"/>
        <v>0</v>
      </c>
    </row>
    <row r="69" spans="1:26" x14ac:dyDescent="0.15">
      <c r="B69" s="7" t="s">
        <v>1</v>
      </c>
      <c r="C69">
        <f>IF(COUNTIF(系1703!A:A,B69),1,0)</f>
        <v>1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0</v>
      </c>
      <c r="G69">
        <f t="shared" si="20"/>
        <v>1</v>
      </c>
      <c r="H69">
        <v>5000</v>
      </c>
      <c r="I69" s="1">
        <v>42793</v>
      </c>
      <c r="J69">
        <v>28</v>
      </c>
      <c r="K69" s="1">
        <f t="shared" si="21"/>
        <v>42821</v>
      </c>
      <c r="L69">
        <v>41.67</v>
      </c>
      <c r="M69" s="15">
        <v>20</v>
      </c>
      <c r="N69">
        <f t="shared" si="22"/>
        <v>16.078250000000001</v>
      </c>
      <c r="O69" t="s">
        <v>16</v>
      </c>
      <c r="P69">
        <v>187.8</v>
      </c>
      <c r="Q69">
        <f t="shared" si="18"/>
        <v>65.040392857142876</v>
      </c>
      <c r="R69">
        <v>-5000</v>
      </c>
      <c r="S69" s="14">
        <v>42822</v>
      </c>
      <c r="T69">
        <v>63.27</v>
      </c>
      <c r="U69">
        <v>187.8</v>
      </c>
      <c r="V69" s="23">
        <f t="shared" si="19"/>
        <v>63.200379310344829</v>
      </c>
      <c r="W69">
        <f t="shared" si="23"/>
        <v>0</v>
      </c>
      <c r="X69">
        <f t="shared" si="24"/>
        <v>276.19892857142861</v>
      </c>
      <c r="Y69">
        <f t="shared" si="25"/>
        <v>277.97035714285715</v>
      </c>
      <c r="Z69">
        <f t="shared" si="26"/>
        <v>0</v>
      </c>
    </row>
    <row r="70" spans="1:26" x14ac:dyDescent="0.15">
      <c r="B70" s="13" t="s">
        <v>122</v>
      </c>
      <c r="C70">
        <f>IF(COUNTIF(系1703!A:A,B70),1,0)</f>
        <v>1</v>
      </c>
      <c r="D70">
        <f>IF(COUNTIF(系1703!C:C,B70),1,0)</f>
        <v>0</v>
      </c>
      <c r="E70">
        <f>IF(COUNTIF(系1703!D:D,B70),1,0)</f>
        <v>0</v>
      </c>
      <c r="F70">
        <f>IF(COUNTIF(系1703!E:E,B70),1,0)</f>
        <v>0</v>
      </c>
      <c r="G70">
        <f t="shared" si="20"/>
        <v>1</v>
      </c>
      <c r="H70">
        <v>982</v>
      </c>
      <c r="I70" s="1">
        <v>42800</v>
      </c>
      <c r="J70">
        <v>27</v>
      </c>
      <c r="K70" s="1">
        <f t="shared" si="21"/>
        <v>42827</v>
      </c>
      <c r="L70">
        <v>3</v>
      </c>
      <c r="M70" s="15">
        <v>18</v>
      </c>
      <c r="N70">
        <f t="shared" si="22"/>
        <v>28.909255487666893</v>
      </c>
      <c r="Q70">
        <f t="shared" si="18"/>
        <v>28.909255487666893</v>
      </c>
      <c r="R70">
        <v>-982</v>
      </c>
      <c r="S70" s="14">
        <v>42830</v>
      </c>
      <c r="T70">
        <v>21.08</v>
      </c>
      <c r="V70" s="23">
        <f t="shared" si="19"/>
        <v>26.117447386286486</v>
      </c>
      <c r="W70">
        <f t="shared" si="23"/>
        <v>0</v>
      </c>
      <c r="X70">
        <f t="shared" si="24"/>
        <v>24.111111111111111</v>
      </c>
      <c r="Y70">
        <f t="shared" si="25"/>
        <v>24.20296296296296</v>
      </c>
      <c r="Z70">
        <f t="shared" si="26"/>
        <v>0</v>
      </c>
    </row>
    <row r="71" spans="1:26" x14ac:dyDescent="0.15">
      <c r="B71" s="13" t="s">
        <v>122</v>
      </c>
      <c r="C71">
        <f>IF(COUNTIF(系1703!A:A,B71),1,0)</f>
        <v>1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si="20"/>
        <v>1</v>
      </c>
      <c r="H71">
        <v>4950</v>
      </c>
      <c r="I71" s="1">
        <v>42802</v>
      </c>
      <c r="J71">
        <v>37</v>
      </c>
      <c r="K71" s="1">
        <f t="shared" si="21"/>
        <v>42839</v>
      </c>
      <c r="L71">
        <v>23</v>
      </c>
      <c r="M71" s="15">
        <v>50</v>
      </c>
      <c r="N71">
        <f t="shared" si="22"/>
        <v>14.548184548184548</v>
      </c>
      <c r="Q71">
        <f t="shared" si="18"/>
        <v>14.548184548184548</v>
      </c>
      <c r="R71">
        <v>-4950</v>
      </c>
      <c r="S71" s="14">
        <v>42839</v>
      </c>
      <c r="T71">
        <v>73.010000000000005</v>
      </c>
      <c r="V71" s="23">
        <f t="shared" si="19"/>
        <v>14.550177450177451</v>
      </c>
      <c r="W71">
        <f t="shared" si="23"/>
        <v>0</v>
      </c>
      <c r="X71">
        <f t="shared" si="24"/>
        <v>61.162162162162161</v>
      </c>
      <c r="Y71">
        <f t="shared" si="25"/>
        <v>61.170540540540536</v>
      </c>
      <c r="Z71">
        <f t="shared" si="26"/>
        <v>0</v>
      </c>
    </row>
    <row r="72" spans="1:26" x14ac:dyDescent="0.15">
      <c r="B72" t="s">
        <v>123</v>
      </c>
      <c r="C72">
        <f>IF(COUNTIF(系1703!A:A,B72),1,0)</f>
        <v>1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si="20"/>
        <v>1</v>
      </c>
      <c r="H72">
        <v>5000</v>
      </c>
      <c r="I72" s="1">
        <v>42835</v>
      </c>
      <c r="J72">
        <v>31</v>
      </c>
      <c r="K72" s="1">
        <f t="shared" si="21"/>
        <v>42866</v>
      </c>
      <c r="L72">
        <v>49.32</v>
      </c>
      <c r="N72">
        <f t="shared" si="22"/>
        <v>11.614064516129032</v>
      </c>
      <c r="O72" t="s">
        <v>372</v>
      </c>
      <c r="P72">
        <v>50</v>
      </c>
      <c r="Q72">
        <f t="shared" si="18"/>
        <v>23.388258064516126</v>
      </c>
      <c r="R72">
        <v>-5000</v>
      </c>
      <c r="S72" s="14">
        <v>42870</v>
      </c>
      <c r="T72">
        <v>49.32</v>
      </c>
      <c r="U72">
        <v>50</v>
      </c>
      <c r="V72" s="23">
        <f t="shared" si="19"/>
        <v>20.715314285714282</v>
      </c>
      <c r="W72">
        <f t="shared" si="23"/>
        <v>0</v>
      </c>
      <c r="X72">
        <f t="shared" si="24"/>
        <v>99.32</v>
      </c>
      <c r="Y72">
        <f t="shared" si="25"/>
        <v>99.32</v>
      </c>
      <c r="Z72">
        <f t="shared" si="26"/>
        <v>0</v>
      </c>
    </row>
    <row r="73" spans="1:26" x14ac:dyDescent="0.15">
      <c r="B73" s="13" t="s">
        <v>14</v>
      </c>
      <c r="C73">
        <f>IF(COUNTIF(系1703!A:A,B73),1,0)</f>
        <v>1</v>
      </c>
      <c r="D73">
        <f>IF(COUNTIF(系1703!C:C,B73),1,0)</f>
        <v>1</v>
      </c>
      <c r="E73">
        <f>IF(COUNTIF(系1703!D:D,B73),1,0)</f>
        <v>1</v>
      </c>
      <c r="F73">
        <f>IF(COUNTIF(系1703!E:E,B73),1,0)</f>
        <v>1</v>
      </c>
      <c r="G73">
        <f t="shared" si="20"/>
        <v>4</v>
      </c>
      <c r="H73" s="7">
        <v>470</v>
      </c>
      <c r="I73" s="1">
        <v>43052</v>
      </c>
      <c r="J73">
        <v>92</v>
      </c>
      <c r="K73" s="1">
        <f t="shared" si="21"/>
        <v>43144</v>
      </c>
      <c r="L73">
        <v>10</v>
      </c>
      <c r="M73" s="15">
        <v>30</v>
      </c>
      <c r="N73">
        <f t="shared" si="22"/>
        <v>33.765032377428305</v>
      </c>
      <c r="Q73">
        <f t="shared" si="18"/>
        <v>33.765032377428305</v>
      </c>
      <c r="R73">
        <v>-470</v>
      </c>
      <c r="S73" s="1">
        <v>43144</v>
      </c>
      <c r="T73">
        <v>38.58</v>
      </c>
      <c r="V73" s="23">
        <f t="shared" si="19"/>
        <v>32.566373728029603</v>
      </c>
      <c r="W73">
        <f t="shared" si="23"/>
        <v>0</v>
      </c>
      <c r="X73">
        <f t="shared" si="24"/>
        <v>13.478260869565217</v>
      </c>
      <c r="Y73">
        <f t="shared" si="25"/>
        <v>12.999782608695652</v>
      </c>
      <c r="Z73">
        <f t="shared" si="26"/>
        <v>0</v>
      </c>
    </row>
    <row r="74" spans="1:26" x14ac:dyDescent="0.15">
      <c r="B74" s="13" t="s">
        <v>62</v>
      </c>
      <c r="C74">
        <f>IF(COUNTIF(系1703!A:A,B74),1,0)</f>
        <v>1</v>
      </c>
      <c r="D74">
        <f>IF(COUNTIF(系1703!C:C,B74),1,0)</f>
        <v>1</v>
      </c>
      <c r="E74">
        <f>IF(COUNTIF(系1703!D:D,B74),1,0)</f>
        <v>1</v>
      </c>
      <c r="F74">
        <f>IF(COUNTIF(系1703!E:E,B74),1,0)</f>
        <v>1</v>
      </c>
      <c r="G74">
        <f t="shared" si="20"/>
        <v>4</v>
      </c>
      <c r="H74" s="7">
        <v>9950</v>
      </c>
      <c r="I74" s="1">
        <v>42788</v>
      </c>
      <c r="J74">
        <v>28</v>
      </c>
      <c r="K74" s="1">
        <f t="shared" si="21"/>
        <v>42816</v>
      </c>
      <c r="L74">
        <v>93.33</v>
      </c>
      <c r="M74" s="15">
        <v>50</v>
      </c>
      <c r="N74">
        <f t="shared" si="22"/>
        <v>18.777979181622396</v>
      </c>
      <c r="O74" t="s">
        <v>15</v>
      </c>
      <c r="Q74">
        <f t="shared" si="18"/>
        <v>18.777979181622396</v>
      </c>
      <c r="R74">
        <v>-9950</v>
      </c>
      <c r="S74" s="1">
        <v>42817</v>
      </c>
      <c r="T74">
        <v>143.33000000000001</v>
      </c>
      <c r="V74" s="23">
        <f t="shared" si="19"/>
        <v>18.130462658118176</v>
      </c>
      <c r="W74">
        <f t="shared" si="23"/>
        <v>0</v>
      </c>
      <c r="X74">
        <f t="shared" si="24"/>
        <v>158.68678571428569</v>
      </c>
      <c r="Y74">
        <f t="shared" si="25"/>
        <v>158.68678571428572</v>
      </c>
      <c r="Z74">
        <f t="shared" si="26"/>
        <v>0</v>
      </c>
    </row>
    <row r="75" spans="1:26" x14ac:dyDescent="0.15">
      <c r="B75" s="13" t="s">
        <v>62</v>
      </c>
      <c r="C75">
        <f>IF(COUNTIF(系1703!A:A,B75),1,0)</f>
        <v>1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 t="shared" si="20"/>
        <v>4</v>
      </c>
      <c r="H75" s="7">
        <v>990</v>
      </c>
      <c r="I75" s="1">
        <v>42788</v>
      </c>
      <c r="J75">
        <v>30</v>
      </c>
      <c r="K75" s="1">
        <f t="shared" si="21"/>
        <v>42818</v>
      </c>
      <c r="L75">
        <v>6</v>
      </c>
      <c r="M75" s="15">
        <v>10</v>
      </c>
      <c r="N75">
        <f t="shared" si="22"/>
        <v>19.663299663299664</v>
      </c>
      <c r="O75" t="s">
        <v>15</v>
      </c>
      <c r="Q75">
        <f t="shared" si="18"/>
        <v>19.663299663299664</v>
      </c>
      <c r="R75">
        <v>-990</v>
      </c>
      <c r="S75" s="1">
        <v>42821</v>
      </c>
      <c r="T75">
        <v>15.64</v>
      </c>
      <c r="V75" s="23">
        <f t="shared" si="19"/>
        <v>17.473523109886745</v>
      </c>
      <c r="W75">
        <f t="shared" si="23"/>
        <v>0</v>
      </c>
      <c r="X75">
        <f t="shared" si="24"/>
        <v>16.533333333333335</v>
      </c>
      <c r="Y75">
        <f t="shared" si="25"/>
        <v>16.161333333333335</v>
      </c>
      <c r="Z75">
        <f t="shared" si="26"/>
        <v>0</v>
      </c>
    </row>
    <row r="76" spans="1:26" x14ac:dyDescent="0.15">
      <c r="B76" s="13" t="s">
        <v>62</v>
      </c>
      <c r="C76">
        <f>IF(COUNTIF(系1703!A:A,B76),1,0)</f>
        <v>1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si="20"/>
        <v>4</v>
      </c>
      <c r="H76" s="7">
        <v>555</v>
      </c>
      <c r="I76" s="1">
        <v>42788</v>
      </c>
      <c r="J76">
        <v>28</v>
      </c>
      <c r="K76" s="1">
        <f t="shared" si="21"/>
        <v>42816</v>
      </c>
      <c r="L76">
        <v>5.22</v>
      </c>
      <c r="M76" s="15">
        <v>5</v>
      </c>
      <c r="N76">
        <f t="shared" si="22"/>
        <v>24.004504504504499</v>
      </c>
      <c r="O76" t="s">
        <v>15</v>
      </c>
      <c r="Q76">
        <f t="shared" si="18"/>
        <v>24.004504504504499</v>
      </c>
      <c r="R76">
        <v>-555</v>
      </c>
      <c r="S76" s="1">
        <v>42817</v>
      </c>
      <c r="T76">
        <v>4.3099999999999996</v>
      </c>
      <c r="V76" s="23">
        <f t="shared" si="19"/>
        <v>9.774153463808636</v>
      </c>
      <c r="W76">
        <f t="shared" si="23"/>
        <v>0</v>
      </c>
      <c r="X76">
        <f t="shared" si="24"/>
        <v>11.314999999999998</v>
      </c>
      <c r="Y76">
        <f t="shared" si="25"/>
        <v>4.7717857142857136</v>
      </c>
      <c r="Z76">
        <f t="shared" si="26"/>
        <v>0</v>
      </c>
    </row>
    <row r="77" spans="1:26" x14ac:dyDescent="0.15">
      <c r="B77" s="13" t="s">
        <v>62</v>
      </c>
      <c r="C77">
        <f>IF(COUNTIF(系1703!A:A,B77),1,0)</f>
        <v>1</v>
      </c>
      <c r="D77">
        <f>IF(COUNTIF(系1703!C:C,B77),1,0)</f>
        <v>1</v>
      </c>
      <c r="E77">
        <f>IF(COUNTIF(系1703!D:D,B77),1,0)</f>
        <v>1</v>
      </c>
      <c r="F77">
        <f>IF(COUNTIF(系1703!E:E,B77),1,0)</f>
        <v>1</v>
      </c>
      <c r="G77">
        <f t="shared" si="20"/>
        <v>4</v>
      </c>
      <c r="H77" s="7">
        <v>4975</v>
      </c>
      <c r="I77" s="1">
        <v>42788</v>
      </c>
      <c r="J77">
        <v>28</v>
      </c>
      <c r="K77" s="1">
        <f t="shared" si="21"/>
        <v>42816</v>
      </c>
      <c r="L77">
        <v>46.66</v>
      </c>
      <c r="M77" s="15">
        <v>25</v>
      </c>
      <c r="N77">
        <f t="shared" si="22"/>
        <v>18.776669059583632</v>
      </c>
      <c r="O77" t="s">
        <v>15</v>
      </c>
      <c r="Q77">
        <f t="shared" si="18"/>
        <v>18.776669059583632</v>
      </c>
      <c r="R77">
        <v>-4975</v>
      </c>
      <c r="S77" s="1">
        <v>42804</v>
      </c>
      <c r="T77">
        <v>68.86</v>
      </c>
      <c r="U77">
        <v>0</v>
      </c>
      <c r="V77" s="23">
        <f t="shared" si="19"/>
        <v>31.575251256281408</v>
      </c>
      <c r="W77">
        <f t="shared" si="23"/>
        <v>0</v>
      </c>
      <c r="X77">
        <f t="shared" si="24"/>
        <v>79.337857142857146</v>
      </c>
      <c r="Y77">
        <f t="shared" si="25"/>
        <v>76.237857142857138</v>
      </c>
      <c r="Z77">
        <f t="shared" si="26"/>
        <v>0</v>
      </c>
    </row>
    <row r="78" spans="1:26" x14ac:dyDescent="0.15">
      <c r="B78" s="7" t="s">
        <v>317</v>
      </c>
      <c r="C78">
        <f>IF(COUNTIF(系1703!A:A,B78),1,0)</f>
        <v>0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si="20"/>
        <v>3</v>
      </c>
      <c r="H78">
        <v>5000</v>
      </c>
      <c r="I78" s="1">
        <v>42796</v>
      </c>
      <c r="J78">
        <v>60</v>
      </c>
      <c r="K78" s="1">
        <f t="shared" si="21"/>
        <v>42856</v>
      </c>
      <c r="L78">
        <v>58</v>
      </c>
      <c r="N78">
        <f t="shared" si="22"/>
        <v>7.0566666666666666</v>
      </c>
      <c r="O78" t="s">
        <v>16</v>
      </c>
      <c r="P78">
        <v>150</v>
      </c>
      <c r="Q78">
        <f t="shared" si="18"/>
        <v>25.306666666666668</v>
      </c>
      <c r="R78">
        <v>-5000</v>
      </c>
      <c r="S78" s="14">
        <v>42859</v>
      </c>
      <c r="T78">
        <v>57.09</v>
      </c>
      <c r="U78">
        <v>150</v>
      </c>
      <c r="V78" s="23">
        <f t="shared" si="19"/>
        <v>23.996142857142857</v>
      </c>
      <c r="W78">
        <f t="shared" si="23"/>
        <v>0</v>
      </c>
      <c r="X78">
        <f t="shared" si="24"/>
        <v>107.46666666666667</v>
      </c>
      <c r="Y78">
        <f t="shared" si="25"/>
        <v>106.9965</v>
      </c>
      <c r="Z78">
        <f t="shared" si="26"/>
        <v>0</v>
      </c>
    </row>
    <row r="79" spans="1:26" x14ac:dyDescent="0.15">
      <c r="B79" s="13" t="s">
        <v>126</v>
      </c>
      <c r="C79">
        <f>IF(COUNTIF(系1703!A:A,B79),1,0)</f>
        <v>0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si="20"/>
        <v>3</v>
      </c>
      <c r="H79">
        <v>5000</v>
      </c>
      <c r="I79" s="1">
        <v>42794</v>
      </c>
      <c r="J79">
        <v>33</v>
      </c>
      <c r="K79" s="1">
        <f t="shared" si="21"/>
        <v>42827</v>
      </c>
      <c r="L79">
        <v>20.8</v>
      </c>
      <c r="M79" s="15">
        <v>0</v>
      </c>
      <c r="N79">
        <f t="shared" si="22"/>
        <v>4.6012121212121215</v>
      </c>
      <c r="O79" t="s">
        <v>16</v>
      </c>
      <c r="P79">
        <v>218</v>
      </c>
      <c r="Q79">
        <f t="shared" si="18"/>
        <v>52.825454545454548</v>
      </c>
      <c r="R79">
        <v>-5000</v>
      </c>
      <c r="S79" s="14">
        <v>42830</v>
      </c>
      <c r="T79">
        <v>24.11</v>
      </c>
      <c r="U79">
        <v>218</v>
      </c>
      <c r="V79" s="23">
        <f t="shared" si="19"/>
        <v>49.094527777777778</v>
      </c>
      <c r="W79">
        <f t="shared" si="23"/>
        <v>0</v>
      </c>
      <c r="X79">
        <f t="shared" si="24"/>
        <v>224.32727272727274</v>
      </c>
      <c r="Y79">
        <f t="shared" si="25"/>
        <v>227.4366666666667</v>
      </c>
      <c r="Z79">
        <f t="shared" si="26"/>
        <v>0</v>
      </c>
    </row>
    <row r="80" spans="1:26" x14ac:dyDescent="0.15">
      <c r="B80" s="13" t="s">
        <v>126</v>
      </c>
      <c r="C80">
        <f>IF(COUNTIF(系1703!A:A,B80),1,0)</f>
        <v>0</v>
      </c>
      <c r="D80">
        <f>IF(COUNTIF(系1703!C:C,B80),1,0)</f>
        <v>1</v>
      </c>
      <c r="E80">
        <f>IF(COUNTIF(系1703!D:D,B80),1,0)</f>
        <v>1</v>
      </c>
      <c r="F80">
        <f>IF(COUNTIF(系1703!E:E,B80),1,0)</f>
        <v>1</v>
      </c>
      <c r="G80">
        <f t="shared" si="20"/>
        <v>3</v>
      </c>
      <c r="H80">
        <v>1</v>
      </c>
      <c r="I80" s="1">
        <v>42794</v>
      </c>
      <c r="J80">
        <v>3</v>
      </c>
      <c r="K80" s="1">
        <f t="shared" si="21"/>
        <v>42797</v>
      </c>
      <c r="L80">
        <v>20.7</v>
      </c>
      <c r="M80" s="15">
        <v>0</v>
      </c>
      <c r="N80">
        <f t="shared" si="22"/>
        <v>251850</v>
      </c>
      <c r="O80" t="s">
        <v>16</v>
      </c>
      <c r="Q80">
        <f t="shared" si="18"/>
        <v>251850</v>
      </c>
      <c r="R80">
        <v>-1</v>
      </c>
      <c r="S80" s="1">
        <v>42803</v>
      </c>
      <c r="T80">
        <v>20.7</v>
      </c>
      <c r="V80" s="23">
        <f t="shared" si="19"/>
        <v>83950</v>
      </c>
      <c r="W80">
        <f t="shared" si="23"/>
        <v>0</v>
      </c>
      <c r="X80">
        <f t="shared" si="24"/>
        <v>213.89999999999998</v>
      </c>
      <c r="Y80">
        <f t="shared" si="25"/>
        <v>213.89999999999998</v>
      </c>
      <c r="Z80">
        <f t="shared" si="26"/>
        <v>0</v>
      </c>
    </row>
    <row r="81" spans="1:26" x14ac:dyDescent="0.15">
      <c r="B81" t="s">
        <v>156</v>
      </c>
      <c r="C81">
        <f>IF(COUNTIF(系1703!A:A,B81),1,0)</f>
        <v>0</v>
      </c>
      <c r="D81">
        <f>IF(COUNTIF(系1703!C:C,B81),1,0)</f>
        <v>1</v>
      </c>
      <c r="E81">
        <f>IF(COUNTIF(系1703!D:D,B81),1,0)</f>
        <v>1</v>
      </c>
      <c r="F81">
        <f>IF(COUNTIF(系1703!E:E,B81),1,0)</f>
        <v>0</v>
      </c>
      <c r="G81">
        <f t="shared" si="20"/>
        <v>2</v>
      </c>
      <c r="H81">
        <v>135</v>
      </c>
      <c r="I81" s="1">
        <v>42838</v>
      </c>
      <c r="J81">
        <v>31</v>
      </c>
      <c r="K81" s="1">
        <f t="shared" si="21"/>
        <v>42869</v>
      </c>
      <c r="L81">
        <v>1.08</v>
      </c>
      <c r="N81">
        <f t="shared" si="22"/>
        <v>9.4193548387096779</v>
      </c>
      <c r="Q81">
        <f t="shared" si="18"/>
        <v>9.4193548387096779</v>
      </c>
      <c r="R81">
        <v>-135</v>
      </c>
      <c r="S81" s="14">
        <v>42868</v>
      </c>
      <c r="T81">
        <v>1.08</v>
      </c>
      <c r="V81" s="23">
        <f t="shared" si="19"/>
        <v>9.7333333333333325</v>
      </c>
      <c r="W81">
        <f t="shared" si="23"/>
        <v>0</v>
      </c>
      <c r="X81">
        <f t="shared" si="24"/>
        <v>1.08</v>
      </c>
      <c r="Y81">
        <f t="shared" si="25"/>
        <v>1.08</v>
      </c>
      <c r="Z81">
        <f t="shared" si="26"/>
        <v>0</v>
      </c>
    </row>
    <row r="82" spans="1:26" x14ac:dyDescent="0.15">
      <c r="B82" t="s">
        <v>161</v>
      </c>
      <c r="C82">
        <f>IF(COUNTIF(系1703!A:A,B82),1,0)</f>
        <v>0</v>
      </c>
      <c r="D82">
        <f>IF(COUNTIF(系1703!C:C,B82),1,0)</f>
        <v>1</v>
      </c>
      <c r="E82">
        <f>IF(COUNTIF(系1703!D:D,B82),1,0)</f>
        <v>0</v>
      </c>
      <c r="F82">
        <f>IF(COUNTIF(系1703!E:E,B82),1,0)</f>
        <v>0</v>
      </c>
      <c r="G82">
        <f t="shared" si="20"/>
        <v>1</v>
      </c>
      <c r="H82">
        <v>12000</v>
      </c>
      <c r="I82" s="1">
        <v>42911</v>
      </c>
      <c r="J82">
        <v>90</v>
      </c>
      <c r="K82" s="1">
        <f t="shared" si="21"/>
        <v>43001</v>
      </c>
      <c r="L82">
        <v>279</v>
      </c>
      <c r="M82" s="15">
        <v>60</v>
      </c>
      <c r="N82">
        <f t="shared" si="22"/>
        <v>11.456944444444444</v>
      </c>
      <c r="O82" t="s">
        <v>465</v>
      </c>
      <c r="P82">
        <v>150</v>
      </c>
      <c r="Q82">
        <f t="shared" si="18"/>
        <v>16.526388888888889</v>
      </c>
      <c r="R82">
        <v>-12000</v>
      </c>
      <c r="S82" s="14">
        <v>43001</v>
      </c>
      <c r="T82">
        <v>337.01</v>
      </c>
      <c r="U82">
        <v>150</v>
      </c>
      <c r="V82" s="23">
        <f t="shared" si="19"/>
        <v>16.459134259259258</v>
      </c>
      <c r="W82">
        <f t="shared" si="23"/>
        <v>0</v>
      </c>
      <c r="X82">
        <f t="shared" si="24"/>
        <v>168.43333333333334</v>
      </c>
      <c r="Y82">
        <f t="shared" si="25"/>
        <v>167.74788888888889</v>
      </c>
      <c r="Z82">
        <f t="shared" si="26"/>
        <v>0</v>
      </c>
    </row>
    <row r="83" spans="1:26" x14ac:dyDescent="0.15">
      <c r="B83" t="s">
        <v>318</v>
      </c>
      <c r="C83">
        <f>IF(COUNTIF(系1703!A:A,B83),1,0)</f>
        <v>0</v>
      </c>
      <c r="D83">
        <f>IF(COUNTIF(系1703!C:C,B83),1,0)</f>
        <v>1</v>
      </c>
      <c r="E83">
        <f>IF(COUNTIF(系1703!D:D,B83),1,0)</f>
        <v>0</v>
      </c>
      <c r="F83">
        <f>IF(COUNTIF(系1703!E:E,B83),1,0)</f>
        <v>0</v>
      </c>
      <c r="G83">
        <f t="shared" si="20"/>
        <v>1</v>
      </c>
      <c r="H83">
        <v>4000</v>
      </c>
      <c r="I83" s="1">
        <v>42867</v>
      </c>
      <c r="J83">
        <v>31</v>
      </c>
      <c r="K83" s="1">
        <f t="shared" si="21"/>
        <v>42898</v>
      </c>
      <c r="L83">
        <v>29</v>
      </c>
      <c r="M83" s="15">
        <v>40</v>
      </c>
      <c r="N83">
        <f t="shared" si="22"/>
        <v>20.31048387096774</v>
      </c>
      <c r="Q83">
        <f t="shared" si="18"/>
        <v>20.31048387096774</v>
      </c>
      <c r="R83">
        <v>-4000</v>
      </c>
      <c r="S83" s="14">
        <v>42899</v>
      </c>
      <c r="T83">
        <v>72.319999999999993</v>
      </c>
      <c r="V83" s="23">
        <f t="shared" si="19"/>
        <v>20.622499999999995</v>
      </c>
      <c r="W83">
        <f t="shared" si="23"/>
        <v>0</v>
      </c>
      <c r="X83">
        <f t="shared" si="24"/>
        <v>69</v>
      </c>
      <c r="Y83">
        <f t="shared" si="25"/>
        <v>72.319999999999993</v>
      </c>
      <c r="Z83">
        <f t="shared" si="26"/>
        <v>0</v>
      </c>
    </row>
    <row r="84" spans="1:26" x14ac:dyDescent="0.15">
      <c r="A84" t="s">
        <v>397</v>
      </c>
      <c r="B84" t="s">
        <v>318</v>
      </c>
      <c r="C84">
        <f>IF(COUNTIF(系1703!A:A,B84),1,0)</f>
        <v>0</v>
      </c>
      <c r="D84">
        <f>IF(COUNTIF(系1703!C:C,B84),1,0)</f>
        <v>1</v>
      </c>
      <c r="E84">
        <f>IF(COUNTIF(系1703!D:D,B84),1,0)</f>
        <v>0</v>
      </c>
      <c r="F84">
        <f>IF(COUNTIF(系1703!E:E,B84),1,0)</f>
        <v>0</v>
      </c>
      <c r="G84">
        <f t="shared" si="20"/>
        <v>1</v>
      </c>
      <c r="H84">
        <v>5100</v>
      </c>
      <c r="I84" s="1">
        <v>42840</v>
      </c>
      <c r="J84">
        <v>31</v>
      </c>
      <c r="K84" s="1">
        <f t="shared" si="21"/>
        <v>42871</v>
      </c>
      <c r="L84">
        <v>40</v>
      </c>
      <c r="M84" s="15">
        <v>60</v>
      </c>
      <c r="N84">
        <f t="shared" si="22"/>
        <v>23.086654016445287</v>
      </c>
      <c r="O84" t="s">
        <v>321</v>
      </c>
      <c r="P84">
        <v>45</v>
      </c>
      <c r="Q84">
        <f t="shared" si="18"/>
        <v>33.475648323845668</v>
      </c>
      <c r="R84">
        <v>-5100</v>
      </c>
      <c r="S84" s="14">
        <v>42872</v>
      </c>
      <c r="T84">
        <v>98.18</v>
      </c>
      <c r="U84">
        <v>45</v>
      </c>
      <c r="V84" s="23">
        <f t="shared" si="19"/>
        <v>32.02248774509804</v>
      </c>
      <c r="W84">
        <f t="shared" si="23"/>
        <v>0</v>
      </c>
      <c r="X84">
        <f t="shared" si="24"/>
        <v>145</v>
      </c>
      <c r="Y84">
        <f t="shared" si="25"/>
        <v>143.18</v>
      </c>
      <c r="Z84">
        <f t="shared" si="26"/>
        <v>0</v>
      </c>
    </row>
    <row r="85" spans="1:26" x14ac:dyDescent="0.15">
      <c r="A85" t="s">
        <v>396</v>
      </c>
      <c r="B85" t="s">
        <v>170</v>
      </c>
      <c r="C85">
        <f>IF(COUNTIF(系1703!A:A,B85),1,0)</f>
        <v>0</v>
      </c>
      <c r="D85">
        <f>IF(COUNTIF(系1703!C:C,B85),1,0)</f>
        <v>1</v>
      </c>
      <c r="E85">
        <f>IF(COUNTIF(系1703!D:D,B85),1,0)</f>
        <v>0</v>
      </c>
      <c r="F85">
        <f>IF(COUNTIF(系1703!E:E,B85),1,0)</f>
        <v>0</v>
      </c>
      <c r="G85">
        <f t="shared" si="20"/>
        <v>1</v>
      </c>
      <c r="H85">
        <v>8900</v>
      </c>
      <c r="I85" s="1">
        <v>42852</v>
      </c>
      <c r="J85">
        <v>31</v>
      </c>
      <c r="K85" s="1">
        <f t="shared" si="21"/>
        <v>42883</v>
      </c>
      <c r="L85">
        <v>80</v>
      </c>
      <c r="M85" s="15">
        <v>100</v>
      </c>
      <c r="N85">
        <f t="shared" si="22"/>
        <v>23.812975715839073</v>
      </c>
      <c r="Q85">
        <f t="shared" si="18"/>
        <v>23.812975715839073</v>
      </c>
      <c r="R85">
        <v>-8900</v>
      </c>
      <c r="S85" s="14">
        <v>42882</v>
      </c>
      <c r="T85">
        <v>165.5</v>
      </c>
      <c r="V85" s="23">
        <f t="shared" si="19"/>
        <v>22.624531835205993</v>
      </c>
      <c r="W85">
        <f t="shared" si="23"/>
        <v>0</v>
      </c>
      <c r="X85">
        <f t="shared" si="24"/>
        <v>180</v>
      </c>
      <c r="Y85">
        <f t="shared" si="25"/>
        <v>165.5</v>
      </c>
      <c r="Z85">
        <f t="shared" si="26"/>
        <v>0</v>
      </c>
    </row>
    <row r="86" spans="1:26" x14ac:dyDescent="0.15">
      <c r="B86" t="s">
        <v>173</v>
      </c>
      <c r="C86">
        <f>IF(COUNTIF(系1703!A:A,B86),1,0)</f>
        <v>0</v>
      </c>
      <c r="D86">
        <f>IF(COUNTIF(系1703!C:C,B86),1,0)</f>
        <v>1</v>
      </c>
      <c r="E86">
        <f>IF(COUNTIF(系1703!D:D,B86),1,0)</f>
        <v>0</v>
      </c>
      <c r="F86">
        <f>IF(COUNTIF(系1703!E:E,B86),1,0)</f>
        <v>0</v>
      </c>
      <c r="G86">
        <f t="shared" si="20"/>
        <v>1</v>
      </c>
      <c r="H86">
        <v>20000</v>
      </c>
      <c r="I86" s="1">
        <v>42965</v>
      </c>
      <c r="J86">
        <v>93</v>
      </c>
      <c r="K86" s="1">
        <f t="shared" si="21"/>
        <v>43058</v>
      </c>
      <c r="L86">
        <v>664</v>
      </c>
      <c r="N86">
        <f t="shared" si="22"/>
        <v>13.03010752688172</v>
      </c>
      <c r="O86" t="s">
        <v>289</v>
      </c>
      <c r="P86">
        <v>500</v>
      </c>
      <c r="Q86">
        <f t="shared" si="18"/>
        <v>22.841935483870969</v>
      </c>
      <c r="R86">
        <v>-20000</v>
      </c>
      <c r="S86" s="14">
        <v>43059</v>
      </c>
      <c r="T86">
        <v>664</v>
      </c>
      <c r="U86">
        <v>500</v>
      </c>
      <c r="V86" s="23">
        <f t="shared" si="19"/>
        <v>22.598936170212767</v>
      </c>
      <c r="W86">
        <f t="shared" si="23"/>
        <v>0</v>
      </c>
      <c r="X86">
        <f t="shared" si="24"/>
        <v>388</v>
      </c>
      <c r="Y86">
        <f t="shared" si="25"/>
        <v>388</v>
      </c>
      <c r="Z86">
        <f t="shared" si="26"/>
        <v>0</v>
      </c>
    </row>
    <row r="87" spans="1:26" x14ac:dyDescent="0.15">
      <c r="A87" t="s">
        <v>393</v>
      </c>
      <c r="B87" t="s">
        <v>176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0</v>
      </c>
      <c r="F87">
        <f>IF(COUNTIF(系1703!E:E,B87),1,0)</f>
        <v>0</v>
      </c>
      <c r="G87">
        <f t="shared" si="20"/>
        <v>1</v>
      </c>
      <c r="H87">
        <v>100</v>
      </c>
      <c r="I87" s="1">
        <v>42864</v>
      </c>
      <c r="J87">
        <v>93</v>
      </c>
      <c r="K87" s="1">
        <f t="shared" si="21"/>
        <v>42957</v>
      </c>
      <c r="L87">
        <v>2</v>
      </c>
      <c r="N87">
        <f t="shared" si="22"/>
        <v>7.849462365591398</v>
      </c>
      <c r="R87">
        <v>-100</v>
      </c>
      <c r="S87" s="14">
        <v>42958</v>
      </c>
      <c r="T87">
        <v>2.5</v>
      </c>
      <c r="V87" s="23">
        <f t="shared" si="19"/>
        <v>9.7074468085106389</v>
      </c>
      <c r="W87">
        <f t="shared" si="23"/>
        <v>0</v>
      </c>
      <c r="X87">
        <f t="shared" si="24"/>
        <v>0.66666666666666663</v>
      </c>
      <c r="Y87">
        <f t="shared" si="25"/>
        <v>0.83333333333333337</v>
      </c>
      <c r="Z87">
        <f t="shared" si="26"/>
        <v>0</v>
      </c>
    </row>
    <row r="88" spans="1:26" x14ac:dyDescent="0.15">
      <c r="A88" t="s">
        <v>410</v>
      </c>
      <c r="B88" t="s">
        <v>176</v>
      </c>
      <c r="C88">
        <f>IF(COUNTIF(系1703!A:A,B88),1,0)</f>
        <v>0</v>
      </c>
      <c r="D88">
        <f>IF(COUNTIF(系1703!C:C,B88),1,0)</f>
        <v>1</v>
      </c>
      <c r="E88">
        <f>IF(COUNTIF(系1703!D:D,B88),1,0)</f>
        <v>0</v>
      </c>
      <c r="F88">
        <f>IF(COUNTIF(系1703!E:E,B88),1,0)</f>
        <v>0</v>
      </c>
      <c r="G88">
        <f t="shared" si="20"/>
        <v>1</v>
      </c>
      <c r="H88">
        <v>10000</v>
      </c>
      <c r="I88" s="1">
        <v>42830</v>
      </c>
      <c r="J88">
        <v>31</v>
      </c>
      <c r="K88" s="1">
        <f t="shared" si="21"/>
        <v>42861</v>
      </c>
      <c r="L88">
        <v>58</v>
      </c>
      <c r="M88" s="15">
        <v>50</v>
      </c>
      <c r="N88">
        <f t="shared" si="22"/>
        <v>12.716129032258065</v>
      </c>
      <c r="O88" t="s">
        <v>357</v>
      </c>
      <c r="P88">
        <v>100</v>
      </c>
      <c r="Q88">
        <f t="shared" ref="Q88:Q114" si="27">(L88+M88+P88)*36500/(H88*J88)</f>
        <v>24.490322580645163</v>
      </c>
      <c r="R88">
        <v>-10000</v>
      </c>
      <c r="S88" s="14">
        <v>42863</v>
      </c>
      <c r="T88">
        <v>123.12</v>
      </c>
      <c r="U88">
        <v>100</v>
      </c>
      <c r="V88" s="23">
        <f t="shared" si="19"/>
        <v>24.678424242424242</v>
      </c>
      <c r="W88">
        <f t="shared" si="23"/>
        <v>0</v>
      </c>
      <c r="X88">
        <f t="shared" si="24"/>
        <v>208</v>
      </c>
      <c r="Y88">
        <f t="shared" si="25"/>
        <v>223.12</v>
      </c>
      <c r="Z88">
        <f t="shared" si="26"/>
        <v>0</v>
      </c>
    </row>
    <row r="89" spans="1:26" x14ac:dyDescent="0.15">
      <c r="B89" t="s">
        <v>177</v>
      </c>
      <c r="C89">
        <f>IF(COUNTIF(系1703!A:A,B89),1,0)</f>
        <v>0</v>
      </c>
      <c r="D89">
        <f>IF(COUNTIF(系1703!C:C,B89),1,0)</f>
        <v>1</v>
      </c>
      <c r="E89">
        <f>IF(COUNTIF(系1703!D:D,B89),1,0)</f>
        <v>0</v>
      </c>
      <c r="F89">
        <f>IF(COUNTIF(系1703!E:E,B89),1,0)</f>
        <v>0</v>
      </c>
      <c r="G89">
        <f t="shared" si="20"/>
        <v>1</v>
      </c>
      <c r="H89">
        <v>50000</v>
      </c>
      <c r="I89" s="1">
        <v>42923</v>
      </c>
      <c r="J89">
        <v>62</v>
      </c>
      <c r="K89" s="1">
        <f t="shared" si="21"/>
        <v>42985</v>
      </c>
      <c r="L89">
        <v>938</v>
      </c>
      <c r="M89" s="15">
        <v>288</v>
      </c>
      <c r="N89">
        <f t="shared" si="22"/>
        <v>14.435161290322581</v>
      </c>
      <c r="O89" t="s">
        <v>494</v>
      </c>
      <c r="P89">
        <v>600</v>
      </c>
      <c r="Q89">
        <f t="shared" si="27"/>
        <v>21.499677419354839</v>
      </c>
      <c r="R89">
        <v>-50000</v>
      </c>
      <c r="S89" s="14">
        <v>42985</v>
      </c>
      <c r="T89">
        <v>1197.54</v>
      </c>
      <c r="U89">
        <v>600</v>
      </c>
      <c r="V89" s="23">
        <f t="shared" si="19"/>
        <v>21.164583870967743</v>
      </c>
      <c r="W89">
        <f t="shared" si="23"/>
        <v>0</v>
      </c>
      <c r="X89">
        <f t="shared" si="24"/>
        <v>913</v>
      </c>
      <c r="Y89">
        <f t="shared" si="25"/>
        <v>898.77</v>
      </c>
      <c r="Z89">
        <f t="shared" si="26"/>
        <v>0</v>
      </c>
    </row>
    <row r="90" spans="1:26" x14ac:dyDescent="0.15">
      <c r="B90" t="s">
        <v>223</v>
      </c>
      <c r="C90">
        <f>IF(COUNTIF(系1703!A:A,B90),1,0)</f>
        <v>0</v>
      </c>
      <c r="D90">
        <f>IF(COUNTIF(系1703!C:C,B90),1,0)</f>
        <v>0</v>
      </c>
      <c r="E90">
        <f>IF(COUNTIF(系1703!D:D,B90),1,0)</f>
        <v>1</v>
      </c>
      <c r="F90">
        <f>IF(COUNTIF(系1703!E:E,B90),1,0)</f>
        <v>0</v>
      </c>
      <c r="G90">
        <f t="shared" si="20"/>
        <v>1</v>
      </c>
      <c r="H90">
        <v>980</v>
      </c>
      <c r="I90" s="1">
        <v>42946</v>
      </c>
      <c r="J90">
        <v>90</v>
      </c>
      <c r="K90" s="1">
        <f t="shared" si="21"/>
        <v>43036</v>
      </c>
      <c r="L90">
        <v>17</v>
      </c>
      <c r="M90" s="15">
        <v>20</v>
      </c>
      <c r="N90">
        <f t="shared" si="22"/>
        <v>15.311791383219955</v>
      </c>
      <c r="Q90">
        <f t="shared" si="27"/>
        <v>15.311791383219955</v>
      </c>
      <c r="R90">
        <v>-980</v>
      </c>
      <c r="S90" s="14">
        <v>43034</v>
      </c>
      <c r="T90">
        <v>37.26</v>
      </c>
      <c r="V90" s="23">
        <f t="shared" ref="V90:V121" si="28">(T90+U90)*36500/((S90-I90)*H90)</f>
        <v>15.769828385899814</v>
      </c>
      <c r="W90">
        <f t="shared" si="23"/>
        <v>0</v>
      </c>
      <c r="X90">
        <f t="shared" si="24"/>
        <v>12.744444444444444</v>
      </c>
      <c r="Y90">
        <f t="shared" si="25"/>
        <v>12.834</v>
      </c>
      <c r="Z90">
        <f t="shared" si="26"/>
        <v>0</v>
      </c>
    </row>
    <row r="91" spans="1:26" x14ac:dyDescent="0.15">
      <c r="B91" t="s">
        <v>223</v>
      </c>
      <c r="C91">
        <f>IF(COUNTIF(系1703!A:A,B91),1,0)</f>
        <v>0</v>
      </c>
      <c r="D91">
        <f>IF(COUNTIF(系1703!C:C,B91),1,0)</f>
        <v>0</v>
      </c>
      <c r="E91">
        <f>IF(COUNTIF(系1703!D:D,B91),1,0)</f>
        <v>1</v>
      </c>
      <c r="F91">
        <f>IF(COUNTIF(系1703!E:E,B91),1,0)</f>
        <v>0</v>
      </c>
      <c r="G91">
        <f t="shared" si="20"/>
        <v>1</v>
      </c>
      <c r="H91">
        <v>10000</v>
      </c>
      <c r="I91" s="1">
        <v>42836</v>
      </c>
      <c r="J91">
        <v>30</v>
      </c>
      <c r="K91" s="1">
        <f t="shared" si="21"/>
        <v>42866</v>
      </c>
      <c r="L91">
        <v>125</v>
      </c>
      <c r="N91">
        <f t="shared" si="22"/>
        <v>15.208333333333334</v>
      </c>
      <c r="O91" t="s">
        <v>321</v>
      </c>
      <c r="P91">
        <v>100</v>
      </c>
      <c r="Q91">
        <f t="shared" si="27"/>
        <v>27.375</v>
      </c>
      <c r="R91">
        <v>-10000</v>
      </c>
      <c r="S91" s="14">
        <v>42866</v>
      </c>
      <c r="T91">
        <v>123.29</v>
      </c>
      <c r="U91">
        <v>100</v>
      </c>
      <c r="V91" s="23">
        <f t="shared" si="28"/>
        <v>27.166950000000003</v>
      </c>
      <c r="W91">
        <f t="shared" si="23"/>
        <v>0</v>
      </c>
      <c r="X91">
        <f t="shared" si="24"/>
        <v>232.5</v>
      </c>
      <c r="Y91">
        <f t="shared" si="25"/>
        <v>230.73300000000003</v>
      </c>
      <c r="Z91">
        <f t="shared" si="26"/>
        <v>0</v>
      </c>
    </row>
    <row r="92" spans="1:26" x14ac:dyDescent="0.15">
      <c r="B92" t="s">
        <v>241</v>
      </c>
      <c r="C92">
        <f>IF(COUNTIF(系1703!A:A,B92),1,0)</f>
        <v>0</v>
      </c>
      <c r="D92">
        <f>IF(COUNTIF(系1703!C:C,B92),1,0)</f>
        <v>0</v>
      </c>
      <c r="E92">
        <f>IF(COUNTIF(系1703!D:D,B92),1,0)</f>
        <v>1</v>
      </c>
      <c r="F92">
        <f>IF(COUNTIF(系1703!E:E,B92),1,0)</f>
        <v>0</v>
      </c>
      <c r="G92">
        <f t="shared" si="20"/>
        <v>1</v>
      </c>
      <c r="H92">
        <v>2000</v>
      </c>
      <c r="I92" s="1">
        <v>42815</v>
      </c>
      <c r="J92">
        <v>32</v>
      </c>
      <c r="K92" s="1">
        <f t="shared" si="21"/>
        <v>42847</v>
      </c>
      <c r="L92">
        <v>20</v>
      </c>
      <c r="M92" s="15">
        <v>18</v>
      </c>
      <c r="N92">
        <f t="shared" si="22"/>
        <v>21.671875</v>
      </c>
      <c r="Q92">
        <f t="shared" si="27"/>
        <v>21.671875</v>
      </c>
      <c r="R92">
        <v>-2000</v>
      </c>
      <c r="S92" s="14">
        <v>42849</v>
      </c>
      <c r="T92">
        <v>34.5</v>
      </c>
      <c r="V92" s="23">
        <f t="shared" si="28"/>
        <v>18.518382352941178</v>
      </c>
      <c r="W92">
        <f t="shared" si="23"/>
        <v>0</v>
      </c>
      <c r="X92">
        <f t="shared" si="24"/>
        <v>36.8125</v>
      </c>
      <c r="Y92">
        <f t="shared" si="25"/>
        <v>33.421875</v>
      </c>
      <c r="Z92">
        <f t="shared" si="26"/>
        <v>0</v>
      </c>
    </row>
    <row r="93" spans="1:26" x14ac:dyDescent="0.15">
      <c r="B93" s="7" t="s">
        <v>322</v>
      </c>
      <c r="C93">
        <f>IF(COUNTIF(系1703!A:A,B93),1,0)</f>
        <v>0</v>
      </c>
      <c r="D93">
        <f>IF(COUNTIF(系1703!C:C,B93),1,0)</f>
        <v>0</v>
      </c>
      <c r="E93">
        <f>IF(COUNTIF(系1703!D:D,B93),1,0)</f>
        <v>0</v>
      </c>
      <c r="F93">
        <f>IF(COUNTIF(系1703!E:E,B93),1,0)</f>
        <v>0</v>
      </c>
      <c r="G93">
        <f t="shared" si="20"/>
        <v>0</v>
      </c>
      <c r="H93">
        <v>3000</v>
      </c>
      <c r="I93" s="1">
        <v>42806</v>
      </c>
      <c r="J93">
        <v>32</v>
      </c>
      <c r="K93" s="1">
        <f t="shared" si="21"/>
        <v>42838</v>
      </c>
      <c r="L93">
        <v>30</v>
      </c>
      <c r="N93">
        <f t="shared" si="22"/>
        <v>11.40625</v>
      </c>
      <c r="O93" t="s">
        <v>324</v>
      </c>
      <c r="P93">
        <v>60</v>
      </c>
      <c r="Q93">
        <f t="shared" si="27"/>
        <v>34.21875</v>
      </c>
      <c r="R93">
        <v>-3000</v>
      </c>
      <c r="S93" s="14">
        <v>42839</v>
      </c>
      <c r="T93">
        <v>31.89</v>
      </c>
      <c r="U93">
        <v>60</v>
      </c>
      <c r="V93" s="23">
        <f t="shared" si="28"/>
        <v>33.87863636363636</v>
      </c>
      <c r="W93">
        <f t="shared" si="23"/>
        <v>0</v>
      </c>
      <c r="X93">
        <f t="shared" si="24"/>
        <v>87.1875</v>
      </c>
      <c r="Y93">
        <f t="shared" si="25"/>
        <v>89.018437500000005</v>
      </c>
      <c r="Z93">
        <f t="shared" si="26"/>
        <v>0</v>
      </c>
    </row>
    <row r="94" spans="1:26" x14ac:dyDescent="0.15">
      <c r="B94" s="7" t="s">
        <v>326</v>
      </c>
      <c r="C94">
        <f>IF(COUNTIF(系1703!A:A,B94),1,0)</f>
        <v>0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si="20"/>
        <v>0</v>
      </c>
      <c r="H94">
        <v>5000</v>
      </c>
      <c r="I94" s="1">
        <v>42815</v>
      </c>
      <c r="J94">
        <v>63</v>
      </c>
      <c r="K94" s="1">
        <f t="shared" si="21"/>
        <v>42878</v>
      </c>
      <c r="L94">
        <v>50</v>
      </c>
      <c r="M94" s="15">
        <v>100</v>
      </c>
      <c r="N94">
        <f t="shared" si="22"/>
        <v>17.38095238095238</v>
      </c>
      <c r="O94" t="s">
        <v>289</v>
      </c>
      <c r="P94">
        <v>165</v>
      </c>
      <c r="Q94">
        <f t="shared" si="27"/>
        <v>36.5</v>
      </c>
      <c r="R94">
        <v>-5000</v>
      </c>
      <c r="S94" s="14">
        <v>42879</v>
      </c>
      <c r="T94">
        <v>152.81</v>
      </c>
      <c r="U94">
        <v>165</v>
      </c>
      <c r="V94" s="23">
        <f t="shared" si="28"/>
        <v>36.250203124999999</v>
      </c>
      <c r="W94">
        <f t="shared" si="23"/>
        <v>0</v>
      </c>
      <c r="X94">
        <f t="shared" si="24"/>
        <v>155</v>
      </c>
      <c r="Y94">
        <f t="shared" si="25"/>
        <v>156.38269841269843</v>
      </c>
      <c r="Z94">
        <f t="shared" si="26"/>
        <v>0</v>
      </c>
    </row>
    <row r="95" spans="1:26" x14ac:dyDescent="0.15">
      <c r="B95" s="7" t="s">
        <v>326</v>
      </c>
      <c r="C95">
        <f>IF(COUNTIF(系1703!A:A,B95),1,0)</f>
        <v>0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si="20"/>
        <v>0</v>
      </c>
      <c r="H95">
        <v>1000</v>
      </c>
      <c r="I95" s="1">
        <v>42816</v>
      </c>
      <c r="J95">
        <v>31</v>
      </c>
      <c r="K95" s="1">
        <f t="shared" si="21"/>
        <v>42847</v>
      </c>
      <c r="L95">
        <v>4.2</v>
      </c>
      <c r="M95" s="15">
        <v>28</v>
      </c>
      <c r="N95">
        <f t="shared" si="22"/>
        <v>37.912903225806453</v>
      </c>
      <c r="Q95">
        <f t="shared" si="27"/>
        <v>37.912903225806453</v>
      </c>
      <c r="R95">
        <v>-1000</v>
      </c>
      <c r="S95" s="14">
        <v>42849</v>
      </c>
      <c r="T95">
        <v>32.79</v>
      </c>
      <c r="V95" s="23">
        <f t="shared" si="28"/>
        <v>36.267727272727271</v>
      </c>
      <c r="W95">
        <f t="shared" si="23"/>
        <v>0</v>
      </c>
      <c r="X95">
        <f t="shared" si="24"/>
        <v>32.200000000000003</v>
      </c>
      <c r="Y95">
        <f t="shared" si="25"/>
        <v>32.79</v>
      </c>
      <c r="Z95">
        <f t="shared" si="26"/>
        <v>0</v>
      </c>
    </row>
    <row r="96" spans="1:26" x14ac:dyDescent="0.15">
      <c r="B96" s="7" t="s">
        <v>335</v>
      </c>
      <c r="C96">
        <f>IF(COUNTIF(系1703!A:A,B96),1,0)</f>
        <v>0</v>
      </c>
      <c r="D96">
        <f>IF(COUNTIF(系1703!C:C,B96),1,0)</f>
        <v>0</v>
      </c>
      <c r="E96">
        <f>IF(COUNTIF(系1703!D:D,B96),1,0)</f>
        <v>0</v>
      </c>
      <c r="F96">
        <f>IF(COUNTIF(系1703!E:E,B96),1,0)</f>
        <v>0</v>
      </c>
      <c r="G96">
        <f t="shared" si="20"/>
        <v>0</v>
      </c>
      <c r="H96">
        <v>10974</v>
      </c>
      <c r="I96" s="1">
        <v>42821</v>
      </c>
      <c r="J96">
        <v>36</v>
      </c>
      <c r="K96" s="1">
        <f t="shared" si="21"/>
        <v>42857</v>
      </c>
      <c r="L96">
        <v>50</v>
      </c>
      <c r="M96" s="15">
        <v>26</v>
      </c>
      <c r="N96">
        <f t="shared" si="22"/>
        <v>7.0216471255290278</v>
      </c>
      <c r="O96" t="s">
        <v>128</v>
      </c>
      <c r="P96">
        <v>88</v>
      </c>
      <c r="Q96">
        <f t="shared" si="27"/>
        <v>15.151975376141587</v>
      </c>
      <c r="R96">
        <v>-10974</v>
      </c>
      <c r="S96" s="14">
        <v>42857</v>
      </c>
      <c r="T96">
        <v>73.47</v>
      </c>
      <c r="U96">
        <v>88</v>
      </c>
      <c r="V96" s="23">
        <f t="shared" si="28"/>
        <v>14.918228438936476</v>
      </c>
      <c r="W96">
        <f t="shared" si="23"/>
        <v>0</v>
      </c>
      <c r="X96">
        <f t="shared" si="24"/>
        <v>141.22222222222223</v>
      </c>
      <c r="Y96">
        <f t="shared" si="25"/>
        <v>139.04361111111109</v>
      </c>
      <c r="Z96">
        <f t="shared" si="26"/>
        <v>0</v>
      </c>
    </row>
    <row r="97" spans="2:26" x14ac:dyDescent="0.15">
      <c r="B97" s="7" t="s">
        <v>340</v>
      </c>
      <c r="C97">
        <f>IF(COUNTIF(系1703!A:A,B97),1,0)</f>
        <v>0</v>
      </c>
      <c r="D97">
        <f>IF(COUNTIF(系1703!C:C,B97),1,0)</f>
        <v>0</v>
      </c>
      <c r="E97">
        <f>IF(COUNTIF(系1703!D:D,B97),1,0)</f>
        <v>0</v>
      </c>
      <c r="F97">
        <f>IF(COUNTIF(系1703!E:E,B97),1,0)</f>
        <v>0</v>
      </c>
      <c r="G97">
        <f t="shared" si="20"/>
        <v>0</v>
      </c>
      <c r="H97">
        <v>10000</v>
      </c>
      <c r="I97" s="1">
        <v>42823</v>
      </c>
      <c r="J97">
        <v>31</v>
      </c>
      <c r="K97" s="1">
        <f t="shared" si="21"/>
        <v>42854</v>
      </c>
      <c r="L97">
        <v>62.5</v>
      </c>
      <c r="M97" s="15">
        <v>30</v>
      </c>
      <c r="N97">
        <f t="shared" si="22"/>
        <v>10.891129032258064</v>
      </c>
      <c r="O97" t="s">
        <v>289</v>
      </c>
      <c r="P97">
        <v>200</v>
      </c>
      <c r="Q97">
        <f t="shared" si="27"/>
        <v>34.439516129032256</v>
      </c>
      <c r="R97">
        <v>-10000</v>
      </c>
      <c r="S97" s="14">
        <v>42857</v>
      </c>
      <c r="T97">
        <v>91.64</v>
      </c>
      <c r="U97">
        <v>200</v>
      </c>
      <c r="V97" s="23">
        <f t="shared" si="28"/>
        <v>31.308411764705884</v>
      </c>
      <c r="W97">
        <f t="shared" si="23"/>
        <v>0</v>
      </c>
      <c r="X97">
        <f t="shared" si="24"/>
        <v>292.5</v>
      </c>
      <c r="Y97">
        <f t="shared" si="25"/>
        <v>291.64</v>
      </c>
      <c r="Z97">
        <f t="shared" si="26"/>
        <v>0</v>
      </c>
    </row>
    <row r="98" spans="2:26" x14ac:dyDescent="0.15">
      <c r="B98" s="7" t="s">
        <v>340</v>
      </c>
      <c r="C98">
        <f>IF(COUNTIF(系1703!A:A,B98),1,0)</f>
        <v>0</v>
      </c>
      <c r="D98">
        <f>IF(COUNTIF(系1703!C:C,B98),1,0)</f>
        <v>0</v>
      </c>
      <c r="E98">
        <f>IF(COUNTIF(系1703!D:D,B98),1,0)</f>
        <v>0</v>
      </c>
      <c r="F98">
        <f>IF(COUNTIF(系1703!E:E,B98),1,0)</f>
        <v>0</v>
      </c>
      <c r="G98">
        <f t="shared" si="20"/>
        <v>0</v>
      </c>
      <c r="H98">
        <v>20000</v>
      </c>
      <c r="I98" s="1">
        <v>42941</v>
      </c>
      <c r="J98">
        <v>31</v>
      </c>
      <c r="K98" s="1">
        <f t="shared" si="21"/>
        <v>42972</v>
      </c>
      <c r="L98">
        <v>128</v>
      </c>
      <c r="N98">
        <f t="shared" si="22"/>
        <v>7.5354838709677416</v>
      </c>
      <c r="O98" t="s">
        <v>289</v>
      </c>
      <c r="P98">
        <v>280</v>
      </c>
      <c r="Q98">
        <f t="shared" si="27"/>
        <v>24.019354838709678</v>
      </c>
      <c r="R98">
        <v>-20000</v>
      </c>
      <c r="S98" s="14">
        <v>42972</v>
      </c>
      <c r="T98">
        <v>121.45</v>
      </c>
      <c r="U98">
        <v>280</v>
      </c>
      <c r="V98" s="23">
        <f t="shared" si="28"/>
        <v>23.633749999999999</v>
      </c>
      <c r="W98">
        <f t="shared" si="23"/>
        <v>0</v>
      </c>
      <c r="X98">
        <f t="shared" si="24"/>
        <v>408</v>
      </c>
      <c r="Y98">
        <f t="shared" si="25"/>
        <v>401.45</v>
      </c>
      <c r="Z98">
        <f t="shared" si="26"/>
        <v>0</v>
      </c>
    </row>
    <row r="99" spans="2:26" x14ac:dyDescent="0.15">
      <c r="B99" s="7" t="s">
        <v>343</v>
      </c>
      <c r="C99">
        <f>IF(COUNTIF(系1703!A:A,B99),1,0)</f>
        <v>0</v>
      </c>
      <c r="D99">
        <f>IF(COUNTIF(系1703!C:C,B99),1,0)</f>
        <v>0</v>
      </c>
      <c r="E99">
        <f>IF(COUNTIF(系1703!D:D,B99),1,0)</f>
        <v>0</v>
      </c>
      <c r="F99">
        <f>IF(COUNTIF(系1703!E:E,B99),1,0)</f>
        <v>0</v>
      </c>
      <c r="G99">
        <f t="shared" ref="G99:G130" si="29">SUM(C99:F99)</f>
        <v>0</v>
      </c>
      <c r="H99">
        <v>5870</v>
      </c>
      <c r="I99" s="1">
        <v>42824</v>
      </c>
      <c r="J99">
        <v>93</v>
      </c>
      <c r="K99" s="1">
        <f t="shared" ref="K99:K130" si="30">I99+J99</f>
        <v>42917</v>
      </c>
      <c r="L99">
        <v>150</v>
      </c>
      <c r="M99" s="15">
        <v>130</v>
      </c>
      <c r="N99">
        <f t="shared" ref="N99:N130" si="31">(L99+M99)*36500/(H99*J99)</f>
        <v>18.721034602773351</v>
      </c>
      <c r="O99" t="s">
        <v>16</v>
      </c>
      <c r="P99">
        <v>218</v>
      </c>
      <c r="Q99">
        <f t="shared" si="27"/>
        <v>33.296697257789745</v>
      </c>
      <c r="R99">
        <v>-5870</v>
      </c>
      <c r="S99" s="14">
        <v>42917</v>
      </c>
      <c r="T99">
        <v>450</v>
      </c>
      <c r="U99">
        <v>218</v>
      </c>
      <c r="V99" s="23">
        <f t="shared" si="28"/>
        <v>44.663039695187848</v>
      </c>
      <c r="W99">
        <f t="shared" ref="W99:W130" si="32">R99+H99</f>
        <v>0</v>
      </c>
      <c r="X99">
        <f t="shared" ref="X99:X130" si="33">(L99+M99+P99)*31/(J99)</f>
        <v>166</v>
      </c>
      <c r="Y99">
        <f t="shared" ref="Y99:Y130" si="34">(T99+U99)*31/(J99)</f>
        <v>222.66666666666666</v>
      </c>
      <c r="Z99">
        <f t="shared" ref="Z99:Z130" si="35">U99-P99</f>
        <v>0</v>
      </c>
    </row>
    <row r="100" spans="2:26" x14ac:dyDescent="0.15">
      <c r="B100" s="13" t="s">
        <v>352</v>
      </c>
      <c r="C100">
        <f>IF(COUNTIF(系1703!A:A,B100),1,0)</f>
        <v>0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si="29"/>
        <v>0</v>
      </c>
      <c r="H100">
        <v>980</v>
      </c>
      <c r="I100" s="1">
        <v>42830</v>
      </c>
      <c r="J100">
        <v>37</v>
      </c>
      <c r="K100" s="1">
        <f t="shared" si="30"/>
        <v>42867</v>
      </c>
      <c r="L100">
        <v>3.5</v>
      </c>
      <c r="M100" s="15">
        <v>20</v>
      </c>
      <c r="N100">
        <f t="shared" si="31"/>
        <v>23.655543298400442</v>
      </c>
      <c r="Q100">
        <f t="shared" si="27"/>
        <v>23.655543298400442</v>
      </c>
      <c r="R100">
        <v>-980</v>
      </c>
      <c r="S100" s="14">
        <v>42870</v>
      </c>
      <c r="T100">
        <v>23.64</v>
      </c>
      <c r="V100" s="23">
        <f t="shared" si="28"/>
        <v>22.01173469387755</v>
      </c>
      <c r="W100">
        <f t="shared" si="32"/>
        <v>0</v>
      </c>
      <c r="X100">
        <f t="shared" si="33"/>
        <v>19.689189189189189</v>
      </c>
      <c r="Y100">
        <f t="shared" si="34"/>
        <v>19.806486486486488</v>
      </c>
      <c r="Z100">
        <f t="shared" si="35"/>
        <v>0</v>
      </c>
    </row>
    <row r="101" spans="2:26" x14ac:dyDescent="0.15">
      <c r="B101" s="13" t="s">
        <v>352</v>
      </c>
      <c r="C101">
        <f>IF(COUNTIF(系1703!A:A,B101),1,0)</f>
        <v>0</v>
      </c>
      <c r="D101">
        <f>IF(COUNTIF(系1703!C:C,B101),1,0)</f>
        <v>0</v>
      </c>
      <c r="E101">
        <f>IF(COUNTIF(系1703!D:D,B101),1,0)</f>
        <v>0</v>
      </c>
      <c r="F101">
        <f>IF(COUNTIF(系1703!E:E,B101),1,0)</f>
        <v>0</v>
      </c>
      <c r="G101">
        <f t="shared" si="29"/>
        <v>0</v>
      </c>
      <c r="H101">
        <v>2130</v>
      </c>
      <c r="I101" s="1">
        <v>42895</v>
      </c>
      <c r="J101">
        <v>37</v>
      </c>
      <c r="K101" s="1">
        <f t="shared" si="30"/>
        <v>42932</v>
      </c>
      <c r="L101">
        <v>8</v>
      </c>
      <c r="M101" s="15">
        <v>20</v>
      </c>
      <c r="N101">
        <f t="shared" si="31"/>
        <v>12.967897474939729</v>
      </c>
      <c r="Q101">
        <f t="shared" si="27"/>
        <v>12.967897474939729</v>
      </c>
      <c r="R101">
        <v>-2130</v>
      </c>
      <c r="S101" s="14">
        <v>42935</v>
      </c>
      <c r="T101">
        <v>29</v>
      </c>
      <c r="V101" s="23">
        <f t="shared" si="28"/>
        <v>12.423708920187794</v>
      </c>
      <c r="W101">
        <f t="shared" si="32"/>
        <v>0</v>
      </c>
      <c r="X101">
        <f t="shared" si="33"/>
        <v>23.45945945945946</v>
      </c>
      <c r="Y101">
        <f t="shared" si="34"/>
        <v>24.297297297297298</v>
      </c>
      <c r="Z101">
        <f t="shared" si="35"/>
        <v>0</v>
      </c>
    </row>
    <row r="102" spans="2:26" x14ac:dyDescent="0.15">
      <c r="B102" s="13" t="s">
        <v>365</v>
      </c>
      <c r="C102">
        <f>IF(COUNTIF(系1703!A:A,B102),1,0)</f>
        <v>0</v>
      </c>
      <c r="D102">
        <f>IF(COUNTIF(系1703!C:C,B102),1,0)</f>
        <v>0</v>
      </c>
      <c r="E102">
        <f>IF(COUNTIF(系1703!D:D,B102),1,0)</f>
        <v>0</v>
      </c>
      <c r="F102">
        <f>IF(COUNTIF(系1703!E:E,B102),1,0)</f>
        <v>0</v>
      </c>
      <c r="G102">
        <f t="shared" si="29"/>
        <v>0</v>
      </c>
      <c r="H102">
        <v>5000</v>
      </c>
      <c r="I102" s="1">
        <v>42834</v>
      </c>
      <c r="J102">
        <v>92</v>
      </c>
      <c r="K102" s="1">
        <f t="shared" si="30"/>
        <v>42926</v>
      </c>
      <c r="L102">
        <v>42</v>
      </c>
      <c r="N102">
        <f t="shared" si="31"/>
        <v>3.3326086956521741</v>
      </c>
      <c r="O102" t="s">
        <v>289</v>
      </c>
      <c r="P102">
        <v>115</v>
      </c>
      <c r="Q102">
        <f t="shared" si="27"/>
        <v>12.457608695652175</v>
      </c>
      <c r="R102">
        <v>-5000</v>
      </c>
      <c r="S102" s="14">
        <v>42921</v>
      </c>
      <c r="T102">
        <v>52.33</v>
      </c>
      <c r="U102">
        <v>115</v>
      </c>
      <c r="V102" s="23">
        <f t="shared" si="28"/>
        <v>14.040333333333331</v>
      </c>
      <c r="W102">
        <f t="shared" si="32"/>
        <v>0</v>
      </c>
      <c r="X102">
        <f t="shared" si="33"/>
        <v>52.902173913043477</v>
      </c>
      <c r="Y102">
        <f t="shared" si="34"/>
        <v>56.382934782608693</v>
      </c>
      <c r="Z102">
        <f t="shared" si="35"/>
        <v>0</v>
      </c>
    </row>
    <row r="103" spans="2:26" x14ac:dyDescent="0.15">
      <c r="B103" s="13" t="s">
        <v>366</v>
      </c>
      <c r="C103">
        <f>IF(COUNTIF(系1703!A:A,B103),1,0)</f>
        <v>0</v>
      </c>
      <c r="D103">
        <f>IF(COUNTIF(系1703!C:C,B103),1,0)</f>
        <v>0</v>
      </c>
      <c r="E103">
        <f>IF(COUNTIF(系1703!D:D,B103),1,0)</f>
        <v>0</v>
      </c>
      <c r="F103">
        <f>IF(COUNTIF(系1703!E:E,B103),1,0)</f>
        <v>0</v>
      </c>
      <c r="G103">
        <f t="shared" si="29"/>
        <v>0</v>
      </c>
      <c r="H103">
        <v>3000</v>
      </c>
      <c r="I103" s="1">
        <v>42834</v>
      </c>
      <c r="J103">
        <v>31</v>
      </c>
      <c r="K103" s="1">
        <f t="shared" si="30"/>
        <v>42865</v>
      </c>
      <c r="L103">
        <v>30</v>
      </c>
      <c r="N103">
        <f t="shared" si="31"/>
        <v>11.774193548387096</v>
      </c>
      <c r="O103" t="s">
        <v>367</v>
      </c>
      <c r="P103">
        <v>50</v>
      </c>
      <c r="Q103">
        <f t="shared" si="27"/>
        <v>31.397849462365592</v>
      </c>
      <c r="R103">
        <v>-3000</v>
      </c>
      <c r="S103" s="14">
        <v>42865</v>
      </c>
      <c r="T103">
        <v>26.5</v>
      </c>
      <c r="U103">
        <v>50</v>
      </c>
      <c r="V103" s="23">
        <f t="shared" si="28"/>
        <v>30.024193548387096</v>
      </c>
      <c r="W103">
        <f t="shared" si="32"/>
        <v>0</v>
      </c>
      <c r="X103">
        <f t="shared" si="33"/>
        <v>80</v>
      </c>
      <c r="Y103">
        <f t="shared" si="34"/>
        <v>76.5</v>
      </c>
      <c r="Z103">
        <f t="shared" si="35"/>
        <v>0</v>
      </c>
    </row>
    <row r="104" spans="2:26" x14ac:dyDescent="0.15">
      <c r="B104" s="13" t="s">
        <v>366</v>
      </c>
      <c r="C104">
        <f>IF(COUNTIF(系1703!A:A,B104),1,0)</f>
        <v>0</v>
      </c>
      <c r="D104">
        <f>IF(COUNTIF(系1703!C:C,B104),1,0)</f>
        <v>0</v>
      </c>
      <c r="E104">
        <f>IF(COUNTIF(系1703!D:D,B104),1,0)</f>
        <v>0</v>
      </c>
      <c r="F104">
        <f>IF(COUNTIF(系1703!E:E,B104),1,0)</f>
        <v>0</v>
      </c>
      <c r="G104">
        <f t="shared" si="29"/>
        <v>0</v>
      </c>
      <c r="H104">
        <v>3000</v>
      </c>
      <c r="I104" s="1">
        <v>42883</v>
      </c>
      <c r="J104">
        <v>36</v>
      </c>
      <c r="K104" s="1">
        <f t="shared" si="30"/>
        <v>42919</v>
      </c>
      <c r="L104">
        <v>25</v>
      </c>
      <c r="N104">
        <f t="shared" si="31"/>
        <v>8.4490740740740744</v>
      </c>
      <c r="O104" t="s">
        <v>367</v>
      </c>
      <c r="P104">
        <v>60</v>
      </c>
      <c r="Q104">
        <f t="shared" si="27"/>
        <v>28.726851851851851</v>
      </c>
      <c r="R104">
        <v>-3000</v>
      </c>
      <c r="S104" s="14">
        <v>42920</v>
      </c>
      <c r="T104">
        <v>26.5</v>
      </c>
      <c r="U104">
        <v>60</v>
      </c>
      <c r="V104" s="23">
        <f t="shared" si="28"/>
        <v>28.443693693693692</v>
      </c>
      <c r="W104">
        <f t="shared" si="32"/>
        <v>0</v>
      </c>
      <c r="X104">
        <f t="shared" si="33"/>
        <v>73.194444444444443</v>
      </c>
      <c r="Y104">
        <f t="shared" si="34"/>
        <v>74.486111111111114</v>
      </c>
      <c r="Z104">
        <f t="shared" si="35"/>
        <v>0</v>
      </c>
    </row>
    <row r="105" spans="2:26" x14ac:dyDescent="0.15">
      <c r="B105" s="13" t="s">
        <v>368</v>
      </c>
      <c r="C105">
        <f>IF(COUNTIF(系1703!A:A,B105),1,0)</f>
        <v>0</v>
      </c>
      <c r="D105">
        <f>IF(COUNTIF(系1703!C:C,B105),1,0)</f>
        <v>0</v>
      </c>
      <c r="E105">
        <f>IF(COUNTIF(系1703!D:D,B105),1,0)</f>
        <v>0</v>
      </c>
      <c r="F105">
        <f>IF(COUNTIF(系1703!E:E,B105),1,0)</f>
        <v>0</v>
      </c>
      <c r="G105">
        <f t="shared" si="29"/>
        <v>0</v>
      </c>
      <c r="H105">
        <v>2980</v>
      </c>
      <c r="I105" s="1">
        <v>42954</v>
      </c>
      <c r="J105">
        <v>31</v>
      </c>
      <c r="K105" s="1">
        <f t="shared" si="30"/>
        <v>42985</v>
      </c>
      <c r="L105">
        <v>26</v>
      </c>
      <c r="M105" s="15">
        <v>30</v>
      </c>
      <c r="N105">
        <f t="shared" si="31"/>
        <v>22.126001298982462</v>
      </c>
      <c r="O105" t="s">
        <v>367</v>
      </c>
      <c r="Q105">
        <f t="shared" si="27"/>
        <v>22.126001298982462</v>
      </c>
      <c r="R105">
        <v>-2980</v>
      </c>
      <c r="S105" s="14">
        <v>42985</v>
      </c>
      <c r="T105">
        <v>52.99</v>
      </c>
      <c r="V105" s="23">
        <f t="shared" si="28"/>
        <v>20.936728729162155</v>
      </c>
      <c r="W105">
        <f t="shared" si="32"/>
        <v>0</v>
      </c>
      <c r="X105">
        <f t="shared" si="33"/>
        <v>56</v>
      </c>
      <c r="Y105">
        <f t="shared" si="34"/>
        <v>52.99</v>
      </c>
      <c r="Z105">
        <f t="shared" si="35"/>
        <v>0</v>
      </c>
    </row>
    <row r="106" spans="2:26" x14ac:dyDescent="0.15">
      <c r="B106" s="13" t="s">
        <v>368</v>
      </c>
      <c r="C106">
        <f>IF(COUNTIF(系1703!A:A,B106),1,0)</f>
        <v>0</v>
      </c>
      <c r="D106">
        <f>IF(COUNTIF(系1703!C:C,B106),1,0)</f>
        <v>0</v>
      </c>
      <c r="E106">
        <f>IF(COUNTIF(系1703!D:D,B106),1,0)</f>
        <v>0</v>
      </c>
      <c r="F106">
        <f>IF(COUNTIF(系1703!E:E,B106),1,0)</f>
        <v>0</v>
      </c>
      <c r="G106">
        <f t="shared" si="29"/>
        <v>0</v>
      </c>
      <c r="H106">
        <v>5000</v>
      </c>
      <c r="I106" s="1">
        <v>42834</v>
      </c>
      <c r="J106">
        <v>31</v>
      </c>
      <c r="K106" s="1">
        <f t="shared" si="30"/>
        <v>42865</v>
      </c>
      <c r="L106">
        <v>41.66</v>
      </c>
      <c r="N106">
        <f t="shared" si="31"/>
        <v>9.8102580645161268</v>
      </c>
      <c r="O106" t="s">
        <v>367</v>
      </c>
      <c r="P106">
        <v>130</v>
      </c>
      <c r="Q106">
        <f t="shared" si="27"/>
        <v>40.423161290322582</v>
      </c>
      <c r="R106">
        <v>-5000</v>
      </c>
      <c r="S106" s="14">
        <v>42864</v>
      </c>
      <c r="T106">
        <v>39.659999999999997</v>
      </c>
      <c r="U106">
        <v>130</v>
      </c>
      <c r="V106" s="23">
        <f t="shared" si="28"/>
        <v>41.28393333333333</v>
      </c>
      <c r="W106">
        <f t="shared" si="32"/>
        <v>0</v>
      </c>
      <c r="X106">
        <f t="shared" si="33"/>
        <v>171.66</v>
      </c>
      <c r="Y106">
        <f t="shared" si="34"/>
        <v>169.66</v>
      </c>
      <c r="Z106">
        <f t="shared" si="35"/>
        <v>0</v>
      </c>
    </row>
    <row r="107" spans="2:26" x14ac:dyDescent="0.15">
      <c r="B107" s="13" t="s">
        <v>368</v>
      </c>
      <c r="C107">
        <f>IF(COUNTIF(系1703!A:A,B107),1,0)</f>
        <v>0</v>
      </c>
      <c r="D107">
        <f>IF(COUNTIF(系1703!C:C,B107),1,0)</f>
        <v>0</v>
      </c>
      <c r="E107">
        <f>IF(COUNTIF(系1703!D:D,B107),1,0)</f>
        <v>0</v>
      </c>
      <c r="F107">
        <f>IF(COUNTIF(系1703!E:E,B107),1,0)</f>
        <v>0</v>
      </c>
      <c r="G107">
        <f t="shared" si="29"/>
        <v>0</v>
      </c>
      <c r="H107">
        <v>2000</v>
      </c>
      <c r="I107" s="1">
        <v>42883</v>
      </c>
      <c r="J107">
        <v>31</v>
      </c>
      <c r="K107" s="1">
        <f t="shared" si="30"/>
        <v>42914</v>
      </c>
      <c r="L107">
        <v>18</v>
      </c>
      <c r="N107">
        <f t="shared" si="31"/>
        <v>10.596774193548388</v>
      </c>
      <c r="O107" t="s">
        <v>367</v>
      </c>
      <c r="P107">
        <v>20</v>
      </c>
      <c r="Q107">
        <f t="shared" si="27"/>
        <v>22.370967741935484</v>
      </c>
      <c r="R107">
        <v>-2000</v>
      </c>
      <c r="S107" s="14">
        <v>42914</v>
      </c>
      <c r="T107">
        <v>14.66</v>
      </c>
      <c r="U107">
        <v>20</v>
      </c>
      <c r="V107" s="23">
        <f t="shared" si="28"/>
        <v>20.404677419354837</v>
      </c>
      <c r="W107">
        <f t="shared" si="32"/>
        <v>0</v>
      </c>
      <c r="X107">
        <f t="shared" si="33"/>
        <v>38</v>
      </c>
      <c r="Y107">
        <f t="shared" si="34"/>
        <v>34.659999999999997</v>
      </c>
      <c r="Z107">
        <f t="shared" si="35"/>
        <v>0</v>
      </c>
    </row>
    <row r="108" spans="2:26" x14ac:dyDescent="0.15">
      <c r="B108" s="13" t="s">
        <v>373</v>
      </c>
      <c r="C108">
        <f>IF(COUNTIF(系1703!A:A,B108),1,0)</f>
        <v>0</v>
      </c>
      <c r="D108">
        <f>IF(COUNTIF(系1703!C:C,B108),1,0)</f>
        <v>0</v>
      </c>
      <c r="E108">
        <f>IF(COUNTIF(系1703!D:D,B108),1,0)</f>
        <v>0</v>
      </c>
      <c r="F108">
        <f>IF(COUNTIF(系1703!E:E,B108),1,0)</f>
        <v>0</v>
      </c>
      <c r="G108">
        <f t="shared" si="29"/>
        <v>0</v>
      </c>
      <c r="H108">
        <v>4000</v>
      </c>
      <c r="I108" s="1">
        <v>42836</v>
      </c>
      <c r="J108">
        <v>32</v>
      </c>
      <c r="K108" s="1">
        <f t="shared" si="30"/>
        <v>42868</v>
      </c>
      <c r="L108">
        <v>33.33</v>
      </c>
      <c r="N108">
        <f t="shared" si="31"/>
        <v>9.5042578125000006</v>
      </c>
      <c r="O108" t="s">
        <v>367</v>
      </c>
      <c r="P108">
        <v>50</v>
      </c>
      <c r="Q108">
        <f t="shared" si="27"/>
        <v>23.762070312500001</v>
      </c>
      <c r="R108">
        <v>-4000</v>
      </c>
      <c r="S108" s="14">
        <v>42870</v>
      </c>
      <c r="T108">
        <v>32.33</v>
      </c>
      <c r="U108">
        <v>50</v>
      </c>
      <c r="V108" s="23">
        <f t="shared" si="28"/>
        <v>22.09591911764706</v>
      </c>
      <c r="W108">
        <f t="shared" si="32"/>
        <v>0</v>
      </c>
      <c r="X108">
        <f t="shared" si="33"/>
        <v>80.725937500000001</v>
      </c>
      <c r="Y108">
        <f t="shared" si="34"/>
        <v>79.757187500000001</v>
      </c>
      <c r="Z108">
        <f t="shared" si="35"/>
        <v>0</v>
      </c>
    </row>
    <row r="109" spans="2:26" x14ac:dyDescent="0.15">
      <c r="B109" s="13" t="s">
        <v>373</v>
      </c>
      <c r="C109">
        <f>IF(COUNTIF(系1703!A:A,B109),1,0)</f>
        <v>0</v>
      </c>
      <c r="D109">
        <f>IF(COUNTIF(系1703!C:C,B109),1,0)</f>
        <v>0</v>
      </c>
      <c r="E109">
        <f>IF(COUNTIF(系1703!D:D,B109),1,0)</f>
        <v>0</v>
      </c>
      <c r="F109">
        <f>IF(COUNTIF(系1703!E:E,B109),1,0)</f>
        <v>0</v>
      </c>
      <c r="G109">
        <f t="shared" si="29"/>
        <v>0</v>
      </c>
      <c r="H109">
        <v>2000</v>
      </c>
      <c r="I109" s="1">
        <v>42839</v>
      </c>
      <c r="J109">
        <v>33</v>
      </c>
      <c r="K109" s="1">
        <f t="shared" si="30"/>
        <v>42872</v>
      </c>
      <c r="L109">
        <v>16</v>
      </c>
      <c r="N109">
        <f t="shared" si="31"/>
        <v>8.8484848484848477</v>
      </c>
      <c r="O109" t="s">
        <v>367</v>
      </c>
      <c r="P109">
        <v>21</v>
      </c>
      <c r="Q109">
        <f t="shared" si="27"/>
        <v>20.462121212121211</v>
      </c>
      <c r="R109">
        <v>-2000</v>
      </c>
      <c r="S109" s="14">
        <v>42873</v>
      </c>
      <c r="T109">
        <v>12.33</v>
      </c>
      <c r="U109">
        <v>21</v>
      </c>
      <c r="V109" s="23">
        <f t="shared" si="28"/>
        <v>17.890367647058824</v>
      </c>
      <c r="W109">
        <f t="shared" si="32"/>
        <v>0</v>
      </c>
      <c r="X109">
        <f t="shared" si="33"/>
        <v>34.757575757575758</v>
      </c>
      <c r="Y109">
        <f t="shared" si="34"/>
        <v>31.310000000000002</v>
      </c>
      <c r="Z109">
        <f t="shared" si="35"/>
        <v>0</v>
      </c>
    </row>
    <row r="110" spans="2:26" x14ac:dyDescent="0.15">
      <c r="B110" s="13" t="s">
        <v>377</v>
      </c>
      <c r="C110">
        <f>IF(COUNTIF(系1703!A:A,B110),1,0)</f>
        <v>0</v>
      </c>
      <c r="D110">
        <f>IF(COUNTIF(系1703!C:C,B110),1,0)</f>
        <v>0</v>
      </c>
      <c r="E110">
        <f>IF(COUNTIF(系1703!D:D,B110),1,0)</f>
        <v>0</v>
      </c>
      <c r="F110">
        <f>IF(COUNTIF(系1703!E:E,B110),1,0)</f>
        <v>0</v>
      </c>
      <c r="G110">
        <f t="shared" si="29"/>
        <v>0</v>
      </c>
      <c r="H110">
        <v>10000</v>
      </c>
      <c r="I110" s="1">
        <v>42853</v>
      </c>
      <c r="J110">
        <v>30</v>
      </c>
      <c r="K110" s="1">
        <f t="shared" si="30"/>
        <v>42883</v>
      </c>
      <c r="L110">
        <v>75</v>
      </c>
      <c r="N110">
        <f t="shared" si="31"/>
        <v>9.125</v>
      </c>
      <c r="O110" t="s">
        <v>289</v>
      </c>
      <c r="P110">
        <v>220</v>
      </c>
      <c r="Q110">
        <f t="shared" si="27"/>
        <v>35.891666666666666</v>
      </c>
      <c r="R110">
        <v>-10000</v>
      </c>
      <c r="S110" s="14">
        <v>42884</v>
      </c>
      <c r="T110">
        <v>71.97</v>
      </c>
      <c r="U110">
        <v>220</v>
      </c>
      <c r="V110" s="23">
        <f t="shared" si="28"/>
        <v>34.377112903225814</v>
      </c>
      <c r="W110">
        <f t="shared" si="32"/>
        <v>0</v>
      </c>
      <c r="X110">
        <f t="shared" si="33"/>
        <v>304.83333333333331</v>
      </c>
      <c r="Y110">
        <f t="shared" si="34"/>
        <v>301.7023333333334</v>
      </c>
      <c r="Z110">
        <f t="shared" si="35"/>
        <v>0</v>
      </c>
    </row>
    <row r="111" spans="2:26" x14ac:dyDescent="0.15">
      <c r="B111" s="13" t="s">
        <v>378</v>
      </c>
      <c r="C111">
        <f>IF(COUNTIF(系1703!A:A,B111),1,0)</f>
        <v>0</v>
      </c>
      <c r="D111">
        <f>IF(COUNTIF(系1703!C:C,B111),1,0)</f>
        <v>0</v>
      </c>
      <c r="E111">
        <f>IF(COUNTIF(系1703!D:D,B111),1,0)</f>
        <v>0</v>
      </c>
      <c r="F111">
        <f>IF(COUNTIF(系1703!E:E,B111),1,0)</f>
        <v>0</v>
      </c>
      <c r="G111">
        <f t="shared" si="29"/>
        <v>0</v>
      </c>
      <c r="H111">
        <v>10000</v>
      </c>
      <c r="I111" s="1">
        <v>42853</v>
      </c>
      <c r="J111">
        <v>30</v>
      </c>
      <c r="K111" s="1">
        <f t="shared" si="30"/>
        <v>42883</v>
      </c>
      <c r="L111">
        <v>65</v>
      </c>
      <c r="N111">
        <f t="shared" si="31"/>
        <v>7.9083333333333332</v>
      </c>
      <c r="O111" t="s">
        <v>289</v>
      </c>
      <c r="P111">
        <v>125</v>
      </c>
      <c r="Q111">
        <f t="shared" si="27"/>
        <v>23.116666666666667</v>
      </c>
      <c r="R111">
        <v>-10000</v>
      </c>
      <c r="S111" s="14">
        <v>42886</v>
      </c>
      <c r="T111">
        <v>65.75</v>
      </c>
      <c r="U111">
        <v>125</v>
      </c>
      <c r="V111" s="23">
        <f t="shared" si="28"/>
        <v>21.09810606060606</v>
      </c>
      <c r="W111">
        <f t="shared" si="32"/>
        <v>0</v>
      </c>
      <c r="X111">
        <f t="shared" si="33"/>
        <v>196.33333333333334</v>
      </c>
      <c r="Y111">
        <f t="shared" si="34"/>
        <v>197.10833333333332</v>
      </c>
      <c r="Z111">
        <f t="shared" si="35"/>
        <v>0</v>
      </c>
    </row>
    <row r="112" spans="2:26" x14ac:dyDescent="0.15">
      <c r="B112" s="13" t="s">
        <v>380</v>
      </c>
      <c r="C112">
        <f>IF(COUNTIF(系1703!A:A,B112),1,0)</f>
        <v>0</v>
      </c>
      <c r="D112">
        <f>IF(COUNTIF(系1703!C:C,B112),1,0)</f>
        <v>0</v>
      </c>
      <c r="E112">
        <f>IF(COUNTIF(系1703!D:D,B112),1,0)</f>
        <v>0</v>
      </c>
      <c r="F112">
        <f>IF(COUNTIF(系1703!E:E,B112),1,0)</f>
        <v>0</v>
      </c>
      <c r="G112">
        <f t="shared" si="29"/>
        <v>0</v>
      </c>
      <c r="H112">
        <v>6500</v>
      </c>
      <c r="I112" s="1">
        <v>42853</v>
      </c>
      <c r="J112">
        <v>35</v>
      </c>
      <c r="K112" s="1">
        <f t="shared" si="30"/>
        <v>42888</v>
      </c>
      <c r="L112">
        <v>22</v>
      </c>
      <c r="N112">
        <f t="shared" si="31"/>
        <v>3.5296703296703296</v>
      </c>
      <c r="O112" t="s">
        <v>289</v>
      </c>
      <c r="P112">
        <v>100</v>
      </c>
      <c r="Q112">
        <f t="shared" si="27"/>
        <v>19.573626373626375</v>
      </c>
      <c r="R112">
        <v>-6500</v>
      </c>
      <c r="S112" s="14">
        <v>42891</v>
      </c>
      <c r="T112">
        <v>21.53</v>
      </c>
      <c r="U112">
        <v>100</v>
      </c>
      <c r="V112" s="23">
        <f t="shared" si="28"/>
        <v>17.958886639676113</v>
      </c>
      <c r="W112">
        <f t="shared" si="32"/>
        <v>0</v>
      </c>
      <c r="X112">
        <f t="shared" si="33"/>
        <v>108.05714285714286</v>
      </c>
      <c r="Y112">
        <f t="shared" si="34"/>
        <v>107.64085714285714</v>
      </c>
      <c r="Z112">
        <f t="shared" si="35"/>
        <v>0</v>
      </c>
    </row>
    <row r="113" spans="1:26" x14ac:dyDescent="0.15">
      <c r="B113" s="13" t="s">
        <v>386</v>
      </c>
      <c r="C113">
        <f>IF(COUNTIF(系1703!A:A,B113),1,0)</f>
        <v>0</v>
      </c>
      <c r="D113">
        <f>IF(COUNTIF(系1703!C:C,B113),1,0)</f>
        <v>0</v>
      </c>
      <c r="E113">
        <f>IF(COUNTIF(系1703!D:D,B113),1,0)</f>
        <v>0</v>
      </c>
      <c r="F113">
        <f>IF(COUNTIF(系1703!E:E,B113),1,0)</f>
        <v>0</v>
      </c>
      <c r="G113">
        <f t="shared" si="29"/>
        <v>0</v>
      </c>
      <c r="H113">
        <v>12000</v>
      </c>
      <c r="I113" s="1">
        <v>42858</v>
      </c>
      <c r="J113">
        <v>34</v>
      </c>
      <c r="K113" s="1">
        <f t="shared" si="30"/>
        <v>42892</v>
      </c>
      <c r="L113">
        <v>72</v>
      </c>
      <c r="N113">
        <f t="shared" si="31"/>
        <v>6.4411764705882355</v>
      </c>
      <c r="O113" t="s">
        <v>289</v>
      </c>
      <c r="P113">
        <v>120</v>
      </c>
      <c r="Q113">
        <f t="shared" si="27"/>
        <v>17.176470588235293</v>
      </c>
      <c r="R113">
        <v>-12000</v>
      </c>
      <c r="S113" s="14">
        <v>42893</v>
      </c>
      <c r="T113">
        <v>65.7</v>
      </c>
      <c r="U113">
        <v>120</v>
      </c>
      <c r="V113" s="23">
        <f t="shared" si="28"/>
        <v>16.138214285714287</v>
      </c>
      <c r="W113">
        <f t="shared" si="32"/>
        <v>0</v>
      </c>
      <c r="X113">
        <f t="shared" si="33"/>
        <v>175.05882352941177</v>
      </c>
      <c r="Y113">
        <f t="shared" si="34"/>
        <v>169.31470588235294</v>
      </c>
      <c r="Z113">
        <f t="shared" si="35"/>
        <v>0</v>
      </c>
    </row>
    <row r="114" spans="1:26" x14ac:dyDescent="0.15">
      <c r="B114" t="s">
        <v>347</v>
      </c>
      <c r="C114">
        <f>IF(COUNTIF(系1703!A:A,B114),1,0)</f>
        <v>0</v>
      </c>
      <c r="D114">
        <f>IF(COUNTIF(系1703!C:C,B114),1,0)</f>
        <v>0</v>
      </c>
      <c r="E114">
        <f>IF(COUNTIF(系1703!D:D,B114),1,0)</f>
        <v>0</v>
      </c>
      <c r="F114">
        <f>IF(COUNTIF(系1703!E:E,B114),1,0)</f>
        <v>0</v>
      </c>
      <c r="G114">
        <f t="shared" si="29"/>
        <v>0</v>
      </c>
      <c r="H114">
        <v>10000</v>
      </c>
      <c r="I114" s="1">
        <v>42860</v>
      </c>
      <c r="J114">
        <v>31</v>
      </c>
      <c r="K114" s="1">
        <f t="shared" si="30"/>
        <v>42891</v>
      </c>
      <c r="L114">
        <v>110</v>
      </c>
      <c r="N114">
        <f t="shared" si="31"/>
        <v>12.951612903225806</v>
      </c>
      <c r="O114" t="s">
        <v>289</v>
      </c>
      <c r="P114">
        <v>100</v>
      </c>
      <c r="Q114">
        <f t="shared" si="27"/>
        <v>24.725806451612904</v>
      </c>
      <c r="R114">
        <v>-10000</v>
      </c>
      <c r="S114" s="14">
        <v>42891</v>
      </c>
      <c r="T114">
        <v>111.39</v>
      </c>
      <c r="U114">
        <v>100</v>
      </c>
      <c r="V114" s="23">
        <f t="shared" si="28"/>
        <v>24.88946774193548</v>
      </c>
      <c r="W114">
        <f t="shared" si="32"/>
        <v>0</v>
      </c>
      <c r="X114">
        <f t="shared" si="33"/>
        <v>210</v>
      </c>
      <c r="Y114">
        <f t="shared" si="34"/>
        <v>211.39</v>
      </c>
      <c r="Z114">
        <f t="shared" si="35"/>
        <v>0</v>
      </c>
    </row>
    <row r="115" spans="1:26" x14ac:dyDescent="0.15">
      <c r="B115" t="s">
        <v>217</v>
      </c>
      <c r="C115">
        <f>IF(COUNTIF(系1703!A:A,B115),1,0)</f>
        <v>0</v>
      </c>
      <c r="D115">
        <f>IF(COUNTIF(系1703!C:C,B115),1,0)</f>
        <v>1</v>
      </c>
      <c r="E115">
        <f>IF(COUNTIF(系1703!D:D,B115),1,0)</f>
        <v>1</v>
      </c>
      <c r="F115">
        <f>IF(COUNTIF(系1703!E:E,B115),1,0)</f>
        <v>1</v>
      </c>
      <c r="G115">
        <f t="shared" si="29"/>
        <v>3</v>
      </c>
      <c r="H115">
        <v>100</v>
      </c>
      <c r="I115" s="1">
        <v>42852</v>
      </c>
      <c r="J115">
        <v>7</v>
      </c>
      <c r="K115" s="1">
        <f t="shared" si="30"/>
        <v>42859</v>
      </c>
      <c r="L115">
        <v>0.3</v>
      </c>
      <c r="N115">
        <f t="shared" si="31"/>
        <v>15.642857142857142</v>
      </c>
      <c r="R115">
        <v>-100</v>
      </c>
      <c r="S115" s="14">
        <v>42859</v>
      </c>
      <c r="T115">
        <v>6.44</v>
      </c>
      <c r="V115" s="23">
        <f t="shared" si="28"/>
        <v>335.8</v>
      </c>
      <c r="W115">
        <f t="shared" si="32"/>
        <v>0</v>
      </c>
      <c r="X115">
        <f t="shared" si="33"/>
        <v>1.3285714285714285</v>
      </c>
      <c r="Y115">
        <f t="shared" si="34"/>
        <v>28.520000000000003</v>
      </c>
      <c r="Z115">
        <f t="shared" si="35"/>
        <v>0</v>
      </c>
    </row>
    <row r="116" spans="1:26" x14ac:dyDescent="0.15">
      <c r="B116" t="s">
        <v>388</v>
      </c>
      <c r="C116">
        <f>IF(COUNTIF(系1703!A:A,B116),1,0)</f>
        <v>0</v>
      </c>
      <c r="D116">
        <f>IF(COUNTIF(系1703!C:C,B116),1,0)</f>
        <v>0</v>
      </c>
      <c r="E116">
        <f>IF(COUNTIF(系1703!D:D,B116),1,0)</f>
        <v>0</v>
      </c>
      <c r="F116">
        <f>IF(COUNTIF(系1703!E:E,B116),1,0)</f>
        <v>0</v>
      </c>
      <c r="G116">
        <f t="shared" si="29"/>
        <v>0</v>
      </c>
      <c r="H116">
        <v>10000</v>
      </c>
      <c r="I116" s="1">
        <v>42909</v>
      </c>
      <c r="J116">
        <v>31</v>
      </c>
      <c r="K116" s="1">
        <f t="shared" si="30"/>
        <v>42940</v>
      </c>
      <c r="L116">
        <v>124</v>
      </c>
      <c r="N116">
        <f t="shared" si="31"/>
        <v>14.6</v>
      </c>
      <c r="Q116">
        <f>(L116+M116+P116)*36500/(H116*J116)</f>
        <v>14.6</v>
      </c>
      <c r="R116">
        <v>-10000</v>
      </c>
      <c r="S116" s="14">
        <v>42941</v>
      </c>
      <c r="T116">
        <v>125.72</v>
      </c>
      <c r="V116" s="23">
        <f t="shared" si="28"/>
        <v>14.3399375</v>
      </c>
      <c r="W116">
        <f t="shared" si="32"/>
        <v>0</v>
      </c>
      <c r="X116">
        <f t="shared" si="33"/>
        <v>124</v>
      </c>
      <c r="Y116">
        <f t="shared" si="34"/>
        <v>125.72</v>
      </c>
      <c r="Z116">
        <f t="shared" si="35"/>
        <v>0</v>
      </c>
    </row>
    <row r="117" spans="1:26" x14ac:dyDescent="0.15">
      <c r="B117" t="s">
        <v>388</v>
      </c>
      <c r="C117">
        <f>IF(COUNTIF(系1703!A:A,B117),1,0)</f>
        <v>0</v>
      </c>
      <c r="D117">
        <f>IF(COUNTIF(系1703!C:C,B117),1,0)</f>
        <v>0</v>
      </c>
      <c r="E117">
        <f>IF(COUNTIF(系1703!D:D,B117),1,0)</f>
        <v>0</v>
      </c>
      <c r="F117">
        <f>IF(COUNTIF(系1703!E:E,B117),1,0)</f>
        <v>0</v>
      </c>
      <c r="G117">
        <f t="shared" si="29"/>
        <v>0</v>
      </c>
      <c r="H117">
        <v>10000</v>
      </c>
      <c r="I117" s="1">
        <v>42861</v>
      </c>
      <c r="J117">
        <v>48</v>
      </c>
      <c r="K117" s="1">
        <f t="shared" si="30"/>
        <v>42909</v>
      </c>
      <c r="L117">
        <v>75</v>
      </c>
      <c r="M117" s="15">
        <v>40</v>
      </c>
      <c r="N117">
        <f t="shared" si="31"/>
        <v>8.7447916666666661</v>
      </c>
      <c r="O117" t="s">
        <v>289</v>
      </c>
      <c r="P117">
        <v>75</v>
      </c>
      <c r="Q117">
        <f>(L117+M117+P117)*36500/(H117*J117)</f>
        <v>14.447916666666666</v>
      </c>
      <c r="R117">
        <v>-10000</v>
      </c>
      <c r="S117" s="14">
        <v>42909</v>
      </c>
      <c r="T117">
        <v>120</v>
      </c>
      <c r="U117">
        <v>75</v>
      </c>
      <c r="V117" s="23">
        <f t="shared" si="28"/>
        <v>14.828125</v>
      </c>
      <c r="W117">
        <f t="shared" si="32"/>
        <v>0</v>
      </c>
      <c r="X117">
        <f t="shared" si="33"/>
        <v>122.70833333333333</v>
      </c>
      <c r="Y117">
        <f t="shared" si="34"/>
        <v>125.9375</v>
      </c>
      <c r="Z117">
        <f t="shared" si="35"/>
        <v>0</v>
      </c>
    </row>
    <row r="118" spans="1:26" x14ac:dyDescent="0.15">
      <c r="A118" t="s">
        <v>391</v>
      </c>
      <c r="B118" t="s">
        <v>390</v>
      </c>
      <c r="C118">
        <f>IF(COUNTIF(系1703!A:A,B118),1,0)</f>
        <v>0</v>
      </c>
      <c r="D118">
        <f>IF(COUNTIF(系1703!C:C,B118),1,0)</f>
        <v>0</v>
      </c>
      <c r="E118">
        <f>IF(COUNTIF(系1703!D:D,B118),1,0)</f>
        <v>0</v>
      </c>
      <c r="F118">
        <f>IF(COUNTIF(系1703!E:E,B118),1,0)</f>
        <v>0</v>
      </c>
      <c r="G118">
        <f t="shared" si="29"/>
        <v>0</v>
      </c>
      <c r="H118">
        <v>9900</v>
      </c>
      <c r="I118" s="1">
        <v>42863</v>
      </c>
      <c r="J118">
        <v>32</v>
      </c>
      <c r="K118" s="1">
        <f t="shared" si="30"/>
        <v>42895</v>
      </c>
      <c r="L118">
        <v>100</v>
      </c>
      <c r="M118" s="15">
        <v>100</v>
      </c>
      <c r="N118">
        <f t="shared" si="31"/>
        <v>23.042929292929294</v>
      </c>
      <c r="O118" t="s">
        <v>289</v>
      </c>
      <c r="P118">
        <v>30</v>
      </c>
      <c r="Q118">
        <f>(L118+M118+P118)*36500/(H118*J118)</f>
        <v>26.499368686868689</v>
      </c>
      <c r="R118">
        <v>-9900</v>
      </c>
      <c r="S118" s="14">
        <v>42895</v>
      </c>
      <c r="T118">
        <v>203.67</v>
      </c>
      <c r="U118">
        <v>30</v>
      </c>
      <c r="V118" s="23">
        <f t="shared" si="28"/>
        <v>26.922206439393939</v>
      </c>
      <c r="W118">
        <f t="shared" si="32"/>
        <v>0</v>
      </c>
      <c r="X118">
        <f t="shared" si="33"/>
        <v>222.8125</v>
      </c>
      <c r="Y118">
        <f t="shared" si="34"/>
        <v>226.36781249999999</v>
      </c>
      <c r="Z118">
        <f t="shared" si="35"/>
        <v>0</v>
      </c>
    </row>
    <row r="119" spans="1:26" x14ac:dyDescent="0.15">
      <c r="B119" t="s">
        <v>390</v>
      </c>
      <c r="C119">
        <f>IF(COUNTIF(系1703!A:A,B119),1,0)</f>
        <v>0</v>
      </c>
      <c r="D119">
        <f>IF(COUNTIF(系1703!C:C,B119),1,0)</f>
        <v>0</v>
      </c>
      <c r="E119">
        <f>IF(COUNTIF(系1703!D:D,B119),1,0)</f>
        <v>0</v>
      </c>
      <c r="F119">
        <f>IF(COUNTIF(系1703!E:E,B119),1,0)</f>
        <v>0</v>
      </c>
      <c r="G119">
        <f t="shared" si="29"/>
        <v>0</v>
      </c>
      <c r="H119">
        <v>9900</v>
      </c>
      <c r="I119" s="1">
        <v>42891</v>
      </c>
      <c r="J119">
        <v>31</v>
      </c>
      <c r="K119" s="1">
        <f t="shared" si="30"/>
        <v>42922</v>
      </c>
      <c r="L119">
        <v>58</v>
      </c>
      <c r="M119" s="15">
        <v>100</v>
      </c>
      <c r="N119">
        <f t="shared" si="31"/>
        <v>18.791137178233953</v>
      </c>
      <c r="R119">
        <v>-9900</v>
      </c>
      <c r="S119" s="14">
        <v>42922</v>
      </c>
      <c r="T119">
        <v>157.53</v>
      </c>
      <c r="V119" s="23">
        <f t="shared" si="28"/>
        <v>18.735239491691104</v>
      </c>
      <c r="W119">
        <f t="shared" si="32"/>
        <v>0</v>
      </c>
      <c r="X119">
        <f t="shared" si="33"/>
        <v>158</v>
      </c>
      <c r="Y119">
        <f t="shared" si="34"/>
        <v>157.53</v>
      </c>
      <c r="Z119">
        <f t="shared" si="35"/>
        <v>0</v>
      </c>
    </row>
    <row r="120" spans="1:26" x14ac:dyDescent="0.15">
      <c r="B120" t="s">
        <v>392</v>
      </c>
      <c r="C120">
        <f>IF(COUNTIF(系1703!A:A,B120),1,0)</f>
        <v>0</v>
      </c>
      <c r="D120">
        <f>IF(COUNTIF(系1703!C:C,B120),1,0)</f>
        <v>0</v>
      </c>
      <c r="E120">
        <f>IF(COUNTIF(系1703!D:D,B120),1,0)</f>
        <v>0</v>
      </c>
      <c r="F120">
        <f>IF(COUNTIF(系1703!E:E,B120),1,0)</f>
        <v>0</v>
      </c>
      <c r="G120">
        <f t="shared" si="29"/>
        <v>0</v>
      </c>
      <c r="H120">
        <v>19900</v>
      </c>
      <c r="I120" s="1">
        <v>42864</v>
      </c>
      <c r="J120">
        <v>28</v>
      </c>
      <c r="K120" s="1">
        <f t="shared" si="30"/>
        <v>42892</v>
      </c>
      <c r="L120">
        <v>120</v>
      </c>
      <c r="M120" s="15">
        <v>100</v>
      </c>
      <c r="N120">
        <f t="shared" si="31"/>
        <v>14.411342426417804</v>
      </c>
      <c r="O120" t="s">
        <v>289</v>
      </c>
      <c r="P120">
        <v>140</v>
      </c>
      <c r="Q120">
        <f t="shared" ref="Q120:Q147" si="36">(L120+M120+P120)*36500/(H120*J120)</f>
        <v>23.582196697774588</v>
      </c>
      <c r="R120">
        <v>-19900</v>
      </c>
      <c r="S120" s="14">
        <v>42892</v>
      </c>
      <c r="T120">
        <v>224.44</v>
      </c>
      <c r="U120">
        <v>140</v>
      </c>
      <c r="V120" s="23">
        <f t="shared" si="28"/>
        <v>23.873043790380475</v>
      </c>
      <c r="W120">
        <f t="shared" si="32"/>
        <v>0</v>
      </c>
      <c r="X120">
        <f t="shared" si="33"/>
        <v>398.57142857142856</v>
      </c>
      <c r="Y120">
        <f t="shared" si="34"/>
        <v>403.48714285714283</v>
      </c>
      <c r="Z120">
        <f t="shared" si="35"/>
        <v>0</v>
      </c>
    </row>
    <row r="121" spans="1:26" x14ac:dyDescent="0.15">
      <c r="B121" s="7" t="s">
        <v>389</v>
      </c>
      <c r="C121">
        <f>IF(COUNTIF(系1703!A:A,B121),1,0)</f>
        <v>0</v>
      </c>
      <c r="D121">
        <f>IF(COUNTIF(系1703!C:C,B121),1,0)</f>
        <v>0</v>
      </c>
      <c r="E121">
        <f>IF(COUNTIF(系1703!D:D,B121),1,0)</f>
        <v>0</v>
      </c>
      <c r="F121">
        <f>IF(COUNTIF(系1703!E:E,B121),1,0)</f>
        <v>0</v>
      </c>
      <c r="G121">
        <f t="shared" si="29"/>
        <v>0</v>
      </c>
      <c r="H121">
        <v>100</v>
      </c>
      <c r="I121" s="1">
        <v>42859</v>
      </c>
      <c r="J121">
        <v>15</v>
      </c>
      <c r="K121" s="1">
        <f t="shared" si="30"/>
        <v>42874</v>
      </c>
      <c r="L121">
        <v>4</v>
      </c>
      <c r="N121">
        <f t="shared" si="31"/>
        <v>97.333333333333329</v>
      </c>
      <c r="Q121">
        <f t="shared" si="36"/>
        <v>97.333333333333329</v>
      </c>
      <c r="R121">
        <v>-100</v>
      </c>
      <c r="S121" s="14">
        <v>42879</v>
      </c>
      <c r="T121">
        <v>4.96</v>
      </c>
      <c r="V121" s="23">
        <f t="shared" si="28"/>
        <v>90.52</v>
      </c>
      <c r="W121">
        <f t="shared" si="32"/>
        <v>0</v>
      </c>
      <c r="X121">
        <f t="shared" si="33"/>
        <v>8.2666666666666675</v>
      </c>
      <c r="Y121">
        <f t="shared" si="34"/>
        <v>10.250666666666666</v>
      </c>
      <c r="Z121">
        <f t="shared" si="35"/>
        <v>0</v>
      </c>
    </row>
    <row r="122" spans="1:26" x14ac:dyDescent="0.15">
      <c r="B122" s="7" t="s">
        <v>394</v>
      </c>
      <c r="C122">
        <f>IF(COUNTIF(系1703!A:A,B122),1,0)</f>
        <v>0</v>
      </c>
      <c r="D122">
        <f>IF(COUNTIF(系1703!C:C,B122),1,0)</f>
        <v>0</v>
      </c>
      <c r="E122">
        <f>IF(COUNTIF(系1703!D:D,B122),1,0)</f>
        <v>0</v>
      </c>
      <c r="F122">
        <f>IF(COUNTIF(系1703!E:E,B122),1,0)</f>
        <v>0</v>
      </c>
      <c r="G122">
        <f t="shared" si="29"/>
        <v>0</v>
      </c>
      <c r="H122">
        <v>9930</v>
      </c>
      <c r="I122" s="1">
        <v>42866</v>
      </c>
      <c r="J122">
        <v>30</v>
      </c>
      <c r="K122" s="1">
        <f t="shared" si="30"/>
        <v>42896</v>
      </c>
      <c r="L122">
        <v>20</v>
      </c>
      <c r="M122" s="15">
        <v>70</v>
      </c>
      <c r="N122">
        <f t="shared" si="31"/>
        <v>11.027190332326285</v>
      </c>
      <c r="O122" t="s">
        <v>289</v>
      </c>
      <c r="P122">
        <v>220</v>
      </c>
      <c r="Q122">
        <f t="shared" si="36"/>
        <v>37.982544478012755</v>
      </c>
      <c r="R122">
        <v>-9930</v>
      </c>
      <c r="S122" s="14">
        <v>42899</v>
      </c>
      <c r="T122">
        <v>238.69</v>
      </c>
      <c r="U122">
        <v>220</v>
      </c>
      <c r="V122" s="23">
        <f t="shared" ref="V122:V125" si="37">(T122+U122)*36500/((S122-I122)*H122)</f>
        <v>51.091534682169126</v>
      </c>
      <c r="W122">
        <f t="shared" si="32"/>
        <v>0</v>
      </c>
      <c r="X122">
        <f t="shared" si="33"/>
        <v>320.33333333333331</v>
      </c>
      <c r="Y122">
        <f t="shared" si="34"/>
        <v>473.97966666666667</v>
      </c>
      <c r="Z122">
        <f t="shared" si="35"/>
        <v>0</v>
      </c>
    </row>
    <row r="123" spans="1:26" x14ac:dyDescent="0.15">
      <c r="B123" s="7" t="s">
        <v>394</v>
      </c>
      <c r="C123">
        <f>IF(COUNTIF(系1703!A:A,B123),1,0)</f>
        <v>0</v>
      </c>
      <c r="D123">
        <f>IF(COUNTIF(系1703!C:C,B123),1,0)</f>
        <v>0</v>
      </c>
      <c r="E123">
        <f>IF(COUNTIF(系1703!D:D,B123),1,0)</f>
        <v>0</v>
      </c>
      <c r="F123">
        <f>IF(COUNTIF(系1703!E:E,B123),1,0)</f>
        <v>0</v>
      </c>
      <c r="G123">
        <f t="shared" si="29"/>
        <v>0</v>
      </c>
      <c r="H123">
        <v>2000</v>
      </c>
      <c r="I123" s="1">
        <v>42885</v>
      </c>
      <c r="J123">
        <v>30</v>
      </c>
      <c r="K123" s="1">
        <f t="shared" si="30"/>
        <v>42915</v>
      </c>
      <c r="L123">
        <v>6</v>
      </c>
      <c r="M123" s="15">
        <v>40</v>
      </c>
      <c r="N123">
        <f t="shared" si="31"/>
        <v>27.983333333333334</v>
      </c>
      <c r="Q123">
        <f t="shared" si="36"/>
        <v>27.983333333333334</v>
      </c>
      <c r="R123">
        <v>-2000</v>
      </c>
      <c r="S123" s="14">
        <v>42915</v>
      </c>
      <c r="T123">
        <v>58.41</v>
      </c>
      <c r="V123" s="23">
        <f t="shared" si="37"/>
        <v>35.53275</v>
      </c>
      <c r="W123">
        <f t="shared" si="32"/>
        <v>0</v>
      </c>
      <c r="X123">
        <f t="shared" si="33"/>
        <v>47.533333333333331</v>
      </c>
      <c r="Y123">
        <f t="shared" si="34"/>
        <v>60.356999999999992</v>
      </c>
      <c r="Z123">
        <f t="shared" si="35"/>
        <v>0</v>
      </c>
    </row>
    <row r="124" spans="1:26" x14ac:dyDescent="0.15">
      <c r="B124" s="7" t="s">
        <v>395</v>
      </c>
      <c r="C124">
        <f>IF(COUNTIF(系1703!A:A,B124),1,0)</f>
        <v>0</v>
      </c>
      <c r="D124">
        <f>IF(COUNTIF(系1703!C:C,B124),1,0)</f>
        <v>0</v>
      </c>
      <c r="E124">
        <f>IF(COUNTIF(系1703!D:D,B124),1,0)</f>
        <v>0</v>
      </c>
      <c r="F124">
        <f>IF(COUNTIF(系1703!E:E,B124),1,0)</f>
        <v>0</v>
      </c>
      <c r="G124">
        <f t="shared" si="29"/>
        <v>0</v>
      </c>
      <c r="H124">
        <v>3000</v>
      </c>
      <c r="I124" s="1">
        <v>42869</v>
      </c>
      <c r="J124">
        <v>32</v>
      </c>
      <c r="K124" s="1">
        <f t="shared" si="30"/>
        <v>42901</v>
      </c>
      <c r="L124">
        <v>18</v>
      </c>
      <c r="M124" s="15">
        <v>28</v>
      </c>
      <c r="N124">
        <f t="shared" si="31"/>
        <v>17.489583333333332</v>
      </c>
      <c r="O124" t="s">
        <v>289</v>
      </c>
      <c r="P124">
        <v>50</v>
      </c>
      <c r="Q124">
        <f t="shared" si="36"/>
        <v>36.5</v>
      </c>
      <c r="R124">
        <v>-3000</v>
      </c>
      <c r="S124" s="14">
        <v>42901</v>
      </c>
      <c r="T124">
        <v>19.57</v>
      </c>
      <c r="U124">
        <v>50</v>
      </c>
      <c r="V124" s="23">
        <f t="shared" si="37"/>
        <v>26.451093749999995</v>
      </c>
      <c r="W124">
        <f t="shared" si="32"/>
        <v>0</v>
      </c>
      <c r="X124">
        <f t="shared" si="33"/>
        <v>93</v>
      </c>
      <c r="Y124">
        <f t="shared" si="34"/>
        <v>67.395937499999988</v>
      </c>
      <c r="Z124">
        <f t="shared" si="35"/>
        <v>0</v>
      </c>
    </row>
    <row r="125" spans="1:26" x14ac:dyDescent="0.15">
      <c r="A125">
        <v>10211</v>
      </c>
      <c r="B125" s="7" t="s">
        <v>400</v>
      </c>
      <c r="C125">
        <f>IF(COUNTIF(系1703!A:A,B125),1,0)</f>
        <v>0</v>
      </c>
      <c r="D125">
        <f>IF(COUNTIF(系1703!C:C,B125),1,0)</f>
        <v>0</v>
      </c>
      <c r="E125">
        <f>IF(COUNTIF(系1703!D:D,B125),1,0)</f>
        <v>0</v>
      </c>
      <c r="F125">
        <f>IF(COUNTIF(系1703!E:E,B125),1,0)</f>
        <v>0</v>
      </c>
      <c r="G125">
        <f t="shared" si="29"/>
        <v>0</v>
      </c>
      <c r="H125">
        <v>9951</v>
      </c>
      <c r="I125" s="1">
        <v>42873</v>
      </c>
      <c r="J125">
        <v>90</v>
      </c>
      <c r="K125" s="1">
        <f t="shared" si="30"/>
        <v>42963</v>
      </c>
      <c r="L125">
        <v>211.91</v>
      </c>
      <c r="M125" s="15">
        <v>49</v>
      </c>
      <c r="N125">
        <f t="shared" si="31"/>
        <v>10.633453924228718</v>
      </c>
      <c r="O125" t="s">
        <v>289</v>
      </c>
      <c r="P125">
        <v>270</v>
      </c>
      <c r="Q125">
        <f t="shared" si="36"/>
        <v>21.637373128328811</v>
      </c>
      <c r="R125">
        <v>-9951</v>
      </c>
      <c r="S125" s="14">
        <v>42966</v>
      </c>
      <c r="T125">
        <v>260</v>
      </c>
      <c r="U125">
        <v>270</v>
      </c>
      <c r="V125" s="23">
        <f t="shared" si="37"/>
        <v>20.903502430727769</v>
      </c>
      <c r="W125">
        <f t="shared" si="32"/>
        <v>0</v>
      </c>
      <c r="X125">
        <f t="shared" si="33"/>
        <v>182.869</v>
      </c>
      <c r="Y125">
        <f t="shared" si="34"/>
        <v>182.55555555555554</v>
      </c>
      <c r="Z125">
        <f t="shared" si="35"/>
        <v>0</v>
      </c>
    </row>
    <row r="126" spans="1:26" x14ac:dyDescent="0.15">
      <c r="B126" s="7" t="s">
        <v>400</v>
      </c>
      <c r="C126">
        <f>IF(COUNTIF(系1703!A:A,B126),1,0)</f>
        <v>0</v>
      </c>
      <c r="D126">
        <f>IF(COUNTIF(系1703!C:C,B126),1,0)</f>
        <v>0</v>
      </c>
      <c r="E126">
        <f>IF(COUNTIF(系1703!D:D,B126),1,0)</f>
        <v>0</v>
      </c>
      <c r="F126">
        <f>IF(COUNTIF(系1703!E:E,B126),1,0)</f>
        <v>0</v>
      </c>
      <c r="G126">
        <f t="shared" si="29"/>
        <v>0</v>
      </c>
      <c r="H126">
        <v>972</v>
      </c>
      <c r="I126" s="1">
        <v>42878</v>
      </c>
      <c r="J126">
        <v>15</v>
      </c>
      <c r="K126" s="1">
        <f t="shared" si="30"/>
        <v>42893</v>
      </c>
      <c r="L126">
        <v>6.96</v>
      </c>
      <c r="M126" s="15">
        <v>28</v>
      </c>
      <c r="N126">
        <f t="shared" si="31"/>
        <v>87.519890260631001</v>
      </c>
      <c r="Q126">
        <f t="shared" si="36"/>
        <v>87.519890260631001</v>
      </c>
      <c r="R126">
        <v>-972</v>
      </c>
      <c r="S126" s="14">
        <v>42894</v>
      </c>
      <c r="T126">
        <v>34.96</v>
      </c>
      <c r="W126">
        <f t="shared" si="32"/>
        <v>0</v>
      </c>
      <c r="X126">
        <f t="shared" si="33"/>
        <v>72.25066666666666</v>
      </c>
      <c r="Y126">
        <f t="shared" si="34"/>
        <v>72.25066666666666</v>
      </c>
      <c r="Z126">
        <f t="shared" si="35"/>
        <v>0</v>
      </c>
    </row>
    <row r="127" spans="1:26" x14ac:dyDescent="0.15">
      <c r="B127" s="7" t="s">
        <v>414</v>
      </c>
      <c r="C127">
        <f>IF(COUNTIF(系1703!A:A,B127),1,0)</f>
        <v>0</v>
      </c>
      <c r="D127">
        <f>IF(COUNTIF(系1703!C:C,B127),1,0)</f>
        <v>0</v>
      </c>
      <c r="E127">
        <f>IF(COUNTIF(系1703!D:D,B127),1,0)</f>
        <v>0</v>
      </c>
      <c r="F127">
        <f>IF(COUNTIF(系1703!E:E,B127),1,0)</f>
        <v>0</v>
      </c>
      <c r="G127">
        <f t="shared" si="29"/>
        <v>0</v>
      </c>
      <c r="H127">
        <v>20000</v>
      </c>
      <c r="I127" s="1">
        <v>42880</v>
      </c>
      <c r="J127">
        <v>31</v>
      </c>
      <c r="K127" s="1">
        <f t="shared" si="30"/>
        <v>42911</v>
      </c>
      <c r="L127">
        <v>120</v>
      </c>
      <c r="M127" s="15">
        <v>30</v>
      </c>
      <c r="N127">
        <f t="shared" si="31"/>
        <v>8.8306451612903221</v>
      </c>
      <c r="O127" t="s">
        <v>289</v>
      </c>
      <c r="P127">
        <v>220</v>
      </c>
      <c r="Q127">
        <f t="shared" si="36"/>
        <v>21.782258064516128</v>
      </c>
      <c r="R127">
        <v>-20000</v>
      </c>
      <c r="S127" s="14">
        <v>42912</v>
      </c>
      <c r="T127">
        <v>146.66999999999999</v>
      </c>
      <c r="U127">
        <v>220</v>
      </c>
      <c r="V127" s="23">
        <f t="shared" ref="V127:V158" si="38">(T127+U127)*36500/((S127-I127)*H127)</f>
        <v>20.911648437499998</v>
      </c>
      <c r="W127">
        <f t="shared" si="32"/>
        <v>0</v>
      </c>
      <c r="X127">
        <f t="shared" si="33"/>
        <v>370</v>
      </c>
      <c r="Y127">
        <f t="shared" si="34"/>
        <v>366.66999999999996</v>
      </c>
      <c r="Z127">
        <f t="shared" si="35"/>
        <v>0</v>
      </c>
    </row>
    <row r="128" spans="1:26" x14ac:dyDescent="0.15">
      <c r="B128" s="7" t="s">
        <v>417</v>
      </c>
      <c r="C128">
        <f>IF(COUNTIF(系1703!A:A,B128),1,0)</f>
        <v>1</v>
      </c>
      <c r="D128">
        <f>IF(COUNTIF(系1703!C:C,B128),1,0)</f>
        <v>0</v>
      </c>
      <c r="E128">
        <f>IF(COUNTIF(系1703!D:D,B128),1,0)</f>
        <v>0</v>
      </c>
      <c r="F128">
        <f>IF(COUNTIF(系1703!E:E,B128),1,0)</f>
        <v>0</v>
      </c>
      <c r="G128">
        <f t="shared" si="29"/>
        <v>1</v>
      </c>
      <c r="H128">
        <v>5000</v>
      </c>
      <c r="I128" s="1">
        <v>42881</v>
      </c>
      <c r="J128">
        <v>31</v>
      </c>
      <c r="K128" s="1">
        <f t="shared" si="30"/>
        <v>42912</v>
      </c>
      <c r="L128">
        <v>32</v>
      </c>
      <c r="N128">
        <f t="shared" si="31"/>
        <v>7.5354838709677416</v>
      </c>
      <c r="O128" t="s">
        <v>418</v>
      </c>
      <c r="P128">
        <v>88</v>
      </c>
      <c r="Q128">
        <f t="shared" si="36"/>
        <v>28.258064516129032</v>
      </c>
      <c r="R128">
        <v>-5000</v>
      </c>
      <c r="S128" s="14">
        <v>42912</v>
      </c>
      <c r="T128">
        <v>31.25</v>
      </c>
      <c r="U128">
        <v>88</v>
      </c>
      <c r="V128" s="23">
        <f t="shared" si="38"/>
        <v>28.081451612903226</v>
      </c>
      <c r="W128">
        <f t="shared" si="32"/>
        <v>0</v>
      </c>
      <c r="X128">
        <f t="shared" si="33"/>
        <v>120</v>
      </c>
      <c r="Y128">
        <f t="shared" si="34"/>
        <v>119.25</v>
      </c>
      <c r="Z128">
        <f t="shared" si="35"/>
        <v>0</v>
      </c>
    </row>
    <row r="129" spans="1:26" x14ac:dyDescent="0.15">
      <c r="B129" s="7" t="s">
        <v>417</v>
      </c>
      <c r="C129">
        <f>IF(COUNTIF(系1703!A:A,B129),1,0)</f>
        <v>1</v>
      </c>
      <c r="D129">
        <f>IF(COUNTIF(系1703!C:C,B129),1,0)</f>
        <v>0</v>
      </c>
      <c r="E129">
        <f>IF(COUNTIF(系1703!D:D,B129),1,0)</f>
        <v>0</v>
      </c>
      <c r="F129">
        <f>IF(COUNTIF(系1703!E:E,B129),1,0)</f>
        <v>0</v>
      </c>
      <c r="G129">
        <f t="shared" si="29"/>
        <v>1</v>
      </c>
      <c r="H129">
        <v>4980</v>
      </c>
      <c r="I129" s="1">
        <v>42895</v>
      </c>
      <c r="J129">
        <v>31</v>
      </c>
      <c r="K129" s="1">
        <f t="shared" si="30"/>
        <v>42926</v>
      </c>
      <c r="L129">
        <v>65</v>
      </c>
      <c r="M129" s="15">
        <v>20</v>
      </c>
      <c r="N129">
        <f t="shared" si="31"/>
        <v>20.096515092628579</v>
      </c>
      <c r="Q129">
        <f t="shared" si="36"/>
        <v>20.096515092628579</v>
      </c>
      <c r="R129">
        <v>-4980</v>
      </c>
      <c r="S129" s="14">
        <v>42923</v>
      </c>
      <c r="T129">
        <v>84.58</v>
      </c>
      <c r="V129" s="23">
        <f t="shared" si="38"/>
        <v>22.139773379231212</v>
      </c>
      <c r="W129">
        <f t="shared" si="32"/>
        <v>0</v>
      </c>
      <c r="X129">
        <f t="shared" si="33"/>
        <v>85</v>
      </c>
      <c r="Y129">
        <f t="shared" si="34"/>
        <v>84.58</v>
      </c>
      <c r="Z129">
        <f t="shared" si="35"/>
        <v>0</v>
      </c>
    </row>
    <row r="130" spans="1:26" x14ac:dyDescent="0.15">
      <c r="B130" s="7" t="s">
        <v>487</v>
      </c>
      <c r="C130">
        <f>IF(COUNTIF(系1703!A:A,B130),1,0)</f>
        <v>0</v>
      </c>
      <c r="D130">
        <f>IF(COUNTIF(系1703!C:C,B130),1,0)</f>
        <v>0</v>
      </c>
      <c r="E130">
        <f>IF(COUNTIF(系1703!D:D,B130),1,0)</f>
        <v>0</v>
      </c>
      <c r="F130">
        <f>IF(COUNTIF(系1703!E:E,B130),1,0)</f>
        <v>0</v>
      </c>
      <c r="G130">
        <f t="shared" si="29"/>
        <v>0</v>
      </c>
      <c r="H130">
        <v>3000</v>
      </c>
      <c r="I130" s="1">
        <v>42919</v>
      </c>
      <c r="J130">
        <v>31</v>
      </c>
      <c r="K130" s="1">
        <f t="shared" si="30"/>
        <v>42950</v>
      </c>
      <c r="L130">
        <v>20</v>
      </c>
      <c r="N130">
        <f t="shared" si="31"/>
        <v>7.849462365591398</v>
      </c>
      <c r="O130" t="s">
        <v>289</v>
      </c>
      <c r="P130">
        <v>60</v>
      </c>
      <c r="Q130">
        <f t="shared" si="36"/>
        <v>31.397849462365592</v>
      </c>
      <c r="R130">
        <v>-3000</v>
      </c>
      <c r="S130" s="14">
        <v>42950</v>
      </c>
      <c r="T130">
        <v>10</v>
      </c>
      <c r="U130">
        <v>60</v>
      </c>
      <c r="V130" s="23">
        <f t="shared" si="38"/>
        <v>27.473118279569892</v>
      </c>
      <c r="W130">
        <f t="shared" si="32"/>
        <v>0</v>
      </c>
      <c r="X130">
        <f t="shared" si="33"/>
        <v>80</v>
      </c>
      <c r="Y130">
        <f t="shared" si="34"/>
        <v>70</v>
      </c>
      <c r="Z130">
        <f t="shared" si="35"/>
        <v>0</v>
      </c>
    </row>
    <row r="131" spans="1:26" x14ac:dyDescent="0.15">
      <c r="B131" s="7" t="s">
        <v>592</v>
      </c>
      <c r="C131">
        <f>IF(COUNTIF(系1703!A:A,B131),1,0)</f>
        <v>0</v>
      </c>
      <c r="D131">
        <f>IF(COUNTIF(系1703!C:C,B131),1,0)</f>
        <v>0</v>
      </c>
      <c r="E131">
        <f>IF(COUNTIF(系1703!D:D,B131),1,0)</f>
        <v>0</v>
      </c>
      <c r="F131">
        <f>IF(COUNTIF(系1703!E:E,B131),1,0)</f>
        <v>0</v>
      </c>
      <c r="G131">
        <f t="shared" ref="G131:G162" si="39">SUM(C131:F131)</f>
        <v>0</v>
      </c>
      <c r="H131">
        <v>19942</v>
      </c>
      <c r="I131" s="1">
        <v>43004</v>
      </c>
      <c r="J131">
        <v>3</v>
      </c>
      <c r="K131" s="1">
        <f t="shared" ref="K131:K144" si="40">I131+J131</f>
        <v>43007</v>
      </c>
      <c r="L131">
        <v>6</v>
      </c>
      <c r="M131" s="15">
        <v>58</v>
      </c>
      <c r="N131">
        <f t="shared" ref="N131:N162" si="41">(L131+M131)*36500/(H131*J131)</f>
        <v>39.046568381640093</v>
      </c>
      <c r="O131" t="s">
        <v>289</v>
      </c>
      <c r="P131">
        <v>65</v>
      </c>
      <c r="Q131">
        <f t="shared" si="36"/>
        <v>78.703239394243312</v>
      </c>
      <c r="R131">
        <v>-19942</v>
      </c>
      <c r="S131" s="14">
        <v>43007</v>
      </c>
      <c r="T131">
        <v>58</v>
      </c>
      <c r="U131">
        <v>65</v>
      </c>
      <c r="V131" s="23">
        <f t="shared" si="38"/>
        <v>75.042623608464552</v>
      </c>
      <c r="W131">
        <f t="shared" ref="W131:W162" si="42">R131+H131</f>
        <v>0</v>
      </c>
      <c r="X131">
        <f t="shared" ref="X131:X162" si="43">(L131+M131+P131)*31/(J131)</f>
        <v>1333</v>
      </c>
      <c r="Y131">
        <f t="shared" ref="Y131:Y162" si="44">(T131+U131)*31/(J131)</f>
        <v>1271</v>
      </c>
      <c r="Z131">
        <f t="shared" ref="Z131:Z162" si="45">U131-P131</f>
        <v>0</v>
      </c>
    </row>
    <row r="132" spans="1:26" x14ac:dyDescent="0.15">
      <c r="B132" s="7" t="s">
        <v>594</v>
      </c>
      <c r="C132">
        <f>IF(COUNTIF(系1703!A:A,B132),1,0)</f>
        <v>0</v>
      </c>
      <c r="D132">
        <f>IF(COUNTIF(系1703!C:C,B132),1,0)</f>
        <v>0</v>
      </c>
      <c r="E132">
        <f>IF(COUNTIF(系1703!D:D,B132),1,0)</f>
        <v>0</v>
      </c>
      <c r="F132">
        <f>IF(COUNTIF(系1703!E:E,B132),1,0)</f>
        <v>0</v>
      </c>
      <c r="G132">
        <f t="shared" si="39"/>
        <v>0</v>
      </c>
      <c r="H132">
        <v>50000</v>
      </c>
      <c r="I132" s="1">
        <v>43007</v>
      </c>
      <c r="J132">
        <v>91</v>
      </c>
      <c r="K132" s="1">
        <f t="shared" si="40"/>
        <v>43098</v>
      </c>
      <c r="L132">
        <v>1225</v>
      </c>
      <c r="M132" s="15">
        <v>100</v>
      </c>
      <c r="N132">
        <f t="shared" si="41"/>
        <v>10.62912087912088</v>
      </c>
      <c r="O132" t="s">
        <v>289</v>
      </c>
      <c r="P132">
        <v>575</v>
      </c>
      <c r="Q132">
        <f t="shared" si="36"/>
        <v>15.241758241758241</v>
      </c>
      <c r="R132">
        <v>-50000</v>
      </c>
      <c r="S132" s="14">
        <v>43098</v>
      </c>
      <c r="T132">
        <v>1246</v>
      </c>
      <c r="U132">
        <v>575</v>
      </c>
      <c r="V132" s="23">
        <f t="shared" si="38"/>
        <v>14.608021978021979</v>
      </c>
      <c r="W132">
        <f t="shared" si="42"/>
        <v>0</v>
      </c>
      <c r="X132">
        <f t="shared" si="43"/>
        <v>647.25274725274721</v>
      </c>
      <c r="Y132">
        <f t="shared" si="44"/>
        <v>620.34065934065939</v>
      </c>
      <c r="Z132">
        <f t="shared" si="45"/>
        <v>0</v>
      </c>
    </row>
    <row r="133" spans="1:26" x14ac:dyDescent="0.15">
      <c r="B133" s="7" t="s">
        <v>596</v>
      </c>
      <c r="C133">
        <f>IF(COUNTIF(系1703!A:A,B133),1,0)</f>
        <v>0</v>
      </c>
      <c r="D133">
        <f>IF(COUNTIF(系1703!C:C,B133),1,0)</f>
        <v>0</v>
      </c>
      <c r="E133">
        <f>IF(COUNTIF(系1703!D:D,B133),1,0)</f>
        <v>0</v>
      </c>
      <c r="F133">
        <f>IF(COUNTIF(系1703!E:E,B133),1,0)</f>
        <v>0</v>
      </c>
      <c r="G133">
        <f t="shared" si="39"/>
        <v>0</v>
      </c>
      <c r="H133">
        <v>30000</v>
      </c>
      <c r="I133" s="1">
        <v>43008</v>
      </c>
      <c r="J133">
        <v>32</v>
      </c>
      <c r="K133" s="1">
        <f t="shared" si="40"/>
        <v>43040</v>
      </c>
      <c r="L133">
        <v>165</v>
      </c>
      <c r="N133">
        <f t="shared" si="41"/>
        <v>6.2734375</v>
      </c>
      <c r="O133" t="s">
        <v>289</v>
      </c>
      <c r="P133">
        <v>285</v>
      </c>
      <c r="Q133">
        <f t="shared" si="36"/>
        <v>17.109375</v>
      </c>
      <c r="R133">
        <v>-30000</v>
      </c>
      <c r="S133" s="14">
        <v>43040</v>
      </c>
      <c r="T133">
        <v>185.4</v>
      </c>
      <c r="U133">
        <v>285</v>
      </c>
      <c r="V133" s="23">
        <f t="shared" si="38"/>
        <v>17.885000000000002</v>
      </c>
      <c r="W133">
        <f t="shared" si="42"/>
        <v>0</v>
      </c>
      <c r="X133">
        <f t="shared" si="43"/>
        <v>435.9375</v>
      </c>
      <c r="Y133">
        <f t="shared" si="44"/>
        <v>455.7</v>
      </c>
      <c r="Z133">
        <f t="shared" si="45"/>
        <v>0</v>
      </c>
    </row>
    <row r="134" spans="1:26" x14ac:dyDescent="0.15">
      <c r="B134" t="s">
        <v>597</v>
      </c>
      <c r="C134">
        <f>IF(COUNTIF(系1703!A:A,B134),1,0)</f>
        <v>0</v>
      </c>
      <c r="D134">
        <f>IF(COUNTIF(系1703!C:C,B134),1,0)</f>
        <v>0</v>
      </c>
      <c r="E134">
        <f>IF(COUNTIF(系1703!D:D,B134),1,0)</f>
        <v>0</v>
      </c>
      <c r="F134">
        <f>IF(COUNTIF(系1703!E:E,B134),1,0)</f>
        <v>0</v>
      </c>
      <c r="G134">
        <f t="shared" si="39"/>
        <v>0</v>
      </c>
      <c r="H134">
        <v>2000</v>
      </c>
      <c r="I134" s="1">
        <v>43008</v>
      </c>
      <c r="J134" s="18">
        <v>41</v>
      </c>
      <c r="K134" s="1">
        <f t="shared" si="40"/>
        <v>43049</v>
      </c>
      <c r="L134" s="15">
        <v>22</v>
      </c>
      <c r="N134">
        <f t="shared" si="41"/>
        <v>9.7926829268292686</v>
      </c>
      <c r="O134" t="s">
        <v>289</v>
      </c>
      <c r="P134">
        <v>10</v>
      </c>
      <c r="Q134">
        <f t="shared" si="36"/>
        <v>14.24390243902439</v>
      </c>
      <c r="R134">
        <v>-2000</v>
      </c>
      <c r="S134" s="14">
        <v>43052</v>
      </c>
      <c r="T134">
        <v>7.92</v>
      </c>
      <c r="U134">
        <v>10</v>
      </c>
      <c r="V134">
        <f t="shared" si="38"/>
        <v>7.4327272727272744</v>
      </c>
      <c r="W134">
        <f t="shared" si="42"/>
        <v>0</v>
      </c>
      <c r="X134">
        <f t="shared" si="43"/>
        <v>24.195121951219512</v>
      </c>
      <c r="Y134">
        <f t="shared" si="44"/>
        <v>13.54926829268293</v>
      </c>
      <c r="Z134">
        <f t="shared" si="45"/>
        <v>0</v>
      </c>
    </row>
    <row r="135" spans="1:26" x14ac:dyDescent="0.15">
      <c r="A135">
        <v>20245.27</v>
      </c>
      <c r="B135" t="s">
        <v>609</v>
      </c>
      <c r="C135">
        <f>IF(COUNTIF(系1703!A:A,B135),1,0)</f>
        <v>0</v>
      </c>
      <c r="D135">
        <f>IF(COUNTIF(系1703!C:C,B135),1,0)</f>
        <v>0</v>
      </c>
      <c r="E135">
        <f>IF(COUNTIF(系1703!D:D,B135),1,0)</f>
        <v>0</v>
      </c>
      <c r="F135">
        <f>IF(COUNTIF(系1703!E:E,B135),1,0)</f>
        <v>0</v>
      </c>
      <c r="G135">
        <f t="shared" si="39"/>
        <v>0</v>
      </c>
      <c r="H135">
        <v>19950</v>
      </c>
      <c r="I135" s="1">
        <v>43030</v>
      </c>
      <c r="J135" s="18">
        <v>32</v>
      </c>
      <c r="K135" s="1">
        <f t="shared" si="40"/>
        <v>43062</v>
      </c>
      <c r="L135" s="15">
        <v>160</v>
      </c>
      <c r="M135" s="15">
        <v>50</v>
      </c>
      <c r="N135">
        <f t="shared" si="41"/>
        <v>12.006578947368421</v>
      </c>
      <c r="O135" t="s">
        <v>289</v>
      </c>
      <c r="P135">
        <v>500</v>
      </c>
      <c r="Q135">
        <f t="shared" si="36"/>
        <v>40.593671679197996</v>
      </c>
      <c r="R135">
        <v>-19950</v>
      </c>
      <c r="S135" s="14">
        <v>43066</v>
      </c>
      <c r="T135">
        <v>215.27</v>
      </c>
      <c r="U135">
        <v>500</v>
      </c>
      <c r="V135">
        <f t="shared" si="38"/>
        <v>36.351093010303536</v>
      </c>
      <c r="W135">
        <f t="shared" si="42"/>
        <v>0</v>
      </c>
      <c r="X135">
        <f t="shared" si="43"/>
        <v>687.8125</v>
      </c>
      <c r="Y135">
        <f t="shared" si="44"/>
        <v>692.91781249999997</v>
      </c>
      <c r="Z135">
        <f t="shared" si="45"/>
        <v>0</v>
      </c>
    </row>
    <row r="136" spans="1:26" x14ac:dyDescent="0.15">
      <c r="B136" t="s">
        <v>609</v>
      </c>
      <c r="C136">
        <f>IF(COUNTIF(系1703!A:A,B136),1,0)</f>
        <v>0</v>
      </c>
      <c r="D136">
        <f>IF(COUNTIF(系1703!C:C,B136),1,0)</f>
        <v>0</v>
      </c>
      <c r="E136">
        <f>IF(COUNTIF(系1703!D:D,B136),1,0)</f>
        <v>0</v>
      </c>
      <c r="F136">
        <f>IF(COUNTIF(系1703!E:E,B136),1,0)</f>
        <v>0</v>
      </c>
      <c r="G136">
        <f t="shared" si="39"/>
        <v>0</v>
      </c>
      <c r="H136">
        <v>4500</v>
      </c>
      <c r="I136" s="1">
        <v>43033</v>
      </c>
      <c r="J136" s="18">
        <v>92</v>
      </c>
      <c r="K136" s="1">
        <f t="shared" si="40"/>
        <v>43125</v>
      </c>
      <c r="L136" s="15">
        <v>215</v>
      </c>
      <c r="M136" s="15">
        <v>20</v>
      </c>
      <c r="N136">
        <f t="shared" si="41"/>
        <v>20.718599033816425</v>
      </c>
      <c r="Q136">
        <f t="shared" si="36"/>
        <v>20.718599033816425</v>
      </c>
      <c r="R136">
        <v>-4500</v>
      </c>
      <c r="S136" s="14">
        <v>43125</v>
      </c>
      <c r="T136">
        <v>153.5</v>
      </c>
      <c r="V136">
        <f t="shared" si="38"/>
        <v>13.533212560386474</v>
      </c>
      <c r="W136">
        <f t="shared" si="42"/>
        <v>0</v>
      </c>
      <c r="X136">
        <f t="shared" si="43"/>
        <v>79.184782608695656</v>
      </c>
      <c r="Y136">
        <f t="shared" si="44"/>
        <v>51.722826086956523</v>
      </c>
      <c r="Z136">
        <f t="shared" si="45"/>
        <v>0</v>
      </c>
    </row>
    <row r="137" spans="1:26" x14ac:dyDescent="0.15">
      <c r="B137" s="7" t="s">
        <v>17</v>
      </c>
      <c r="C137">
        <f>IF(COUNTIF(系1703!A:A,B137),1,0)</f>
        <v>1</v>
      </c>
      <c r="D137">
        <f>IF(COUNTIF(系1703!C:C,B137),1,0)</f>
        <v>0</v>
      </c>
      <c r="E137">
        <f>IF(COUNTIF(系1703!D:D,B137),1,0)</f>
        <v>0</v>
      </c>
      <c r="F137">
        <f>IF(COUNTIF(系1703!E:E,B137),1,0)</f>
        <v>0</v>
      </c>
      <c r="G137">
        <f t="shared" si="39"/>
        <v>1</v>
      </c>
      <c r="H137">
        <v>4056</v>
      </c>
      <c r="I137" s="1">
        <v>43044</v>
      </c>
      <c r="J137">
        <v>170</v>
      </c>
      <c r="K137" s="1">
        <f t="shared" si="40"/>
        <v>43214</v>
      </c>
      <c r="L137">
        <v>17</v>
      </c>
      <c r="M137" s="15">
        <v>350</v>
      </c>
      <c r="N137">
        <f t="shared" si="41"/>
        <v>19.427282747418495</v>
      </c>
      <c r="Q137">
        <f t="shared" si="36"/>
        <v>19.427282747418495</v>
      </c>
      <c r="R137">
        <v>-4056</v>
      </c>
      <c r="S137" s="14">
        <v>43214</v>
      </c>
      <c r="T137">
        <v>361</v>
      </c>
      <c r="V137" s="23">
        <f t="shared" si="38"/>
        <v>19.109670495417102</v>
      </c>
      <c r="W137">
        <f t="shared" si="42"/>
        <v>0</v>
      </c>
      <c r="X137">
        <f t="shared" si="43"/>
        <v>66.923529411764704</v>
      </c>
      <c r="Y137">
        <f t="shared" si="44"/>
        <v>65.829411764705881</v>
      </c>
      <c r="Z137">
        <f t="shared" si="45"/>
        <v>0</v>
      </c>
    </row>
    <row r="138" spans="1:26" s="36" customFormat="1" x14ac:dyDescent="0.15">
      <c r="B138" s="37" t="s">
        <v>554</v>
      </c>
      <c r="C138">
        <f>IF(COUNTIF(系1703!A:A,B138),1,0)</f>
        <v>0</v>
      </c>
      <c r="D138">
        <f>IF(COUNTIF(系1703!C:C,B138),1,0)</f>
        <v>0</v>
      </c>
      <c r="E138">
        <f>IF(COUNTIF(系1703!D:D,B138),1,0)</f>
        <v>0</v>
      </c>
      <c r="F138">
        <f>IF(COUNTIF(系1703!E:E,B138),1,0)</f>
        <v>0</v>
      </c>
      <c r="G138">
        <f t="shared" si="39"/>
        <v>0</v>
      </c>
      <c r="H138" s="36">
        <v>50000</v>
      </c>
      <c r="I138" s="38">
        <v>43044</v>
      </c>
      <c r="J138" s="36">
        <v>15</v>
      </c>
      <c r="K138" s="38">
        <f t="shared" si="40"/>
        <v>43059</v>
      </c>
      <c r="L138" s="36">
        <v>250</v>
      </c>
      <c r="M138" s="40">
        <v>120</v>
      </c>
      <c r="N138" s="36">
        <f t="shared" si="41"/>
        <v>18.006666666666668</v>
      </c>
      <c r="O138" s="36" t="s">
        <v>289</v>
      </c>
      <c r="P138" s="36">
        <v>250</v>
      </c>
      <c r="Q138" s="36">
        <f t="shared" si="36"/>
        <v>30.173333333333332</v>
      </c>
      <c r="R138" s="36">
        <v>-50000</v>
      </c>
      <c r="S138" s="41">
        <v>43059</v>
      </c>
      <c r="T138" s="51">
        <v>470</v>
      </c>
      <c r="U138" s="36">
        <v>250</v>
      </c>
      <c r="V138" s="36">
        <f t="shared" si="38"/>
        <v>35.04</v>
      </c>
      <c r="W138" s="36">
        <f t="shared" si="42"/>
        <v>0</v>
      </c>
      <c r="X138">
        <f t="shared" si="43"/>
        <v>1281.3333333333333</v>
      </c>
      <c r="Y138">
        <f t="shared" si="44"/>
        <v>1488</v>
      </c>
      <c r="Z138" s="36">
        <f t="shared" si="45"/>
        <v>0</v>
      </c>
    </row>
    <row r="139" spans="1:26" s="36" customFormat="1" x14ac:dyDescent="0.15">
      <c r="B139" s="37" t="s">
        <v>554</v>
      </c>
      <c r="C139">
        <f>IF(COUNTIF(系1703!A:A,B139),1,0)</f>
        <v>0</v>
      </c>
      <c r="D139">
        <f>IF(COUNTIF(系1703!C:C,B139),1,0)</f>
        <v>0</v>
      </c>
      <c r="E139">
        <f>IF(COUNTIF(系1703!D:D,B139),1,0)</f>
        <v>0</v>
      </c>
      <c r="F139">
        <f>IF(COUNTIF(系1703!E:E,B139),1,0)</f>
        <v>0</v>
      </c>
      <c r="G139">
        <f t="shared" si="39"/>
        <v>0</v>
      </c>
      <c r="H139" s="36">
        <v>20000</v>
      </c>
      <c r="I139" s="38">
        <v>43044</v>
      </c>
      <c r="J139" s="36">
        <v>28</v>
      </c>
      <c r="K139" s="38">
        <f t="shared" si="40"/>
        <v>43072</v>
      </c>
      <c r="L139" s="36">
        <v>160</v>
      </c>
      <c r="M139" s="40">
        <v>100</v>
      </c>
      <c r="N139" s="36">
        <f t="shared" si="41"/>
        <v>16.946428571428573</v>
      </c>
      <c r="O139" s="36" t="s">
        <v>289</v>
      </c>
      <c r="P139" s="36">
        <v>160</v>
      </c>
      <c r="Q139" s="36">
        <f t="shared" si="36"/>
        <v>27.375</v>
      </c>
      <c r="R139" s="36">
        <v>-20000</v>
      </c>
      <c r="S139" s="41">
        <v>43073</v>
      </c>
      <c r="T139" s="51">
        <v>153</v>
      </c>
      <c r="U139" s="36">
        <v>160</v>
      </c>
      <c r="V139" s="36">
        <f t="shared" si="38"/>
        <v>19.697413793103447</v>
      </c>
      <c r="W139" s="36">
        <f t="shared" si="42"/>
        <v>0</v>
      </c>
      <c r="X139">
        <f t="shared" si="43"/>
        <v>465</v>
      </c>
      <c r="Y139">
        <f t="shared" si="44"/>
        <v>346.53571428571428</v>
      </c>
      <c r="Z139" s="36">
        <f t="shared" si="45"/>
        <v>0</v>
      </c>
    </row>
    <row r="140" spans="1:26" s="36" customFormat="1" x14ac:dyDescent="0.15">
      <c r="B140" s="62" t="s">
        <v>690</v>
      </c>
      <c r="C140">
        <f>IF(COUNTIF(系1703!A:A,B140),1,0)</f>
        <v>0</v>
      </c>
      <c r="D140">
        <f>IF(COUNTIF(系1703!C:C,B140),1,0)</f>
        <v>0</v>
      </c>
      <c r="E140">
        <f>IF(COUNTIF(系1703!D:D,B140),1,0)</f>
        <v>0</v>
      </c>
      <c r="F140">
        <f>IF(COUNTIF(系1703!E:E,B140),1,0)</f>
        <v>0</v>
      </c>
      <c r="G140">
        <f t="shared" si="39"/>
        <v>0</v>
      </c>
      <c r="H140" s="36">
        <v>100000</v>
      </c>
      <c r="I140" s="38">
        <v>43048</v>
      </c>
      <c r="J140" s="36">
        <v>35</v>
      </c>
      <c r="K140" s="38">
        <f t="shared" si="40"/>
        <v>43083</v>
      </c>
      <c r="L140" s="36">
        <v>760</v>
      </c>
      <c r="M140" s="40"/>
      <c r="N140" s="36">
        <f t="shared" si="41"/>
        <v>7.9257142857142862</v>
      </c>
      <c r="O140" s="36" t="s">
        <v>289</v>
      </c>
      <c r="P140" s="36">
        <v>400</v>
      </c>
      <c r="Q140" s="36">
        <f t="shared" si="36"/>
        <v>12.097142857142858</v>
      </c>
      <c r="R140" s="36">
        <v>-100000</v>
      </c>
      <c r="S140" s="41">
        <v>43084</v>
      </c>
      <c r="T140" s="51">
        <v>698.69</v>
      </c>
      <c r="U140" s="36">
        <v>400</v>
      </c>
      <c r="V140" s="36">
        <f t="shared" si="38"/>
        <v>11.139495833333333</v>
      </c>
      <c r="W140" s="36">
        <f t="shared" si="42"/>
        <v>0</v>
      </c>
      <c r="X140">
        <f t="shared" si="43"/>
        <v>1027.4285714285713</v>
      </c>
      <c r="Y140">
        <f t="shared" si="44"/>
        <v>973.12542857142853</v>
      </c>
      <c r="Z140" s="36">
        <f t="shared" si="45"/>
        <v>0</v>
      </c>
    </row>
    <row r="141" spans="1:26" s="36" customFormat="1" x14ac:dyDescent="0.15">
      <c r="B141" s="62" t="s">
        <v>710</v>
      </c>
      <c r="C141">
        <f>IF(COUNTIF(系1703!A:A,B141),1,0)</f>
        <v>0</v>
      </c>
      <c r="D141">
        <f>IF(COUNTIF(系1703!C:C,B141),1,0)</f>
        <v>1</v>
      </c>
      <c r="E141">
        <f>IF(COUNTIF(系1703!D:D,B141),1,0)</f>
        <v>1</v>
      </c>
      <c r="F141">
        <f>IF(COUNTIF(系1703!E:E,B141),1,0)</f>
        <v>1</v>
      </c>
      <c r="G141">
        <f t="shared" si="39"/>
        <v>3</v>
      </c>
      <c r="H141" s="36">
        <v>20000</v>
      </c>
      <c r="I141" s="38">
        <v>43056</v>
      </c>
      <c r="J141" s="36">
        <v>90</v>
      </c>
      <c r="K141" s="38">
        <f t="shared" si="40"/>
        <v>43146</v>
      </c>
      <c r="L141" s="36">
        <v>370</v>
      </c>
      <c r="M141" s="40"/>
      <c r="N141" s="36">
        <f t="shared" si="41"/>
        <v>7.5027777777777782</v>
      </c>
      <c r="O141" s="51" t="s">
        <v>711</v>
      </c>
      <c r="P141" s="36">
        <v>200</v>
      </c>
      <c r="Q141" s="36">
        <f t="shared" si="36"/>
        <v>11.558333333333334</v>
      </c>
      <c r="R141" s="51">
        <v>-20000</v>
      </c>
      <c r="S141" s="41">
        <v>43149</v>
      </c>
      <c r="T141" s="51">
        <v>397.01</v>
      </c>
      <c r="U141" s="36">
        <v>200</v>
      </c>
      <c r="V141" s="36">
        <f t="shared" si="38"/>
        <v>11.715518817204302</v>
      </c>
      <c r="W141" s="36">
        <f t="shared" si="42"/>
        <v>0</v>
      </c>
      <c r="X141">
        <f t="shared" si="43"/>
        <v>196.33333333333334</v>
      </c>
      <c r="Y141">
        <f t="shared" si="44"/>
        <v>205.63677777777778</v>
      </c>
      <c r="Z141" s="36">
        <f t="shared" si="45"/>
        <v>0</v>
      </c>
    </row>
    <row r="142" spans="1:26" ht="13.5" customHeight="1" x14ac:dyDescent="0.15">
      <c r="B142" t="s">
        <v>46</v>
      </c>
      <c r="C142">
        <f>IF(COUNTIF(系1703!A:A,B142),1,0)</f>
        <v>1</v>
      </c>
      <c r="D142">
        <f>IF(COUNTIF(系1703!C:C,B142),1,0)</f>
        <v>1</v>
      </c>
      <c r="E142">
        <f>IF(COUNTIF(系1703!D:D,B142),1,0)</f>
        <v>1</v>
      </c>
      <c r="F142">
        <f>IF(COUNTIF(系1703!E:E,B142),1,0)</f>
        <v>1</v>
      </c>
      <c r="G142">
        <f t="shared" si="39"/>
        <v>4</v>
      </c>
      <c r="H142">
        <v>7000</v>
      </c>
      <c r="I142" s="1">
        <v>43059</v>
      </c>
      <c r="J142">
        <v>62</v>
      </c>
      <c r="K142" s="1">
        <f t="shared" si="40"/>
        <v>43121</v>
      </c>
      <c r="L142">
        <v>100</v>
      </c>
      <c r="M142" s="15">
        <v>58</v>
      </c>
      <c r="N142">
        <f t="shared" si="41"/>
        <v>13.288018433179724</v>
      </c>
      <c r="Q142">
        <f t="shared" si="36"/>
        <v>13.288018433179724</v>
      </c>
      <c r="R142">
        <v>-7000</v>
      </c>
      <c r="S142" s="14">
        <v>43121</v>
      </c>
      <c r="T142" s="51">
        <v>160</v>
      </c>
      <c r="V142">
        <f t="shared" si="38"/>
        <v>13.456221198156681</v>
      </c>
      <c r="W142">
        <f t="shared" si="42"/>
        <v>0</v>
      </c>
      <c r="X142">
        <f t="shared" si="43"/>
        <v>79</v>
      </c>
      <c r="Y142">
        <f t="shared" si="44"/>
        <v>80</v>
      </c>
      <c r="Z142">
        <f t="shared" si="45"/>
        <v>0</v>
      </c>
    </row>
    <row r="143" spans="1:26" x14ac:dyDescent="0.15">
      <c r="B143" s="62" t="s">
        <v>730</v>
      </c>
      <c r="C143">
        <f>IF(COUNTIF(系1703!A:A,B143),1,0)</f>
        <v>0</v>
      </c>
      <c r="D143">
        <f>IF(COUNTIF(系1703!C:C,B143),1,0)</f>
        <v>0</v>
      </c>
      <c r="E143">
        <f>IF(COUNTIF(系1703!D:D,B143),1,0)</f>
        <v>0</v>
      </c>
      <c r="F143">
        <f>IF(COUNTIF(系1703!E:E,B143),1,0)</f>
        <v>0</v>
      </c>
      <c r="G143">
        <f t="shared" si="39"/>
        <v>0</v>
      </c>
      <c r="H143" s="36">
        <v>10000</v>
      </c>
      <c r="I143" s="38">
        <v>43068</v>
      </c>
      <c r="J143" s="36">
        <v>90</v>
      </c>
      <c r="K143" s="38">
        <f t="shared" si="40"/>
        <v>43158</v>
      </c>
      <c r="L143" s="36">
        <v>190</v>
      </c>
      <c r="M143" s="40"/>
      <c r="N143" s="36">
        <f t="shared" si="41"/>
        <v>7.7055555555555557</v>
      </c>
      <c r="O143" s="36" t="s">
        <v>289</v>
      </c>
      <c r="P143" s="36">
        <v>350</v>
      </c>
      <c r="Q143" s="36">
        <f t="shared" si="36"/>
        <v>21.9</v>
      </c>
      <c r="R143" s="36">
        <v>-10000</v>
      </c>
      <c r="S143" s="41">
        <v>43165</v>
      </c>
      <c r="T143" s="51">
        <v>212.22</v>
      </c>
      <c r="U143" s="36">
        <v>350</v>
      </c>
      <c r="V143" s="36">
        <f t="shared" si="38"/>
        <v>21.155701030927837</v>
      </c>
      <c r="W143" s="36">
        <f t="shared" si="42"/>
        <v>0</v>
      </c>
      <c r="X143">
        <f t="shared" si="43"/>
        <v>186</v>
      </c>
      <c r="Y143">
        <f t="shared" si="44"/>
        <v>193.65355555555556</v>
      </c>
      <c r="Z143" s="36">
        <f t="shared" si="45"/>
        <v>0</v>
      </c>
    </row>
    <row r="144" spans="1:26" x14ac:dyDescent="0.15">
      <c r="B144" s="62" t="s">
        <v>731</v>
      </c>
      <c r="C144">
        <f>IF(COUNTIF(系1703!A:A,B144),1,0)</f>
        <v>0</v>
      </c>
      <c r="D144">
        <f>IF(COUNTIF(系1703!C:C,B144),1,0)</f>
        <v>0</v>
      </c>
      <c r="E144">
        <f>IF(COUNTIF(系1703!D:D,B144),1,0)</f>
        <v>0</v>
      </c>
      <c r="F144">
        <f>IF(COUNTIF(系1703!E:E,B144),1,0)</f>
        <v>0</v>
      </c>
      <c r="G144">
        <f t="shared" si="39"/>
        <v>0</v>
      </c>
      <c r="H144" s="36">
        <v>1000</v>
      </c>
      <c r="I144" s="38">
        <v>43067</v>
      </c>
      <c r="J144" s="36">
        <v>30</v>
      </c>
      <c r="K144" s="38">
        <f t="shared" si="40"/>
        <v>43097</v>
      </c>
      <c r="L144" s="36">
        <v>5</v>
      </c>
      <c r="M144" s="40"/>
      <c r="N144" s="36">
        <f t="shared" si="41"/>
        <v>6.083333333333333</v>
      </c>
      <c r="O144" s="36"/>
      <c r="P144" s="36">
        <v>10</v>
      </c>
      <c r="Q144" s="36">
        <f t="shared" si="36"/>
        <v>18.25</v>
      </c>
      <c r="R144" s="36">
        <v>-1000</v>
      </c>
      <c r="S144" s="41">
        <v>43104</v>
      </c>
      <c r="T144" s="51">
        <v>5</v>
      </c>
      <c r="U144" s="51">
        <v>10</v>
      </c>
      <c r="V144" s="36">
        <f t="shared" si="38"/>
        <v>14.797297297297296</v>
      </c>
      <c r="W144" s="36">
        <f t="shared" si="42"/>
        <v>0</v>
      </c>
      <c r="X144">
        <f t="shared" si="43"/>
        <v>15.5</v>
      </c>
      <c r="Y144">
        <f t="shared" si="44"/>
        <v>15.5</v>
      </c>
      <c r="Z144" s="36">
        <f t="shared" si="45"/>
        <v>0</v>
      </c>
    </row>
    <row r="145" spans="1:26" x14ac:dyDescent="0.15">
      <c r="B145" s="62" t="s">
        <v>650</v>
      </c>
      <c r="C145">
        <f>IF(COUNTIF(系1703!A:A,B145),1,0)</f>
        <v>0</v>
      </c>
      <c r="D145">
        <f>IF(COUNTIF(系1703!C:C,B145),1,0)</f>
        <v>0</v>
      </c>
      <c r="E145">
        <f>IF(COUNTIF(系1703!D:D,B145),1,0)</f>
        <v>0</v>
      </c>
      <c r="F145">
        <f>IF(COUNTIF(系1703!E:E,B145),1,0)</f>
        <v>0</v>
      </c>
      <c r="G145">
        <f t="shared" si="39"/>
        <v>0</v>
      </c>
      <c r="H145" s="36">
        <v>19950</v>
      </c>
      <c r="I145" s="38">
        <v>43068</v>
      </c>
      <c r="J145" s="36">
        <v>90</v>
      </c>
      <c r="K145" s="38">
        <v>43136</v>
      </c>
      <c r="L145" s="36">
        <v>500</v>
      </c>
      <c r="M145" s="40"/>
      <c r="N145" s="36">
        <f t="shared" si="41"/>
        <v>10.164299637983849</v>
      </c>
      <c r="O145" s="36" t="s">
        <v>289</v>
      </c>
      <c r="P145" s="36">
        <v>230</v>
      </c>
      <c r="Q145" s="36">
        <f t="shared" si="36"/>
        <v>14.839877471456418</v>
      </c>
      <c r="R145" s="36">
        <v>-19950</v>
      </c>
      <c r="S145" s="41">
        <v>43136</v>
      </c>
      <c r="T145" s="51">
        <v>411.65</v>
      </c>
      <c r="U145" s="36">
        <v>230</v>
      </c>
      <c r="V145" s="36">
        <f t="shared" si="38"/>
        <v>17.263913460120889</v>
      </c>
      <c r="W145" s="36">
        <f t="shared" si="42"/>
        <v>0</v>
      </c>
      <c r="X145">
        <f t="shared" si="43"/>
        <v>251.44444444444446</v>
      </c>
      <c r="Y145">
        <f t="shared" si="44"/>
        <v>221.01277777777776</v>
      </c>
      <c r="Z145" s="36">
        <f t="shared" si="45"/>
        <v>0</v>
      </c>
    </row>
    <row r="146" spans="1:26" x14ac:dyDescent="0.15">
      <c r="A146">
        <v>-30057.5</v>
      </c>
      <c r="B146" s="62" t="s">
        <v>40</v>
      </c>
      <c r="C146">
        <f>IF(COUNTIF(系1703!A:A,B146),1,0)</f>
        <v>1</v>
      </c>
      <c r="D146">
        <f>IF(COUNTIF(系1703!C:C,B146),1,0)</f>
        <v>1</v>
      </c>
      <c r="E146">
        <f>IF(COUNTIF(系1703!D:D,B146),1,0)</f>
        <v>1</v>
      </c>
      <c r="F146">
        <f>IF(COUNTIF(系1703!E:E,B146),1,0)</f>
        <v>1</v>
      </c>
      <c r="G146">
        <f t="shared" si="39"/>
        <v>4</v>
      </c>
      <c r="H146" s="36">
        <v>20000</v>
      </c>
      <c r="I146" s="38">
        <v>43073</v>
      </c>
      <c r="J146" s="36">
        <v>90</v>
      </c>
      <c r="K146" s="38">
        <f t="shared" ref="K146:K155" si="46">I146+J146</f>
        <v>43163</v>
      </c>
      <c r="L146" s="36">
        <v>350</v>
      </c>
      <c r="M146" s="40">
        <v>200</v>
      </c>
      <c r="N146" s="36">
        <f t="shared" si="41"/>
        <v>11.152777777777779</v>
      </c>
      <c r="O146" s="36"/>
      <c r="P146" s="36"/>
      <c r="Q146" s="36">
        <f t="shared" si="36"/>
        <v>11.152777777777779</v>
      </c>
      <c r="R146" s="51">
        <v>-20000</v>
      </c>
      <c r="S146" s="41">
        <v>43166</v>
      </c>
      <c r="T146" s="51">
        <v>531.29</v>
      </c>
      <c r="U146" s="36"/>
      <c r="V146" s="36">
        <f t="shared" si="38"/>
        <v>10.425852150537635</v>
      </c>
      <c r="W146" s="36">
        <f t="shared" si="42"/>
        <v>0</v>
      </c>
      <c r="X146">
        <f t="shared" si="43"/>
        <v>189.44444444444446</v>
      </c>
      <c r="Y146">
        <f t="shared" si="44"/>
        <v>182.99988888888888</v>
      </c>
      <c r="Z146" s="36">
        <f t="shared" si="45"/>
        <v>0</v>
      </c>
    </row>
    <row r="147" spans="1:26" x14ac:dyDescent="0.15">
      <c r="B147" s="62" t="s">
        <v>40</v>
      </c>
      <c r="C147">
        <f>IF(COUNTIF(系1703!A:A,B147),1,0)</f>
        <v>1</v>
      </c>
      <c r="D147">
        <f>IF(COUNTIF(系1703!C:C,B147),1,0)</f>
        <v>1</v>
      </c>
      <c r="E147">
        <f>IF(COUNTIF(系1703!D:D,B147),1,0)</f>
        <v>1</v>
      </c>
      <c r="F147">
        <f>IF(COUNTIF(系1703!E:E,B147),1,0)</f>
        <v>1</v>
      </c>
      <c r="G147">
        <f t="shared" si="39"/>
        <v>4</v>
      </c>
      <c r="H147" s="36">
        <v>31500</v>
      </c>
      <c r="I147" s="38">
        <v>43074</v>
      </c>
      <c r="J147" s="36">
        <v>90</v>
      </c>
      <c r="K147" s="38">
        <f t="shared" si="46"/>
        <v>43164</v>
      </c>
      <c r="L147" s="36">
        <v>550</v>
      </c>
      <c r="M147" s="40">
        <v>320</v>
      </c>
      <c r="N147" s="36">
        <f t="shared" si="41"/>
        <v>11.201058201058201</v>
      </c>
      <c r="O147" s="36"/>
      <c r="P147" s="36"/>
      <c r="Q147" s="36">
        <f t="shared" si="36"/>
        <v>11.201058201058201</v>
      </c>
      <c r="R147" s="36">
        <v>-31500</v>
      </c>
      <c r="S147" s="41">
        <v>43166</v>
      </c>
      <c r="T147" s="51">
        <v>800</v>
      </c>
      <c r="U147" s="36"/>
      <c r="V147" s="36">
        <f t="shared" si="38"/>
        <v>10.07591442374051</v>
      </c>
      <c r="W147" s="36">
        <f t="shared" si="42"/>
        <v>0</v>
      </c>
      <c r="X147">
        <f t="shared" si="43"/>
        <v>299.66666666666669</v>
      </c>
      <c r="Y147">
        <f t="shared" si="44"/>
        <v>275.55555555555554</v>
      </c>
      <c r="Z147" s="36">
        <f t="shared" si="45"/>
        <v>0</v>
      </c>
    </row>
    <row r="148" spans="1:26" x14ac:dyDescent="0.15">
      <c r="B148" t="s">
        <v>390</v>
      </c>
      <c r="C148">
        <f>IF(COUNTIF(系1703!A:A,B148),1,0)</f>
        <v>0</v>
      </c>
      <c r="D148">
        <f>IF(COUNTIF(系1703!C:C,B148),1,0)</f>
        <v>0</v>
      </c>
      <c r="E148">
        <f>IF(COUNTIF(系1703!D:D,B148),1,0)</f>
        <v>0</v>
      </c>
      <c r="F148">
        <f>IF(COUNTIF(系1703!E:E,B148),1,0)</f>
        <v>0</v>
      </c>
      <c r="G148">
        <f t="shared" si="39"/>
        <v>0</v>
      </c>
      <c r="H148">
        <v>9800</v>
      </c>
      <c r="I148" s="1">
        <v>43088</v>
      </c>
      <c r="J148">
        <v>31</v>
      </c>
      <c r="K148" s="1">
        <f t="shared" si="46"/>
        <v>43119</v>
      </c>
      <c r="L148">
        <v>58</v>
      </c>
      <c r="M148" s="15">
        <v>200</v>
      </c>
      <c r="N148">
        <f t="shared" si="41"/>
        <v>30.997366688610928</v>
      </c>
      <c r="R148">
        <v>-9800</v>
      </c>
      <c r="S148" s="14">
        <v>43119</v>
      </c>
      <c r="T148">
        <v>253</v>
      </c>
      <c r="V148" s="23">
        <f t="shared" si="38"/>
        <v>30.396642527978933</v>
      </c>
      <c r="W148">
        <f t="shared" si="42"/>
        <v>0</v>
      </c>
      <c r="X148">
        <f t="shared" si="43"/>
        <v>258</v>
      </c>
      <c r="Y148">
        <f t="shared" si="44"/>
        <v>253</v>
      </c>
      <c r="Z148">
        <f t="shared" si="45"/>
        <v>0</v>
      </c>
    </row>
    <row r="149" spans="1:26" x14ac:dyDescent="0.15">
      <c r="B149" s="7" t="s">
        <v>728</v>
      </c>
      <c r="C149">
        <f>IF(COUNTIF(系1703!A:A,B149),1,0)</f>
        <v>0</v>
      </c>
      <c r="D149">
        <f>IF(COUNTIF(系1703!C:C,B149),1,0)</f>
        <v>1</v>
      </c>
      <c r="E149">
        <f>IF(COUNTIF(系1703!D:D,B149),1,0)</f>
        <v>1</v>
      </c>
      <c r="F149">
        <f>IF(COUNTIF(系1703!E:E,B149),1,0)</f>
        <v>1</v>
      </c>
      <c r="G149">
        <f t="shared" si="39"/>
        <v>3</v>
      </c>
      <c r="H149">
        <v>34000</v>
      </c>
      <c r="I149" s="1">
        <v>43093</v>
      </c>
      <c r="J149">
        <v>31</v>
      </c>
      <c r="K149" s="1">
        <f t="shared" si="46"/>
        <v>43124</v>
      </c>
      <c r="L149" s="81">
        <v>440</v>
      </c>
      <c r="M149" s="15">
        <v>100</v>
      </c>
      <c r="N149">
        <f t="shared" si="41"/>
        <v>18.700189753320682</v>
      </c>
      <c r="O149" s="51" t="s">
        <v>759</v>
      </c>
      <c r="Q149">
        <f t="shared" ref="Q149:Q177" si="47">(L149+M149+P149)*36500/(H149*J149)</f>
        <v>18.700189753320682</v>
      </c>
      <c r="R149">
        <v>-34000</v>
      </c>
      <c r="S149" s="14">
        <v>43124</v>
      </c>
      <c r="T149">
        <v>350</v>
      </c>
      <c r="V149">
        <f t="shared" si="38"/>
        <v>12.120493358633777</v>
      </c>
      <c r="W149">
        <f t="shared" si="42"/>
        <v>0</v>
      </c>
      <c r="X149">
        <f t="shared" si="43"/>
        <v>540</v>
      </c>
      <c r="Y149">
        <f t="shared" si="44"/>
        <v>350</v>
      </c>
      <c r="Z149">
        <f t="shared" si="45"/>
        <v>0</v>
      </c>
    </row>
    <row r="150" spans="1:26" x14ac:dyDescent="0.15">
      <c r="B150" s="7" t="s">
        <v>760</v>
      </c>
      <c r="C150">
        <f>IF(COUNTIF(系1703!A:A,B150),1,0)</f>
        <v>1</v>
      </c>
      <c r="D150">
        <f>IF(COUNTIF(系1703!C:C,B150),1,0)</f>
        <v>1</v>
      </c>
      <c r="E150">
        <f>IF(COUNTIF(系1703!D:D,B150),1,0)</f>
        <v>1</v>
      </c>
      <c r="F150">
        <f>IF(COUNTIF(系1703!E:E,B150),1,0)</f>
        <v>1</v>
      </c>
      <c r="G150">
        <f t="shared" si="39"/>
        <v>4</v>
      </c>
      <c r="H150">
        <v>55000</v>
      </c>
      <c r="I150" s="1">
        <v>43091</v>
      </c>
      <c r="J150">
        <v>30</v>
      </c>
      <c r="K150" s="1">
        <f t="shared" si="46"/>
        <v>43121</v>
      </c>
      <c r="L150" s="81">
        <v>330</v>
      </c>
      <c r="N150">
        <f t="shared" si="41"/>
        <v>7.3</v>
      </c>
      <c r="O150" s="36" t="s">
        <v>289</v>
      </c>
      <c r="P150">
        <v>468</v>
      </c>
      <c r="Q150">
        <f t="shared" si="47"/>
        <v>17.652727272727272</v>
      </c>
      <c r="R150">
        <v>-55000</v>
      </c>
      <c r="S150" s="14">
        <v>43123</v>
      </c>
      <c r="T150">
        <v>326.99</v>
      </c>
      <c r="U150">
        <v>468</v>
      </c>
      <c r="V150">
        <f t="shared" si="38"/>
        <v>16.487008522727272</v>
      </c>
      <c r="W150">
        <f t="shared" si="42"/>
        <v>0</v>
      </c>
      <c r="X150">
        <f t="shared" si="43"/>
        <v>824.6</v>
      </c>
      <c r="Y150">
        <f t="shared" si="44"/>
        <v>821.48966666666661</v>
      </c>
      <c r="Z150">
        <f t="shared" si="45"/>
        <v>0</v>
      </c>
    </row>
    <row r="151" spans="1:26" x14ac:dyDescent="0.15">
      <c r="B151" s="7" t="s">
        <v>761</v>
      </c>
      <c r="C151">
        <f>IF(COUNTIF(系1703!A:A,B151),1,0)</f>
        <v>0</v>
      </c>
      <c r="D151">
        <f>IF(COUNTIF(系1703!C:C,B151),1,0)</f>
        <v>1</v>
      </c>
      <c r="E151">
        <f>IF(COUNTIF(系1703!D:D,B151),1,0)</f>
        <v>0</v>
      </c>
      <c r="F151">
        <f>IF(COUNTIF(系1703!E:E,B151),1,0)</f>
        <v>1</v>
      </c>
      <c r="G151">
        <f t="shared" si="39"/>
        <v>2</v>
      </c>
      <c r="H151">
        <v>20000</v>
      </c>
      <c r="I151" s="1">
        <v>43094</v>
      </c>
      <c r="J151">
        <v>90</v>
      </c>
      <c r="K151" s="1">
        <f t="shared" si="46"/>
        <v>43184</v>
      </c>
      <c r="L151" s="81">
        <v>600</v>
      </c>
      <c r="M151" s="15">
        <v>30</v>
      </c>
      <c r="N151">
        <f t="shared" si="41"/>
        <v>12.775</v>
      </c>
      <c r="O151" s="36" t="s">
        <v>289</v>
      </c>
      <c r="P151">
        <v>300</v>
      </c>
      <c r="Q151">
        <f t="shared" si="47"/>
        <v>18.858333333333334</v>
      </c>
      <c r="R151">
        <v>-20000</v>
      </c>
      <c r="S151" s="14">
        <v>43154</v>
      </c>
      <c r="T151">
        <v>327.87</v>
      </c>
      <c r="U151">
        <v>300</v>
      </c>
      <c r="V151">
        <f t="shared" si="38"/>
        <v>19.0977125</v>
      </c>
      <c r="W151">
        <f t="shared" si="42"/>
        <v>0</v>
      </c>
      <c r="X151">
        <f t="shared" si="43"/>
        <v>320.33333333333331</v>
      </c>
      <c r="Y151">
        <f t="shared" si="44"/>
        <v>216.26633333333334</v>
      </c>
      <c r="Z151">
        <f t="shared" si="45"/>
        <v>0</v>
      </c>
    </row>
    <row r="152" spans="1:26" x14ac:dyDescent="0.15">
      <c r="B152" s="7" t="s">
        <v>728</v>
      </c>
      <c r="C152">
        <f>IF(COUNTIF(系1703!A:A,B152),1,0)</f>
        <v>0</v>
      </c>
      <c r="D152">
        <f>IF(COUNTIF(系1703!C:C,B152),1,0)</f>
        <v>1</v>
      </c>
      <c r="E152">
        <f>IF(COUNTIF(系1703!D:D,B152),1,0)</f>
        <v>1</v>
      </c>
      <c r="F152">
        <f>IF(COUNTIF(系1703!E:E,B152),1,0)</f>
        <v>1</v>
      </c>
      <c r="G152">
        <f t="shared" si="39"/>
        <v>3</v>
      </c>
      <c r="H152">
        <v>15000</v>
      </c>
      <c r="I152" s="1">
        <v>43094</v>
      </c>
      <c r="J152">
        <v>31</v>
      </c>
      <c r="K152" s="1">
        <f t="shared" si="46"/>
        <v>43125</v>
      </c>
      <c r="L152" s="81">
        <v>150</v>
      </c>
      <c r="M152" s="15">
        <v>100</v>
      </c>
      <c r="N152">
        <f t="shared" si="41"/>
        <v>19.623655913978496</v>
      </c>
      <c r="O152" s="51" t="s">
        <v>598</v>
      </c>
      <c r="Q152">
        <f t="shared" si="47"/>
        <v>19.623655913978496</v>
      </c>
      <c r="R152">
        <v>-15000</v>
      </c>
      <c r="S152" s="14">
        <v>43125</v>
      </c>
      <c r="T152">
        <v>219</v>
      </c>
      <c r="V152">
        <f t="shared" si="38"/>
        <v>17.190322580645162</v>
      </c>
      <c r="W152">
        <f t="shared" si="42"/>
        <v>0</v>
      </c>
      <c r="X152">
        <f t="shared" si="43"/>
        <v>250</v>
      </c>
      <c r="Y152">
        <f t="shared" si="44"/>
        <v>219</v>
      </c>
      <c r="Z152">
        <f t="shared" si="45"/>
        <v>0</v>
      </c>
    </row>
    <row r="153" spans="1:26" x14ac:dyDescent="0.15">
      <c r="B153" s="7" t="s">
        <v>728</v>
      </c>
      <c r="C153">
        <f>IF(COUNTIF(系1703!A:A,B153),1,0)</f>
        <v>0</v>
      </c>
      <c r="D153">
        <f>IF(COUNTIF(系1703!C:C,B153),1,0)</f>
        <v>1</v>
      </c>
      <c r="E153">
        <f>IF(COUNTIF(系1703!D:D,B153),1,0)</f>
        <v>1</v>
      </c>
      <c r="F153">
        <f>IF(COUNTIF(系1703!E:E,B153),1,0)</f>
        <v>1</v>
      </c>
      <c r="G153">
        <f t="shared" si="39"/>
        <v>3</v>
      </c>
      <c r="H153">
        <v>1000</v>
      </c>
      <c r="I153" s="1">
        <v>43094</v>
      </c>
      <c r="J153">
        <v>38</v>
      </c>
      <c r="K153" s="1">
        <f t="shared" si="46"/>
        <v>43132</v>
      </c>
      <c r="L153" s="81">
        <v>18</v>
      </c>
      <c r="N153">
        <f t="shared" si="41"/>
        <v>17.289473684210527</v>
      </c>
      <c r="O153" s="51" t="s">
        <v>598</v>
      </c>
      <c r="Q153">
        <f t="shared" si="47"/>
        <v>17.289473684210527</v>
      </c>
      <c r="R153">
        <v>-1000</v>
      </c>
      <c r="S153" s="14">
        <v>43133</v>
      </c>
      <c r="T153">
        <v>18</v>
      </c>
      <c r="V153">
        <f t="shared" si="38"/>
        <v>16.846153846153847</v>
      </c>
      <c r="W153">
        <f t="shared" si="42"/>
        <v>0</v>
      </c>
      <c r="X153">
        <f t="shared" si="43"/>
        <v>14.684210526315789</v>
      </c>
      <c r="Y153">
        <f t="shared" si="44"/>
        <v>14.684210526315789</v>
      </c>
      <c r="Z153">
        <f t="shared" si="45"/>
        <v>0</v>
      </c>
    </row>
    <row r="154" spans="1:26" x14ac:dyDescent="0.15">
      <c r="B154" t="s">
        <v>61</v>
      </c>
      <c r="C154">
        <f>IF(COUNTIF(系1703!A:A,B154),1,0)</f>
        <v>1</v>
      </c>
      <c r="D154">
        <f>IF(COUNTIF(系1703!C:C,B154),1,0)</f>
        <v>1</v>
      </c>
      <c r="E154">
        <f>IF(COUNTIF(系1703!D:D,B154),1,0)</f>
        <v>0</v>
      </c>
      <c r="F154">
        <f>IF(COUNTIF(系1703!E:E,B154),1,0)</f>
        <v>0</v>
      </c>
      <c r="G154">
        <f t="shared" si="39"/>
        <v>2</v>
      </c>
      <c r="H154">
        <v>10000</v>
      </c>
      <c r="I154" s="1">
        <v>43095</v>
      </c>
      <c r="J154">
        <v>32</v>
      </c>
      <c r="K154" s="1">
        <f t="shared" si="46"/>
        <v>43127</v>
      </c>
      <c r="L154">
        <v>45</v>
      </c>
      <c r="M154" s="15">
        <v>88</v>
      </c>
      <c r="N154">
        <f t="shared" si="41"/>
        <v>15.1703125</v>
      </c>
      <c r="Q154">
        <f t="shared" si="47"/>
        <v>15.1703125</v>
      </c>
      <c r="R154">
        <v>-10000</v>
      </c>
      <c r="S154" s="14">
        <v>43131</v>
      </c>
      <c r="T154">
        <v>129.1</v>
      </c>
      <c r="V154" s="23">
        <f t="shared" si="38"/>
        <v>13.089305555555555</v>
      </c>
      <c r="W154">
        <f t="shared" si="42"/>
        <v>0</v>
      </c>
      <c r="X154">
        <f t="shared" si="43"/>
        <v>128.84375</v>
      </c>
      <c r="Y154">
        <f t="shared" si="44"/>
        <v>125.065625</v>
      </c>
      <c r="Z154">
        <f t="shared" si="45"/>
        <v>0</v>
      </c>
    </row>
    <row r="155" spans="1:26" s="36" customFormat="1" x14ac:dyDescent="0.15">
      <c r="B155" s="51" t="s">
        <v>748</v>
      </c>
      <c r="C155" s="36">
        <f>IF(COUNTIF(系1703!A:A,B155),1,0)</f>
        <v>0</v>
      </c>
      <c r="D155" s="36">
        <f>IF(COUNTIF(系1703!C:C,B155),1,0)</f>
        <v>0</v>
      </c>
      <c r="E155" s="36">
        <f>IF(COUNTIF(系1703!D:D,B155),1,0)</f>
        <v>0</v>
      </c>
      <c r="F155" s="36">
        <f>IF(COUNTIF(系1703!E:E,B155),1,0)</f>
        <v>0</v>
      </c>
      <c r="G155">
        <f t="shared" si="39"/>
        <v>0</v>
      </c>
      <c r="H155" s="36">
        <v>50000</v>
      </c>
      <c r="I155" s="38">
        <v>43097</v>
      </c>
      <c r="J155" s="36">
        <v>33</v>
      </c>
      <c r="K155" s="38">
        <f t="shared" si="46"/>
        <v>43130</v>
      </c>
      <c r="L155" s="39">
        <v>270</v>
      </c>
      <c r="M155" s="40"/>
      <c r="N155" s="36">
        <f t="shared" si="41"/>
        <v>5.9727272727272727</v>
      </c>
      <c r="O155" s="36" t="s">
        <v>289</v>
      </c>
      <c r="P155" s="51">
        <v>480</v>
      </c>
      <c r="Q155" s="36">
        <f t="shared" si="47"/>
        <v>16.59090909090909</v>
      </c>
      <c r="R155" s="36">
        <v>-50000</v>
      </c>
      <c r="S155" s="41">
        <v>43133</v>
      </c>
      <c r="T155" s="51">
        <v>280</v>
      </c>
      <c r="U155" s="51">
        <v>480</v>
      </c>
      <c r="V155" s="36">
        <f t="shared" si="38"/>
        <v>15.411111111111111</v>
      </c>
      <c r="W155" s="36">
        <f t="shared" si="42"/>
        <v>0</v>
      </c>
      <c r="X155">
        <f t="shared" si="43"/>
        <v>704.5454545454545</v>
      </c>
      <c r="Y155">
        <f t="shared" si="44"/>
        <v>713.93939393939399</v>
      </c>
      <c r="Z155" s="36">
        <f t="shared" si="45"/>
        <v>0</v>
      </c>
    </row>
    <row r="156" spans="1:26" s="36" customFormat="1" x14ac:dyDescent="0.15">
      <c r="B156" s="36" t="s">
        <v>46</v>
      </c>
      <c r="C156" s="36">
        <f>IF(COUNTIF(系1703!A:A,B156),1,0)</f>
        <v>1</v>
      </c>
      <c r="D156" s="36">
        <f>IF(COUNTIF(系1703!C:C,B156),1,0)</f>
        <v>1</v>
      </c>
      <c r="E156" s="36">
        <f>IF(COUNTIF(系1703!D:D,B156),1,0)</f>
        <v>1</v>
      </c>
      <c r="F156" s="36">
        <f>IF(COUNTIF(系1703!E:E,B156),1,0)</f>
        <v>1</v>
      </c>
      <c r="G156" s="36">
        <f t="shared" si="39"/>
        <v>4</v>
      </c>
      <c r="H156" s="36">
        <v>2000</v>
      </c>
      <c r="I156" s="38">
        <v>43105</v>
      </c>
      <c r="J156" s="36">
        <v>61</v>
      </c>
      <c r="K156" s="38">
        <v>43164</v>
      </c>
      <c r="L156" s="39">
        <v>30</v>
      </c>
      <c r="M156" s="40">
        <v>20</v>
      </c>
      <c r="N156" s="36">
        <f t="shared" si="41"/>
        <v>14.959016393442623</v>
      </c>
      <c r="Q156" s="36">
        <f t="shared" si="47"/>
        <v>14.959016393442623</v>
      </c>
      <c r="R156" s="36">
        <v>-2000</v>
      </c>
      <c r="S156" s="41">
        <v>43164</v>
      </c>
      <c r="T156" s="36">
        <v>52.43</v>
      </c>
      <c r="V156" s="36">
        <f t="shared" si="38"/>
        <v>16.217754237288137</v>
      </c>
      <c r="W156" s="36">
        <f t="shared" si="42"/>
        <v>0</v>
      </c>
      <c r="X156">
        <f t="shared" si="43"/>
        <v>25.409836065573771</v>
      </c>
      <c r="Y156">
        <f t="shared" si="44"/>
        <v>26.644754098360654</v>
      </c>
      <c r="Z156" s="36">
        <f t="shared" si="45"/>
        <v>0</v>
      </c>
    </row>
    <row r="157" spans="1:26" x14ac:dyDescent="0.15">
      <c r="A157" t="s">
        <v>780</v>
      </c>
      <c r="B157" s="62" t="s">
        <v>731</v>
      </c>
      <c r="C157">
        <f>IF(COUNTIF(系1703!A:A,B157),1,0)</f>
        <v>0</v>
      </c>
      <c r="D157">
        <f>IF(COUNTIF(系1703!C:C,B157),1,0)</f>
        <v>0</v>
      </c>
      <c r="E157">
        <f>IF(COUNTIF(系1703!D:D,B157),1,0)</f>
        <v>0</v>
      </c>
      <c r="F157">
        <f>IF(COUNTIF(系1703!E:E,B157),1,0)</f>
        <v>0</v>
      </c>
      <c r="G157">
        <f t="shared" si="39"/>
        <v>0</v>
      </c>
      <c r="H157" s="36">
        <v>1000</v>
      </c>
      <c r="I157" s="38">
        <v>43106</v>
      </c>
      <c r="J157" s="36">
        <v>31</v>
      </c>
      <c r="K157" s="38">
        <f t="shared" ref="K157:K177" si="48">I157+J157</f>
        <v>43137</v>
      </c>
      <c r="L157" s="36">
        <v>5</v>
      </c>
      <c r="M157" s="40"/>
      <c r="N157" s="36">
        <f t="shared" si="41"/>
        <v>5.887096774193548</v>
      </c>
      <c r="O157" s="36"/>
      <c r="P157" s="36">
        <v>10</v>
      </c>
      <c r="Q157" s="36">
        <f t="shared" si="47"/>
        <v>17.661290322580644</v>
      </c>
      <c r="R157" s="51">
        <v>-1000</v>
      </c>
      <c r="S157" s="41">
        <v>43143</v>
      </c>
      <c r="T157" s="51">
        <v>5</v>
      </c>
      <c r="U157" s="36">
        <v>10</v>
      </c>
      <c r="V157" s="36">
        <f t="shared" si="38"/>
        <v>14.797297297297296</v>
      </c>
      <c r="W157" s="36">
        <f t="shared" si="42"/>
        <v>0</v>
      </c>
      <c r="X157">
        <f t="shared" si="43"/>
        <v>15</v>
      </c>
      <c r="Y157">
        <f t="shared" si="44"/>
        <v>15</v>
      </c>
      <c r="Z157" s="36">
        <f t="shared" si="45"/>
        <v>0</v>
      </c>
    </row>
    <row r="158" spans="1:26" x14ac:dyDescent="0.15">
      <c r="A158" t="s">
        <v>780</v>
      </c>
      <c r="B158" s="62" t="s">
        <v>731</v>
      </c>
      <c r="C158">
        <f>IF(COUNTIF(系1703!A:A,B158),1,0)</f>
        <v>0</v>
      </c>
      <c r="D158">
        <f>IF(COUNTIF(系1703!C:C,B158),1,0)</f>
        <v>0</v>
      </c>
      <c r="E158">
        <f>IF(COUNTIF(系1703!D:D,B158),1,0)</f>
        <v>0</v>
      </c>
      <c r="F158">
        <f>IF(COUNTIF(系1703!E:E,B158),1,0)</f>
        <v>0</v>
      </c>
      <c r="G158">
        <f t="shared" si="39"/>
        <v>0</v>
      </c>
      <c r="H158" s="36">
        <v>1000</v>
      </c>
      <c r="I158" s="38">
        <v>43111</v>
      </c>
      <c r="J158" s="36">
        <v>63</v>
      </c>
      <c r="K158" s="38">
        <f t="shared" si="48"/>
        <v>43174</v>
      </c>
      <c r="L158" s="36">
        <v>5</v>
      </c>
      <c r="M158" s="40"/>
      <c r="N158" s="36">
        <f t="shared" si="41"/>
        <v>2.8968253968253967</v>
      </c>
      <c r="O158" s="36"/>
      <c r="P158" s="36">
        <v>20</v>
      </c>
      <c r="Q158" s="36">
        <f t="shared" si="47"/>
        <v>14.484126984126984</v>
      </c>
      <c r="R158" s="51">
        <v>-1000</v>
      </c>
      <c r="S158" s="41">
        <v>43172</v>
      </c>
      <c r="T158" s="51">
        <v>7</v>
      </c>
      <c r="U158" s="36">
        <v>20</v>
      </c>
      <c r="V158" s="36">
        <f t="shared" si="38"/>
        <v>16.155737704918032</v>
      </c>
      <c r="W158" s="36">
        <f t="shared" si="42"/>
        <v>0</v>
      </c>
      <c r="X158">
        <f t="shared" si="43"/>
        <v>12.301587301587302</v>
      </c>
      <c r="Y158">
        <f t="shared" si="44"/>
        <v>13.285714285714286</v>
      </c>
      <c r="Z158" s="36">
        <f t="shared" si="45"/>
        <v>0</v>
      </c>
    </row>
    <row r="159" spans="1:26" x14ac:dyDescent="0.15">
      <c r="B159" s="62" t="s">
        <v>793</v>
      </c>
      <c r="C159">
        <f>IF(COUNTIF(系1703!A:A,B159),1,0)</f>
        <v>1</v>
      </c>
      <c r="D159">
        <f>IF(COUNTIF(系1703!C:C,B159),1,0)</f>
        <v>0</v>
      </c>
      <c r="E159">
        <f>IF(COUNTIF(系1703!D:D,B159),1,0)</f>
        <v>0</v>
      </c>
      <c r="F159">
        <f>IF(COUNTIF(系1703!E:E,B159),1,0)</f>
        <v>0</v>
      </c>
      <c r="G159">
        <f t="shared" si="39"/>
        <v>1</v>
      </c>
      <c r="H159" s="36">
        <v>50000</v>
      </c>
      <c r="I159" s="38">
        <v>43119</v>
      </c>
      <c r="J159" s="36">
        <v>31</v>
      </c>
      <c r="K159" s="38">
        <f t="shared" si="48"/>
        <v>43150</v>
      </c>
      <c r="L159" s="36">
        <v>590</v>
      </c>
      <c r="M159" s="40"/>
      <c r="N159" s="36">
        <f t="shared" si="41"/>
        <v>13.893548387096773</v>
      </c>
      <c r="O159" s="51" t="s">
        <v>794</v>
      </c>
      <c r="P159" s="36">
        <v>225</v>
      </c>
      <c r="Q159" s="36">
        <f t="shared" si="47"/>
        <v>19.191935483870967</v>
      </c>
      <c r="R159" s="51">
        <v>-50000</v>
      </c>
      <c r="S159" s="41">
        <v>43144</v>
      </c>
      <c r="T159" s="51">
        <v>557.27</v>
      </c>
      <c r="U159" s="36">
        <v>225</v>
      </c>
      <c r="V159" s="36">
        <f t="shared" ref="V159:V177" si="49">(T159+U159)*36500/((S159-I159)*H159)</f>
        <v>22.842283999999999</v>
      </c>
      <c r="W159" s="36">
        <f t="shared" si="42"/>
        <v>0</v>
      </c>
      <c r="X159">
        <f t="shared" si="43"/>
        <v>815</v>
      </c>
      <c r="Y159">
        <f t="shared" si="44"/>
        <v>782.27</v>
      </c>
      <c r="Z159" s="36">
        <f t="shared" si="45"/>
        <v>0</v>
      </c>
    </row>
    <row r="160" spans="1:26" ht="13.5" customHeight="1" x14ac:dyDescent="0.15">
      <c r="B160" t="s">
        <v>46</v>
      </c>
      <c r="C160">
        <f>IF(COUNTIF(系1703!A:A,B160),1,0)</f>
        <v>1</v>
      </c>
      <c r="D160">
        <f>IF(COUNTIF(系1703!C:C,B160),1,0)</f>
        <v>1</v>
      </c>
      <c r="E160">
        <f>IF(COUNTIF(系1703!D:D,B160),1,0)</f>
        <v>1</v>
      </c>
      <c r="F160">
        <f>IF(COUNTIF(系1703!E:E,B160),1,0)</f>
        <v>1</v>
      </c>
      <c r="G160">
        <f t="shared" si="39"/>
        <v>4</v>
      </c>
      <c r="H160">
        <v>5000</v>
      </c>
      <c r="I160" s="1">
        <v>43121</v>
      </c>
      <c r="J160">
        <v>62</v>
      </c>
      <c r="K160" s="1">
        <f t="shared" si="48"/>
        <v>43183</v>
      </c>
      <c r="L160">
        <v>70</v>
      </c>
      <c r="M160" s="15">
        <v>38</v>
      </c>
      <c r="N160">
        <f t="shared" si="41"/>
        <v>12.716129032258065</v>
      </c>
      <c r="Q160">
        <f t="shared" si="47"/>
        <v>12.716129032258065</v>
      </c>
      <c r="R160" s="51">
        <v>-5000</v>
      </c>
      <c r="S160" s="14">
        <v>43180</v>
      </c>
      <c r="T160" s="51">
        <v>107</v>
      </c>
      <c r="V160">
        <f t="shared" si="49"/>
        <v>13.238983050847457</v>
      </c>
      <c r="W160">
        <f t="shared" si="42"/>
        <v>0</v>
      </c>
      <c r="X160">
        <f t="shared" si="43"/>
        <v>54</v>
      </c>
      <c r="Y160">
        <f t="shared" si="44"/>
        <v>53.5</v>
      </c>
      <c r="Z160">
        <f t="shared" si="45"/>
        <v>0</v>
      </c>
    </row>
    <row r="161" spans="1:26" x14ac:dyDescent="0.15">
      <c r="B161" s="7" t="s">
        <v>795</v>
      </c>
      <c r="C161">
        <f>IF(COUNTIF(系1703!A:A,B161),1,0)</f>
        <v>0</v>
      </c>
      <c r="D161">
        <f>IF(COUNTIF(系1703!C:C,B161),1,0)</f>
        <v>0</v>
      </c>
      <c r="E161">
        <f>IF(COUNTIF(系1703!D:D,B161),1,0)</f>
        <v>0</v>
      </c>
      <c r="F161">
        <f>IF(COUNTIF(系1703!E:E,B161),1,0)</f>
        <v>0</v>
      </c>
      <c r="G161">
        <f t="shared" si="39"/>
        <v>0</v>
      </c>
      <c r="H161">
        <v>40000</v>
      </c>
      <c r="I161" s="1">
        <v>43120</v>
      </c>
      <c r="J161">
        <v>30</v>
      </c>
      <c r="K161" s="1">
        <f t="shared" si="48"/>
        <v>43150</v>
      </c>
      <c r="L161">
        <v>510</v>
      </c>
      <c r="N161">
        <f t="shared" si="41"/>
        <v>15.512499999999999</v>
      </c>
      <c r="O161" s="51" t="s">
        <v>794</v>
      </c>
      <c r="P161">
        <v>367.7</v>
      </c>
      <c r="Q161">
        <f t="shared" si="47"/>
        <v>26.696708333333333</v>
      </c>
      <c r="R161">
        <v>-40000</v>
      </c>
      <c r="S161" s="14">
        <v>43150</v>
      </c>
      <c r="T161" s="51">
        <v>510</v>
      </c>
      <c r="U161">
        <v>367.7</v>
      </c>
      <c r="V161">
        <f t="shared" si="49"/>
        <v>26.696708333333333</v>
      </c>
      <c r="W161">
        <f t="shared" si="42"/>
        <v>0</v>
      </c>
      <c r="X161">
        <f t="shared" si="43"/>
        <v>906.95666666666671</v>
      </c>
      <c r="Y161">
        <f t="shared" si="44"/>
        <v>906.95666666666671</v>
      </c>
      <c r="Z161">
        <f t="shared" si="45"/>
        <v>0</v>
      </c>
    </row>
    <row r="162" spans="1:26" x14ac:dyDescent="0.15">
      <c r="B162" s="7" t="s">
        <v>817</v>
      </c>
      <c r="C162">
        <f>IF(COUNTIF(系1703!A:A,B162),1,0)</f>
        <v>0</v>
      </c>
      <c r="D162">
        <f>IF(COUNTIF(系1703!C:C,B162),1,0)</f>
        <v>0</v>
      </c>
      <c r="E162">
        <f>IF(COUNTIF(系1703!D:D,B162),1,0)</f>
        <v>0</v>
      </c>
      <c r="F162">
        <f>IF(COUNTIF(系1703!E:E,B162),1,0)</f>
        <v>0</v>
      </c>
      <c r="G162">
        <f t="shared" si="39"/>
        <v>0</v>
      </c>
      <c r="H162">
        <v>20000</v>
      </c>
      <c r="I162" s="1">
        <v>43125</v>
      </c>
      <c r="J162">
        <v>30</v>
      </c>
      <c r="K162" s="1">
        <f t="shared" si="48"/>
        <v>43155</v>
      </c>
      <c r="L162">
        <v>100</v>
      </c>
      <c r="M162" s="15">
        <v>8</v>
      </c>
      <c r="N162">
        <f t="shared" si="41"/>
        <v>6.57</v>
      </c>
      <c r="O162" s="51" t="s">
        <v>794</v>
      </c>
      <c r="P162">
        <v>260</v>
      </c>
      <c r="Q162">
        <f t="shared" si="47"/>
        <v>22.386666666666667</v>
      </c>
      <c r="R162">
        <v>-20000</v>
      </c>
      <c r="S162" s="14">
        <v>43157</v>
      </c>
      <c r="T162" s="51">
        <v>119.98</v>
      </c>
      <c r="U162">
        <v>260</v>
      </c>
      <c r="V162">
        <f t="shared" si="49"/>
        <v>21.670734374999999</v>
      </c>
      <c r="W162">
        <f t="shared" si="42"/>
        <v>0</v>
      </c>
      <c r="X162">
        <f t="shared" si="43"/>
        <v>380.26666666666665</v>
      </c>
      <c r="Y162">
        <f t="shared" si="44"/>
        <v>392.64600000000002</v>
      </c>
      <c r="Z162">
        <f t="shared" si="45"/>
        <v>0</v>
      </c>
    </row>
    <row r="163" spans="1:26" x14ac:dyDescent="0.15">
      <c r="B163" s="62" t="s">
        <v>731</v>
      </c>
      <c r="C163">
        <f>IF(COUNTIF(系1703!A:A,B163),1,0)</f>
        <v>0</v>
      </c>
      <c r="D163">
        <f>IF(COUNTIF(系1703!C:C,B163),1,0)</f>
        <v>0</v>
      </c>
      <c r="E163">
        <f>IF(COUNTIF(系1703!D:D,B163),1,0)</f>
        <v>0</v>
      </c>
      <c r="F163">
        <f>IF(COUNTIF(系1703!E:E,B163),1,0)</f>
        <v>0</v>
      </c>
      <c r="G163">
        <f t="shared" ref="G163:G177" si="50">SUM(C163:F163)</f>
        <v>0</v>
      </c>
      <c r="H163" s="36">
        <v>1000</v>
      </c>
      <c r="I163" s="38">
        <v>43144</v>
      </c>
      <c r="J163" s="36">
        <v>31</v>
      </c>
      <c r="K163" s="38">
        <f t="shared" si="48"/>
        <v>43175</v>
      </c>
      <c r="L163" s="36">
        <v>5</v>
      </c>
      <c r="M163" s="40"/>
      <c r="N163" s="36">
        <f t="shared" ref="N163:N177" si="51">(L163+M163)*36500/(H163*J163)</f>
        <v>5.887096774193548</v>
      </c>
      <c r="O163" s="36"/>
      <c r="P163" s="36">
        <v>10</v>
      </c>
      <c r="Q163" s="36">
        <f t="shared" si="47"/>
        <v>17.661290322580644</v>
      </c>
      <c r="R163" s="36">
        <v>-1000</v>
      </c>
      <c r="S163" s="41">
        <v>43175</v>
      </c>
      <c r="T163" s="51">
        <v>5</v>
      </c>
      <c r="U163" s="36">
        <v>10</v>
      </c>
      <c r="V163" s="36">
        <f t="shared" si="49"/>
        <v>17.661290322580644</v>
      </c>
      <c r="W163" s="36">
        <f t="shared" ref="W163:W177" si="52">R163+H163</f>
        <v>0</v>
      </c>
      <c r="X163">
        <f t="shared" ref="X163:X175" si="53">(L163+M163+P163)*31/(J163)</f>
        <v>15</v>
      </c>
      <c r="Y163">
        <f t="shared" ref="Y163:Y175" si="54">(T163+U163)*31/(J163)</f>
        <v>15</v>
      </c>
      <c r="Z163" s="36">
        <f t="shared" ref="Z163:Z177" si="55">U163-P163</f>
        <v>0</v>
      </c>
    </row>
    <row r="164" spans="1:26" x14ac:dyDescent="0.15">
      <c r="B164" s="7" t="s">
        <v>795</v>
      </c>
      <c r="C164">
        <f>IF(COUNTIF(系1703!A:A,B164),1,0)</f>
        <v>0</v>
      </c>
      <c r="D164">
        <f>IF(COUNTIF(系1703!C:C,B164),1,0)</f>
        <v>0</v>
      </c>
      <c r="E164">
        <f>IF(COUNTIF(系1703!D:D,B164),1,0)</f>
        <v>0</v>
      </c>
      <c r="F164">
        <f>IF(COUNTIF(系1703!E:E,B164),1,0)</f>
        <v>0</v>
      </c>
      <c r="G164">
        <f t="shared" si="50"/>
        <v>0</v>
      </c>
      <c r="H164">
        <v>40000</v>
      </c>
      <c r="I164" s="1">
        <v>43150</v>
      </c>
      <c r="J164">
        <v>90</v>
      </c>
      <c r="K164" s="1">
        <f t="shared" si="48"/>
        <v>43240</v>
      </c>
      <c r="L164">
        <v>1300</v>
      </c>
      <c r="N164">
        <f t="shared" si="51"/>
        <v>13.180555555555555</v>
      </c>
      <c r="O164" s="51"/>
      <c r="Q164">
        <f t="shared" si="47"/>
        <v>13.180555555555555</v>
      </c>
      <c r="S164" s="14"/>
      <c r="T164" s="51"/>
      <c r="V164">
        <f t="shared" si="49"/>
        <v>0</v>
      </c>
      <c r="W164">
        <f t="shared" si="52"/>
        <v>40000</v>
      </c>
      <c r="X164">
        <f t="shared" si="53"/>
        <v>447.77777777777777</v>
      </c>
      <c r="Y164">
        <f t="shared" si="54"/>
        <v>0</v>
      </c>
      <c r="Z164">
        <f t="shared" si="55"/>
        <v>0</v>
      </c>
    </row>
    <row r="165" spans="1:26" x14ac:dyDescent="0.15">
      <c r="B165" s="7" t="s">
        <v>826</v>
      </c>
      <c r="C165">
        <f>IF(COUNTIF(系1703!A:A,B165),1,0)</f>
        <v>0</v>
      </c>
      <c r="D165">
        <f>IF(COUNTIF(系1703!C:C,B165),1,0)</f>
        <v>0</v>
      </c>
      <c r="E165">
        <f>IF(COUNTIF(系1703!D:D,B165),1,0)</f>
        <v>0</v>
      </c>
      <c r="F165">
        <f>IF(COUNTIF(系1703!E:E,B165),1,0)</f>
        <v>0</v>
      </c>
      <c r="G165">
        <f t="shared" si="50"/>
        <v>0</v>
      </c>
      <c r="H165">
        <v>7200</v>
      </c>
      <c r="I165" s="1">
        <v>43150</v>
      </c>
      <c r="J165">
        <v>9</v>
      </c>
      <c r="K165" s="1">
        <f t="shared" si="48"/>
        <v>43159</v>
      </c>
      <c r="L165">
        <v>40</v>
      </c>
      <c r="N165">
        <f t="shared" si="51"/>
        <v>22.530864197530864</v>
      </c>
      <c r="O165" s="51"/>
      <c r="Q165">
        <f t="shared" si="47"/>
        <v>22.530864197530864</v>
      </c>
      <c r="R165">
        <v>-7200</v>
      </c>
      <c r="S165" s="14">
        <v>43159</v>
      </c>
      <c r="T165" s="51">
        <v>40</v>
      </c>
      <c r="V165">
        <f t="shared" si="49"/>
        <v>22.530864197530864</v>
      </c>
      <c r="W165">
        <f t="shared" si="52"/>
        <v>0</v>
      </c>
      <c r="X165">
        <f t="shared" si="53"/>
        <v>137.77777777777777</v>
      </c>
      <c r="Y165">
        <f t="shared" si="54"/>
        <v>137.77777777777777</v>
      </c>
      <c r="Z165">
        <f t="shared" si="55"/>
        <v>0</v>
      </c>
    </row>
    <row r="166" spans="1:26" x14ac:dyDescent="0.15">
      <c r="B166" s="7" t="s">
        <v>760</v>
      </c>
      <c r="C166">
        <f>IF(COUNTIF(系1703!A:A,B166),1,0)</f>
        <v>1</v>
      </c>
      <c r="D166">
        <f>IF(COUNTIF(系1703!C:C,B166),1,0)</f>
        <v>1</v>
      </c>
      <c r="E166">
        <f>IF(COUNTIF(系1703!D:D,B166),1,0)</f>
        <v>1</v>
      </c>
      <c r="F166">
        <f>IF(COUNTIF(系1703!E:E,B166),1,0)</f>
        <v>1</v>
      </c>
      <c r="G166">
        <f t="shared" si="50"/>
        <v>4</v>
      </c>
      <c r="H166">
        <v>50000</v>
      </c>
      <c r="I166" s="1">
        <v>43140</v>
      </c>
      <c r="J166">
        <v>91</v>
      </c>
      <c r="K166" s="1">
        <f t="shared" si="48"/>
        <v>43231</v>
      </c>
      <c r="L166" s="81">
        <v>975.34</v>
      </c>
      <c r="N166">
        <f t="shared" si="51"/>
        <v>7.8241560439560436</v>
      </c>
      <c r="O166" s="36" t="s">
        <v>289</v>
      </c>
      <c r="P166">
        <v>1000</v>
      </c>
      <c r="Q166">
        <f t="shared" si="47"/>
        <v>15.846134065934066</v>
      </c>
      <c r="R166">
        <v>-50000</v>
      </c>
      <c r="S166" s="14">
        <v>43201</v>
      </c>
      <c r="T166" s="51">
        <v>687.15</v>
      </c>
      <c r="U166">
        <v>1000</v>
      </c>
      <c r="V166">
        <f t="shared" si="49"/>
        <v>20.190483606557375</v>
      </c>
      <c r="W166">
        <f t="shared" si="52"/>
        <v>0</v>
      </c>
      <c r="X166">
        <f t="shared" si="53"/>
        <v>672.91802197802201</v>
      </c>
      <c r="Y166">
        <f t="shared" si="54"/>
        <v>574.74340659340658</v>
      </c>
      <c r="Z166">
        <f t="shared" si="55"/>
        <v>0</v>
      </c>
    </row>
    <row r="167" spans="1:26" x14ac:dyDescent="0.15">
      <c r="B167" s="7" t="s">
        <v>829</v>
      </c>
      <c r="C167">
        <f>IF(COUNTIF(系1703!A:A,B167),1,0)</f>
        <v>0</v>
      </c>
      <c r="D167">
        <f>IF(COUNTIF(系1703!C:C,B167),1,0)</f>
        <v>1</v>
      </c>
      <c r="E167">
        <f>IF(COUNTIF(系1703!D:D,B167),1,0)</f>
        <v>1</v>
      </c>
      <c r="F167">
        <f>IF(COUNTIF(系1703!E:E,B167),1,0)</f>
        <v>1</v>
      </c>
      <c r="G167">
        <f t="shared" si="50"/>
        <v>3</v>
      </c>
      <c r="H167">
        <v>10020</v>
      </c>
      <c r="I167" s="1">
        <v>43159</v>
      </c>
      <c r="J167">
        <v>30</v>
      </c>
      <c r="K167" s="1">
        <f t="shared" si="48"/>
        <v>43189</v>
      </c>
      <c r="L167" s="81">
        <v>90</v>
      </c>
      <c r="N167">
        <f t="shared" si="51"/>
        <v>10.928143712574851</v>
      </c>
      <c r="O167" s="51"/>
      <c r="Q167">
        <f t="shared" si="47"/>
        <v>10.928143712574851</v>
      </c>
      <c r="R167">
        <v>-10020</v>
      </c>
      <c r="S167" s="14">
        <v>43187</v>
      </c>
      <c r="T167">
        <v>83.5</v>
      </c>
      <c r="V167">
        <f t="shared" si="49"/>
        <v>10.863095238095237</v>
      </c>
      <c r="W167">
        <f t="shared" si="52"/>
        <v>0</v>
      </c>
      <c r="X167">
        <f t="shared" si="53"/>
        <v>93</v>
      </c>
      <c r="Y167">
        <f t="shared" si="54"/>
        <v>86.283333333333331</v>
      </c>
      <c r="Z167">
        <f t="shared" si="55"/>
        <v>0</v>
      </c>
    </row>
    <row r="168" spans="1:26" x14ac:dyDescent="0.15">
      <c r="A168">
        <v>18201583839</v>
      </c>
      <c r="B168" s="7" t="s">
        <v>826</v>
      </c>
      <c r="C168">
        <f>IF(COUNTIF(系1703!A:A,B168),1,0)</f>
        <v>0</v>
      </c>
      <c r="D168">
        <f>IF(COUNTIF(系1703!C:C,B168),1,0)</f>
        <v>0</v>
      </c>
      <c r="E168">
        <f>IF(COUNTIF(系1703!D:D,B168),1,0)</f>
        <v>0</v>
      </c>
      <c r="F168">
        <f>IF(COUNTIF(系1703!E:E,B168),1,0)</f>
        <v>0</v>
      </c>
      <c r="G168">
        <f t="shared" si="50"/>
        <v>0</v>
      </c>
      <c r="H168">
        <v>4950</v>
      </c>
      <c r="I168" s="1">
        <v>43151</v>
      </c>
      <c r="J168">
        <v>3</v>
      </c>
      <c r="K168" s="1">
        <f t="shared" si="48"/>
        <v>43154</v>
      </c>
      <c r="L168">
        <v>2</v>
      </c>
      <c r="M168" s="15">
        <v>7</v>
      </c>
      <c r="N168">
        <f t="shared" si="51"/>
        <v>22.121212121212121</v>
      </c>
      <c r="O168" s="51"/>
      <c r="Q168">
        <f t="shared" si="47"/>
        <v>22.121212121212121</v>
      </c>
      <c r="R168">
        <v>-4950</v>
      </c>
      <c r="S168" s="14">
        <v>43168</v>
      </c>
      <c r="T168" s="51">
        <v>41</v>
      </c>
      <c r="V168">
        <f t="shared" si="49"/>
        <v>17.783719548425431</v>
      </c>
      <c r="W168">
        <f t="shared" si="52"/>
        <v>0</v>
      </c>
      <c r="X168">
        <f t="shared" si="53"/>
        <v>93</v>
      </c>
      <c r="Y168">
        <f t="shared" si="54"/>
        <v>423.66666666666669</v>
      </c>
      <c r="Z168">
        <f t="shared" si="55"/>
        <v>0</v>
      </c>
    </row>
    <row r="169" spans="1:26" x14ac:dyDescent="0.15">
      <c r="B169" t="s">
        <v>170</v>
      </c>
      <c r="C169">
        <f>IF(COUNTIF(系1703!A:A,B169),1,0)</f>
        <v>0</v>
      </c>
      <c r="D169">
        <f>IF(COUNTIF(系1703!C:C,B169),1,0)</f>
        <v>1</v>
      </c>
      <c r="E169">
        <f>IF(COUNTIF(系1703!D:D,B169),1,0)</f>
        <v>0</v>
      </c>
      <c r="F169">
        <f>IF(COUNTIF(系1703!E:E,B169),1,0)</f>
        <v>0</v>
      </c>
      <c r="G169">
        <f t="shared" si="50"/>
        <v>1</v>
      </c>
      <c r="H169">
        <v>1000</v>
      </c>
      <c r="I169" s="1">
        <v>43168</v>
      </c>
      <c r="J169">
        <v>91</v>
      </c>
      <c r="K169" s="1">
        <f t="shared" si="48"/>
        <v>43259</v>
      </c>
      <c r="L169">
        <v>23</v>
      </c>
      <c r="N169">
        <f t="shared" si="51"/>
        <v>9.2252747252747245</v>
      </c>
      <c r="Q169">
        <f t="shared" si="47"/>
        <v>9.2252747252747245</v>
      </c>
      <c r="S169" s="14"/>
      <c r="V169" s="23">
        <f t="shared" si="49"/>
        <v>0</v>
      </c>
      <c r="W169">
        <f t="shared" si="52"/>
        <v>1000</v>
      </c>
      <c r="X169">
        <f t="shared" si="53"/>
        <v>7.8351648351648349</v>
      </c>
      <c r="Y169">
        <f t="shared" si="54"/>
        <v>0</v>
      </c>
      <c r="Z169">
        <f t="shared" si="55"/>
        <v>0</v>
      </c>
    </row>
    <row r="170" spans="1:26" x14ac:dyDescent="0.15">
      <c r="B170" t="s">
        <v>856</v>
      </c>
      <c r="C170">
        <f>IF(COUNTIF(系1703!A:A,B170),1,0)</f>
        <v>1</v>
      </c>
      <c r="D170">
        <f>IF(COUNTIF(系1703!C:C,B170),1,0)</f>
        <v>0</v>
      </c>
      <c r="E170">
        <f>IF(COUNTIF(系1703!D:D,B170),1,0)</f>
        <v>1</v>
      </c>
      <c r="F170">
        <f>IF(COUNTIF(系1703!E:E,B170),1,0)</f>
        <v>0</v>
      </c>
      <c r="G170">
        <f t="shared" si="50"/>
        <v>2</v>
      </c>
      <c r="H170">
        <v>30085</v>
      </c>
      <c r="I170" s="1">
        <v>43168</v>
      </c>
      <c r="J170">
        <v>40</v>
      </c>
      <c r="K170" s="1">
        <f t="shared" si="48"/>
        <v>43208</v>
      </c>
      <c r="L170">
        <v>440</v>
      </c>
      <c r="N170">
        <f t="shared" si="51"/>
        <v>13.345521023765997</v>
      </c>
      <c r="Q170">
        <f t="shared" si="47"/>
        <v>13.345521023765997</v>
      </c>
      <c r="R170">
        <v>-30085</v>
      </c>
      <c r="S170" s="14">
        <v>43207</v>
      </c>
      <c r="T170">
        <v>435.13</v>
      </c>
      <c r="V170" s="23">
        <f t="shared" si="49"/>
        <v>13.53621576473496</v>
      </c>
      <c r="W170">
        <f t="shared" si="52"/>
        <v>0</v>
      </c>
      <c r="X170">
        <f t="shared" si="53"/>
        <v>341</v>
      </c>
      <c r="Y170">
        <f t="shared" si="54"/>
        <v>337.22575000000001</v>
      </c>
      <c r="Z170">
        <f t="shared" si="55"/>
        <v>0</v>
      </c>
    </row>
    <row r="171" spans="1:26" x14ac:dyDescent="0.15">
      <c r="B171" s="7" t="s">
        <v>859</v>
      </c>
      <c r="C171">
        <f>IF(COUNTIF(系1703!A:A,B171),1,0)</f>
        <v>0</v>
      </c>
      <c r="D171">
        <f>IF(COUNTIF(系1703!C:C,B171),1,0)</f>
        <v>0</v>
      </c>
      <c r="E171">
        <f>IF(COUNTIF(系1703!D:D,B171),1,0)</f>
        <v>0</v>
      </c>
      <c r="F171">
        <f>IF(COUNTIF(系1703!E:E,B171),1,0)</f>
        <v>0</v>
      </c>
      <c r="G171">
        <f t="shared" si="50"/>
        <v>0</v>
      </c>
      <c r="H171">
        <v>2680</v>
      </c>
      <c r="I171" s="1">
        <v>43171</v>
      </c>
      <c r="J171">
        <v>60</v>
      </c>
      <c r="K171" s="1">
        <f t="shared" si="48"/>
        <v>43231</v>
      </c>
      <c r="L171">
        <v>100</v>
      </c>
      <c r="N171">
        <f t="shared" si="51"/>
        <v>22.699004975124378</v>
      </c>
      <c r="Q171">
        <f t="shared" si="47"/>
        <v>22.699004975124378</v>
      </c>
      <c r="S171" s="14"/>
      <c r="V171" s="23">
        <f t="shared" si="49"/>
        <v>0</v>
      </c>
      <c r="W171">
        <f t="shared" si="52"/>
        <v>2680</v>
      </c>
      <c r="X171">
        <f t="shared" si="53"/>
        <v>51.666666666666664</v>
      </c>
      <c r="Y171">
        <f t="shared" si="54"/>
        <v>0</v>
      </c>
      <c r="Z171">
        <f t="shared" si="55"/>
        <v>0</v>
      </c>
    </row>
    <row r="172" spans="1:26" ht="13.5" customHeight="1" x14ac:dyDescent="0.15">
      <c r="B172" t="s">
        <v>46</v>
      </c>
      <c r="C172">
        <f>IF(COUNTIF(系1703!A:A,B172),1,0)</f>
        <v>1</v>
      </c>
      <c r="D172">
        <f>IF(COUNTIF(系1703!C:C,B172),1,0)</f>
        <v>1</v>
      </c>
      <c r="E172">
        <f>IF(COUNTIF(系1703!D:D,B172),1,0)</f>
        <v>1</v>
      </c>
      <c r="F172">
        <f>IF(COUNTIF(系1703!E:E,B172),1,0)</f>
        <v>1</v>
      </c>
      <c r="G172">
        <f t="shared" si="50"/>
        <v>4</v>
      </c>
      <c r="H172">
        <v>2000</v>
      </c>
      <c r="I172" s="1">
        <v>43180</v>
      </c>
      <c r="J172">
        <v>93</v>
      </c>
      <c r="K172" s="1">
        <f t="shared" si="48"/>
        <v>43273</v>
      </c>
      <c r="L172">
        <v>45</v>
      </c>
      <c r="M172" s="15">
        <v>20</v>
      </c>
      <c r="N172">
        <f t="shared" si="51"/>
        <v>12.755376344086022</v>
      </c>
      <c r="Q172">
        <f t="shared" si="47"/>
        <v>12.755376344086022</v>
      </c>
      <c r="R172" s="51"/>
      <c r="S172" s="14"/>
      <c r="T172" s="51"/>
      <c r="V172">
        <f t="shared" si="49"/>
        <v>0</v>
      </c>
      <c r="W172">
        <f t="shared" si="52"/>
        <v>2000</v>
      </c>
      <c r="X172">
        <f t="shared" si="53"/>
        <v>21.666666666666668</v>
      </c>
      <c r="Y172">
        <f t="shared" si="54"/>
        <v>0</v>
      </c>
      <c r="Z172">
        <f t="shared" si="55"/>
        <v>0</v>
      </c>
    </row>
    <row r="173" spans="1:26" ht="13.5" customHeight="1" x14ac:dyDescent="0.15">
      <c r="B173" t="s">
        <v>46</v>
      </c>
      <c r="C173">
        <f>IF(COUNTIF(系1703!A:A,B173),1,0)</f>
        <v>1</v>
      </c>
      <c r="D173">
        <f>IF(COUNTIF(系1703!C:C,B173),1,0)</f>
        <v>1</v>
      </c>
      <c r="E173">
        <f>IF(COUNTIF(系1703!D:D,B173),1,0)</f>
        <v>1</v>
      </c>
      <c r="F173">
        <f>IF(COUNTIF(系1703!E:E,B173),1,0)</f>
        <v>1</v>
      </c>
      <c r="G173">
        <f t="shared" si="50"/>
        <v>4</v>
      </c>
      <c r="H173">
        <v>1000</v>
      </c>
      <c r="I173" s="1">
        <v>43180</v>
      </c>
      <c r="J173">
        <v>62</v>
      </c>
      <c r="K173" s="1">
        <f t="shared" si="48"/>
        <v>43242</v>
      </c>
      <c r="L173">
        <v>14</v>
      </c>
      <c r="M173" s="15">
        <v>10</v>
      </c>
      <c r="N173">
        <f t="shared" si="51"/>
        <v>14.129032258064516</v>
      </c>
      <c r="Q173">
        <f t="shared" si="47"/>
        <v>14.129032258064516</v>
      </c>
      <c r="R173" s="51"/>
      <c r="S173" s="14"/>
      <c r="T173" s="51"/>
      <c r="V173">
        <f t="shared" si="49"/>
        <v>0</v>
      </c>
      <c r="W173">
        <f t="shared" si="52"/>
        <v>1000</v>
      </c>
      <c r="X173">
        <f t="shared" si="53"/>
        <v>12</v>
      </c>
      <c r="Y173">
        <f t="shared" si="54"/>
        <v>0</v>
      </c>
      <c r="Z173">
        <f t="shared" si="55"/>
        <v>0</v>
      </c>
    </row>
    <row r="174" spans="1:26" ht="13.5" customHeight="1" x14ac:dyDescent="0.15">
      <c r="B174" t="s">
        <v>937</v>
      </c>
      <c r="C174">
        <f>IF(COUNTIF(系1703!A:A,B174),1,0)</f>
        <v>0</v>
      </c>
      <c r="D174">
        <f>IF(COUNTIF(系1703!C:C,B174),1,0)</f>
        <v>0</v>
      </c>
      <c r="E174">
        <f>IF(COUNTIF(系1703!D:D,B174),1,0)</f>
        <v>0</v>
      </c>
      <c r="F174">
        <f>IF(COUNTIF(系1703!E:E,B174),1,0)</f>
        <v>0</v>
      </c>
      <c r="G174">
        <f t="shared" si="50"/>
        <v>0</v>
      </c>
      <c r="H174">
        <v>50000</v>
      </c>
      <c r="I174" s="1">
        <v>43185</v>
      </c>
      <c r="J174">
        <v>31</v>
      </c>
      <c r="K174" s="1">
        <f t="shared" si="48"/>
        <v>43216</v>
      </c>
      <c r="L174">
        <v>350</v>
      </c>
      <c r="M174" s="15">
        <v>30</v>
      </c>
      <c r="N174">
        <f t="shared" si="51"/>
        <v>8.9483870967741943</v>
      </c>
      <c r="O174" t="s">
        <v>938</v>
      </c>
      <c r="P174">
        <v>1235</v>
      </c>
      <c r="Q174">
        <f t="shared" si="47"/>
        <v>38.030645161290323</v>
      </c>
      <c r="R174" s="51">
        <v>-50000</v>
      </c>
      <c r="S174" s="14">
        <v>43216</v>
      </c>
      <c r="T174" s="51">
        <v>244.57</v>
      </c>
      <c r="U174">
        <v>1235</v>
      </c>
      <c r="V174">
        <f t="shared" si="49"/>
        <v>34.841487096774195</v>
      </c>
      <c r="W174">
        <f t="shared" si="52"/>
        <v>0</v>
      </c>
      <c r="X174">
        <f t="shared" si="53"/>
        <v>1615</v>
      </c>
      <c r="Y174">
        <f t="shared" si="54"/>
        <v>1479.57</v>
      </c>
      <c r="Z174">
        <f t="shared" si="55"/>
        <v>0</v>
      </c>
    </row>
    <row r="175" spans="1:26" s="36" customFormat="1" x14ac:dyDescent="0.15">
      <c r="B175" s="36" t="s">
        <v>155</v>
      </c>
      <c r="C175" s="36">
        <f>IF(COUNTIF(系1703!A:A,B175),1,0)</f>
        <v>0</v>
      </c>
      <c r="D175" s="36">
        <f>IF(COUNTIF(系1703!C:C,B175),1,0)</f>
        <v>1</v>
      </c>
      <c r="E175" s="36">
        <f>IF(COUNTIF(系1703!D:D,B175),1,0)</f>
        <v>1</v>
      </c>
      <c r="F175" s="36">
        <f>IF(COUNTIF(系1703!E:E,B175),1,0)</f>
        <v>0</v>
      </c>
      <c r="G175" s="36">
        <f t="shared" si="50"/>
        <v>2</v>
      </c>
      <c r="H175" s="36">
        <v>17347</v>
      </c>
      <c r="I175" s="38">
        <v>43186</v>
      </c>
      <c r="J175" s="36">
        <v>31</v>
      </c>
      <c r="K175" s="38">
        <f t="shared" si="48"/>
        <v>43217</v>
      </c>
      <c r="L175" s="39">
        <v>100</v>
      </c>
      <c r="M175" s="40">
        <v>50</v>
      </c>
      <c r="N175" s="36">
        <f t="shared" si="51"/>
        <v>10.181178487681239</v>
      </c>
      <c r="O175" s="36" t="s">
        <v>289</v>
      </c>
      <c r="P175" s="36">
        <v>125</v>
      </c>
      <c r="Q175" s="36">
        <f t="shared" si="47"/>
        <v>18.665493894082271</v>
      </c>
      <c r="R175" s="51">
        <v>-17347</v>
      </c>
      <c r="S175" s="41">
        <v>43217</v>
      </c>
      <c r="T175" s="51">
        <v>244.92</v>
      </c>
      <c r="U175" s="36">
        <v>125</v>
      </c>
      <c r="V175" s="36">
        <f t="shared" si="49"/>
        <v>25.108143641086954</v>
      </c>
      <c r="W175" s="36">
        <f t="shared" si="52"/>
        <v>0</v>
      </c>
      <c r="X175">
        <f t="shared" si="53"/>
        <v>275</v>
      </c>
      <c r="Y175">
        <f t="shared" si="54"/>
        <v>369.91999999999996</v>
      </c>
      <c r="Z175" s="36">
        <f t="shared" si="55"/>
        <v>0</v>
      </c>
    </row>
    <row r="176" spans="1:26" s="36" customFormat="1" x14ac:dyDescent="0.15">
      <c r="B176" s="42" t="s">
        <v>14</v>
      </c>
      <c r="C176" s="36">
        <f>IF(COUNTIF(系1703!A:A,B176),1,0)</f>
        <v>1</v>
      </c>
      <c r="D176" s="36">
        <f>IF(COUNTIF(系1703!C:C,B176),1,0)</f>
        <v>1</v>
      </c>
      <c r="E176" s="36">
        <f>IF(COUNTIF(系1703!D:D,B176),1,0)</f>
        <v>1</v>
      </c>
      <c r="F176" s="36">
        <f>IF(COUNTIF(系1703!E:E,B176),1,0)</f>
        <v>1</v>
      </c>
      <c r="G176" s="36">
        <f t="shared" si="50"/>
        <v>4</v>
      </c>
      <c r="H176" s="37">
        <v>965</v>
      </c>
      <c r="I176" s="38">
        <v>43189</v>
      </c>
      <c r="J176" s="36">
        <v>180</v>
      </c>
      <c r="K176" s="38">
        <f t="shared" si="48"/>
        <v>43369</v>
      </c>
      <c r="L176" s="39">
        <v>54</v>
      </c>
      <c r="M176" s="40">
        <v>35</v>
      </c>
      <c r="N176" s="36">
        <f t="shared" si="51"/>
        <v>18.701784686240646</v>
      </c>
      <c r="Q176" s="36">
        <f t="shared" si="47"/>
        <v>18.701784686240646</v>
      </c>
      <c r="R176" s="51"/>
      <c r="S176" s="38"/>
      <c r="T176" s="51"/>
      <c r="V176" s="36">
        <f t="shared" si="49"/>
        <v>0</v>
      </c>
      <c r="W176" s="36">
        <f t="shared" si="52"/>
        <v>965</v>
      </c>
      <c r="X176">
        <f t="shared" ref="X176:X177" si="56">(L176+M176+P176)*31/(J176)</f>
        <v>15.327777777777778</v>
      </c>
      <c r="Y176">
        <f t="shared" ref="Y176:Y177" si="57">(T176+U176)*31/(J176)</f>
        <v>0</v>
      </c>
      <c r="Z176" s="36">
        <f t="shared" si="55"/>
        <v>0</v>
      </c>
    </row>
    <row r="177" spans="2:26" s="36" customFormat="1" x14ac:dyDescent="0.15">
      <c r="B177" s="42" t="s">
        <v>14</v>
      </c>
      <c r="C177" s="36">
        <f>IF(COUNTIF(系1703!A:A,B177),1,0)</f>
        <v>1</v>
      </c>
      <c r="D177" s="36">
        <f>IF(COUNTIF(系1703!C:C,B177),1,0)</f>
        <v>1</v>
      </c>
      <c r="E177" s="36">
        <f>IF(COUNTIF(系1703!D:D,B177),1,0)</f>
        <v>1</v>
      </c>
      <c r="F177" s="36">
        <f>IF(COUNTIF(系1703!E:E,B177),1,0)</f>
        <v>1</v>
      </c>
      <c r="G177" s="36">
        <f t="shared" si="50"/>
        <v>4</v>
      </c>
      <c r="H177" s="37">
        <v>950</v>
      </c>
      <c r="I177" s="38">
        <v>43189</v>
      </c>
      <c r="J177" s="36">
        <v>365</v>
      </c>
      <c r="K177" s="38">
        <f t="shared" si="48"/>
        <v>43554</v>
      </c>
      <c r="L177" s="39">
        <v>120</v>
      </c>
      <c r="M177" s="40">
        <v>50</v>
      </c>
      <c r="N177" s="36">
        <f t="shared" si="51"/>
        <v>17.894736842105264</v>
      </c>
      <c r="Q177" s="36">
        <f t="shared" si="47"/>
        <v>17.894736842105264</v>
      </c>
      <c r="R177" s="51"/>
      <c r="S177" s="38"/>
      <c r="T177" s="51"/>
      <c r="V177" s="36">
        <f t="shared" si="49"/>
        <v>0</v>
      </c>
      <c r="W177" s="36">
        <f t="shared" si="52"/>
        <v>950</v>
      </c>
      <c r="X177">
        <f t="shared" si="56"/>
        <v>14.438356164383562</v>
      </c>
      <c r="Y177">
        <f t="shared" si="57"/>
        <v>0</v>
      </c>
      <c r="Z177" s="36">
        <f t="shared" si="55"/>
        <v>0</v>
      </c>
    </row>
    <row r="178" spans="2:26" s="36" customFormat="1" x14ac:dyDescent="0.15">
      <c r="B178" s="95" t="s">
        <v>975</v>
      </c>
      <c r="C178" s="36">
        <f>IF(COUNTIF(系1703!A:A,B178),1,0)</f>
        <v>0</v>
      </c>
      <c r="D178" s="36">
        <f>IF(COUNTIF(系1703!C:C,B178),1,0)</f>
        <v>0</v>
      </c>
      <c r="E178" s="36">
        <f>IF(COUNTIF(系1703!D:D,B178),1,0)</f>
        <v>0</v>
      </c>
      <c r="F178" s="36">
        <f>IF(COUNTIF(系1703!E:E,B178),1,0)</f>
        <v>0</v>
      </c>
      <c r="G178" s="36">
        <f t="shared" ref="G178" si="58">SUM(C178:F178)</f>
        <v>0</v>
      </c>
      <c r="H178" s="37">
        <v>20000</v>
      </c>
      <c r="I178" s="38">
        <v>43195</v>
      </c>
      <c r="J178" s="36">
        <v>60</v>
      </c>
      <c r="K178" s="38">
        <f t="shared" ref="K178" si="59">I178+J178</f>
        <v>43255</v>
      </c>
      <c r="L178" s="39">
        <v>400</v>
      </c>
      <c r="M178" s="40"/>
      <c r="N178" s="36">
        <f t="shared" ref="N178" si="60">(L178+M178)*36500/(H178*J178)</f>
        <v>12.166666666666666</v>
      </c>
      <c r="O178" s="36" t="s">
        <v>289</v>
      </c>
      <c r="P178" s="36">
        <v>150</v>
      </c>
      <c r="Q178" s="36">
        <f t="shared" ref="Q178" si="61">(L178+M178+P178)*36500/(H178*J178)</f>
        <v>16.729166666666668</v>
      </c>
      <c r="R178" s="51"/>
      <c r="S178" s="38"/>
      <c r="T178" s="51"/>
      <c r="U178" s="36">
        <v>150</v>
      </c>
      <c r="V178" s="36">
        <f t="shared" ref="V178" si="62">(T178+U178)*36500/((S178-I178)*H178)</f>
        <v>-6.3375390670216457E-3</v>
      </c>
      <c r="W178" s="36">
        <f t="shared" ref="W178" si="63">R178+H178</f>
        <v>20000</v>
      </c>
      <c r="X178">
        <f t="shared" ref="X178" si="64">(L178+M178+P178)*31/(J178)</f>
        <v>284.16666666666669</v>
      </c>
      <c r="Y178">
        <f t="shared" ref="Y178" si="65">(T178+U178)*31/(J178)</f>
        <v>77.5</v>
      </c>
      <c r="Z178" s="36">
        <f t="shared" ref="Z178" si="66">U178-P178</f>
        <v>0</v>
      </c>
    </row>
    <row r="179" spans="2:26" s="36" customFormat="1" x14ac:dyDescent="0.15">
      <c r="B179" s="95" t="s">
        <v>975</v>
      </c>
      <c r="C179" s="36">
        <f>IF(COUNTIF(系1703!A:A,B179),1,0)</f>
        <v>0</v>
      </c>
      <c r="D179" s="36">
        <f>IF(COUNTIF(系1703!C:C,B179),1,0)</f>
        <v>0</v>
      </c>
      <c r="E179" s="36">
        <f>IF(COUNTIF(系1703!D:D,B179),1,0)</f>
        <v>0</v>
      </c>
      <c r="F179" s="36">
        <f>IF(COUNTIF(系1703!E:E,B179),1,0)</f>
        <v>0</v>
      </c>
      <c r="G179" s="36">
        <f t="shared" ref="G179" si="67">SUM(C179:F179)</f>
        <v>0</v>
      </c>
      <c r="H179" s="37">
        <v>5820</v>
      </c>
      <c r="I179" s="38">
        <v>43195</v>
      </c>
      <c r="J179" s="36">
        <v>30</v>
      </c>
      <c r="K179" s="38">
        <f t="shared" ref="K179" si="68">I179+J179</f>
        <v>43225</v>
      </c>
      <c r="L179" s="39">
        <v>35</v>
      </c>
      <c r="M179" s="40">
        <v>38</v>
      </c>
      <c r="N179" s="36">
        <f t="shared" ref="N179" si="69">(L179+M179)*36500/(H179*J179)</f>
        <v>15.260595647193586</v>
      </c>
      <c r="Q179" s="36">
        <f t="shared" ref="Q179" si="70">(L179+M179+P179)*36500/(H179*J179)</f>
        <v>15.260595647193586</v>
      </c>
      <c r="R179" s="51"/>
      <c r="S179" s="38"/>
      <c r="T179" s="51"/>
      <c r="V179" s="36">
        <f t="shared" ref="V179" si="71">(T179+U179)*36500/((S179-I179)*H179)</f>
        <v>0</v>
      </c>
      <c r="W179" s="36">
        <f t="shared" ref="W179" si="72">R179+H179</f>
        <v>5820</v>
      </c>
      <c r="X179">
        <f t="shared" ref="X179" si="73">(L179+M179+P179)*31/(J179)</f>
        <v>75.433333333333337</v>
      </c>
      <c r="Y179">
        <f t="shared" ref="Y179" si="74">(T179+U179)*31/(J179)</f>
        <v>0</v>
      </c>
      <c r="Z179" s="36">
        <f t="shared" ref="Z179" si="75">U179-P179</f>
        <v>0</v>
      </c>
    </row>
    <row r="180" spans="2:26" s="36" customFormat="1" x14ac:dyDescent="0.15">
      <c r="B180" s="95" t="s">
        <v>368</v>
      </c>
      <c r="C180" s="36">
        <f>IF(COUNTIF(系1703!A:A,B180),1,0)</f>
        <v>0</v>
      </c>
      <c r="D180" s="36">
        <f>IF(COUNTIF(系1703!C:C,B180),1,0)</f>
        <v>0</v>
      </c>
      <c r="E180" s="36">
        <f>IF(COUNTIF(系1703!D:D,B180),1,0)</f>
        <v>0</v>
      </c>
      <c r="F180" s="36">
        <f>IF(COUNTIF(系1703!E:E,B180),1,0)</f>
        <v>0</v>
      </c>
      <c r="G180" s="36">
        <f t="shared" ref="G180" si="76">SUM(C180:F180)</f>
        <v>0</v>
      </c>
      <c r="H180" s="37">
        <v>3000</v>
      </c>
      <c r="I180" s="38">
        <v>43200</v>
      </c>
      <c r="J180" s="36">
        <v>30</v>
      </c>
      <c r="K180" s="38">
        <f t="shared" ref="K180" si="77">I180+J180</f>
        <v>43230</v>
      </c>
      <c r="L180" s="39">
        <v>25</v>
      </c>
      <c r="M180" s="40">
        <v>28</v>
      </c>
      <c r="N180" s="36">
        <f t="shared" ref="N180" si="78">(L180+M180)*36500/(H180*J180)</f>
        <v>21.494444444444444</v>
      </c>
      <c r="Q180" s="36">
        <f t="shared" ref="Q180" si="79">(L180+M180+P180)*36500/(H180*J180)</f>
        <v>21.494444444444444</v>
      </c>
      <c r="R180" s="51"/>
      <c r="S180" s="38"/>
      <c r="T180" s="51"/>
      <c r="V180" s="36">
        <f t="shared" ref="V180" si="80">(T180+U180)*36500/((S180-I180)*H180)</f>
        <v>0</v>
      </c>
      <c r="W180" s="36">
        <f t="shared" ref="W180" si="81">R180+H180</f>
        <v>3000</v>
      </c>
      <c r="X180">
        <f t="shared" ref="X180" si="82">(L180+M180+P180)*31/(J180)</f>
        <v>54.766666666666666</v>
      </c>
      <c r="Y180">
        <f t="shared" ref="Y180" si="83">(T180+U180)*31/(J180)</f>
        <v>0</v>
      </c>
      <c r="Z180" s="36">
        <f t="shared" ref="Z180" si="84">U180-P180</f>
        <v>0</v>
      </c>
    </row>
    <row r="181" spans="2:26" s="36" customFormat="1" x14ac:dyDescent="0.15">
      <c r="B181" s="95" t="s">
        <v>852</v>
      </c>
      <c r="C181" s="36">
        <f>IF(COUNTIF(系1703!A:A,B181),1,0)</f>
        <v>0</v>
      </c>
      <c r="D181" s="36">
        <f>IF(COUNTIF(系1703!C:C,B181),1,0)</f>
        <v>0</v>
      </c>
      <c r="E181" s="36">
        <f>IF(COUNTIF(系1703!D:D,B181),1,0)</f>
        <v>0</v>
      </c>
      <c r="F181" s="36">
        <f>IF(COUNTIF(系1703!E:E,B181),1,0)</f>
        <v>0</v>
      </c>
      <c r="G181" s="36">
        <f t="shared" ref="G181" si="85">SUM(C181:F181)</f>
        <v>0</v>
      </c>
      <c r="H181" s="37">
        <v>25000</v>
      </c>
      <c r="I181" s="38">
        <v>43201</v>
      </c>
      <c r="J181" s="36">
        <v>30</v>
      </c>
      <c r="K181" s="38">
        <f t="shared" ref="K181" si="86">I181+J181</f>
        <v>43231</v>
      </c>
      <c r="L181" s="39">
        <v>200</v>
      </c>
      <c r="M181" s="40"/>
      <c r="N181" s="36">
        <f t="shared" ref="N181" si="87">(L181+M181)*36500/(H181*J181)</f>
        <v>9.7333333333333325</v>
      </c>
      <c r="O181" s="36" t="s">
        <v>289</v>
      </c>
      <c r="P181" s="36">
        <v>400</v>
      </c>
      <c r="Q181" s="36">
        <f t="shared" ref="Q181" si="88">(L181+M181+P181)*36500/(H181*J181)</f>
        <v>29.2</v>
      </c>
      <c r="R181" s="51"/>
      <c r="S181" s="38"/>
      <c r="T181" s="51"/>
      <c r="U181" s="36">
        <v>400</v>
      </c>
      <c r="V181" s="36">
        <f t="shared" ref="V181" si="89">(T181+U181)*36500/((S181-I181)*H181)</f>
        <v>-1.351820559709266E-2</v>
      </c>
      <c r="W181" s="36">
        <f t="shared" ref="W181" si="90">R181+H181</f>
        <v>25000</v>
      </c>
      <c r="X181">
        <f t="shared" ref="X181" si="91">(L181+M181+P181)*31/(J181)</f>
        <v>620</v>
      </c>
      <c r="Y181">
        <f t="shared" ref="Y181" si="92">(T181+U181)*31/(J181)</f>
        <v>413.33333333333331</v>
      </c>
      <c r="Z181" s="36">
        <f t="shared" ref="Z181" si="93">U181-P181</f>
        <v>0</v>
      </c>
    </row>
    <row r="182" spans="2:26" s="36" customFormat="1" x14ac:dyDescent="0.15">
      <c r="B182" s="95" t="s">
        <v>988</v>
      </c>
      <c r="C182" s="36">
        <f>IF(COUNTIF(系1703!A:A,B182),1,0)</f>
        <v>0</v>
      </c>
      <c r="D182" s="36">
        <f>IF(COUNTIF(系1703!C:C,B182),1,0)</f>
        <v>1</v>
      </c>
      <c r="E182" s="36">
        <f>IF(COUNTIF(系1703!D:D,B182),1,0)</f>
        <v>1</v>
      </c>
      <c r="F182" s="36">
        <f>IF(COUNTIF(系1703!E:E,B182),1,0)</f>
        <v>1</v>
      </c>
      <c r="G182" s="36">
        <f t="shared" ref="G182" si="94">SUM(C182:F182)</f>
        <v>3</v>
      </c>
      <c r="H182" s="37">
        <v>50000</v>
      </c>
      <c r="I182" s="38">
        <v>43204</v>
      </c>
      <c r="J182" s="36">
        <v>90</v>
      </c>
      <c r="K182" s="38">
        <f t="shared" ref="K182" si="95">I182+J182</f>
        <v>43294</v>
      </c>
      <c r="L182" s="39">
        <v>1150</v>
      </c>
      <c r="M182" s="40"/>
      <c r="N182" s="36">
        <f t="shared" ref="N182" si="96">(L182+M182)*36500/(H182*J182)</f>
        <v>9.3277777777777775</v>
      </c>
      <c r="P182" s="36">
        <v>100</v>
      </c>
      <c r="Q182" s="36">
        <f t="shared" ref="Q182" si="97">(L182+M182+P182)*36500/(H182*J182)</f>
        <v>10.138888888888889</v>
      </c>
      <c r="R182" s="51"/>
      <c r="S182" s="38"/>
      <c r="T182" s="51"/>
      <c r="U182" s="36">
        <v>100</v>
      </c>
      <c r="V182" s="36">
        <f t="shared" ref="V182" si="98">(T182+U182)*36500/((S182-I182)*H182)</f>
        <v>-1.6896583649662069E-3</v>
      </c>
      <c r="W182" s="36">
        <f t="shared" ref="W182" si="99">R182+H182</f>
        <v>50000</v>
      </c>
      <c r="X182">
        <f t="shared" ref="X182" si="100">(L182+M182+P182)*31/(J182)</f>
        <v>430.55555555555554</v>
      </c>
      <c r="Y182">
        <f t="shared" ref="Y182" si="101">(T182+U182)*31/(J182)</f>
        <v>34.444444444444443</v>
      </c>
      <c r="Z182" s="36">
        <f t="shared" ref="Z182" si="102">U182-P182</f>
        <v>0</v>
      </c>
    </row>
    <row r="183" spans="2:26" s="36" customFormat="1" x14ac:dyDescent="0.15">
      <c r="B183" s="95" t="s">
        <v>989</v>
      </c>
      <c r="C183" s="36">
        <f>IF(COUNTIF(系1703!A:A,B183),1,0)</f>
        <v>0</v>
      </c>
      <c r="D183" s="36">
        <f>IF(COUNTIF(系1703!C:C,B183),1,0)</f>
        <v>0</v>
      </c>
      <c r="E183" s="36">
        <f>IF(COUNTIF(系1703!D:D,B183),1,0)</f>
        <v>0</v>
      </c>
      <c r="F183" s="36">
        <f>IF(COUNTIF(系1703!E:E,B183),1,0)</f>
        <v>0</v>
      </c>
      <c r="G183" s="36">
        <f t="shared" ref="G183" si="103">SUM(C183:F183)</f>
        <v>0</v>
      </c>
      <c r="H183" s="37">
        <v>10000</v>
      </c>
      <c r="I183" s="38">
        <v>43206</v>
      </c>
      <c r="J183" s="36">
        <v>30</v>
      </c>
      <c r="K183" s="38">
        <f t="shared" ref="K183" si="104">I183+J183</f>
        <v>43236</v>
      </c>
      <c r="L183" s="39">
        <v>80</v>
      </c>
      <c r="M183" s="40"/>
      <c r="N183" s="36">
        <f t="shared" ref="N183" si="105">(L183+M183)*36500/(H183*J183)</f>
        <v>9.7333333333333325</v>
      </c>
      <c r="P183" s="36">
        <v>155</v>
      </c>
      <c r="Q183" s="36">
        <f t="shared" ref="Q183" si="106">(L183+M183+P183)*36500/(H183*J183)</f>
        <v>28.591666666666665</v>
      </c>
      <c r="R183" s="51"/>
      <c r="S183" s="38"/>
      <c r="T183" s="51"/>
      <c r="U183" s="36">
        <v>155</v>
      </c>
      <c r="V183" s="36">
        <f t="shared" ref="V183" si="107">(T183+U183)*36500/((S183-I183)*H183)</f>
        <v>-1.3094246169513494E-2</v>
      </c>
      <c r="W183" s="36">
        <f t="shared" ref="W183" si="108">R183+H183</f>
        <v>10000</v>
      </c>
      <c r="X183">
        <f t="shared" ref="X183" si="109">(L183+M183+P183)*31/(J183)</f>
        <v>242.83333333333334</v>
      </c>
      <c r="Y183">
        <f t="shared" ref="Y183" si="110">(T183+U183)*31/(J183)</f>
        <v>160.16666666666666</v>
      </c>
      <c r="Z183" s="36">
        <f t="shared" ref="Z183" si="111">U183-P183</f>
        <v>0</v>
      </c>
    </row>
    <row r="184" spans="2:26" s="36" customFormat="1" x14ac:dyDescent="0.15">
      <c r="B184" t="s">
        <v>46</v>
      </c>
      <c r="C184" s="36">
        <f>IF(COUNTIF(系1703!A:A,B184),1,0)</f>
        <v>1</v>
      </c>
      <c r="D184" s="36">
        <f>IF(COUNTIF(系1703!C:C,B184),1,0)</f>
        <v>1</v>
      </c>
      <c r="E184" s="36">
        <f>IF(COUNTIF(系1703!D:D,B184),1,0)</f>
        <v>1</v>
      </c>
      <c r="F184" s="36">
        <f>IF(COUNTIF(系1703!E:E,B184),1,0)</f>
        <v>1</v>
      </c>
      <c r="G184" s="36">
        <f t="shared" ref="G184" si="112">SUM(C184:F184)</f>
        <v>4</v>
      </c>
      <c r="H184" s="37">
        <v>7000</v>
      </c>
      <c r="I184" s="38">
        <v>43207</v>
      </c>
      <c r="J184" s="36">
        <v>60</v>
      </c>
      <c r="K184" s="38">
        <f t="shared" ref="K184" si="113">I184+J184</f>
        <v>43267</v>
      </c>
      <c r="L184" s="39">
        <v>100</v>
      </c>
      <c r="M184" s="40">
        <v>58</v>
      </c>
      <c r="N184" s="36">
        <f t="shared" ref="N184" si="114">(L184+M184)*36500/(H184*J184)</f>
        <v>13.730952380952381</v>
      </c>
      <c r="Q184" s="36">
        <f t="shared" ref="Q184" si="115">(L184+M184+P184)*36500/(H184*J184)</f>
        <v>13.730952380952381</v>
      </c>
      <c r="R184" s="51"/>
      <c r="S184" s="38"/>
      <c r="T184" s="51"/>
      <c r="V184" s="36">
        <f t="shared" ref="V184" si="116">(T184+U184)*36500/((S184-I184)*H184)</f>
        <v>0</v>
      </c>
      <c r="W184" s="36">
        <f t="shared" ref="W184" si="117">R184+H184</f>
        <v>7000</v>
      </c>
      <c r="X184">
        <f t="shared" ref="X184" si="118">(L184+M184+P184)*31/(J184)</f>
        <v>81.63333333333334</v>
      </c>
      <c r="Y184">
        <f t="shared" ref="Y184" si="119">(T184+U184)*31/(J184)</f>
        <v>0</v>
      </c>
      <c r="Z184" s="36">
        <f t="shared" ref="Z184" si="120">U184-P184</f>
        <v>0</v>
      </c>
    </row>
    <row r="185" spans="2:26" s="36" customFormat="1" x14ac:dyDescent="0.15">
      <c r="B185" s="10" t="s">
        <v>136</v>
      </c>
      <c r="C185" s="36">
        <f>IF(COUNTIF(系1703!A:A,B185),1,0)</f>
        <v>0</v>
      </c>
      <c r="D185" s="36">
        <f>IF(COUNTIF(系1703!C:C,B185),1,0)</f>
        <v>1</v>
      </c>
      <c r="E185" s="36">
        <f>IF(COUNTIF(系1703!D:D,B185),1,0)</f>
        <v>1</v>
      </c>
      <c r="F185" s="36">
        <f>IF(COUNTIF(系1703!E:E,B185),1,0)</f>
        <v>1</v>
      </c>
      <c r="G185" s="36">
        <f t="shared" ref="G185" si="121">SUM(C185:F185)</f>
        <v>3</v>
      </c>
      <c r="H185" s="37">
        <v>5000</v>
      </c>
      <c r="I185" s="38">
        <v>43208</v>
      </c>
      <c r="J185" s="36">
        <v>90</v>
      </c>
      <c r="K185" s="38">
        <f t="shared" ref="K185:K186" si="122">I185+J185</f>
        <v>43298</v>
      </c>
      <c r="L185" s="39">
        <v>120</v>
      </c>
      <c r="M185" s="40">
        <v>50</v>
      </c>
      <c r="N185" s="36">
        <f t="shared" ref="N185:N186" si="123">(L185+M185)*36500/(H185*J185)</f>
        <v>13.78888888888889</v>
      </c>
      <c r="Q185" s="36">
        <f t="shared" ref="Q185:Q186" si="124">(L185+M185+P185)*36500/(H185*J185)</f>
        <v>13.78888888888889</v>
      </c>
      <c r="R185" s="51"/>
      <c r="S185" s="38"/>
      <c r="T185" s="51"/>
      <c r="V185" s="36">
        <f t="shared" ref="V185:V186" si="125">(T185+U185)*36500/((S185-I185)*H185)</f>
        <v>0</v>
      </c>
      <c r="W185" s="36">
        <f t="shared" ref="W185:W186" si="126">R185+H185</f>
        <v>5000</v>
      </c>
      <c r="X185">
        <f t="shared" ref="X185:X186" si="127">(L185+M185+P185)*31/(J185)</f>
        <v>58.555555555555557</v>
      </c>
      <c r="Y185">
        <f t="shared" ref="Y185:Y186" si="128">(T185+U185)*31/(J185)</f>
        <v>0</v>
      </c>
      <c r="Z185" s="36">
        <f t="shared" ref="Z185:Z186" si="129">U185-P185</f>
        <v>0</v>
      </c>
    </row>
    <row r="186" spans="2:26" x14ac:dyDescent="0.15">
      <c r="B186" s="7" t="s">
        <v>760</v>
      </c>
      <c r="C186">
        <f>IF(COUNTIF(系1703!A:A,B186),1,0)</f>
        <v>1</v>
      </c>
      <c r="D186">
        <f>IF(COUNTIF(系1703!C:C,B186),1,0)</f>
        <v>1</v>
      </c>
      <c r="E186">
        <f>IF(COUNTIF(系1703!D:D,B186),1,0)</f>
        <v>1</v>
      </c>
      <c r="F186">
        <f>IF(COUNTIF(系1703!E:E,B186),1,0)</f>
        <v>1</v>
      </c>
      <c r="G186">
        <f t="shared" ref="G186" si="130">SUM(C186:F186)</f>
        <v>4</v>
      </c>
      <c r="H186">
        <v>50000</v>
      </c>
      <c r="I186" s="1">
        <v>43208</v>
      </c>
      <c r="J186">
        <v>90</v>
      </c>
      <c r="K186" s="1">
        <f t="shared" si="122"/>
        <v>43298</v>
      </c>
      <c r="L186" s="81">
        <v>988</v>
      </c>
      <c r="M186" s="15">
        <v>150</v>
      </c>
      <c r="N186">
        <f t="shared" si="123"/>
        <v>9.2304444444444442</v>
      </c>
      <c r="O186" s="36" t="s">
        <v>289</v>
      </c>
      <c r="P186">
        <v>980</v>
      </c>
      <c r="Q186">
        <f t="shared" si="124"/>
        <v>17.179333333333332</v>
      </c>
      <c r="S186" s="14"/>
      <c r="U186" s="51">
        <v>980</v>
      </c>
      <c r="V186">
        <f t="shared" si="125"/>
        <v>-1.6557119052027402E-2</v>
      </c>
      <c r="W186">
        <f t="shared" si="126"/>
        <v>50000</v>
      </c>
      <c r="X186">
        <f t="shared" si="127"/>
        <v>729.5333333333333</v>
      </c>
      <c r="Y186">
        <f t="shared" si="128"/>
        <v>337.55555555555554</v>
      </c>
      <c r="Z186">
        <f t="shared" si="129"/>
        <v>0</v>
      </c>
    </row>
    <row r="187" spans="2:26" x14ac:dyDescent="0.15">
      <c r="B187" s="7" t="s">
        <v>760</v>
      </c>
      <c r="C187">
        <f>IF(COUNTIF(系1703!A:A,B187),1,0)</f>
        <v>1</v>
      </c>
      <c r="D187">
        <f>IF(COUNTIF(系1703!C:C,B187),1,0)</f>
        <v>1</v>
      </c>
      <c r="E187">
        <f>IF(COUNTIF(系1703!D:D,B187),1,0)</f>
        <v>1</v>
      </c>
      <c r="F187">
        <f>IF(COUNTIF(系1703!E:E,B187),1,0)</f>
        <v>1</v>
      </c>
      <c r="G187">
        <f t="shared" ref="G187" si="131">SUM(C187:F187)</f>
        <v>4</v>
      </c>
      <c r="H187">
        <v>5000</v>
      </c>
      <c r="I187" s="1">
        <v>43209</v>
      </c>
      <c r="J187">
        <v>90</v>
      </c>
      <c r="K187" s="1">
        <f t="shared" ref="K187:K188" si="132">I187+J187</f>
        <v>43299</v>
      </c>
      <c r="L187" s="81">
        <v>98</v>
      </c>
      <c r="M187" s="15">
        <v>50</v>
      </c>
      <c r="N187">
        <f t="shared" ref="N187:N188" si="133">(L187+M187)*36500/(H187*J187)</f>
        <v>12.004444444444445</v>
      </c>
      <c r="O187" s="36" t="s">
        <v>289</v>
      </c>
      <c r="P187">
        <v>98</v>
      </c>
      <c r="Q187">
        <f t="shared" ref="Q187:Q188" si="134">(L187+M187+P187)*36500/(H187*J187)</f>
        <v>19.953333333333333</v>
      </c>
      <c r="S187" s="14"/>
      <c r="U187" s="51">
        <v>98</v>
      </c>
      <c r="V187">
        <f t="shared" ref="V187:V188" si="135">(T187+U187)*36500/((S187-I187)*H187)</f>
        <v>-1.6556735865213265E-2</v>
      </c>
      <c r="W187">
        <f t="shared" ref="W187:W188" si="136">R187+H187</f>
        <v>5000</v>
      </c>
      <c r="X187">
        <f t="shared" ref="X187:X188" si="137">(L187+M187+P187)*31/(J187)</f>
        <v>84.733333333333334</v>
      </c>
      <c r="Y187">
        <f t="shared" ref="Y187:Y188" si="138">(T187+U187)*31/(J187)</f>
        <v>33.755555555555553</v>
      </c>
      <c r="Z187">
        <f t="shared" ref="Z187:Z188" si="139">U187-P187</f>
        <v>0</v>
      </c>
    </row>
    <row r="188" spans="2:26" x14ac:dyDescent="0.15">
      <c r="B188" s="13" t="s">
        <v>126</v>
      </c>
      <c r="C188">
        <f>IF(COUNTIF(系1703!A:A,B188),1,0)</f>
        <v>0</v>
      </c>
      <c r="D188">
        <f>IF(COUNTIF(系1703!C:C,B188),1,0)</f>
        <v>1</v>
      </c>
      <c r="E188">
        <f>IF(COUNTIF(系1703!D:D,B188),1,0)</f>
        <v>1</v>
      </c>
      <c r="F188">
        <f>IF(COUNTIF(系1703!E:E,B188),1,0)</f>
        <v>1</v>
      </c>
      <c r="G188">
        <f t="shared" ref="G188" si="140">SUM(C188:F188)</f>
        <v>3</v>
      </c>
      <c r="H188">
        <v>1900</v>
      </c>
      <c r="I188" s="1">
        <v>43210</v>
      </c>
      <c r="J188">
        <v>182</v>
      </c>
      <c r="K188" s="1">
        <f t="shared" si="132"/>
        <v>43392</v>
      </c>
      <c r="L188">
        <v>77</v>
      </c>
      <c r="M188" s="15">
        <v>100</v>
      </c>
      <c r="N188">
        <f t="shared" si="133"/>
        <v>18.682764603817237</v>
      </c>
      <c r="Q188">
        <f t="shared" si="134"/>
        <v>18.682764603817237</v>
      </c>
      <c r="S188" s="14"/>
      <c r="V188" s="23">
        <f t="shared" si="135"/>
        <v>0</v>
      </c>
      <c r="W188">
        <f t="shared" si="136"/>
        <v>1900</v>
      </c>
      <c r="X188">
        <f t="shared" si="137"/>
        <v>30.14835164835165</v>
      </c>
      <c r="Y188">
        <f t="shared" si="138"/>
        <v>0</v>
      </c>
      <c r="Z188">
        <f t="shared" si="139"/>
        <v>0</v>
      </c>
    </row>
    <row r="189" spans="2:26" x14ac:dyDescent="0.15">
      <c r="B189" s="13" t="s">
        <v>995</v>
      </c>
      <c r="C189">
        <f>IF(COUNTIF(系1703!A:A,B189),1,0)</f>
        <v>0</v>
      </c>
      <c r="D189">
        <f>IF(COUNTIF(系1703!C:C,B189),1,0)</f>
        <v>0</v>
      </c>
      <c r="E189">
        <f>IF(COUNTIF(系1703!D:D,B189),1,0)</f>
        <v>0</v>
      </c>
      <c r="F189">
        <f>IF(COUNTIF(系1703!E:E,B189),1,0)</f>
        <v>0</v>
      </c>
      <c r="G189">
        <f t="shared" ref="G189" si="141">SUM(C189:F189)</f>
        <v>0</v>
      </c>
      <c r="H189">
        <v>100000</v>
      </c>
      <c r="I189" s="1">
        <v>43210</v>
      </c>
      <c r="J189">
        <v>50</v>
      </c>
      <c r="K189" s="1">
        <f t="shared" ref="K189" si="142">I189+J189</f>
        <v>43260</v>
      </c>
      <c r="L189">
        <v>1300</v>
      </c>
      <c r="N189">
        <f t="shared" ref="N189" si="143">(L189+M189)*36500/(H189*J189)</f>
        <v>9.49</v>
      </c>
      <c r="O189" s="36" t="s">
        <v>289</v>
      </c>
      <c r="P189">
        <v>1000</v>
      </c>
      <c r="Q189">
        <f t="shared" ref="Q189" si="144">(L189+M189+P189)*36500/(H189*J189)</f>
        <v>16.79</v>
      </c>
      <c r="S189" s="14"/>
      <c r="U189">
        <v>1000</v>
      </c>
      <c r="V189" s="23">
        <f t="shared" ref="V189" si="145">(T189+U189)*36500/((S189-I189)*H189)</f>
        <v>-8.4471187225179361E-3</v>
      </c>
      <c r="W189">
        <f t="shared" ref="W189" si="146">R189+H189</f>
        <v>100000</v>
      </c>
      <c r="X189">
        <f t="shared" ref="X189" si="147">(L189+M189+P189)*31/(J189)</f>
        <v>1426</v>
      </c>
      <c r="Y189">
        <f t="shared" ref="Y189" si="148">(T189+U189)*31/(J189)</f>
        <v>620</v>
      </c>
      <c r="Z189">
        <f t="shared" ref="Z189" si="149">U189-P189</f>
        <v>0</v>
      </c>
    </row>
    <row r="190" spans="2:26" x14ac:dyDescent="0.15">
      <c r="B190" s="13" t="s">
        <v>996</v>
      </c>
      <c r="C190">
        <f>IF(COUNTIF(系1703!A:A,B190),1,0)</f>
        <v>0</v>
      </c>
      <c r="D190">
        <f>IF(COUNTIF(系1703!C:C,B190),1,0)</f>
        <v>0</v>
      </c>
      <c r="E190">
        <f>IF(COUNTIF(系1703!D:D,B190),1,0)</f>
        <v>0</v>
      </c>
      <c r="F190">
        <f>IF(COUNTIF(系1703!E:E,B190),1,0)</f>
        <v>0</v>
      </c>
      <c r="G190">
        <f t="shared" ref="G190" si="150">SUM(C190:F190)</f>
        <v>0</v>
      </c>
      <c r="H190">
        <v>10500</v>
      </c>
      <c r="I190" s="1">
        <v>43210</v>
      </c>
      <c r="J190">
        <v>32</v>
      </c>
      <c r="K190" s="1">
        <f t="shared" ref="K190" si="151">I190+J190</f>
        <v>43242</v>
      </c>
      <c r="L190">
        <v>81.25</v>
      </c>
      <c r="M190" s="15">
        <v>20</v>
      </c>
      <c r="N190">
        <f t="shared" ref="N190" si="152">(L190+M190)*36500/(H190*J190)</f>
        <v>10.998883928571429</v>
      </c>
      <c r="O190" s="36" t="s">
        <v>289</v>
      </c>
      <c r="P190">
        <v>105</v>
      </c>
      <c r="Q190">
        <f t="shared" ref="Q190" si="153">(L190+M190+P190)*36500/(H190*J190)</f>
        <v>22.405133928571427</v>
      </c>
      <c r="S190" s="14"/>
      <c r="U190">
        <v>105</v>
      </c>
      <c r="V190" s="23">
        <f t="shared" ref="V190" si="154">(T190+U190)*36500/((S190-I190)*H190)</f>
        <v>-8.4471187225179361E-3</v>
      </c>
      <c r="W190">
        <f t="shared" ref="W190" si="155">R190+H190</f>
        <v>10500</v>
      </c>
      <c r="X190">
        <f t="shared" ref="X190" si="156">(L190+M190+P190)*31/(J190)</f>
        <v>199.8046875</v>
      </c>
      <c r="Y190">
        <f t="shared" ref="Y190" si="157">(T190+U190)*31/(J190)</f>
        <v>101.71875</v>
      </c>
      <c r="Z190">
        <f t="shared" ref="Z190" si="158">U190-P190</f>
        <v>0</v>
      </c>
    </row>
    <row r="191" spans="2:26" x14ac:dyDescent="0.15">
      <c r="B191" s="13" t="s">
        <v>996</v>
      </c>
      <c r="C191">
        <f>IF(COUNTIF(系1703!A:A,B191),1,0)</f>
        <v>0</v>
      </c>
      <c r="D191">
        <f>IF(COUNTIF(系1703!C:C,B191),1,0)</f>
        <v>0</v>
      </c>
      <c r="E191">
        <f>IF(COUNTIF(系1703!D:D,B191),1,0)</f>
        <v>0</v>
      </c>
      <c r="F191">
        <f>IF(COUNTIF(系1703!E:E,B191),1,0)</f>
        <v>0</v>
      </c>
      <c r="G191">
        <f t="shared" ref="G191" si="159">SUM(C191:F191)</f>
        <v>0</v>
      </c>
      <c r="H191">
        <v>10000</v>
      </c>
      <c r="I191" s="1">
        <v>43215</v>
      </c>
      <c r="J191">
        <v>32</v>
      </c>
      <c r="K191" s="1">
        <f t="shared" ref="K191:K192" si="160">I191+J191</f>
        <v>43247</v>
      </c>
      <c r="L191">
        <v>82.25</v>
      </c>
      <c r="M191" s="15">
        <v>20</v>
      </c>
      <c r="N191">
        <f t="shared" ref="N191:N192" si="161">(L191+M191)*36500/(H191*J191)</f>
        <v>11.662890624999999</v>
      </c>
      <c r="O191" s="36" t="s">
        <v>289</v>
      </c>
      <c r="P191">
        <v>110</v>
      </c>
      <c r="Q191">
        <f t="shared" ref="Q191:Q192" si="162">(L191+M191+P191)*36500/(H191*J191)</f>
        <v>24.209765624999999</v>
      </c>
      <c r="S191" s="14"/>
      <c r="U191">
        <v>110</v>
      </c>
      <c r="V191" s="23">
        <f t="shared" ref="V191:V192" si="163">(T191+U191)*36500/((S191-I191)*H191)</f>
        <v>-9.2907555247020712E-3</v>
      </c>
      <c r="W191">
        <f t="shared" ref="W191:W192" si="164">R191+H191</f>
        <v>10000</v>
      </c>
      <c r="X191">
        <f t="shared" ref="X191:X192" si="165">(L191+M191+P191)*31/(J191)</f>
        <v>205.6171875</v>
      </c>
      <c r="Y191">
        <f t="shared" ref="Y191:Y192" si="166">(T191+U191)*31/(J191)</f>
        <v>106.5625</v>
      </c>
      <c r="Z191">
        <f t="shared" ref="Z191:Z192" si="167">U191-P191</f>
        <v>0</v>
      </c>
    </row>
    <row r="192" spans="2:26" s="36" customFormat="1" x14ac:dyDescent="0.15">
      <c r="B192" s="36" t="s">
        <v>155</v>
      </c>
      <c r="C192" s="36">
        <f>IF(COUNTIF(系1703!A:A,B192),1,0)</f>
        <v>0</v>
      </c>
      <c r="D192" s="36">
        <f>IF(COUNTIF(系1703!C:C,B192),1,0)</f>
        <v>1</v>
      </c>
      <c r="E192" s="36">
        <f>IF(COUNTIF(系1703!D:D,B192),1,0)</f>
        <v>1</v>
      </c>
      <c r="F192" s="36">
        <f>IF(COUNTIF(系1703!E:E,B192),1,0)</f>
        <v>0</v>
      </c>
      <c r="G192" s="36">
        <f t="shared" ref="G192" si="168">SUM(C192:F192)</f>
        <v>2</v>
      </c>
      <c r="H192" s="36">
        <v>7607</v>
      </c>
      <c r="I192" s="38">
        <v>43186</v>
      </c>
      <c r="J192" s="36">
        <v>90</v>
      </c>
      <c r="K192" s="38">
        <f t="shared" si="160"/>
        <v>43276</v>
      </c>
      <c r="L192" s="39">
        <v>300</v>
      </c>
      <c r="M192" s="40"/>
      <c r="N192" s="36">
        <f t="shared" si="161"/>
        <v>15.994040576661847</v>
      </c>
      <c r="Q192" s="36">
        <f t="shared" si="162"/>
        <v>15.994040576661847</v>
      </c>
      <c r="R192" s="51"/>
      <c r="S192" s="41"/>
      <c r="T192" s="51"/>
      <c r="V192" s="36">
        <f t="shared" si="163"/>
        <v>0</v>
      </c>
      <c r="W192" s="36">
        <f t="shared" si="164"/>
        <v>7607</v>
      </c>
      <c r="X192">
        <f t="shared" si="165"/>
        <v>103.33333333333333</v>
      </c>
      <c r="Y192">
        <f t="shared" si="166"/>
        <v>0</v>
      </c>
      <c r="Z192" s="36">
        <f t="shared" si="167"/>
        <v>0</v>
      </c>
    </row>
  </sheetData>
  <autoFilter ref="A2:Z170" xr:uid="{00000000-0009-0000-0000-000006000000}"/>
  <dataConsolidate link="1"/>
  <phoneticPr fontId="3" type="noConversion"/>
  <conditionalFormatting sqref="K30 K111:K127 K91:K109 K88 K137:K168 K172:K175">
    <cfRule type="expression" dxfId="549" priority="585">
      <formula>AND(R30&gt;=0,K30&lt;NOW(),H30&gt;0)</formula>
    </cfRule>
    <cfRule type="expression" dxfId="548" priority="586">
      <formula>AND(#REF!&gt;=0,#REF!&lt;NOW(),#REF!&gt;0)</formula>
    </cfRule>
  </conditionalFormatting>
  <conditionalFormatting sqref="K36">
    <cfRule type="expression" dxfId="547" priority="255">
      <formula>"and(Q14&gt;=0,J14&lt;now(),G14&gt;0)"</formula>
    </cfRule>
  </conditionalFormatting>
  <conditionalFormatting sqref="K37">
    <cfRule type="expression" dxfId="546" priority="252">
      <formula>"and(Q14&gt;=0,J14&lt;now(),G14&gt;0)"</formula>
    </cfRule>
  </conditionalFormatting>
  <conditionalFormatting sqref="K128:K133">
    <cfRule type="expression" dxfId="545" priority="208">
      <formula>AND(R128&gt;=0,K128&lt;NOW(),H128&gt;0)</formula>
    </cfRule>
    <cfRule type="expression" dxfId="544" priority="209">
      <formula>AND(R93&gt;=0,K93&lt;NOW(),H93&gt;0)</formula>
    </cfRule>
  </conditionalFormatting>
  <conditionalFormatting sqref="K16">
    <cfRule type="expression" dxfId="543" priority="186">
      <formula>AND(R16&gt;=0,K16&lt;NOW(),H16&gt;0)</formula>
    </cfRule>
    <cfRule type="expression" dxfId="542" priority="187">
      <formula>AND(#REF!&gt;=0,#REF!&lt;NOW(),#REF!&gt;0)</formula>
    </cfRule>
  </conditionalFormatting>
  <conditionalFormatting sqref="K14">
    <cfRule type="expression" dxfId="541" priority="1373">
      <formula>AND(R14&gt;=0,K14&lt;NOW(),H14&gt;0)</formula>
    </cfRule>
    <cfRule type="expression" dxfId="540" priority="1374">
      <formula>AND(#REF!&gt;=0,#REF!&lt;NOW(),#REF!&gt;0)</formula>
    </cfRule>
  </conditionalFormatting>
  <conditionalFormatting sqref="K38">
    <cfRule type="expression" dxfId="539" priority="173">
      <formula>"and(Q14&gt;=0,J14&lt;now(),G14&gt;0)"</formula>
    </cfRule>
  </conditionalFormatting>
  <conditionalFormatting sqref="K134:K136">
    <cfRule type="expression" dxfId="538" priority="133">
      <formula>AND(R134&gt;=0,K134&lt;NOW(),H134&gt;0)</formula>
    </cfRule>
    <cfRule type="expression" dxfId="537" priority="134">
      <formula>AND(R103&gt;=0,K103&lt;NOW(),H103&gt;0)</formula>
    </cfRule>
  </conditionalFormatting>
  <conditionalFormatting sqref="K11 K7:K8 K69 K66:K67 K54:K55 K24:K25">
    <cfRule type="expression" dxfId="536" priority="3979">
      <formula>AND(R7&gt;=0,K7&lt;NOW(),H7&gt;0)</formula>
    </cfRule>
    <cfRule type="expression" dxfId="535" priority="3980">
      <formula>AND(#REF!&gt;=0,#REF!&lt;NOW(),#REF!&gt;0)</formula>
    </cfRule>
  </conditionalFormatting>
  <conditionalFormatting sqref="K64 K51:K53 K34 K23 K20 K1:K6">
    <cfRule type="expression" dxfId="534" priority="3983">
      <formula>AND(R1&gt;=0,K1&lt;NOW(),H1&gt;0)</formula>
    </cfRule>
    <cfRule type="expression" dxfId="533" priority="3984">
      <formula>AND(#REF!&gt;=0,#REF!&lt;NOW(),#REF!&gt;0)</formula>
    </cfRule>
  </conditionalFormatting>
  <conditionalFormatting sqref="K9:K10 K19">
    <cfRule type="expression" dxfId="532" priority="3987">
      <formula>AND(R9&gt;=0,K9&lt;NOW(),H9&gt;0)</formula>
    </cfRule>
    <cfRule type="expression" dxfId="531" priority="3988">
      <formula>AND(#REF!&gt;=0,#REF!&lt;NOW(),#REF!&gt;0)</formula>
    </cfRule>
  </conditionalFormatting>
  <conditionalFormatting sqref="K110">
    <cfRule type="expression" dxfId="530" priority="3999">
      <formula>AND(R110&gt;=0,K110&lt;NOW(),H110&gt;0)</formula>
    </cfRule>
    <cfRule type="expression" dxfId="529" priority="4000">
      <formula>AND(R92&gt;=0,K92&lt;NOW(),H92&gt;0)</formula>
    </cfRule>
  </conditionalFormatting>
  <conditionalFormatting sqref="K81 K26">
    <cfRule type="expression" dxfId="528" priority="4027">
      <formula>AND(R26&gt;=0,K26&lt;NOW(),H26&gt;0)</formula>
    </cfRule>
    <cfRule type="expression" dxfId="527" priority="4028">
      <formula>AND(#REF!&gt;=0,#REF!&lt;NOW(),#REF!&gt;0)</formula>
    </cfRule>
  </conditionalFormatting>
  <conditionalFormatting sqref="K79:K80 K74:K77">
    <cfRule type="expression" dxfId="526" priority="4029">
      <formula>AND(R74&gt;=0,K74&lt;NOW(),H74&gt;0)</formula>
    </cfRule>
    <cfRule type="expression" dxfId="525" priority="4030">
      <formula>AND(#REF!&gt;=0,#REF!&lt;NOW(),#REF!&gt;0)</formula>
    </cfRule>
  </conditionalFormatting>
  <conditionalFormatting sqref="K41 K38">
    <cfRule type="expression" dxfId="524" priority="4087">
      <formula>AND(R38&gt;=0,K38&lt;NOW(),H38&gt;0)</formula>
    </cfRule>
    <cfRule type="expression" dxfId="523" priority="4088">
      <formula>AND(#REF!&gt;=0,#REF!&lt;NOW(),#REF!&gt;0)</formula>
    </cfRule>
  </conditionalFormatting>
  <conditionalFormatting sqref="K35:K37 K21 K68 K87">
    <cfRule type="expression" dxfId="522" priority="4105">
      <formula>AND(R21&gt;=0,K21&lt;NOW(),H21&gt;0)</formula>
    </cfRule>
    <cfRule type="expression" dxfId="521" priority="4106">
      <formula>AND(R8&gt;=0,K8&lt;NOW(),H8&gt;0)</formula>
    </cfRule>
  </conditionalFormatting>
  <conditionalFormatting sqref="K83 K171">
    <cfRule type="expression" dxfId="520" priority="4123">
      <formula>AND(R83&gt;=0,K83&lt;NOW(),H83&gt;0)</formula>
    </cfRule>
    <cfRule type="expression" dxfId="519" priority="4124">
      <formula>AND(R69&gt;=0,K69&lt;NOW(),H69&gt;0)</formula>
    </cfRule>
  </conditionalFormatting>
  <conditionalFormatting sqref="K89">
    <cfRule type="expression" dxfId="518" priority="4137">
      <formula>AND(R89&gt;=0,K89&lt;NOW(),H89&gt;0)</formula>
    </cfRule>
    <cfRule type="expression" dxfId="517" priority="4138">
      <formula>AND(R69&gt;=0,K69&lt;NOW(),H69&gt;0)</formula>
    </cfRule>
  </conditionalFormatting>
  <conditionalFormatting sqref="K82">
    <cfRule type="expression" dxfId="516" priority="4155">
      <formula>AND(R82&gt;=0,K82&lt;NOW(),H82&gt;0)</formula>
    </cfRule>
    <cfRule type="expression" dxfId="515" priority="4156">
      <formula>AND(#REF!&gt;=0,#REF!&lt;NOW(),#REF!&gt;0)</formula>
    </cfRule>
  </conditionalFormatting>
  <conditionalFormatting sqref="K78 K32:K33">
    <cfRule type="expression" dxfId="514" priority="4159">
      <formula>AND(R32&gt;=0,K32&lt;NOW(),H32&gt;0)</formula>
    </cfRule>
    <cfRule type="expression" dxfId="513" priority="4160">
      <formula>AND(#REF!&gt;=0,#REF!&lt;NOW(),#REF!&gt;0)</formula>
    </cfRule>
  </conditionalFormatting>
  <conditionalFormatting sqref="K70:K72">
    <cfRule type="expression" dxfId="512" priority="4161">
      <formula>AND(R70&gt;=0,K70&lt;NOW(),H70&gt;0)</formula>
    </cfRule>
    <cfRule type="expression" dxfId="511" priority="4162">
      <formula>AND(#REF!&gt;=0,#REF!&lt;NOW(),#REF!&gt;0)</formula>
    </cfRule>
  </conditionalFormatting>
  <conditionalFormatting sqref="K22">
    <cfRule type="expression" dxfId="510" priority="4199">
      <formula>AND(R22&gt;=0,K22&lt;NOW(),H22&gt;0)</formula>
    </cfRule>
    <cfRule type="expression" dxfId="509" priority="4200">
      <formula>AND(R10&gt;=0,K10&lt;NOW(),H10&gt;0)</formula>
    </cfRule>
  </conditionalFormatting>
  <conditionalFormatting sqref="K63">
    <cfRule type="expression" dxfId="508" priority="4201">
      <formula>AND(R63&gt;=0,K63&lt;NOW(),H63&gt;0)</formula>
    </cfRule>
    <cfRule type="expression" dxfId="507" priority="4202">
      <formula>AND(R55&gt;=0,K55&lt;NOW(),H55&gt;0)</formula>
    </cfRule>
  </conditionalFormatting>
  <conditionalFormatting sqref="K60:K62 K48 K46 K43 K40">
    <cfRule type="expression" dxfId="506" priority="4207">
      <formula>AND(R40&gt;=0,K40&lt;NOW(),H40&gt;0)</formula>
    </cfRule>
    <cfRule type="expression" dxfId="505" priority="4208">
      <formula>AND(R31&gt;=0,K31&lt;NOW(),H31&gt;0)</formula>
    </cfRule>
  </conditionalFormatting>
  <conditionalFormatting sqref="K58:K59 K47 K42 K39">
    <cfRule type="expression" dxfId="504" priority="4219">
      <formula>AND(R39&gt;=0,K39&lt;NOW(),H39&gt;0)</formula>
    </cfRule>
    <cfRule type="expression" dxfId="503" priority="4220">
      <formula>AND(#REF!&gt;=0,#REF!&lt;NOW(),#REF!&gt;0)</formula>
    </cfRule>
  </conditionalFormatting>
  <conditionalFormatting sqref="K56:K57">
    <cfRule type="expression" dxfId="502" priority="4233">
      <formula>AND(R56&gt;=0,K56&lt;NOW(),H56&gt;0)</formula>
    </cfRule>
    <cfRule type="expression" dxfId="501" priority="4234">
      <formula>AND(#REF!&gt;=0,#REF!&lt;NOW(),#REF!&gt;0)</formula>
    </cfRule>
  </conditionalFormatting>
  <conditionalFormatting sqref="K45">
    <cfRule type="expression" dxfId="500" priority="4279">
      <formula>AND(R45&gt;=0,K45&lt;NOW(),H45&gt;0)</formula>
    </cfRule>
    <cfRule type="expression" dxfId="499" priority="4280">
      <formula>AND(R35&gt;=0,K35&lt;NOW(),H35&gt;0)</formula>
    </cfRule>
  </conditionalFormatting>
  <conditionalFormatting sqref="K44">
    <cfRule type="expression" dxfId="498" priority="4291">
      <formula>AND(R44&gt;=0,K44&lt;NOW(),H44&gt;0)</formula>
    </cfRule>
    <cfRule type="expression" dxfId="497" priority="4292">
      <formula>AND(#REF!&gt;=0,#REF!&lt;NOW(),#REF!&gt;0)</formula>
    </cfRule>
  </conditionalFormatting>
  <conditionalFormatting sqref="K27 K17:K18">
    <cfRule type="expression" dxfId="496" priority="4401">
      <formula>AND(R17&gt;=0,K17&lt;NOW(),H17&gt;0)</formula>
    </cfRule>
    <cfRule type="expression" dxfId="495" priority="4402">
      <formula>AND(R1&gt;=0,K1&lt;NOW(),H1&gt;0)</formula>
    </cfRule>
  </conditionalFormatting>
  <conditionalFormatting sqref="K28 K84:K86 K169:K170">
    <cfRule type="expression" dxfId="494" priority="4405">
      <formula>AND(R28&gt;=0,K28&lt;NOW(),H28&gt;0)</formula>
    </cfRule>
    <cfRule type="expression" dxfId="493" priority="4406">
      <formula>AND(R13&gt;=0,K13&lt;NOW(),H13&gt;0)</formula>
    </cfRule>
  </conditionalFormatting>
  <conditionalFormatting sqref="K29 K31">
    <cfRule type="expression" dxfId="492" priority="4409">
      <formula>AND(R29&gt;=0,K29&lt;NOW(),H29&gt;0)</formula>
    </cfRule>
    <cfRule type="expression" dxfId="491" priority="4410">
      <formula>AND(#REF!&gt;=0,#REF!&lt;NOW(),#REF!&gt;0)</formula>
    </cfRule>
  </conditionalFormatting>
  <conditionalFormatting sqref="K65">
    <cfRule type="expression" dxfId="490" priority="131">
      <formula>AND(R65&gt;=0,K65&lt;NOW(),H65&gt;0)</formula>
    </cfRule>
    <cfRule type="expression" dxfId="489" priority="132">
      <formula>AND(#REF!&gt;=0,#REF!&lt;NOW(),#REF!&gt;0)</formula>
    </cfRule>
  </conditionalFormatting>
  <conditionalFormatting sqref="K73">
    <cfRule type="expression" dxfId="488" priority="117">
      <formula>AND(R73&gt;=0,K73&lt;NOW(),H73&gt;0)</formula>
    </cfRule>
    <cfRule type="expression" dxfId="487" priority="118">
      <formula>AND(#REF!&gt;=0,#REF!&lt;NOW(),#REF!&gt;0)</formula>
    </cfRule>
  </conditionalFormatting>
  <conditionalFormatting sqref="K50">
    <cfRule type="expression" dxfId="486" priority="115">
      <formula>AND(R50&gt;=0,K50&lt;NOW(),H50&gt;0)</formula>
    </cfRule>
    <cfRule type="expression" dxfId="485" priority="116">
      <formula>AND(R40&gt;=0,K40&lt;NOW(),H40&gt;0)</formula>
    </cfRule>
  </conditionalFormatting>
  <conditionalFormatting sqref="K49">
    <cfRule type="expression" dxfId="484" priority="113">
      <formula>AND(R49&gt;=0,K49&lt;NOW(),H49&gt;0)</formula>
    </cfRule>
    <cfRule type="expression" dxfId="483" priority="114">
      <formula>AND(R39&gt;=0,K39&lt;NOW(),H39&gt;0)</formula>
    </cfRule>
  </conditionalFormatting>
  <conditionalFormatting sqref="K12:K13">
    <cfRule type="expression" dxfId="482" priority="5397">
      <formula>AND(R12&gt;=0,K12&lt;NOW(),H12&gt;0)</formula>
    </cfRule>
    <cfRule type="expression" dxfId="481" priority="5398">
      <formula>AND(R1048556&gt;=0,K1048556&lt;NOW(),H1048556&gt;0)</formula>
    </cfRule>
  </conditionalFormatting>
  <conditionalFormatting sqref="K176">
    <cfRule type="expression" dxfId="480" priority="33">
      <formula>AND(R176&gt;=0,K176&lt;NOW(),H176&gt;0)</formula>
    </cfRule>
    <cfRule type="expression" dxfId="479" priority="34">
      <formula>AND(#REF!&gt;=0,#REF!&lt;NOW(),#REF!&gt;0)</formula>
    </cfRule>
  </conditionalFormatting>
  <conditionalFormatting sqref="K177">
    <cfRule type="expression" dxfId="478" priority="31">
      <formula>AND(R177&gt;=0,K177&lt;NOW(),H177&gt;0)</formula>
    </cfRule>
    <cfRule type="expression" dxfId="477" priority="32">
      <formula>AND(#REF!&gt;=0,#REF!&lt;NOW(),#REF!&gt;0)</formula>
    </cfRule>
  </conditionalFormatting>
  <conditionalFormatting sqref="K178">
    <cfRule type="expression" dxfId="476" priority="29">
      <formula>AND(R178&gt;=0,K178&lt;NOW(),H178&gt;0)</formula>
    </cfRule>
    <cfRule type="expression" dxfId="475" priority="30">
      <formula>AND(#REF!&gt;=0,#REF!&lt;NOW(),#REF!&gt;0)</formula>
    </cfRule>
  </conditionalFormatting>
  <conditionalFormatting sqref="K179">
    <cfRule type="expression" dxfId="474" priority="27">
      <formula>AND(R179&gt;=0,K179&lt;NOW(),H179&gt;0)</formula>
    </cfRule>
    <cfRule type="expression" dxfId="473" priority="28">
      <formula>AND(#REF!&gt;=0,#REF!&lt;NOW(),#REF!&gt;0)</formula>
    </cfRule>
  </conditionalFormatting>
  <conditionalFormatting sqref="K180">
    <cfRule type="expression" dxfId="472" priority="25">
      <formula>AND(R180&gt;=0,K180&lt;NOW(),H180&gt;0)</formula>
    </cfRule>
    <cfRule type="expression" dxfId="471" priority="26">
      <formula>AND(#REF!&gt;=0,#REF!&lt;NOW(),#REF!&gt;0)</formula>
    </cfRule>
  </conditionalFormatting>
  <conditionalFormatting sqref="K181">
    <cfRule type="expression" dxfId="470" priority="23">
      <formula>AND(R181&gt;=0,K181&lt;NOW(),H181&gt;0)</formula>
    </cfRule>
    <cfRule type="expression" dxfId="469" priority="24">
      <formula>AND(#REF!&gt;=0,#REF!&lt;NOW(),#REF!&gt;0)</formula>
    </cfRule>
  </conditionalFormatting>
  <conditionalFormatting sqref="K182">
    <cfRule type="expression" dxfId="468" priority="21">
      <formula>AND(R182&gt;=0,K182&lt;NOW(),H182&gt;0)</formula>
    </cfRule>
    <cfRule type="expression" dxfId="467" priority="22">
      <formula>AND(#REF!&gt;=0,#REF!&lt;NOW(),#REF!&gt;0)</formula>
    </cfRule>
  </conditionalFormatting>
  <conditionalFormatting sqref="K183">
    <cfRule type="expression" dxfId="466" priority="19">
      <formula>AND(R183&gt;=0,K183&lt;NOW(),H183&gt;0)</formula>
    </cfRule>
    <cfRule type="expression" dxfId="465" priority="20">
      <formula>AND(#REF!&gt;=0,#REF!&lt;NOW(),#REF!&gt;0)</formula>
    </cfRule>
  </conditionalFormatting>
  <conditionalFormatting sqref="K184">
    <cfRule type="expression" dxfId="464" priority="17">
      <formula>AND(R184&gt;=0,K184&lt;NOW(),H184&gt;0)</formula>
    </cfRule>
    <cfRule type="expression" dxfId="463" priority="18">
      <formula>AND(#REF!&gt;=0,#REF!&lt;NOW(),#REF!&gt;0)</formula>
    </cfRule>
  </conditionalFormatting>
  <conditionalFormatting sqref="K185">
    <cfRule type="expression" dxfId="462" priority="15">
      <formula>AND(R185&gt;=0,K185&lt;NOW(),H185&gt;0)</formula>
    </cfRule>
    <cfRule type="expression" dxfId="461" priority="16">
      <formula>AND(#REF!&gt;=0,#REF!&lt;NOW(),#REF!&gt;0)</formula>
    </cfRule>
  </conditionalFormatting>
  <conditionalFormatting sqref="K186">
    <cfRule type="expression" dxfId="460" priority="13">
      <formula>AND(R186&gt;=0,K186&lt;NOW(),H186&gt;0)</formula>
    </cfRule>
    <cfRule type="expression" dxfId="459" priority="14">
      <formula>AND(#REF!&gt;=0,#REF!&lt;NOW(),#REF!&gt;0)</formula>
    </cfRule>
  </conditionalFormatting>
  <conditionalFormatting sqref="K187">
    <cfRule type="expression" dxfId="458" priority="11">
      <formula>AND(R187&gt;=0,K187&lt;NOW(),H187&gt;0)</formula>
    </cfRule>
    <cfRule type="expression" dxfId="457" priority="12">
      <formula>AND(#REF!&gt;=0,#REF!&lt;NOW(),#REF!&gt;0)</formula>
    </cfRule>
  </conditionalFormatting>
  <conditionalFormatting sqref="K188">
    <cfRule type="expression" dxfId="456" priority="9">
      <formula>AND(R188&gt;=0,K188&lt;NOW(),H188&gt;0)</formula>
    </cfRule>
    <cfRule type="expression" dxfId="455" priority="10">
      <formula>AND(#REF!&gt;=0,#REF!&lt;NOW(),#REF!&gt;0)</formula>
    </cfRule>
  </conditionalFormatting>
  <conditionalFormatting sqref="K189">
    <cfRule type="expression" dxfId="454" priority="7">
      <formula>AND(R189&gt;=0,K189&lt;NOW(),H189&gt;0)</formula>
    </cfRule>
    <cfRule type="expression" dxfId="453" priority="8">
      <formula>AND(#REF!&gt;=0,#REF!&lt;NOW(),#REF!&gt;0)</formula>
    </cfRule>
  </conditionalFormatting>
  <conditionalFormatting sqref="K190">
    <cfRule type="expression" dxfId="452" priority="5">
      <formula>AND(R190&gt;=0,K190&lt;NOW(),H190&gt;0)</formula>
    </cfRule>
    <cfRule type="expression" dxfId="451" priority="6">
      <formula>AND(#REF!&gt;=0,#REF!&lt;NOW(),#REF!&gt;0)</formula>
    </cfRule>
  </conditionalFormatting>
  <conditionalFormatting sqref="K191">
    <cfRule type="expression" dxfId="450" priority="3">
      <formula>AND(R191&gt;=0,K191&lt;NOW(),H191&gt;0)</formula>
    </cfRule>
    <cfRule type="expression" dxfId="449" priority="4">
      <formula>AND(#REF!&gt;=0,#REF!&lt;NOW(),#REF!&gt;0)</formula>
    </cfRule>
  </conditionalFormatting>
  <conditionalFormatting sqref="K192">
    <cfRule type="expression" dxfId="448" priority="1">
      <formula>AND(R192&gt;=0,K192&lt;NOW(),H192&gt;0)</formula>
    </cfRule>
    <cfRule type="expression" dxfId="447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84" id="{49B46040-AB3E-416E-BE4A-DC32C99E6796}">
            <xm:f>AND(Y!R9&gt;=0,Y!K9&lt;NOW(),Y!H9&gt;0)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185" id="{F3F0732F-6EC7-4464-A132-DE62E56A252D}">
            <xm:f>AND(Y!#REF!&gt;=0,Y!#REF!&lt;NOW(),Y!#REF!&gt;0)</xm:f>
            <x14:dxf>
              <fill>
                <patternFill>
                  <bgColor rgb="FFFF0000"/>
                </patternFill>
              </fill>
            </x14:dxf>
          </x14:cfRule>
          <xm:sqref>K15</xm:sqref>
        </x14:conditionalFormatting>
        <x14:conditionalFormatting xmlns:xm="http://schemas.microsoft.com/office/excel/2006/main">
          <x14:cfRule type="expression" priority="4925" id="{94802AD2-900F-424D-BF18-6E2A3BB8B463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4926" id="{FF9799E2-B26B-4BCF-8A2A-02EB25E9F299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m:sqref>K90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95"/>
  <sheetViews>
    <sheetView topLeftCell="C1" zoomScaleNormal="100" workbookViewId="0">
      <pane ySplit="2" topLeftCell="A82" activePane="bottomLeft" state="frozen"/>
      <selection pane="bottomLeft" activeCell="R87" sqref="R87"/>
    </sheetView>
  </sheetViews>
  <sheetFormatPr defaultRowHeight="13.5" x14ac:dyDescent="0.15"/>
  <cols>
    <col min="1" max="1" width="9" style="36" customWidth="1"/>
    <col min="2" max="2" width="15.25" style="37" customWidth="1"/>
    <col min="3" max="3" width="7.25" style="36" bestFit="1" customWidth="1"/>
    <col min="4" max="5" width="5.375" style="36" bestFit="1" customWidth="1"/>
    <col min="6" max="7" width="7.25" style="36" bestFit="1" customWidth="1"/>
    <col min="8" max="8" width="9.5" style="36" bestFit="1" customWidth="1"/>
    <col min="9" max="9" width="11.625" style="38" bestFit="1" customWidth="1"/>
    <col min="10" max="10" width="5.375" style="36" bestFit="1" customWidth="1"/>
    <col min="11" max="11" width="11.625" style="38" bestFit="1" customWidth="1"/>
    <col min="12" max="12" width="11" style="39" bestFit="1" customWidth="1"/>
    <col min="13" max="13" width="10.5" style="40" bestFit="1" customWidth="1"/>
    <col min="14" max="18" width="9" style="36"/>
    <col min="19" max="19" width="11.625" style="36" bestFit="1" customWidth="1"/>
    <col min="20" max="20" width="10.5" style="36" bestFit="1" customWidth="1"/>
    <col min="21" max="21" width="9" style="36"/>
    <col min="22" max="22" width="11.625" style="36" bestFit="1" customWidth="1"/>
    <col min="23" max="16384" width="9" style="36"/>
  </cols>
  <sheetData>
    <row r="1" spans="1:26" x14ac:dyDescent="0.15">
      <c r="K1" s="38">
        <f>I1+J1</f>
        <v>0</v>
      </c>
      <c r="N1" s="36" t="e">
        <f>(L1+M1)*36500/(H1*J1)</f>
        <v>#DIV/0!</v>
      </c>
      <c r="Q1" s="36" t="e">
        <f>(L1+M1+P1)*36500/(H1*J1)</f>
        <v>#DIV/0!</v>
      </c>
      <c r="T1" s="36">
        <v>-13.34</v>
      </c>
      <c r="V1" s="36" t="e">
        <f>(T1+U1)*36500/((S1-I1)*H1)</f>
        <v>#DIV/0!</v>
      </c>
      <c r="W1" s="36">
        <f>R1+H1</f>
        <v>0</v>
      </c>
    </row>
    <row r="2" spans="1:26" x14ac:dyDescent="0.15">
      <c r="C2" s="36" t="s">
        <v>277</v>
      </c>
      <c r="D2" s="36" t="s">
        <v>276</v>
      </c>
      <c r="E2" s="36" t="s">
        <v>275</v>
      </c>
      <c r="F2" s="36" t="s">
        <v>265</v>
      </c>
      <c r="G2" s="36" t="s">
        <v>288</v>
      </c>
      <c r="H2" s="36" t="s">
        <v>266</v>
      </c>
      <c r="I2" s="38" t="s">
        <v>272</v>
      </c>
      <c r="J2" s="36" t="s">
        <v>267</v>
      </c>
      <c r="K2" s="38" t="s">
        <v>273</v>
      </c>
      <c r="L2" s="39" t="s">
        <v>268</v>
      </c>
      <c r="M2" s="40" t="s">
        <v>4</v>
      </c>
      <c r="N2" s="36" t="s">
        <v>269</v>
      </c>
      <c r="O2" s="36" t="s">
        <v>270</v>
      </c>
      <c r="P2" s="36" t="s">
        <v>271</v>
      </c>
      <c r="Q2" s="36" t="s">
        <v>274</v>
      </c>
      <c r="R2" s="36" t="s">
        <v>285</v>
      </c>
      <c r="S2" s="36" t="s">
        <v>281</v>
      </c>
      <c r="T2" s="36" t="s">
        <v>282</v>
      </c>
      <c r="U2" s="36" t="s">
        <v>284</v>
      </c>
      <c r="V2" s="36" t="s">
        <v>283</v>
      </c>
      <c r="W2" s="36" t="s">
        <v>346</v>
      </c>
      <c r="X2" t="s">
        <v>818</v>
      </c>
      <c r="Y2" t="s">
        <v>354</v>
      </c>
      <c r="Z2" s="36" t="s">
        <v>584</v>
      </c>
    </row>
    <row r="3" spans="1:26" ht="19.5" customHeight="1" x14ac:dyDescent="0.15">
      <c r="B3" s="36" t="s">
        <v>58</v>
      </c>
      <c r="C3" s="36">
        <f>IF(COUNTIF(系1703!A:A,B3),1,0)</f>
        <v>1</v>
      </c>
      <c r="D3" s="36">
        <f>IF(COUNTIF(系1703!C:C,B3),1,0)</f>
        <v>1</v>
      </c>
      <c r="E3" s="36">
        <f>IF(COUNTIF(系1703!D:D,B3),1,0)</f>
        <v>1</v>
      </c>
      <c r="F3" s="36">
        <f>IF(COUNTIF(系1703!E:E,B3),1,0)</f>
        <v>1</v>
      </c>
      <c r="G3" s="36">
        <f>SUM(C3:F3)</f>
        <v>4</v>
      </c>
      <c r="H3" s="36">
        <v>100000</v>
      </c>
      <c r="I3" s="38">
        <v>42877</v>
      </c>
      <c r="J3" s="36">
        <v>2</v>
      </c>
      <c r="K3" s="38">
        <f>I3+J3</f>
        <v>42879</v>
      </c>
      <c r="L3" s="39">
        <v>20</v>
      </c>
      <c r="N3" s="36">
        <f t="shared" ref="N3:N17" si="0">(L3+M3)*36500/(H3*J3)</f>
        <v>3.65</v>
      </c>
      <c r="O3" s="36" t="s">
        <v>411</v>
      </c>
      <c r="P3" s="36">
        <v>306.66000000000003</v>
      </c>
      <c r="Q3" s="36">
        <f t="shared" ref="Q3:Q17" si="1">(L3+M3+P3)*36500/(H3*J3)</f>
        <v>59.615450000000003</v>
      </c>
      <c r="R3" s="36">
        <v>-100000</v>
      </c>
      <c r="S3" s="41">
        <v>42879</v>
      </c>
      <c r="U3" s="36">
        <v>306.66000000000003</v>
      </c>
      <c r="V3" s="36">
        <f t="shared" ref="V3:V17" si="2">(T3+U3)*36500/((S3-I3)*H3)</f>
        <v>55.965449999999997</v>
      </c>
      <c r="W3" s="36">
        <f t="shared" ref="W3:W17" si="3">R3+H3</f>
        <v>0</v>
      </c>
      <c r="X3">
        <f>(L3+M3+P3)*31/(J3)</f>
        <v>5063.2300000000005</v>
      </c>
      <c r="Y3">
        <f>(T3+U3)*31/(J3)</f>
        <v>4753.2300000000005</v>
      </c>
      <c r="Z3" s="36">
        <f>U3-P3</f>
        <v>0</v>
      </c>
    </row>
    <row r="4" spans="1:26" ht="19.5" customHeight="1" x14ac:dyDescent="0.15">
      <c r="B4" s="43" t="s">
        <v>18</v>
      </c>
      <c r="C4" s="36">
        <f>IF(COUNTIF(系1703!A:A,B4),1,0)</f>
        <v>1</v>
      </c>
      <c r="D4" s="36">
        <f>IF(COUNTIF(系1703!C:C,B4),1,0)</f>
        <v>1</v>
      </c>
      <c r="E4" s="36">
        <f>IF(COUNTIF(系1703!D:D,B4),1,0)</f>
        <v>1</v>
      </c>
      <c r="F4" s="36">
        <f>IF(COUNTIF(系1703!E:E,B4),1,0)</f>
        <v>1</v>
      </c>
      <c r="G4" s="36">
        <f>SUM(C4:F4)</f>
        <v>4</v>
      </c>
      <c r="H4" s="36">
        <v>19930</v>
      </c>
      <c r="I4" s="38">
        <v>42879</v>
      </c>
      <c r="J4" s="36">
        <v>34</v>
      </c>
      <c r="K4" s="38">
        <f>I4+J4</f>
        <v>42913</v>
      </c>
      <c r="L4" s="39">
        <v>170</v>
      </c>
      <c r="M4" s="40">
        <v>70</v>
      </c>
      <c r="N4" s="36">
        <f t="shared" si="0"/>
        <v>12.927599539564948</v>
      </c>
      <c r="O4" s="36" t="s">
        <v>289</v>
      </c>
      <c r="P4" s="36">
        <v>150</v>
      </c>
      <c r="Q4" s="36">
        <f t="shared" si="1"/>
        <v>21.007349251793041</v>
      </c>
      <c r="R4" s="36">
        <v>-19930</v>
      </c>
      <c r="S4" s="41">
        <v>42911</v>
      </c>
      <c r="T4" s="36">
        <v>230</v>
      </c>
      <c r="U4" s="36">
        <v>150</v>
      </c>
      <c r="V4" s="36">
        <f t="shared" si="2"/>
        <v>21.74799297541395</v>
      </c>
      <c r="W4" s="36">
        <f t="shared" si="3"/>
        <v>0</v>
      </c>
      <c r="X4">
        <f t="shared" ref="X4:X67" si="4">(L4+M4+P4)*31/(J4)</f>
        <v>355.58823529411762</v>
      </c>
      <c r="Y4">
        <f t="shared" ref="Y4:Y67" si="5">(T4+U4)*31/(J4)</f>
        <v>346.47058823529414</v>
      </c>
      <c r="Z4" s="36">
        <f t="shared" ref="Z4:Z17" si="6">U4-P4</f>
        <v>0</v>
      </c>
    </row>
    <row r="5" spans="1:26" x14ac:dyDescent="0.15">
      <c r="A5" s="36">
        <v>1012.51</v>
      </c>
      <c r="B5" s="43" t="s">
        <v>259</v>
      </c>
      <c r="C5" s="36">
        <f>IF(COUNTIF(系1703!A:A,B5),1,0)</f>
        <v>1</v>
      </c>
      <c r="D5" s="36">
        <f>IF(COUNTIF(系1703!C:C,B5),1,0)</f>
        <v>1</v>
      </c>
      <c r="E5" s="36">
        <f>IF(COUNTIF(系1703!D:D,B5),1,0)</f>
        <v>1</v>
      </c>
      <c r="F5" s="36">
        <f>IF(COUNTIF(系1703!E:E,B5),1,0)</f>
        <v>1</v>
      </c>
      <c r="G5" s="36">
        <f>SUM(C5:F5)</f>
        <v>4</v>
      </c>
      <c r="H5" s="36">
        <v>970</v>
      </c>
      <c r="I5" s="38">
        <v>42885</v>
      </c>
      <c r="J5" s="36">
        <v>93</v>
      </c>
      <c r="K5" s="38">
        <f>I5+J5</f>
        <v>42978</v>
      </c>
      <c r="L5" s="39">
        <v>15</v>
      </c>
      <c r="M5" s="40">
        <v>30</v>
      </c>
      <c r="N5" s="36">
        <f t="shared" si="0"/>
        <v>18.20751579647489</v>
      </c>
      <c r="O5" s="36" t="s">
        <v>313</v>
      </c>
      <c r="P5" s="36">
        <v>20</v>
      </c>
      <c r="Q5" s="36">
        <f t="shared" si="1"/>
        <v>26.299745039352622</v>
      </c>
      <c r="R5" s="36">
        <v>-970</v>
      </c>
      <c r="S5" s="41">
        <v>42978</v>
      </c>
      <c r="T5" s="36">
        <v>42.51</v>
      </c>
      <c r="U5" s="36">
        <v>20</v>
      </c>
      <c r="V5" s="36">
        <f t="shared" si="2"/>
        <v>25.292262498614345</v>
      </c>
      <c r="W5" s="36">
        <f t="shared" si="3"/>
        <v>0</v>
      </c>
      <c r="X5">
        <f t="shared" si="4"/>
        <v>21.666666666666668</v>
      </c>
      <c r="Y5">
        <f t="shared" si="5"/>
        <v>20.836666666666666</v>
      </c>
      <c r="Z5" s="36">
        <f t="shared" si="6"/>
        <v>0</v>
      </c>
    </row>
    <row r="6" spans="1:26" x14ac:dyDescent="0.15">
      <c r="B6" s="36" t="s">
        <v>40</v>
      </c>
      <c r="C6" s="36">
        <f>IF(COUNTIF(系1703!A:A,B6),1,0)</f>
        <v>1</v>
      </c>
      <c r="D6" s="36">
        <f>IF(COUNTIF(系1703!C:C,B6),1,0)</f>
        <v>1</v>
      </c>
      <c r="E6" s="36">
        <f>IF(COUNTIF(系1703!D:D,B6),1,0)</f>
        <v>1</v>
      </c>
      <c r="F6" s="36">
        <f>IF(COUNTIF(系1703!E:E,B6),1,0)</f>
        <v>1</v>
      </c>
      <c r="G6" s="36">
        <f>SUM(C6:F6)</f>
        <v>4</v>
      </c>
      <c r="H6" s="36">
        <v>38800</v>
      </c>
      <c r="I6" s="38">
        <v>42879</v>
      </c>
      <c r="J6" s="36">
        <v>30</v>
      </c>
      <c r="K6" s="38">
        <f t="shared" ref="K6:K17" si="7">I6+J6</f>
        <v>42909</v>
      </c>
      <c r="L6" s="39">
        <v>200</v>
      </c>
      <c r="M6" s="40">
        <v>388</v>
      </c>
      <c r="N6" s="36">
        <f t="shared" si="0"/>
        <v>18.438144329896907</v>
      </c>
      <c r="Q6" s="36">
        <f t="shared" si="1"/>
        <v>18.438144329896907</v>
      </c>
      <c r="R6" s="36">
        <v>-38800</v>
      </c>
      <c r="S6" s="41">
        <v>42910</v>
      </c>
      <c r="T6" s="36">
        <v>688.7</v>
      </c>
      <c r="V6" s="36">
        <f t="shared" si="2"/>
        <v>20.899193548387096</v>
      </c>
      <c r="W6" s="36">
        <f t="shared" si="3"/>
        <v>0</v>
      </c>
      <c r="X6">
        <f t="shared" si="4"/>
        <v>607.6</v>
      </c>
      <c r="Y6">
        <f t="shared" si="5"/>
        <v>711.65666666666664</v>
      </c>
      <c r="Z6" s="36">
        <f t="shared" si="6"/>
        <v>0</v>
      </c>
    </row>
    <row r="7" spans="1:26" x14ac:dyDescent="0.15">
      <c r="B7" s="36" t="s">
        <v>164</v>
      </c>
      <c r="C7" s="36">
        <f>IF(COUNTIF(系1703!A:A,B7),1,0)</f>
        <v>0</v>
      </c>
      <c r="D7" s="36">
        <f>IF(COUNTIF(系1703!C:C,B7),1,0)</f>
        <v>1</v>
      </c>
      <c r="E7" s="36">
        <f>IF(COUNTIF(系1703!D:D,B7),1,0)</f>
        <v>1</v>
      </c>
      <c r="F7" s="36">
        <f>IF(COUNTIF(系1703!E:E,B7),1,0)</f>
        <v>1</v>
      </c>
      <c r="G7" s="36">
        <f>SUM(C7:F7)</f>
        <v>3</v>
      </c>
      <c r="H7" s="36">
        <v>50000</v>
      </c>
      <c r="I7" s="38">
        <v>43007</v>
      </c>
      <c r="J7" s="36">
        <v>61</v>
      </c>
      <c r="K7" s="38">
        <f t="shared" si="7"/>
        <v>43068</v>
      </c>
      <c r="L7" s="39">
        <v>790</v>
      </c>
      <c r="M7" s="40">
        <v>128</v>
      </c>
      <c r="N7" s="36">
        <f t="shared" si="0"/>
        <v>10.985901639344263</v>
      </c>
      <c r="O7" s="36" t="s">
        <v>289</v>
      </c>
      <c r="P7" s="36">
        <v>460</v>
      </c>
      <c r="Q7" s="36">
        <f t="shared" si="1"/>
        <v>16.490819672131149</v>
      </c>
      <c r="R7" s="51">
        <v>-50000</v>
      </c>
      <c r="S7" s="82">
        <v>43068</v>
      </c>
      <c r="T7" s="51">
        <v>919.99</v>
      </c>
      <c r="U7" s="51">
        <v>460</v>
      </c>
      <c r="V7" s="36">
        <f t="shared" si="2"/>
        <v>16.51463442622951</v>
      </c>
      <c r="W7" s="36">
        <f t="shared" si="3"/>
        <v>0</v>
      </c>
      <c r="X7">
        <f t="shared" si="4"/>
        <v>700.29508196721315</v>
      </c>
      <c r="Y7">
        <f t="shared" si="5"/>
        <v>701.30639344262295</v>
      </c>
      <c r="Z7" s="36">
        <f t="shared" si="6"/>
        <v>0</v>
      </c>
    </row>
    <row r="8" spans="1:26" x14ac:dyDescent="0.15">
      <c r="B8" s="37" t="s">
        <v>389</v>
      </c>
      <c r="C8" s="36">
        <v>0</v>
      </c>
      <c r="D8" s="36">
        <v>0</v>
      </c>
      <c r="E8" s="36">
        <v>0</v>
      </c>
      <c r="F8" s="36">
        <v>0</v>
      </c>
      <c r="G8" s="36">
        <v>0</v>
      </c>
      <c r="H8" s="36">
        <v>40000</v>
      </c>
      <c r="I8" s="38">
        <v>42880</v>
      </c>
      <c r="J8" s="36">
        <v>30</v>
      </c>
      <c r="K8" s="38">
        <f t="shared" si="7"/>
        <v>42910</v>
      </c>
      <c r="L8" s="39">
        <v>350</v>
      </c>
      <c r="N8" s="36">
        <f t="shared" si="0"/>
        <v>10.645833333333334</v>
      </c>
      <c r="O8" s="36" t="s">
        <v>411</v>
      </c>
      <c r="P8" s="36">
        <v>251</v>
      </c>
      <c r="Q8" s="36">
        <f t="shared" si="1"/>
        <v>18.280416666666667</v>
      </c>
      <c r="R8" s="36">
        <v>-40000</v>
      </c>
      <c r="S8" s="41">
        <v>42910</v>
      </c>
      <c r="T8" s="36">
        <v>429.52</v>
      </c>
      <c r="U8" s="36">
        <v>251</v>
      </c>
      <c r="V8" s="36">
        <f t="shared" si="2"/>
        <v>20.699149999999999</v>
      </c>
      <c r="W8" s="36">
        <f t="shared" si="3"/>
        <v>0</v>
      </c>
      <c r="X8">
        <f t="shared" si="4"/>
        <v>621.0333333333333</v>
      </c>
      <c r="Y8">
        <f t="shared" si="5"/>
        <v>703.20399999999995</v>
      </c>
      <c r="Z8" s="36">
        <f t="shared" si="6"/>
        <v>0</v>
      </c>
    </row>
    <row r="9" spans="1:26" x14ac:dyDescent="0.15">
      <c r="B9" s="42" t="s">
        <v>291</v>
      </c>
      <c r="C9" s="36">
        <f>IF(COUNTIF(系1703!A:A,B9),1,0)</f>
        <v>1</v>
      </c>
      <c r="D9" s="36">
        <f>IF(COUNTIF(系1703!C:C,B9),1,0)</f>
        <v>0</v>
      </c>
      <c r="E9" s="36">
        <f>IF(COUNTIF(系1703!D:D,B9),1,0)</f>
        <v>0</v>
      </c>
      <c r="F9" s="36">
        <f>IF(COUNTIF(系1703!E:E,B9),1,0)</f>
        <v>0</v>
      </c>
      <c r="G9" s="36">
        <f>SUM(C9:F9)</f>
        <v>1</v>
      </c>
      <c r="H9" s="36">
        <v>10000</v>
      </c>
      <c r="I9" s="38">
        <v>42881</v>
      </c>
      <c r="J9" s="36">
        <v>31</v>
      </c>
      <c r="K9" s="38">
        <f t="shared" si="7"/>
        <v>42912</v>
      </c>
      <c r="L9" s="39">
        <v>100</v>
      </c>
      <c r="M9" s="40">
        <v>30</v>
      </c>
      <c r="N9" s="36">
        <f t="shared" si="0"/>
        <v>15.306451612903226</v>
      </c>
      <c r="O9" s="36" t="s">
        <v>298</v>
      </c>
      <c r="P9" s="36">
        <v>65</v>
      </c>
      <c r="Q9" s="36">
        <f t="shared" si="1"/>
        <v>22.95967741935484</v>
      </c>
      <c r="R9" s="36">
        <v>-10000</v>
      </c>
      <c r="S9" s="41">
        <v>42912</v>
      </c>
      <c r="T9" s="36">
        <v>120</v>
      </c>
      <c r="U9" s="36">
        <v>65</v>
      </c>
      <c r="V9" s="36">
        <f t="shared" si="2"/>
        <v>21.782258064516128</v>
      </c>
      <c r="W9" s="36">
        <f t="shared" si="3"/>
        <v>0</v>
      </c>
      <c r="X9">
        <f t="shared" si="4"/>
        <v>195</v>
      </c>
      <c r="Y9">
        <f t="shared" si="5"/>
        <v>185</v>
      </c>
      <c r="Z9" s="36">
        <f t="shared" si="6"/>
        <v>0</v>
      </c>
    </row>
    <row r="10" spans="1:26" x14ac:dyDescent="0.15">
      <c r="B10" s="42" t="s">
        <v>291</v>
      </c>
      <c r="C10" s="36">
        <f>IF(COUNTIF(系1703!A:A,B10),1,0)</f>
        <v>1</v>
      </c>
      <c r="D10" s="36">
        <f>IF(COUNTIF(系1703!C:C,B10),1,0)</f>
        <v>0</v>
      </c>
      <c r="E10" s="36">
        <f>IF(COUNTIF(系1703!D:D,B10),1,0)</f>
        <v>0</v>
      </c>
      <c r="F10" s="36">
        <f>IF(COUNTIF(系1703!E:E,B10),1,0)</f>
        <v>0</v>
      </c>
      <c r="G10" s="36">
        <f t="shared" ref="G10:G17" si="8">SUM(C10:F10)</f>
        <v>1</v>
      </c>
      <c r="H10" s="36">
        <v>970</v>
      </c>
      <c r="I10" s="38">
        <v>42881</v>
      </c>
      <c r="J10" s="36">
        <v>31</v>
      </c>
      <c r="K10" s="38">
        <f t="shared" si="7"/>
        <v>42912</v>
      </c>
      <c r="L10" s="39">
        <v>6</v>
      </c>
      <c r="M10" s="40">
        <v>10</v>
      </c>
      <c r="N10" s="36">
        <f t="shared" si="0"/>
        <v>19.421350182906551</v>
      </c>
      <c r="Q10" s="36">
        <f t="shared" si="1"/>
        <v>19.421350182906551</v>
      </c>
      <c r="R10" s="36">
        <v>-970</v>
      </c>
      <c r="S10" s="41">
        <v>42912</v>
      </c>
      <c r="T10" s="36">
        <v>23.36</v>
      </c>
      <c r="V10" s="36">
        <f t="shared" si="2"/>
        <v>28.355171267043566</v>
      </c>
      <c r="W10" s="36">
        <f t="shared" si="3"/>
        <v>0</v>
      </c>
      <c r="X10">
        <f t="shared" si="4"/>
        <v>16</v>
      </c>
      <c r="Y10">
        <f t="shared" si="5"/>
        <v>23.36</v>
      </c>
      <c r="Z10" s="36">
        <f t="shared" si="6"/>
        <v>0</v>
      </c>
    </row>
    <row r="11" spans="1:26" x14ac:dyDescent="0.15">
      <c r="B11" s="42" t="s">
        <v>126</v>
      </c>
      <c r="C11" s="36">
        <f>IF(COUNTIF(系1703!A:A,B11),1,0)</f>
        <v>0</v>
      </c>
      <c r="D11" s="36">
        <f>IF(COUNTIF(系1703!C:C,B11),1,0)</f>
        <v>1</v>
      </c>
      <c r="E11" s="36">
        <f>IF(COUNTIF(系1703!D:D,B11),1,0)</f>
        <v>1</v>
      </c>
      <c r="F11" s="36">
        <f>IF(COUNTIF(系1703!E:E,B11),1,0)</f>
        <v>1</v>
      </c>
      <c r="G11" s="36">
        <f t="shared" si="8"/>
        <v>3</v>
      </c>
      <c r="H11" s="36">
        <v>20000</v>
      </c>
      <c r="I11" s="38">
        <v>42882</v>
      </c>
      <c r="J11" s="36">
        <v>31</v>
      </c>
      <c r="K11" s="38">
        <f t="shared" si="7"/>
        <v>42913</v>
      </c>
      <c r="L11" s="39">
        <v>250</v>
      </c>
      <c r="M11" s="40">
        <v>8</v>
      </c>
      <c r="N11" s="36">
        <f t="shared" si="0"/>
        <v>15.188709677419356</v>
      </c>
      <c r="O11" s="36" t="s">
        <v>419</v>
      </c>
      <c r="P11" s="36">
        <v>200</v>
      </c>
      <c r="Q11" s="36">
        <f t="shared" si="1"/>
        <v>26.962903225806453</v>
      </c>
      <c r="R11" s="36">
        <v>-20000</v>
      </c>
      <c r="S11" s="41">
        <v>42914</v>
      </c>
      <c r="T11" s="36">
        <v>254.69</v>
      </c>
      <c r="U11" s="36">
        <v>200</v>
      </c>
      <c r="V11" s="36">
        <f t="shared" si="2"/>
        <v>25.931539062500001</v>
      </c>
      <c r="W11" s="36">
        <f t="shared" si="3"/>
        <v>0</v>
      </c>
      <c r="X11">
        <f t="shared" si="4"/>
        <v>458</v>
      </c>
      <c r="Y11">
        <f t="shared" si="5"/>
        <v>454.69</v>
      </c>
      <c r="Z11" s="36">
        <f t="shared" si="6"/>
        <v>0</v>
      </c>
    </row>
    <row r="12" spans="1:26" x14ac:dyDescent="0.15">
      <c r="B12" s="36" t="s">
        <v>36</v>
      </c>
      <c r="C12" s="36">
        <f>IF(COUNTIF(系1703!A:A,B12),1,0)</f>
        <v>1</v>
      </c>
      <c r="D12" s="36">
        <f>IF(COUNTIF(系1703!C:C,B12),1,0)</f>
        <v>0</v>
      </c>
      <c r="E12" s="36">
        <f>IF(COUNTIF(系1703!D:D,B12),1,0)</f>
        <v>0</v>
      </c>
      <c r="F12" s="36">
        <f>IF(COUNTIF(系1703!E:E,B12),1,0)</f>
        <v>0</v>
      </c>
      <c r="G12" s="36">
        <f t="shared" si="8"/>
        <v>1</v>
      </c>
      <c r="H12" s="36">
        <v>9000</v>
      </c>
      <c r="I12" s="38">
        <v>42897</v>
      </c>
      <c r="J12" s="36">
        <v>96</v>
      </c>
      <c r="K12" s="38">
        <v>42989</v>
      </c>
      <c r="L12" s="36">
        <v>160</v>
      </c>
      <c r="N12" s="36">
        <f t="shared" si="0"/>
        <v>6.7592592592592595</v>
      </c>
      <c r="O12" s="36" t="s">
        <v>289</v>
      </c>
      <c r="Q12" s="36">
        <f t="shared" si="1"/>
        <v>6.7592592592592595</v>
      </c>
      <c r="R12" s="36">
        <v>-9000</v>
      </c>
      <c r="S12" s="41">
        <v>42990</v>
      </c>
      <c r="T12" s="36">
        <v>149</v>
      </c>
      <c r="V12" s="36">
        <f t="shared" si="2"/>
        <v>6.4976105137395459</v>
      </c>
      <c r="W12" s="36">
        <f t="shared" si="3"/>
        <v>0</v>
      </c>
      <c r="X12">
        <f t="shared" si="4"/>
        <v>51.666666666666664</v>
      </c>
      <c r="Y12">
        <f t="shared" si="5"/>
        <v>48.114583333333336</v>
      </c>
      <c r="Z12" s="36">
        <f t="shared" si="6"/>
        <v>0</v>
      </c>
    </row>
    <row r="13" spans="1:26" x14ac:dyDescent="0.15">
      <c r="B13" s="36" t="s">
        <v>36</v>
      </c>
      <c r="C13" s="36">
        <f>IF(COUNTIF(系1703!A:A,B13),1,0)</f>
        <v>1</v>
      </c>
      <c r="D13" s="36">
        <f>IF(COUNTIF(系1703!C:C,B13),1,0)</f>
        <v>0</v>
      </c>
      <c r="E13" s="36">
        <f>IF(COUNTIF(系1703!D:D,B13),1,0)</f>
        <v>0</v>
      </c>
      <c r="F13" s="36">
        <f>IF(COUNTIF(系1703!E:E,B13),1,0)</f>
        <v>0</v>
      </c>
      <c r="G13" s="36">
        <f t="shared" si="8"/>
        <v>1</v>
      </c>
      <c r="H13" s="36">
        <v>100</v>
      </c>
      <c r="I13" s="38">
        <v>42897</v>
      </c>
      <c r="J13" s="36">
        <v>92</v>
      </c>
      <c r="K13" s="38">
        <f t="shared" si="7"/>
        <v>42989</v>
      </c>
      <c r="L13" s="36">
        <v>6</v>
      </c>
      <c r="N13" s="36">
        <f t="shared" si="0"/>
        <v>23.804347826086957</v>
      </c>
      <c r="Q13" s="36">
        <f t="shared" si="1"/>
        <v>23.804347826086957</v>
      </c>
      <c r="R13" s="36">
        <v>-100</v>
      </c>
      <c r="S13" s="41">
        <v>42984</v>
      </c>
      <c r="T13" s="36">
        <v>9</v>
      </c>
      <c r="V13" s="36">
        <f t="shared" si="2"/>
        <v>37.758620689655174</v>
      </c>
      <c r="W13" s="36">
        <f t="shared" si="3"/>
        <v>0</v>
      </c>
      <c r="X13">
        <f t="shared" si="4"/>
        <v>2.0217391304347827</v>
      </c>
      <c r="Y13">
        <f t="shared" si="5"/>
        <v>3.0326086956521738</v>
      </c>
      <c r="Z13" s="36">
        <f t="shared" si="6"/>
        <v>0</v>
      </c>
    </row>
    <row r="14" spans="1:26" x14ac:dyDescent="0.15">
      <c r="B14" s="36" t="s">
        <v>36</v>
      </c>
      <c r="C14" s="36">
        <f>IF(COUNTIF(系1703!A:A,B14),1,0)</f>
        <v>1</v>
      </c>
      <c r="D14" s="36">
        <f>IF(COUNTIF(系1703!C:C,B14),1,0)</f>
        <v>0</v>
      </c>
      <c r="E14" s="36">
        <f>IF(COUNTIF(系1703!D:D,B14),1,0)</f>
        <v>0</v>
      </c>
      <c r="F14" s="36">
        <f>IF(COUNTIF(系1703!E:E,B14),1,0)</f>
        <v>0</v>
      </c>
      <c r="G14" s="36">
        <f t="shared" si="8"/>
        <v>1</v>
      </c>
      <c r="H14" s="36">
        <v>3000</v>
      </c>
      <c r="I14" s="38">
        <v>42898</v>
      </c>
      <c r="J14" s="36">
        <v>92</v>
      </c>
      <c r="K14" s="38">
        <f t="shared" si="7"/>
        <v>42990</v>
      </c>
      <c r="L14" s="36">
        <v>53</v>
      </c>
      <c r="M14" s="40">
        <v>15</v>
      </c>
      <c r="N14" s="36">
        <f t="shared" si="0"/>
        <v>8.9927536231884062</v>
      </c>
      <c r="O14" s="36" t="s">
        <v>289</v>
      </c>
      <c r="Q14" s="36">
        <f t="shared" si="1"/>
        <v>8.9927536231884062</v>
      </c>
      <c r="R14" s="36">
        <v>-3000</v>
      </c>
      <c r="S14" s="41">
        <v>42984</v>
      </c>
      <c r="T14" s="36">
        <v>100.67</v>
      </c>
      <c r="V14" s="36">
        <f t="shared" si="2"/>
        <v>14.242073643410853</v>
      </c>
      <c r="W14" s="36">
        <f t="shared" si="3"/>
        <v>0</v>
      </c>
      <c r="X14">
        <f t="shared" si="4"/>
        <v>22.913043478260871</v>
      </c>
      <c r="Y14">
        <f t="shared" si="5"/>
        <v>33.92141304347826</v>
      </c>
      <c r="Z14" s="36">
        <f t="shared" si="6"/>
        <v>0</v>
      </c>
    </row>
    <row r="15" spans="1:26" x14ac:dyDescent="0.15">
      <c r="B15" s="36" t="s">
        <v>185</v>
      </c>
      <c r="C15" s="36">
        <f>IF(COUNTIF(系1703!A:A,B15),1,0)</f>
        <v>0</v>
      </c>
      <c r="D15" s="36">
        <f>IF(COUNTIF(系1703!C:C,B15),1,0)</f>
        <v>1</v>
      </c>
      <c r="E15" s="36">
        <f>IF(COUNTIF(系1703!D:D,B15),1,0)</f>
        <v>1</v>
      </c>
      <c r="F15" s="36">
        <f>IF(COUNTIF(系1703!E:E,B15),1,0)</f>
        <v>1</v>
      </c>
      <c r="G15" s="36">
        <f t="shared" si="8"/>
        <v>3</v>
      </c>
      <c r="H15" s="36">
        <v>8000</v>
      </c>
      <c r="I15" s="38">
        <v>43015</v>
      </c>
      <c r="J15" s="36">
        <v>91</v>
      </c>
      <c r="K15" s="38">
        <f t="shared" si="7"/>
        <v>43106</v>
      </c>
      <c r="L15" s="39">
        <v>260</v>
      </c>
      <c r="M15" s="40">
        <v>200</v>
      </c>
      <c r="N15" s="36">
        <f t="shared" si="0"/>
        <v>23.063186813186814</v>
      </c>
      <c r="O15" s="36" t="s">
        <v>289</v>
      </c>
      <c r="P15" s="36">
        <v>160</v>
      </c>
      <c r="Q15" s="36">
        <f t="shared" si="1"/>
        <v>31.085164835164836</v>
      </c>
      <c r="R15" s="36">
        <v>-8000</v>
      </c>
      <c r="S15" s="41">
        <v>43109</v>
      </c>
      <c r="T15" s="36">
        <v>273.33</v>
      </c>
      <c r="U15" s="36">
        <v>160</v>
      </c>
      <c r="V15" s="36">
        <f t="shared" si="2"/>
        <v>21.032639627659574</v>
      </c>
      <c r="W15" s="36">
        <f t="shared" si="3"/>
        <v>0</v>
      </c>
      <c r="X15">
        <f t="shared" si="4"/>
        <v>211.20879120879121</v>
      </c>
      <c r="Y15">
        <f t="shared" si="5"/>
        <v>147.61791208791209</v>
      </c>
      <c r="Z15" s="36">
        <f t="shared" si="6"/>
        <v>0</v>
      </c>
    </row>
    <row r="16" spans="1:26" x14ac:dyDescent="0.15">
      <c r="A16" s="36">
        <v>5136.67</v>
      </c>
      <c r="B16" s="36" t="s">
        <v>185</v>
      </c>
      <c r="C16" s="36">
        <f>IF(COUNTIF(系1703!A:A,B16),1,0)</f>
        <v>0</v>
      </c>
      <c r="D16" s="36">
        <f>IF(COUNTIF(系1703!C:C,B16),1,0)</f>
        <v>1</v>
      </c>
      <c r="E16" s="36">
        <f>IF(COUNTIF(系1703!D:D,B16),1,0)</f>
        <v>1</v>
      </c>
      <c r="F16" s="36">
        <f>IF(COUNTIF(系1703!E:E,B16),1,0)</f>
        <v>1</v>
      </c>
      <c r="G16" s="36">
        <f>SUM(C16:F16)</f>
        <v>3</v>
      </c>
      <c r="H16" s="36">
        <v>5000</v>
      </c>
      <c r="I16" s="38">
        <v>43017</v>
      </c>
      <c r="J16" s="36">
        <v>31</v>
      </c>
      <c r="K16" s="38">
        <f>I16+J16</f>
        <v>43048</v>
      </c>
      <c r="L16" s="39">
        <v>50</v>
      </c>
      <c r="N16" s="36">
        <f>(L16+M16)*36500/(H16*J16)</f>
        <v>11.774193548387096</v>
      </c>
      <c r="O16" s="36" t="s">
        <v>289</v>
      </c>
      <c r="P16" s="36">
        <v>48</v>
      </c>
      <c r="Q16" s="36">
        <f>(L16+M16+P16)*36500/(H16*J16)</f>
        <v>23.07741935483871</v>
      </c>
      <c r="R16" s="51">
        <v>-5000</v>
      </c>
      <c r="S16" s="41">
        <v>43049</v>
      </c>
      <c r="T16" s="51">
        <v>136.66999999999999</v>
      </c>
      <c r="U16" s="36">
        <v>48</v>
      </c>
      <c r="V16" s="36">
        <f>(T16+U16)*36500/((S16-I16)*H16)</f>
        <v>42.127843749999997</v>
      </c>
      <c r="W16" s="36">
        <f>R16+H16</f>
        <v>0</v>
      </c>
      <c r="X16">
        <f t="shared" si="4"/>
        <v>98</v>
      </c>
      <c r="Y16">
        <f t="shared" si="5"/>
        <v>184.67</v>
      </c>
      <c r="Z16" s="36">
        <f>U16-P16</f>
        <v>0</v>
      </c>
    </row>
    <row r="17" spans="1:26" x14ac:dyDescent="0.15">
      <c r="B17" s="37" t="s">
        <v>19</v>
      </c>
      <c r="C17" s="36">
        <f>IF(COUNTIF(系1703!A:A,B17),1,0)</f>
        <v>1</v>
      </c>
      <c r="D17" s="36">
        <f>IF(COUNTIF(系1703!C:C,B17),1,0)</f>
        <v>1</v>
      </c>
      <c r="E17" s="36">
        <f>IF(COUNTIF(系1703!D:D,B17),1,0)</f>
        <v>1</v>
      </c>
      <c r="F17" s="36">
        <f>IF(COUNTIF(系1703!E:E,B17),1,0)</f>
        <v>1</v>
      </c>
      <c r="G17" s="36">
        <f t="shared" si="8"/>
        <v>4</v>
      </c>
      <c r="H17" s="36">
        <v>29991</v>
      </c>
      <c r="I17" s="38">
        <v>42983</v>
      </c>
      <c r="J17" s="36">
        <v>30</v>
      </c>
      <c r="K17" s="38">
        <f t="shared" si="7"/>
        <v>43013</v>
      </c>
      <c r="L17" s="39">
        <v>320</v>
      </c>
      <c r="M17" s="40">
        <v>9</v>
      </c>
      <c r="N17" s="36">
        <f t="shared" si="0"/>
        <v>13.346781812321474</v>
      </c>
      <c r="O17" s="36" t="s">
        <v>577</v>
      </c>
      <c r="P17" s="36">
        <v>95</v>
      </c>
      <c r="Q17" s="36">
        <f t="shared" si="1"/>
        <v>17.200715770286642</v>
      </c>
      <c r="R17" s="51">
        <v>-29991</v>
      </c>
      <c r="S17" s="38">
        <v>43017</v>
      </c>
      <c r="T17" s="51">
        <v>334</v>
      </c>
      <c r="U17" s="36">
        <v>95</v>
      </c>
      <c r="V17" s="36">
        <f t="shared" si="2"/>
        <v>15.356077411458731</v>
      </c>
      <c r="W17" s="36">
        <f t="shared" si="3"/>
        <v>0</v>
      </c>
      <c r="X17">
        <f t="shared" si="4"/>
        <v>438.13333333333333</v>
      </c>
      <c r="Y17">
        <f t="shared" si="5"/>
        <v>443.3</v>
      </c>
      <c r="Z17" s="36">
        <f t="shared" si="6"/>
        <v>0</v>
      </c>
    </row>
    <row r="18" spans="1:26" x14ac:dyDescent="0.15">
      <c r="B18" s="36" t="s">
        <v>216</v>
      </c>
      <c r="C18" s="36">
        <f>IF(COUNTIF(系1703!A:A,B18),1,0)</f>
        <v>0</v>
      </c>
      <c r="D18" s="36">
        <f>IF(COUNTIF(系1703!C:C,B18),1,0)</f>
        <v>0</v>
      </c>
      <c r="E18" s="36">
        <f>IF(COUNTIF(系1703!D:D,B18),1,0)</f>
        <v>0</v>
      </c>
      <c r="F18" s="36">
        <f>IF(COUNTIF(系1703!E:E,B18),1,0)</f>
        <v>1</v>
      </c>
      <c r="G18" s="36">
        <f t="shared" ref="G18:G28" si="9">SUM(C18:F18)</f>
        <v>1</v>
      </c>
      <c r="H18" s="36">
        <v>11800</v>
      </c>
      <c r="I18" s="38">
        <v>42902</v>
      </c>
      <c r="J18" s="36">
        <v>33</v>
      </c>
      <c r="K18" s="38">
        <f t="shared" ref="K18:K33" si="10">I18+J18</f>
        <v>42935</v>
      </c>
      <c r="L18" s="36">
        <v>98</v>
      </c>
      <c r="N18" s="36">
        <f t="shared" ref="N18:N29" si="11">(L18+M18)*36500/(H18*J18)</f>
        <v>9.185927067283</v>
      </c>
      <c r="O18" s="36" t="s">
        <v>448</v>
      </c>
      <c r="P18" s="36">
        <v>90</v>
      </c>
      <c r="Q18" s="36">
        <f t="shared" ref="Q18:Q29" si="12">(L18+M18+P18)*36500/(H18*J18)</f>
        <v>17.621982537236775</v>
      </c>
      <c r="R18" s="36">
        <v>-11800</v>
      </c>
      <c r="S18" s="41">
        <v>42935</v>
      </c>
      <c r="T18" s="36">
        <v>115.86</v>
      </c>
      <c r="U18" s="36">
        <v>90</v>
      </c>
      <c r="V18" s="36">
        <f t="shared" ref="V18:V29" si="13">(T18+U18)*36500/((S18-I18)*H18)</f>
        <v>19.296070878274271</v>
      </c>
      <c r="W18" s="36">
        <f t="shared" ref="W18:W32" si="14">R18+H18</f>
        <v>0</v>
      </c>
      <c r="X18">
        <f t="shared" si="4"/>
        <v>176.60606060606059</v>
      </c>
      <c r="Y18">
        <f t="shared" si="5"/>
        <v>193.38363636363638</v>
      </c>
      <c r="Z18" s="36">
        <f t="shared" ref="Z18:Z32" si="15">U18-P18</f>
        <v>0</v>
      </c>
    </row>
    <row r="19" spans="1:26" x14ac:dyDescent="0.15">
      <c r="A19" s="36">
        <v>6115.39</v>
      </c>
      <c r="B19" s="36" t="s">
        <v>132</v>
      </c>
      <c r="C19" s="36">
        <f>IF(COUNTIF(系1703!A:A,B19),1,0)</f>
        <v>0</v>
      </c>
      <c r="D19" s="36">
        <f>IF(COUNTIF(系1703!C:C,B19),1,0)</f>
        <v>1</v>
      </c>
      <c r="E19" s="36">
        <f>IF(COUNTIF(系1703!D:D,B19),1,0)</f>
        <v>1</v>
      </c>
      <c r="F19" s="36">
        <f>IF(COUNTIF(系1703!E:E,B19),1,0)</f>
        <v>1</v>
      </c>
      <c r="G19" s="36">
        <f t="shared" si="9"/>
        <v>3</v>
      </c>
      <c r="H19" s="36">
        <v>6000</v>
      </c>
      <c r="I19" s="38">
        <v>42903</v>
      </c>
      <c r="J19" s="36">
        <v>92</v>
      </c>
      <c r="K19" s="38">
        <f t="shared" si="10"/>
        <v>42995</v>
      </c>
      <c r="L19" s="36">
        <v>115</v>
      </c>
      <c r="N19" s="36">
        <f t="shared" si="11"/>
        <v>7.604166666666667</v>
      </c>
      <c r="O19" s="36" t="s">
        <v>399</v>
      </c>
      <c r="P19" s="36">
        <v>150</v>
      </c>
      <c r="Q19" s="36">
        <f t="shared" si="12"/>
        <v>17.522644927536231</v>
      </c>
      <c r="R19" s="36">
        <v>-6000</v>
      </c>
      <c r="S19" s="41">
        <v>42997</v>
      </c>
      <c r="T19" s="36">
        <v>115.39</v>
      </c>
      <c r="U19" s="36">
        <v>150</v>
      </c>
      <c r="V19" s="36">
        <f t="shared" si="13"/>
        <v>17.175062056737588</v>
      </c>
      <c r="W19" s="36">
        <f t="shared" si="14"/>
        <v>0</v>
      </c>
      <c r="X19">
        <f t="shared" si="4"/>
        <v>89.293478260869563</v>
      </c>
      <c r="Y19">
        <f t="shared" si="5"/>
        <v>89.424891304347824</v>
      </c>
      <c r="Z19" s="36">
        <f t="shared" si="15"/>
        <v>0</v>
      </c>
    </row>
    <row r="20" spans="1:26" x14ac:dyDescent="0.15">
      <c r="B20" s="36" t="s">
        <v>256</v>
      </c>
      <c r="C20" s="36">
        <f>IF(COUNTIF(系1703!A:A,B20),1,0)</f>
        <v>1</v>
      </c>
      <c r="D20" s="36">
        <f>IF(COUNTIF(系1703!C:C,B20),1,0)</f>
        <v>0</v>
      </c>
      <c r="E20" s="36">
        <f>IF(COUNTIF(系1703!D:D,B20),1,0)</f>
        <v>0</v>
      </c>
      <c r="F20" s="36">
        <f>IF(COUNTIF(系1703!E:E,B20),1,0)</f>
        <v>0</v>
      </c>
      <c r="G20" s="36">
        <f>SUM(C20:F20)</f>
        <v>1</v>
      </c>
      <c r="H20" s="36">
        <v>60600</v>
      </c>
      <c r="I20" s="38">
        <v>43029</v>
      </c>
      <c r="J20" s="36">
        <v>61</v>
      </c>
      <c r="K20" s="38">
        <f>I20+J20</f>
        <v>43090</v>
      </c>
      <c r="L20" s="39">
        <v>1000</v>
      </c>
      <c r="M20" s="40">
        <v>80</v>
      </c>
      <c r="N20" s="36">
        <f>(L20+M20)*36500/(H20*J20)</f>
        <v>10.663853270572959</v>
      </c>
      <c r="O20" s="36" t="s">
        <v>321</v>
      </c>
      <c r="P20" s="36">
        <v>909</v>
      </c>
      <c r="Q20" s="36">
        <f>(L20+M20+P20)*36500/(H20*J20)</f>
        <v>19.639263106638534</v>
      </c>
      <c r="R20" s="51">
        <v>-60600</v>
      </c>
      <c r="S20" s="41">
        <v>43090</v>
      </c>
      <c r="T20" s="51">
        <v>1295.8</v>
      </c>
      <c r="U20" s="51">
        <v>909</v>
      </c>
      <c r="V20" s="36">
        <f>(T20+U20)*36500/((S20-I20)*H20)</f>
        <v>21.770058973110427</v>
      </c>
      <c r="W20" s="36">
        <f>R20+H20</f>
        <v>0</v>
      </c>
      <c r="X20">
        <f t="shared" si="4"/>
        <v>1010.8032786885246</v>
      </c>
      <c r="Y20">
        <f t="shared" si="5"/>
        <v>1120.4721311475409</v>
      </c>
      <c r="Z20" s="36">
        <f>U20-P20</f>
        <v>0</v>
      </c>
    </row>
    <row r="21" spans="1:26" x14ac:dyDescent="0.15">
      <c r="B21" s="36" t="s">
        <v>256</v>
      </c>
      <c r="C21" s="36">
        <f>IF(COUNTIF(系1703!A:A,B21),1,0)</f>
        <v>1</v>
      </c>
      <c r="D21" s="36">
        <f>IF(COUNTIF(系1703!C:C,B21),1,0)</f>
        <v>0</v>
      </c>
      <c r="E21" s="36">
        <f>IF(COUNTIF(系1703!D:D,B21),1,0)</f>
        <v>0</v>
      </c>
      <c r="F21" s="36">
        <f>IF(COUNTIF(系1703!E:E,B21),1,0)</f>
        <v>0</v>
      </c>
      <c r="G21" s="36">
        <f t="shared" si="9"/>
        <v>1</v>
      </c>
      <c r="H21" s="36">
        <v>60000</v>
      </c>
      <c r="I21" s="38">
        <v>42997</v>
      </c>
      <c r="J21" s="36">
        <v>31</v>
      </c>
      <c r="K21" s="38">
        <f t="shared" si="10"/>
        <v>43028</v>
      </c>
      <c r="L21" s="39">
        <v>490</v>
      </c>
      <c r="M21" s="40">
        <v>88</v>
      </c>
      <c r="N21" s="36">
        <f t="shared" si="11"/>
        <v>11.342473118279569</v>
      </c>
      <c r="O21" s="36" t="s">
        <v>321</v>
      </c>
      <c r="P21" s="36">
        <v>630</v>
      </c>
      <c r="Q21" s="36">
        <f t="shared" si="12"/>
        <v>23.705376344086023</v>
      </c>
      <c r="R21" s="51">
        <v>-60000</v>
      </c>
      <c r="S21" s="41">
        <v>43028</v>
      </c>
      <c r="T21" s="51">
        <v>600</v>
      </c>
      <c r="U21" s="36">
        <v>630</v>
      </c>
      <c r="V21" s="36">
        <f t="shared" si="13"/>
        <v>24.137096774193548</v>
      </c>
      <c r="W21" s="36">
        <f t="shared" si="14"/>
        <v>0</v>
      </c>
      <c r="X21">
        <f t="shared" si="4"/>
        <v>1208</v>
      </c>
      <c r="Y21">
        <f t="shared" si="5"/>
        <v>1230</v>
      </c>
      <c r="Z21" s="36">
        <f t="shared" si="15"/>
        <v>0</v>
      </c>
    </row>
    <row r="22" spans="1:26" x14ac:dyDescent="0.15">
      <c r="B22" s="36" t="s">
        <v>256</v>
      </c>
      <c r="C22" s="36">
        <f>IF(COUNTIF(系1703!A:A,B22),1,0)</f>
        <v>1</v>
      </c>
      <c r="D22" s="36">
        <f>IF(COUNTIF(系1703!C:C,B22),1,0)</f>
        <v>0</v>
      </c>
      <c r="E22" s="36">
        <f>IF(COUNTIF(系1703!D:D,B22),1,0)</f>
        <v>0</v>
      </c>
      <c r="F22" s="36">
        <f>IF(COUNTIF(系1703!E:E,B22),1,0)</f>
        <v>0</v>
      </c>
      <c r="G22" s="36">
        <f t="shared" ref="G22" si="16">SUM(C22:F22)</f>
        <v>1</v>
      </c>
      <c r="H22" s="36">
        <v>60000</v>
      </c>
      <c r="I22" s="38">
        <v>43090</v>
      </c>
      <c r="J22" s="36">
        <v>90</v>
      </c>
      <c r="K22" s="38">
        <f t="shared" ref="K22" si="17">I22+J22</f>
        <v>43180</v>
      </c>
      <c r="L22" s="39">
        <v>1600</v>
      </c>
      <c r="N22" s="36">
        <f t="shared" ref="N22" si="18">(L22+M22)*36500/(H22*J22)</f>
        <v>10.814814814814815</v>
      </c>
      <c r="O22" s="36" t="s">
        <v>321</v>
      </c>
      <c r="P22" s="36">
        <v>1140</v>
      </c>
      <c r="Q22" s="36">
        <f t="shared" ref="Q22" si="19">(L22+M22+P22)*36500/(H22*J22)</f>
        <v>18.520370370370369</v>
      </c>
      <c r="R22" s="51">
        <v>-60000</v>
      </c>
      <c r="S22" s="41">
        <v>43181</v>
      </c>
      <c r="T22" s="51">
        <v>1650</v>
      </c>
      <c r="U22" s="51">
        <v>1140</v>
      </c>
      <c r="V22" s="36">
        <f t="shared" ref="V22" si="20">(T22+U22)*36500/((S22-I22)*H22)</f>
        <v>18.651098901098901</v>
      </c>
      <c r="W22" s="36">
        <f t="shared" ref="W22" si="21">R22+H22</f>
        <v>0</v>
      </c>
      <c r="X22">
        <f t="shared" si="4"/>
        <v>943.77777777777783</v>
      </c>
      <c r="Y22">
        <f t="shared" si="5"/>
        <v>961</v>
      </c>
      <c r="Z22" s="36">
        <f t="shared" ref="Z22" si="22">U22-P22</f>
        <v>0</v>
      </c>
    </row>
    <row r="23" spans="1:26" x14ac:dyDescent="0.15">
      <c r="B23" s="37" t="s">
        <v>21</v>
      </c>
      <c r="C23" s="36">
        <f>IF(COUNTIF(系1703!A:A,B23),1,0)</f>
        <v>0</v>
      </c>
      <c r="D23" s="36">
        <f>IF(COUNTIF(系1703!C:C,B23),1,0)</f>
        <v>1</v>
      </c>
      <c r="E23" s="36">
        <f>IF(COUNTIF(系1703!D:D,B23),1,0)</f>
        <v>1</v>
      </c>
      <c r="F23" s="36">
        <f>IF(COUNTIF(系1703!E:E,B23),1,0)</f>
        <v>1</v>
      </c>
      <c r="G23" s="36">
        <f t="shared" si="9"/>
        <v>3</v>
      </c>
      <c r="H23" s="36">
        <v>10582</v>
      </c>
      <c r="I23" s="38">
        <v>42903</v>
      </c>
      <c r="J23" s="36">
        <v>93</v>
      </c>
      <c r="K23" s="38">
        <f t="shared" si="10"/>
        <v>42996</v>
      </c>
      <c r="L23" s="39">
        <v>230</v>
      </c>
      <c r="M23" s="40">
        <v>18</v>
      </c>
      <c r="N23" s="36">
        <f t="shared" si="11"/>
        <v>9.1980091980091974</v>
      </c>
      <c r="O23" s="36" t="s">
        <v>16</v>
      </c>
      <c r="P23" s="36">
        <v>200</v>
      </c>
      <c r="Q23" s="36">
        <f t="shared" si="12"/>
        <v>16.615758551242422</v>
      </c>
      <c r="R23" s="36">
        <v>-10582</v>
      </c>
      <c r="S23" s="38">
        <v>42996</v>
      </c>
      <c r="T23" s="36">
        <v>242.82</v>
      </c>
      <c r="U23" s="36">
        <v>200</v>
      </c>
      <c r="V23" s="36">
        <f t="shared" si="13"/>
        <v>16.423638842993682</v>
      </c>
      <c r="W23" s="36">
        <f t="shared" si="14"/>
        <v>0</v>
      </c>
      <c r="X23">
        <f t="shared" si="4"/>
        <v>149.33333333333334</v>
      </c>
      <c r="Y23">
        <f t="shared" si="5"/>
        <v>147.60666666666665</v>
      </c>
      <c r="Z23" s="36">
        <f t="shared" si="15"/>
        <v>0</v>
      </c>
    </row>
    <row r="24" spans="1:26" x14ac:dyDescent="0.15">
      <c r="B24" s="36" t="s">
        <v>46</v>
      </c>
      <c r="C24" s="36">
        <f>IF(COUNTIF(系1703!A:A,B24),1,0)</f>
        <v>1</v>
      </c>
      <c r="D24" s="36">
        <f>IF(COUNTIF(系1703!C:C,B24),1,0)</f>
        <v>1</v>
      </c>
      <c r="E24" s="36">
        <f>IF(COUNTIF(系1703!D:D,B24),1,0)</f>
        <v>1</v>
      </c>
      <c r="F24" s="36">
        <f>IF(COUNTIF(系1703!E:E,B24),1,0)</f>
        <v>1</v>
      </c>
      <c r="G24" s="36">
        <f t="shared" si="9"/>
        <v>4</v>
      </c>
      <c r="H24" s="36">
        <v>30000</v>
      </c>
      <c r="I24" s="38">
        <v>42903</v>
      </c>
      <c r="J24" s="36">
        <v>31</v>
      </c>
      <c r="K24" s="38">
        <f t="shared" si="10"/>
        <v>42934</v>
      </c>
      <c r="L24" s="36">
        <v>320</v>
      </c>
      <c r="M24" s="44">
        <v>30</v>
      </c>
      <c r="N24" s="36">
        <f t="shared" si="11"/>
        <v>13.736559139784946</v>
      </c>
      <c r="O24" s="36" t="s">
        <v>411</v>
      </c>
      <c r="P24" s="36">
        <v>155</v>
      </c>
      <c r="Q24" s="36">
        <f t="shared" si="12"/>
        <v>19.81989247311828</v>
      </c>
      <c r="R24" s="36">
        <v>-30000</v>
      </c>
      <c r="S24" s="38">
        <v>42933</v>
      </c>
      <c r="T24" s="36">
        <v>294</v>
      </c>
      <c r="U24" s="36">
        <v>155</v>
      </c>
      <c r="V24" s="36">
        <f t="shared" si="13"/>
        <v>18.209444444444443</v>
      </c>
      <c r="W24" s="36">
        <f t="shared" si="14"/>
        <v>0</v>
      </c>
      <c r="X24">
        <f t="shared" si="4"/>
        <v>505</v>
      </c>
      <c r="Y24">
        <f t="shared" si="5"/>
        <v>449</v>
      </c>
      <c r="Z24" s="36">
        <f t="shared" si="15"/>
        <v>0</v>
      </c>
    </row>
    <row r="25" spans="1:26" x14ac:dyDescent="0.15">
      <c r="B25" s="42" t="s">
        <v>14</v>
      </c>
      <c r="C25" s="36">
        <f>IF(COUNTIF(系1703!A:A,B25),1,0)</f>
        <v>1</v>
      </c>
      <c r="D25" s="36">
        <f>IF(COUNTIF(系1703!C:C,B25),1,0)</f>
        <v>1</v>
      </c>
      <c r="E25" s="36">
        <f>IF(COUNTIF(系1703!D:D,B25),1,0)</f>
        <v>1</v>
      </c>
      <c r="F25" s="36">
        <f>IF(COUNTIF(系1703!E:E,B25),1,0)</f>
        <v>1</v>
      </c>
      <c r="G25" s="36">
        <f>SUM(C25:F25)</f>
        <v>4</v>
      </c>
      <c r="H25" s="37">
        <v>30000</v>
      </c>
      <c r="I25" s="38">
        <v>42903</v>
      </c>
      <c r="J25" s="36">
        <v>92</v>
      </c>
      <c r="K25" s="38">
        <f>I25+J25</f>
        <v>42995</v>
      </c>
      <c r="L25" s="39">
        <v>900</v>
      </c>
      <c r="N25" s="36">
        <f>(L25+M25)*36500/(H25*J25)</f>
        <v>11.902173913043478</v>
      </c>
      <c r="O25" s="36" t="s">
        <v>454</v>
      </c>
      <c r="P25" s="36">
        <v>300</v>
      </c>
      <c r="Q25" s="36">
        <f>(L25+M25+P25)*36500/(H25*J25)</f>
        <v>15.869565217391305</v>
      </c>
      <c r="R25" s="36">
        <v>-30000</v>
      </c>
      <c r="S25" s="38">
        <v>42996</v>
      </c>
      <c r="T25" s="36">
        <v>998</v>
      </c>
      <c r="U25" s="36">
        <v>300</v>
      </c>
      <c r="V25" s="36">
        <f>(T25+U25)*36500/((S25-I25)*H25)</f>
        <v>16.981003584229391</v>
      </c>
      <c r="W25" s="36">
        <f>R25+H25</f>
        <v>0</v>
      </c>
      <c r="X25">
        <f t="shared" si="4"/>
        <v>404.3478260869565</v>
      </c>
      <c r="Y25">
        <f t="shared" si="5"/>
        <v>437.36956521739131</v>
      </c>
      <c r="Z25" s="36">
        <f>U25-P25</f>
        <v>0</v>
      </c>
    </row>
    <row r="26" spans="1:26" x14ac:dyDescent="0.15">
      <c r="B26" s="42" t="s">
        <v>14</v>
      </c>
      <c r="C26" s="36">
        <f>IF(COUNTIF(系1703!A:A,B26),1,0)</f>
        <v>1</v>
      </c>
      <c r="D26" s="36">
        <f>IF(COUNTIF(系1703!C:C,B26),1,0)</f>
        <v>1</v>
      </c>
      <c r="E26" s="36">
        <f>IF(COUNTIF(系1703!D:D,B26),1,0)</f>
        <v>1</v>
      </c>
      <c r="F26" s="36">
        <f>IF(COUNTIF(系1703!E:E,B26),1,0)</f>
        <v>1</v>
      </c>
      <c r="G26" s="36">
        <f t="shared" si="9"/>
        <v>4</v>
      </c>
      <c r="H26" s="37">
        <v>480</v>
      </c>
      <c r="I26" s="38">
        <v>43018</v>
      </c>
      <c r="J26" s="36">
        <v>31</v>
      </c>
      <c r="K26" s="38">
        <f t="shared" si="10"/>
        <v>43049</v>
      </c>
      <c r="L26" s="39">
        <v>4</v>
      </c>
      <c r="M26" s="40">
        <v>20</v>
      </c>
      <c r="N26" s="36">
        <f t="shared" si="11"/>
        <v>58.87096774193548</v>
      </c>
      <c r="Q26" s="36">
        <f t="shared" si="12"/>
        <v>58.87096774193548</v>
      </c>
      <c r="R26" s="51">
        <v>-480</v>
      </c>
      <c r="S26" s="38">
        <v>43052</v>
      </c>
      <c r="T26" s="51">
        <v>29.29</v>
      </c>
      <c r="V26" s="36">
        <f t="shared" si="13"/>
        <v>65.507659313725483</v>
      </c>
      <c r="W26" s="36">
        <f t="shared" si="14"/>
        <v>0</v>
      </c>
      <c r="X26">
        <f t="shared" si="4"/>
        <v>24</v>
      </c>
      <c r="Y26">
        <f t="shared" si="5"/>
        <v>29.29</v>
      </c>
      <c r="Z26" s="36">
        <f t="shared" si="15"/>
        <v>0</v>
      </c>
    </row>
    <row r="27" spans="1:26" x14ac:dyDescent="0.15">
      <c r="A27" s="36">
        <v>12126.66</v>
      </c>
      <c r="B27" s="37" t="s">
        <v>317</v>
      </c>
      <c r="C27" s="36">
        <f>IF(COUNTIF(系1703!A:A,B27),1,0)</f>
        <v>0</v>
      </c>
      <c r="D27" s="36">
        <f>IF(COUNTIF(系1703!C:C,B27),1,0)</f>
        <v>1</v>
      </c>
      <c r="E27" s="36">
        <f>IF(COUNTIF(系1703!D:D,B27),1,0)</f>
        <v>1</v>
      </c>
      <c r="F27" s="36">
        <f>IF(COUNTIF(系1703!E:E,B27),1,0)</f>
        <v>1</v>
      </c>
      <c r="G27" s="36">
        <f t="shared" si="9"/>
        <v>3</v>
      </c>
      <c r="H27" s="36">
        <v>12000</v>
      </c>
      <c r="I27" s="38">
        <v>42903</v>
      </c>
      <c r="J27" s="36">
        <v>61</v>
      </c>
      <c r="K27" s="38">
        <f t="shared" si="10"/>
        <v>42964</v>
      </c>
      <c r="L27" s="39">
        <v>130</v>
      </c>
      <c r="N27" s="36">
        <f t="shared" si="11"/>
        <v>6.4822404371584703</v>
      </c>
      <c r="O27" s="36" t="s">
        <v>16</v>
      </c>
      <c r="P27" s="36">
        <v>240</v>
      </c>
      <c r="Q27" s="36">
        <f t="shared" si="12"/>
        <v>18.449453551912569</v>
      </c>
      <c r="R27" s="36">
        <v>-12000</v>
      </c>
      <c r="S27" s="41">
        <v>42965</v>
      </c>
      <c r="T27" s="36">
        <v>126.66</v>
      </c>
      <c r="U27" s="36">
        <v>240</v>
      </c>
      <c r="V27" s="36">
        <f t="shared" si="13"/>
        <v>17.988024193548384</v>
      </c>
      <c r="W27" s="36">
        <f t="shared" si="14"/>
        <v>0</v>
      </c>
      <c r="X27">
        <f t="shared" si="4"/>
        <v>188.03278688524591</v>
      </c>
      <c r="Y27">
        <f t="shared" si="5"/>
        <v>186.33540983606557</v>
      </c>
      <c r="Z27" s="36">
        <f t="shared" si="15"/>
        <v>0</v>
      </c>
    </row>
    <row r="28" spans="1:26" x14ac:dyDescent="0.15">
      <c r="B28" s="36" t="s">
        <v>347</v>
      </c>
      <c r="C28" s="36">
        <v>0</v>
      </c>
      <c r="D28" s="36">
        <v>0</v>
      </c>
      <c r="E28" s="36">
        <v>0</v>
      </c>
      <c r="F28" s="36">
        <v>0</v>
      </c>
      <c r="G28" s="36">
        <f t="shared" si="9"/>
        <v>0</v>
      </c>
      <c r="H28" s="36">
        <v>10000</v>
      </c>
      <c r="I28" s="38">
        <v>42903</v>
      </c>
      <c r="J28" s="36">
        <v>31</v>
      </c>
      <c r="K28" s="38">
        <f t="shared" si="10"/>
        <v>42934</v>
      </c>
      <c r="L28" s="36">
        <v>110</v>
      </c>
      <c r="N28" s="36">
        <f t="shared" si="11"/>
        <v>12.951612903225806</v>
      </c>
      <c r="O28" s="36" t="s">
        <v>289</v>
      </c>
      <c r="P28" s="36">
        <v>85</v>
      </c>
      <c r="Q28" s="36">
        <f t="shared" si="12"/>
        <v>22.95967741935484</v>
      </c>
      <c r="R28" s="36">
        <v>-10000</v>
      </c>
      <c r="S28" s="41">
        <v>42933</v>
      </c>
      <c r="T28" s="36">
        <v>111.39</v>
      </c>
      <c r="U28" s="36">
        <v>85</v>
      </c>
      <c r="V28" s="36">
        <f t="shared" si="13"/>
        <v>23.894116666666665</v>
      </c>
      <c r="W28" s="36">
        <f t="shared" si="14"/>
        <v>0</v>
      </c>
      <c r="X28">
        <f t="shared" si="4"/>
        <v>195</v>
      </c>
      <c r="Y28">
        <f t="shared" si="5"/>
        <v>196.39</v>
      </c>
      <c r="Z28" s="36">
        <f t="shared" si="15"/>
        <v>0</v>
      </c>
    </row>
    <row r="29" spans="1:26" x14ac:dyDescent="0.15">
      <c r="A29" s="36">
        <v>51240.72</v>
      </c>
      <c r="B29" s="36" t="s">
        <v>61</v>
      </c>
      <c r="C29" s="36">
        <f>IF(COUNTIF(系1703!A:A,B29),1,0)</f>
        <v>1</v>
      </c>
      <c r="D29" s="36">
        <f>IF(COUNTIF(系1703!C:C,B29),1,0)</f>
        <v>1</v>
      </c>
      <c r="E29" s="36">
        <f>IF(COUNTIF(系1703!D:D,B29),1,0)</f>
        <v>0</v>
      </c>
      <c r="F29" s="36">
        <f>IF(COUNTIF(系1703!E:E,B29),1,0)</f>
        <v>0</v>
      </c>
      <c r="G29" s="36">
        <f t="shared" ref="G29:G36" si="23">SUM(C29:F29)</f>
        <v>2</v>
      </c>
      <c r="H29" s="36">
        <v>51000</v>
      </c>
      <c r="I29" s="38">
        <v>42954</v>
      </c>
      <c r="J29" s="36">
        <v>24</v>
      </c>
      <c r="K29" s="38">
        <f>I29+J29</f>
        <v>42978</v>
      </c>
      <c r="L29" s="39">
        <v>818</v>
      </c>
      <c r="M29" s="40">
        <v>50</v>
      </c>
      <c r="N29" s="36">
        <f t="shared" si="11"/>
        <v>25.883986928104576</v>
      </c>
      <c r="O29" s="36" t="s">
        <v>289</v>
      </c>
      <c r="P29" s="36">
        <v>1020</v>
      </c>
      <c r="Q29" s="36">
        <f t="shared" si="12"/>
        <v>56.300653594771241</v>
      </c>
      <c r="R29" s="36">
        <v>-51000</v>
      </c>
      <c r="S29" s="41">
        <v>42978</v>
      </c>
      <c r="T29" s="36">
        <v>240.72</v>
      </c>
      <c r="U29" s="36">
        <v>1020</v>
      </c>
      <c r="V29" s="36">
        <f t="shared" si="13"/>
        <v>37.594999999999999</v>
      </c>
      <c r="W29" s="36">
        <f t="shared" si="14"/>
        <v>0</v>
      </c>
      <c r="X29">
        <f t="shared" si="4"/>
        <v>2438.6666666666665</v>
      </c>
      <c r="Y29">
        <f t="shared" si="5"/>
        <v>1628.43</v>
      </c>
      <c r="Z29" s="36">
        <f t="shared" si="15"/>
        <v>0</v>
      </c>
    </row>
    <row r="30" spans="1:26" x14ac:dyDescent="0.15">
      <c r="B30" s="36" t="s">
        <v>61</v>
      </c>
      <c r="C30" s="36">
        <f>IF(COUNTIF(系1703!A:A,B30),1,0)</f>
        <v>1</v>
      </c>
      <c r="D30" s="36">
        <f>IF(COUNTIF(系1703!C:C,B30),1,0)</f>
        <v>1</v>
      </c>
      <c r="E30" s="36">
        <f>IF(COUNTIF(系1703!D:D,B30),1,0)</f>
        <v>0</v>
      </c>
      <c r="F30" s="36">
        <f>IF(COUNTIF(系1703!E:E,B30),1,0)</f>
        <v>0</v>
      </c>
      <c r="G30" s="36">
        <f t="shared" si="23"/>
        <v>2</v>
      </c>
      <c r="H30" s="36">
        <v>10000</v>
      </c>
      <c r="I30" s="38">
        <v>42992</v>
      </c>
      <c r="J30" s="36">
        <v>90</v>
      </c>
      <c r="K30" s="38">
        <f>I30+J30</f>
        <v>43082</v>
      </c>
      <c r="L30" s="39">
        <v>150</v>
      </c>
      <c r="N30" s="36">
        <f>(L30+M30)*36500/(H30*J30)</f>
        <v>6.083333333333333</v>
      </c>
      <c r="O30" s="36" t="s">
        <v>289</v>
      </c>
      <c r="P30" s="36">
        <v>180</v>
      </c>
      <c r="Q30" s="36">
        <f>(L30+M30+P30)*36500/(H30*J30)</f>
        <v>13.383333333333333</v>
      </c>
      <c r="R30" s="51">
        <v>-10000</v>
      </c>
      <c r="S30" s="41">
        <v>43033</v>
      </c>
      <c r="T30" s="51">
        <v>24.94</v>
      </c>
      <c r="U30" s="36">
        <v>180</v>
      </c>
      <c r="V30" s="36">
        <f t="shared" ref="V30:V51" si="24">(T30+U30)*36500/((S30-I30)*H30)</f>
        <v>18.244658536585366</v>
      </c>
      <c r="W30" s="36">
        <f>R30+H30</f>
        <v>0</v>
      </c>
      <c r="X30">
        <f t="shared" si="4"/>
        <v>113.66666666666667</v>
      </c>
      <c r="Y30">
        <f t="shared" si="5"/>
        <v>70.590444444444444</v>
      </c>
      <c r="Z30" s="36">
        <f>U30-P30</f>
        <v>0</v>
      </c>
    </row>
    <row r="31" spans="1:26" x14ac:dyDescent="0.15">
      <c r="B31" s="36" t="s">
        <v>73</v>
      </c>
      <c r="C31" s="36">
        <f>IF(COUNTIF(系1703!A:A,B31),1,0)</f>
        <v>1</v>
      </c>
      <c r="D31" s="36">
        <f>IF(COUNTIF(系1703!C:C,B31),1,0)</f>
        <v>0</v>
      </c>
      <c r="E31" s="36">
        <f>IF(COUNTIF(系1703!D:D,B31),1,0)</f>
        <v>0</v>
      </c>
      <c r="F31" s="36">
        <f>IF(COUNTIF(系1703!E:E,B31),1,0)</f>
        <v>0</v>
      </c>
      <c r="G31" s="36">
        <f t="shared" si="23"/>
        <v>1</v>
      </c>
      <c r="H31" s="36">
        <v>7880</v>
      </c>
      <c r="I31" s="38">
        <v>42948</v>
      </c>
      <c r="J31" s="36">
        <v>93</v>
      </c>
      <c r="K31" s="38">
        <f>I31+J31</f>
        <v>43041</v>
      </c>
      <c r="L31" s="36">
        <v>230</v>
      </c>
      <c r="M31" s="40">
        <v>120</v>
      </c>
      <c r="N31" s="36">
        <f>(L31+M31)*36500/(H31*J31)</f>
        <v>17.432181649473282</v>
      </c>
      <c r="Q31" s="36">
        <f>(L31+M31+P31)*36500/(H31*J31)</f>
        <v>17.432181649473282</v>
      </c>
      <c r="R31" s="36">
        <v>-7880</v>
      </c>
      <c r="S31" s="41">
        <v>43042</v>
      </c>
      <c r="T31" s="36">
        <v>210.71</v>
      </c>
      <c r="V31" s="36">
        <f t="shared" si="24"/>
        <v>10.383025974727293</v>
      </c>
      <c r="W31" s="36">
        <f>R31+H31</f>
        <v>0</v>
      </c>
      <c r="X31">
        <f t="shared" si="4"/>
        <v>116.66666666666667</v>
      </c>
      <c r="Y31">
        <f t="shared" si="5"/>
        <v>70.236666666666665</v>
      </c>
      <c r="Z31" s="36">
        <f t="shared" si="15"/>
        <v>0</v>
      </c>
    </row>
    <row r="32" spans="1:26" x14ac:dyDescent="0.15">
      <c r="B32" s="36" t="s">
        <v>73</v>
      </c>
      <c r="C32" s="36">
        <f>IF(COUNTIF(系1703!A:A,B32),1,0)</f>
        <v>1</v>
      </c>
      <c r="D32" s="36">
        <f>IF(COUNTIF(系1703!C:C,B32),1,0)</f>
        <v>0</v>
      </c>
      <c r="E32" s="36">
        <f>IF(COUNTIF(系1703!D:D,B32),1,0)</f>
        <v>0</v>
      </c>
      <c r="F32" s="36">
        <f>IF(COUNTIF(系1703!E:E,B32),1,0)</f>
        <v>0</v>
      </c>
      <c r="G32" s="36">
        <f t="shared" si="23"/>
        <v>1</v>
      </c>
      <c r="H32" s="36">
        <v>10000</v>
      </c>
      <c r="I32" s="38">
        <v>42936</v>
      </c>
      <c r="J32" s="36">
        <v>93</v>
      </c>
      <c r="K32" s="38">
        <f>I32+J32</f>
        <v>43029</v>
      </c>
      <c r="L32" s="36">
        <v>235</v>
      </c>
      <c r="N32" s="36">
        <f>(L32+M32)*36500/(H32*J32)</f>
        <v>9.2231182795698921</v>
      </c>
      <c r="O32" s="36" t="s">
        <v>16</v>
      </c>
      <c r="P32" s="36">
        <v>260</v>
      </c>
      <c r="Q32" s="36">
        <f>(L32+M32+P32)*36500/(H32*J32)</f>
        <v>19.427419354838708</v>
      </c>
      <c r="R32" s="51">
        <v>-10000</v>
      </c>
      <c r="S32" s="41">
        <v>43029</v>
      </c>
      <c r="T32" s="51">
        <v>268</v>
      </c>
      <c r="U32" s="36">
        <v>260</v>
      </c>
      <c r="V32" s="36">
        <f t="shared" si="24"/>
        <v>20.72258064516129</v>
      </c>
      <c r="W32" s="36">
        <f t="shared" si="14"/>
        <v>0</v>
      </c>
      <c r="X32">
        <f t="shared" si="4"/>
        <v>165</v>
      </c>
      <c r="Y32">
        <f t="shared" si="5"/>
        <v>176</v>
      </c>
      <c r="Z32" s="36">
        <f t="shared" si="15"/>
        <v>0</v>
      </c>
    </row>
    <row r="33" spans="1:26" x14ac:dyDescent="0.15">
      <c r="B33" s="36" t="s">
        <v>87</v>
      </c>
      <c r="C33" s="36">
        <f>IF(COUNTIF(系1703!A:A,B33),1,0)</f>
        <v>1</v>
      </c>
      <c r="D33" s="36">
        <f>IF(COUNTIF(系1703!C:C,B33),1,0)</f>
        <v>1</v>
      </c>
      <c r="E33" s="36">
        <f>IF(COUNTIF(系1703!D:D,B33),1,0)</f>
        <v>0</v>
      </c>
      <c r="F33" s="36">
        <f>IF(COUNTIF(系1703!E:E,B33),1,0)</f>
        <v>0</v>
      </c>
      <c r="G33" s="36">
        <f t="shared" si="23"/>
        <v>2</v>
      </c>
      <c r="H33" s="36">
        <v>20000</v>
      </c>
      <c r="I33" s="38">
        <v>42923</v>
      </c>
      <c r="J33" s="36">
        <v>31</v>
      </c>
      <c r="K33" s="38">
        <f t="shared" si="10"/>
        <v>42954</v>
      </c>
      <c r="L33" s="39">
        <v>245</v>
      </c>
      <c r="M33" s="40">
        <v>8</v>
      </c>
      <c r="N33" s="36">
        <f t="shared" ref="N33:N51" si="25">(L33+M33)*36500/(H33*J33)</f>
        <v>14.894354838709678</v>
      </c>
      <c r="O33" s="36" t="s">
        <v>22</v>
      </c>
      <c r="Q33" s="36">
        <f t="shared" ref="Q33:Q51" si="26">(L33+M33+P33)*36500/(H33*J33)</f>
        <v>14.894354838709678</v>
      </c>
      <c r="R33" s="36">
        <v>-20000</v>
      </c>
      <c r="S33" s="41">
        <v>42954</v>
      </c>
      <c r="T33" s="36">
        <v>239.19</v>
      </c>
      <c r="V33" s="36">
        <f t="shared" si="24"/>
        <v>14.081346774193548</v>
      </c>
      <c r="W33" s="36">
        <f t="shared" ref="W33:W51" si="27">R33+H33</f>
        <v>0</v>
      </c>
      <c r="X33">
        <f t="shared" si="4"/>
        <v>253</v>
      </c>
      <c r="Y33">
        <f t="shared" si="5"/>
        <v>239.19</v>
      </c>
      <c r="Z33" s="36">
        <f t="shared" ref="Z33:Z50" si="28">U33-P33</f>
        <v>0</v>
      </c>
    </row>
    <row r="34" spans="1:26" x14ac:dyDescent="0.15">
      <c r="B34" s="36" t="s">
        <v>105</v>
      </c>
      <c r="C34" s="36">
        <f>IF(COUNTIF(系1703!A:A,B34),1,0)</f>
        <v>1</v>
      </c>
      <c r="D34" s="36">
        <f>IF(COUNTIF(系1703!C:C,B34),1,0)</f>
        <v>0</v>
      </c>
      <c r="E34" s="36">
        <f>IF(COUNTIF(系1703!D:D,B34),1,0)</f>
        <v>1</v>
      </c>
      <c r="F34" s="36">
        <f>IF(COUNTIF(系1703!E:E,B34),1,0)</f>
        <v>0</v>
      </c>
      <c r="G34" s="36">
        <f t="shared" si="23"/>
        <v>2</v>
      </c>
      <c r="H34" s="36">
        <v>12000</v>
      </c>
      <c r="I34" s="38">
        <v>42930</v>
      </c>
      <c r="J34" s="36">
        <v>93</v>
      </c>
      <c r="K34" s="38">
        <f>I34+J34</f>
        <v>43023</v>
      </c>
      <c r="L34" s="36">
        <v>234</v>
      </c>
      <c r="M34" s="40">
        <v>0</v>
      </c>
      <c r="N34" s="36">
        <f t="shared" si="25"/>
        <v>7.653225806451613</v>
      </c>
      <c r="O34" s="36" t="s">
        <v>370</v>
      </c>
      <c r="P34" s="36">
        <v>320</v>
      </c>
      <c r="Q34" s="36">
        <f t="shared" si="26"/>
        <v>18.119175627240143</v>
      </c>
      <c r="R34" s="36">
        <v>-12000</v>
      </c>
      <c r="S34" s="41">
        <v>43017</v>
      </c>
      <c r="T34" s="51">
        <v>207.2</v>
      </c>
      <c r="U34" s="36">
        <v>320</v>
      </c>
      <c r="V34" s="36">
        <f t="shared" si="24"/>
        <v>18.431800766283526</v>
      </c>
      <c r="W34" s="36">
        <f t="shared" si="27"/>
        <v>0</v>
      </c>
      <c r="X34">
        <f t="shared" si="4"/>
        <v>184.66666666666666</v>
      </c>
      <c r="Y34">
        <f t="shared" si="5"/>
        <v>175.73333333333335</v>
      </c>
      <c r="Z34" s="36">
        <f t="shared" si="28"/>
        <v>0</v>
      </c>
    </row>
    <row r="35" spans="1:26" x14ac:dyDescent="0.15">
      <c r="A35" s="36">
        <v>3074.09</v>
      </c>
      <c r="B35" s="37" t="s">
        <v>105</v>
      </c>
      <c r="C35" s="36">
        <f>IF(COUNTIF(系1703!A:A,B35),1,0)</f>
        <v>1</v>
      </c>
      <c r="D35" s="36">
        <f>IF(COUNTIF(系1703!C:C,B35),1,0)</f>
        <v>0</v>
      </c>
      <c r="E35" s="36">
        <f>IF(COUNTIF(系1703!D:D,B35),1,0)</f>
        <v>1</v>
      </c>
      <c r="F35" s="36">
        <f>IF(COUNTIF(系1703!E:E,B35),1,0)</f>
        <v>0</v>
      </c>
      <c r="G35" s="36">
        <f t="shared" si="23"/>
        <v>2</v>
      </c>
      <c r="H35" s="36">
        <v>2740</v>
      </c>
      <c r="I35" s="38">
        <v>42930</v>
      </c>
      <c r="J35" s="36">
        <v>80</v>
      </c>
      <c r="K35" s="38">
        <f>I35+J35</f>
        <v>43010</v>
      </c>
      <c r="L35" s="36">
        <v>20</v>
      </c>
      <c r="M35" s="40">
        <v>270</v>
      </c>
      <c r="N35" s="36">
        <f>(L35+M35)*36500/(H35*J35)</f>
        <v>48.289233576642339</v>
      </c>
      <c r="Q35" s="36">
        <f>(L35+M35+P35)*36500/(H35*J35)</f>
        <v>48.289233576642339</v>
      </c>
      <c r="R35" s="36">
        <v>-2740</v>
      </c>
      <c r="S35" s="41">
        <v>43007</v>
      </c>
      <c r="T35" s="36">
        <v>334.09</v>
      </c>
      <c r="V35" s="36">
        <f t="shared" si="24"/>
        <v>57.798298416911557</v>
      </c>
      <c r="W35" s="36">
        <f>R35+H35</f>
        <v>0</v>
      </c>
      <c r="X35">
        <f t="shared" si="4"/>
        <v>112.375</v>
      </c>
      <c r="Y35">
        <f t="shared" si="5"/>
        <v>129.45987499999998</v>
      </c>
      <c r="Z35" s="36">
        <f t="shared" si="28"/>
        <v>0</v>
      </c>
    </row>
    <row r="36" spans="1:26" x14ac:dyDescent="0.15">
      <c r="B36" s="37" t="s">
        <v>105</v>
      </c>
      <c r="C36" s="36">
        <f>IF(COUNTIF(系1703!A:A,B36),1,0)</f>
        <v>1</v>
      </c>
      <c r="D36" s="36">
        <f>IF(COUNTIF(系1703!C:C,B36),1,0)</f>
        <v>0</v>
      </c>
      <c r="E36" s="36">
        <f>IF(COUNTIF(系1703!D:D,B36),1,0)</f>
        <v>1</v>
      </c>
      <c r="F36" s="36">
        <f>IF(COUNTIF(系1703!E:E,B36),1,0)</f>
        <v>0</v>
      </c>
      <c r="G36" s="36">
        <f t="shared" si="23"/>
        <v>2</v>
      </c>
      <c r="H36" s="36">
        <v>3050</v>
      </c>
      <c r="I36" s="38">
        <v>42930</v>
      </c>
      <c r="J36" s="36">
        <v>60</v>
      </c>
      <c r="K36" s="38">
        <f>I36+J36</f>
        <v>42990</v>
      </c>
      <c r="L36" s="36">
        <v>30</v>
      </c>
      <c r="M36" s="40">
        <v>60</v>
      </c>
      <c r="N36" s="36">
        <f t="shared" si="25"/>
        <v>17.950819672131146</v>
      </c>
      <c r="Q36" s="36">
        <f t="shared" si="26"/>
        <v>17.950819672131146</v>
      </c>
      <c r="R36" s="36">
        <v>-3050</v>
      </c>
      <c r="S36" s="41">
        <v>42988</v>
      </c>
      <c r="T36" s="36">
        <v>81.05</v>
      </c>
      <c r="W36" s="36">
        <f t="shared" si="27"/>
        <v>0</v>
      </c>
      <c r="X36">
        <f t="shared" si="4"/>
        <v>46.5</v>
      </c>
      <c r="Y36">
        <f t="shared" si="5"/>
        <v>41.875833333333325</v>
      </c>
      <c r="Z36" s="36">
        <f t="shared" si="28"/>
        <v>0</v>
      </c>
    </row>
    <row r="37" spans="1:26" x14ac:dyDescent="0.15">
      <c r="B37" s="37" t="s">
        <v>452</v>
      </c>
      <c r="C37" s="36">
        <v>0</v>
      </c>
      <c r="D37" s="36">
        <v>0</v>
      </c>
      <c r="E37" s="36">
        <v>0</v>
      </c>
      <c r="F37" s="36">
        <v>0</v>
      </c>
      <c r="G37" s="36">
        <v>0</v>
      </c>
      <c r="H37" s="36">
        <v>10000</v>
      </c>
      <c r="I37" s="38">
        <v>42903</v>
      </c>
      <c r="J37" s="36">
        <v>30</v>
      </c>
      <c r="K37" s="38">
        <f t="shared" ref="K37:K51" si="29">I37+J37</f>
        <v>42933</v>
      </c>
      <c r="L37" s="39">
        <v>96</v>
      </c>
      <c r="N37" s="36">
        <f t="shared" si="25"/>
        <v>11.68</v>
      </c>
      <c r="O37" s="36" t="s">
        <v>289</v>
      </c>
      <c r="P37" s="36">
        <v>80</v>
      </c>
      <c r="Q37" s="36">
        <f t="shared" si="26"/>
        <v>21.413333333333334</v>
      </c>
      <c r="R37" s="36">
        <v>-10000</v>
      </c>
      <c r="S37" s="41">
        <v>42934</v>
      </c>
      <c r="T37" s="36">
        <v>85</v>
      </c>
      <c r="U37" s="36">
        <v>80</v>
      </c>
      <c r="V37" s="36">
        <f t="shared" si="24"/>
        <v>19.427419354838708</v>
      </c>
      <c r="W37" s="36">
        <f t="shared" si="27"/>
        <v>0</v>
      </c>
      <c r="X37">
        <f t="shared" si="4"/>
        <v>181.86666666666667</v>
      </c>
      <c r="Y37">
        <f t="shared" si="5"/>
        <v>170.5</v>
      </c>
      <c r="Z37" s="36">
        <f t="shared" si="28"/>
        <v>0</v>
      </c>
    </row>
    <row r="38" spans="1:26" x14ac:dyDescent="0.15">
      <c r="B38" s="37" t="s">
        <v>1</v>
      </c>
      <c r="C38" s="36">
        <f>IF(COUNTIF(系1703!A:A,B38),1,0)</f>
        <v>1</v>
      </c>
      <c r="D38" s="36">
        <f>IF(COUNTIF(系1703!C:C,B38),1,0)</f>
        <v>0</v>
      </c>
      <c r="E38" s="36">
        <f>IF(COUNTIF(系1703!D:D,B38),1,0)</f>
        <v>0</v>
      </c>
      <c r="F38" s="36">
        <f>IF(COUNTIF(系1703!E:E,B38),1,0)</f>
        <v>0</v>
      </c>
      <c r="G38" s="36">
        <f>SUM(C38:F38)</f>
        <v>1</v>
      </c>
      <c r="H38" s="36">
        <v>19980</v>
      </c>
      <c r="I38" s="38">
        <v>42904</v>
      </c>
      <c r="J38" s="36">
        <v>31</v>
      </c>
      <c r="K38" s="38">
        <f t="shared" si="29"/>
        <v>42935</v>
      </c>
      <c r="L38" s="39">
        <v>130</v>
      </c>
      <c r="M38" s="40">
        <v>20</v>
      </c>
      <c r="N38" s="36">
        <f t="shared" si="25"/>
        <v>8.8394846459362597</v>
      </c>
      <c r="O38" s="36" t="s">
        <v>453</v>
      </c>
      <c r="P38" s="36">
        <v>350</v>
      </c>
      <c r="Q38" s="36">
        <f t="shared" si="26"/>
        <v>29.46494881978753</v>
      </c>
      <c r="R38" s="36">
        <v>-19980</v>
      </c>
      <c r="S38" s="41">
        <v>42934</v>
      </c>
      <c r="T38" s="36">
        <v>153</v>
      </c>
      <c r="U38" s="36">
        <v>350</v>
      </c>
      <c r="V38" s="36">
        <f t="shared" si="24"/>
        <v>30.629796463129797</v>
      </c>
      <c r="W38" s="36">
        <f t="shared" si="27"/>
        <v>0</v>
      </c>
      <c r="X38">
        <f t="shared" si="4"/>
        <v>500</v>
      </c>
      <c r="Y38">
        <f t="shared" si="5"/>
        <v>503</v>
      </c>
      <c r="Z38" s="36">
        <f t="shared" si="28"/>
        <v>0</v>
      </c>
    </row>
    <row r="39" spans="1:26" x14ac:dyDescent="0.15">
      <c r="B39" s="37" t="s">
        <v>460</v>
      </c>
      <c r="C39" s="36">
        <v>0</v>
      </c>
      <c r="D39" s="36">
        <v>0</v>
      </c>
      <c r="E39" s="36">
        <v>0</v>
      </c>
      <c r="F39" s="36">
        <v>0</v>
      </c>
      <c r="G39" s="36">
        <v>0</v>
      </c>
      <c r="H39" s="36">
        <v>18000</v>
      </c>
      <c r="I39" s="38">
        <v>42906</v>
      </c>
      <c r="J39" s="36">
        <v>30</v>
      </c>
      <c r="K39" s="38">
        <f t="shared" si="29"/>
        <v>42936</v>
      </c>
      <c r="L39" s="39">
        <v>150</v>
      </c>
      <c r="N39" s="36">
        <f t="shared" si="25"/>
        <v>10.138888888888889</v>
      </c>
      <c r="O39" s="36" t="s">
        <v>16</v>
      </c>
      <c r="P39" s="36">
        <v>180</v>
      </c>
      <c r="Q39" s="36">
        <f t="shared" si="26"/>
        <v>22.305555555555557</v>
      </c>
      <c r="R39" s="36">
        <v>-18000</v>
      </c>
      <c r="S39" s="41">
        <v>42936</v>
      </c>
      <c r="T39" s="36">
        <v>133</v>
      </c>
      <c r="U39" s="36">
        <v>180</v>
      </c>
      <c r="V39" s="36">
        <f t="shared" si="24"/>
        <v>21.156481481481482</v>
      </c>
      <c r="W39" s="36">
        <f t="shared" si="27"/>
        <v>0</v>
      </c>
      <c r="X39">
        <f t="shared" si="4"/>
        <v>341</v>
      </c>
      <c r="Y39">
        <f t="shared" si="5"/>
        <v>323.43333333333334</v>
      </c>
      <c r="Z39" s="36">
        <f t="shared" si="28"/>
        <v>0</v>
      </c>
    </row>
    <row r="40" spans="1:26" x14ac:dyDescent="0.15">
      <c r="A40" s="36">
        <v>-34824.5</v>
      </c>
      <c r="B40" s="36" t="s">
        <v>40</v>
      </c>
      <c r="C40" s="36">
        <f>IF(COUNTIF(系1703!A:A,B40),1,0)</f>
        <v>1</v>
      </c>
      <c r="D40" s="36">
        <f>IF(COUNTIF(系1703!C:C,B40),1,0)</f>
        <v>1</v>
      </c>
      <c r="E40" s="36">
        <f>IF(COUNTIF(系1703!D:D,B40),1,0)</f>
        <v>1</v>
      </c>
      <c r="F40" s="36">
        <f>IF(COUNTIF(系1703!E:E,B40),1,0)</f>
        <v>1</v>
      </c>
      <c r="G40" s="36">
        <f t="shared" ref="G40:G51" si="30">SUM(C40:F40)</f>
        <v>4</v>
      </c>
      <c r="H40" s="36">
        <v>52120.7</v>
      </c>
      <c r="I40" s="38">
        <v>42910</v>
      </c>
      <c r="J40" s="36">
        <v>93</v>
      </c>
      <c r="K40" s="38">
        <f t="shared" si="29"/>
        <v>43003</v>
      </c>
      <c r="L40" s="39">
        <v>1100</v>
      </c>
      <c r="M40" s="40">
        <v>520</v>
      </c>
      <c r="N40" s="36">
        <f t="shared" si="25"/>
        <v>12.19873201267257</v>
      </c>
      <c r="Q40" s="36">
        <f t="shared" si="26"/>
        <v>12.19873201267257</v>
      </c>
      <c r="R40" s="36">
        <v>-52120.7</v>
      </c>
      <c r="S40" s="41">
        <v>43017</v>
      </c>
      <c r="T40" s="36">
        <v>861</v>
      </c>
      <c r="V40" s="36">
        <f t="shared" si="24"/>
        <v>5.6351048139536797</v>
      </c>
      <c r="W40" s="36">
        <f t="shared" si="27"/>
        <v>0</v>
      </c>
      <c r="X40">
        <f t="shared" si="4"/>
        <v>540</v>
      </c>
      <c r="Y40">
        <f t="shared" si="5"/>
        <v>287</v>
      </c>
      <c r="Z40" s="36">
        <f t="shared" si="28"/>
        <v>0</v>
      </c>
    </row>
    <row r="41" spans="1:26" x14ac:dyDescent="0.15">
      <c r="B41" s="36" t="s">
        <v>123</v>
      </c>
      <c r="C41" s="36">
        <f>IF(COUNTIF(系1703!A:A,B41),1,0)</f>
        <v>1</v>
      </c>
      <c r="D41" s="36">
        <f>IF(COUNTIF(系1703!C:C,B41),1,0)</f>
        <v>0</v>
      </c>
      <c r="E41" s="36">
        <f>IF(COUNTIF(系1703!D:D,B41),1,0)</f>
        <v>0</v>
      </c>
      <c r="F41" s="36">
        <f>IF(COUNTIF(系1703!E:E,B41),1,0)</f>
        <v>0</v>
      </c>
      <c r="G41" s="36">
        <f>SUM(C41:F41)</f>
        <v>1</v>
      </c>
      <c r="H41" s="36">
        <v>12000</v>
      </c>
      <c r="I41" s="38">
        <v>42910</v>
      </c>
      <c r="J41" s="36">
        <v>33</v>
      </c>
      <c r="K41" s="38">
        <f>I41+J41</f>
        <v>42943</v>
      </c>
      <c r="L41" s="39">
        <v>118.35</v>
      </c>
      <c r="N41" s="36">
        <f>(L41+M41)*36500/(H41*J41)</f>
        <v>10.908522727272727</v>
      </c>
      <c r="O41" s="36" t="s">
        <v>341</v>
      </c>
      <c r="P41" s="36">
        <v>140</v>
      </c>
      <c r="Q41" s="36">
        <f>(L41+M41+P41)*36500/(H41*J41)</f>
        <v>23.81256313131313</v>
      </c>
      <c r="R41" s="36">
        <v>-12000</v>
      </c>
      <c r="S41" s="41">
        <v>42947</v>
      </c>
      <c r="T41" s="36">
        <v>118.35</v>
      </c>
      <c r="U41" s="36">
        <v>140</v>
      </c>
      <c r="V41" s="36">
        <f>(T41+U41)*36500/((S41-I41)*H41)</f>
        <v>21.238231981981983</v>
      </c>
      <c r="W41" s="36">
        <f>R41+H41</f>
        <v>0</v>
      </c>
      <c r="X41">
        <f t="shared" si="4"/>
        <v>242.69242424242427</v>
      </c>
      <c r="Y41">
        <f t="shared" si="5"/>
        <v>242.69242424242427</v>
      </c>
      <c r="Z41" s="36">
        <f t="shared" si="28"/>
        <v>0</v>
      </c>
    </row>
    <row r="42" spans="1:26" x14ac:dyDescent="0.15">
      <c r="B42" s="36" t="s">
        <v>123</v>
      </c>
      <c r="C42" s="36">
        <f>IF(COUNTIF(系1703!A:A,B42),1,0)</f>
        <v>1</v>
      </c>
      <c r="D42" s="36">
        <f>IF(COUNTIF(系1703!C:C,B42),1,0)</f>
        <v>0</v>
      </c>
      <c r="E42" s="36">
        <f>IF(COUNTIF(系1703!D:D,B42),1,0)</f>
        <v>0</v>
      </c>
      <c r="F42" s="36">
        <f>IF(COUNTIF(系1703!E:E,B42),1,0)</f>
        <v>0</v>
      </c>
      <c r="G42" s="36">
        <f t="shared" si="30"/>
        <v>1</v>
      </c>
      <c r="H42" s="36">
        <v>10000</v>
      </c>
      <c r="I42" s="38">
        <v>42947</v>
      </c>
      <c r="J42" s="36">
        <v>92</v>
      </c>
      <c r="K42" s="38">
        <f>I42+J42</f>
        <v>43039</v>
      </c>
      <c r="L42" s="39">
        <v>193</v>
      </c>
      <c r="M42" s="40">
        <v>100</v>
      </c>
      <c r="N42" s="36">
        <f t="shared" si="25"/>
        <v>11.62445652173913</v>
      </c>
      <c r="Q42" s="36">
        <f t="shared" si="26"/>
        <v>11.62445652173913</v>
      </c>
      <c r="R42" s="51">
        <v>-10000</v>
      </c>
      <c r="S42" s="41">
        <v>43040</v>
      </c>
      <c r="T42" s="51">
        <v>297.26</v>
      </c>
      <c r="V42" s="36">
        <f t="shared" si="24"/>
        <v>11.666655913978495</v>
      </c>
      <c r="W42" s="36">
        <f t="shared" si="27"/>
        <v>0</v>
      </c>
      <c r="X42">
        <f t="shared" si="4"/>
        <v>98.728260869565219</v>
      </c>
      <c r="Y42">
        <f t="shared" si="5"/>
        <v>100.16369565217391</v>
      </c>
      <c r="Z42" s="36">
        <f t="shared" si="28"/>
        <v>0</v>
      </c>
    </row>
    <row r="43" spans="1:26" x14ac:dyDescent="0.15">
      <c r="B43" s="42" t="s">
        <v>14</v>
      </c>
      <c r="C43" s="36">
        <f>IF(COUNTIF(系1703!A:A,B43),1,0)</f>
        <v>1</v>
      </c>
      <c r="D43" s="36">
        <f>IF(COUNTIF(系1703!C:C,B43),1,0)</f>
        <v>1</v>
      </c>
      <c r="E43" s="36">
        <f>IF(COUNTIF(系1703!D:D,B43),1,0)</f>
        <v>1</v>
      </c>
      <c r="F43" s="36">
        <f>IF(COUNTIF(系1703!E:E,B43),1,0)</f>
        <v>1</v>
      </c>
      <c r="G43" s="36">
        <f t="shared" si="30"/>
        <v>4</v>
      </c>
      <c r="H43" s="37">
        <v>7982</v>
      </c>
      <c r="I43" s="38">
        <v>42910</v>
      </c>
      <c r="J43" s="36">
        <v>31</v>
      </c>
      <c r="K43" s="38">
        <f t="shared" si="29"/>
        <v>42941</v>
      </c>
      <c r="L43" s="39">
        <v>70</v>
      </c>
      <c r="N43" s="36">
        <f t="shared" si="25"/>
        <v>10.325652072000711</v>
      </c>
      <c r="Q43" s="36">
        <f t="shared" si="26"/>
        <v>10.325652072000711</v>
      </c>
      <c r="R43" s="36">
        <v>-7982</v>
      </c>
      <c r="S43" s="38">
        <v>42940</v>
      </c>
      <c r="T43" s="36">
        <v>115.66</v>
      </c>
      <c r="V43" s="36">
        <f t="shared" si="24"/>
        <v>17.629624989559844</v>
      </c>
      <c r="W43" s="36">
        <f t="shared" si="27"/>
        <v>0</v>
      </c>
      <c r="X43">
        <f t="shared" si="4"/>
        <v>70</v>
      </c>
      <c r="Y43">
        <f t="shared" si="5"/>
        <v>115.66</v>
      </c>
      <c r="Z43" s="36">
        <f t="shared" si="28"/>
        <v>0</v>
      </c>
    </row>
    <row r="44" spans="1:26" x14ac:dyDescent="0.15">
      <c r="B44" s="42" t="s">
        <v>14</v>
      </c>
      <c r="C44" s="36">
        <f>IF(COUNTIF(系1703!A:A,B44),1,0)</f>
        <v>1</v>
      </c>
      <c r="D44" s="36">
        <f>IF(COUNTIF(系1703!C:C,B44),1,0)</f>
        <v>1</v>
      </c>
      <c r="E44" s="36">
        <f>IF(COUNTIF(系1703!D:D,B44),1,0)</f>
        <v>1</v>
      </c>
      <c r="F44" s="36">
        <f>IF(COUNTIF(系1703!E:E,B44),1,0)</f>
        <v>1</v>
      </c>
      <c r="G44" s="36">
        <f>SUM(C44:F44)</f>
        <v>4</v>
      </c>
      <c r="H44" s="37">
        <v>980</v>
      </c>
      <c r="I44" s="38">
        <v>43004</v>
      </c>
      <c r="J44" s="36">
        <v>180</v>
      </c>
      <c r="K44" s="38">
        <f>I44+J44</f>
        <v>43184</v>
      </c>
      <c r="L44" s="39">
        <v>40</v>
      </c>
      <c r="M44" s="40">
        <v>20</v>
      </c>
      <c r="N44" s="36">
        <f>(L44+M44)*36500/(H44*J44)</f>
        <v>12.414965986394558</v>
      </c>
      <c r="Q44" s="36">
        <f>(L44+M44+P44)*36500/(H44*J44)</f>
        <v>12.414965986394558</v>
      </c>
      <c r="R44" s="51">
        <v>-980</v>
      </c>
      <c r="S44" s="38">
        <v>43182</v>
      </c>
      <c r="T44" s="51">
        <v>83.15</v>
      </c>
      <c r="V44" s="36">
        <f>(T44+U44)*36500/((S44-I44)*H44)</f>
        <v>17.398389130933271</v>
      </c>
      <c r="W44" s="36">
        <f>R44+H44</f>
        <v>0</v>
      </c>
      <c r="X44">
        <f t="shared" si="4"/>
        <v>10.333333333333334</v>
      </c>
      <c r="Y44">
        <f t="shared" si="5"/>
        <v>14.320277777777779</v>
      </c>
      <c r="Z44" s="36">
        <f>U44-P44</f>
        <v>0</v>
      </c>
    </row>
    <row r="45" spans="1:26" x14ac:dyDescent="0.15">
      <c r="B45" s="42" t="s">
        <v>14</v>
      </c>
      <c r="C45" s="36">
        <f>IF(COUNTIF(系1703!A:A,B45),1,0)</f>
        <v>1</v>
      </c>
      <c r="D45" s="36">
        <f>IF(COUNTIF(系1703!C:C,B45),1,0)</f>
        <v>1</v>
      </c>
      <c r="E45" s="36">
        <f>IF(COUNTIF(系1703!D:D,B45),1,0)</f>
        <v>1</v>
      </c>
      <c r="F45" s="36">
        <f>IF(COUNTIF(系1703!E:E,B45),1,0)</f>
        <v>1</v>
      </c>
      <c r="G45" s="36">
        <f t="shared" si="30"/>
        <v>4</v>
      </c>
      <c r="H45" s="37">
        <v>12000</v>
      </c>
      <c r="I45" s="38">
        <v>42910</v>
      </c>
      <c r="J45" s="36">
        <v>93</v>
      </c>
      <c r="K45" s="38">
        <f t="shared" si="29"/>
        <v>43003</v>
      </c>
      <c r="L45" s="39">
        <v>360</v>
      </c>
      <c r="N45" s="36">
        <f t="shared" si="25"/>
        <v>11.774193548387096</v>
      </c>
      <c r="Q45" s="36">
        <f t="shared" si="26"/>
        <v>11.774193548387096</v>
      </c>
      <c r="R45" s="36">
        <v>-12000</v>
      </c>
      <c r="S45" s="38">
        <v>43004</v>
      </c>
      <c r="T45" s="36">
        <v>144</v>
      </c>
      <c r="V45" s="36">
        <f t="shared" si="24"/>
        <v>4.6595744680851068</v>
      </c>
      <c r="W45" s="36">
        <f t="shared" si="27"/>
        <v>0</v>
      </c>
      <c r="X45">
        <f t="shared" si="4"/>
        <v>120</v>
      </c>
      <c r="Y45">
        <f t="shared" si="5"/>
        <v>48</v>
      </c>
      <c r="Z45" s="36">
        <f t="shared" si="28"/>
        <v>0</v>
      </c>
    </row>
    <row r="46" spans="1:26" x14ac:dyDescent="0.15">
      <c r="B46" s="36" t="s">
        <v>155</v>
      </c>
      <c r="C46" s="36">
        <f>IF(COUNTIF(系1703!A:A,B46),1,0)</f>
        <v>0</v>
      </c>
      <c r="D46" s="36">
        <f>IF(COUNTIF(系1703!C:C,B46),1,0)</f>
        <v>1</v>
      </c>
      <c r="E46" s="36">
        <f>IF(COUNTIF(系1703!D:D,B46),1,0)</f>
        <v>1</v>
      </c>
      <c r="F46" s="36">
        <f>IF(COUNTIF(系1703!E:E,B46),1,0)</f>
        <v>0</v>
      </c>
      <c r="G46" s="36">
        <f t="shared" si="30"/>
        <v>2</v>
      </c>
      <c r="H46" s="36">
        <v>50000</v>
      </c>
      <c r="I46" s="38">
        <v>42984</v>
      </c>
      <c r="J46" s="36">
        <v>30</v>
      </c>
      <c r="K46" s="38">
        <f t="shared" si="29"/>
        <v>43014</v>
      </c>
      <c r="L46" s="39">
        <v>450</v>
      </c>
      <c r="M46" s="40">
        <v>50</v>
      </c>
      <c r="N46" s="36">
        <f t="shared" si="25"/>
        <v>12.166666666666666</v>
      </c>
      <c r="O46" s="36" t="s">
        <v>583</v>
      </c>
      <c r="P46" s="36">
        <v>400</v>
      </c>
      <c r="Q46" s="36">
        <f t="shared" si="26"/>
        <v>21.9</v>
      </c>
      <c r="R46" s="51">
        <v>-50000</v>
      </c>
      <c r="S46" s="41">
        <v>43017</v>
      </c>
      <c r="T46" s="51">
        <v>459.13</v>
      </c>
      <c r="U46" s="36">
        <v>400</v>
      </c>
      <c r="V46" s="36">
        <f t="shared" si="24"/>
        <v>19.004996969696968</v>
      </c>
      <c r="W46" s="36">
        <f t="shared" si="27"/>
        <v>0</v>
      </c>
      <c r="X46">
        <f t="shared" si="4"/>
        <v>930</v>
      </c>
      <c r="Y46">
        <f t="shared" si="5"/>
        <v>887.76766666666663</v>
      </c>
      <c r="Z46" s="36">
        <f t="shared" si="28"/>
        <v>0</v>
      </c>
    </row>
    <row r="47" spans="1:26" x14ac:dyDescent="0.15">
      <c r="A47" s="36">
        <v>10131.93</v>
      </c>
      <c r="B47" s="36" t="s">
        <v>156</v>
      </c>
      <c r="C47" s="36">
        <f>IF(COUNTIF(系1703!A:A,B47),1,0)</f>
        <v>0</v>
      </c>
      <c r="D47" s="36">
        <f>IF(COUNTIF(系1703!C:C,B47),1,0)</f>
        <v>1</v>
      </c>
      <c r="E47" s="36">
        <f>IF(COUNTIF(系1703!D:D,B47),1,0)</f>
        <v>1</v>
      </c>
      <c r="F47" s="36">
        <f>IF(COUNTIF(系1703!E:E,B47),1,0)</f>
        <v>0</v>
      </c>
      <c r="G47" s="36">
        <f>SUM(C47:F47)</f>
        <v>2</v>
      </c>
      <c r="H47" s="36">
        <v>10000</v>
      </c>
      <c r="I47" s="38">
        <v>42935</v>
      </c>
      <c r="J47" s="36">
        <v>32</v>
      </c>
      <c r="K47" s="38">
        <f>I47+J47</f>
        <v>42967</v>
      </c>
      <c r="L47" s="36">
        <v>84.9</v>
      </c>
      <c r="M47" s="40">
        <v>50</v>
      </c>
      <c r="N47" s="36">
        <f t="shared" si="25"/>
        <v>15.38703125</v>
      </c>
      <c r="O47" s="36" t="s">
        <v>22</v>
      </c>
      <c r="P47" s="36">
        <v>130</v>
      </c>
      <c r="Q47" s="36">
        <f t="shared" si="26"/>
        <v>30.21515625</v>
      </c>
      <c r="R47" s="36">
        <v>-10000</v>
      </c>
      <c r="S47" s="41">
        <v>42967</v>
      </c>
      <c r="T47" s="36">
        <v>131.93</v>
      </c>
      <c r="U47" s="36">
        <v>130</v>
      </c>
      <c r="V47" s="36">
        <f t="shared" si="24"/>
        <v>29.876390624999999</v>
      </c>
      <c r="W47" s="36">
        <f t="shared" si="27"/>
        <v>0</v>
      </c>
      <c r="X47">
        <f t="shared" si="4"/>
        <v>256.62187499999999</v>
      </c>
      <c r="Y47">
        <f t="shared" si="5"/>
        <v>253.7446875</v>
      </c>
      <c r="Z47" s="36">
        <f t="shared" si="28"/>
        <v>0</v>
      </c>
    </row>
    <row r="48" spans="1:26" x14ac:dyDescent="0.15">
      <c r="A48" s="36">
        <v>9088.7800000000007</v>
      </c>
      <c r="B48" s="36" t="s">
        <v>46</v>
      </c>
      <c r="C48" s="36">
        <f>IF(COUNTIF(系1703!A:A,B48),1,0)</f>
        <v>1</v>
      </c>
      <c r="D48" s="36">
        <f>IF(COUNTIF(系1703!C:C,B48),1,0)</f>
        <v>1</v>
      </c>
      <c r="E48" s="36">
        <f>IF(COUNTIF(系1703!D:D,B48),1,0)</f>
        <v>1</v>
      </c>
      <c r="F48" s="36">
        <f>IF(COUNTIF(系1703!E:E,B48),1,0)</f>
        <v>1</v>
      </c>
      <c r="G48" s="36">
        <f t="shared" si="30"/>
        <v>4</v>
      </c>
      <c r="H48" s="36">
        <v>8431.01</v>
      </c>
      <c r="I48" s="38">
        <v>42911</v>
      </c>
      <c r="J48" s="36">
        <v>62</v>
      </c>
      <c r="K48" s="38">
        <f t="shared" si="29"/>
        <v>42973</v>
      </c>
      <c r="L48" s="39">
        <v>120</v>
      </c>
      <c r="M48" s="40">
        <v>78</v>
      </c>
      <c r="N48" s="36">
        <f t="shared" si="25"/>
        <v>13.825688278039317</v>
      </c>
      <c r="Q48" s="36">
        <f t="shared" si="26"/>
        <v>13.825688278039317</v>
      </c>
      <c r="R48" s="36">
        <v>-8431.01</v>
      </c>
      <c r="S48" s="41">
        <v>42974</v>
      </c>
      <c r="T48" s="36">
        <v>657.77</v>
      </c>
      <c r="V48" s="36">
        <f t="shared" si="24"/>
        <v>45.200867779064225</v>
      </c>
      <c r="W48" s="36">
        <f t="shared" si="27"/>
        <v>0</v>
      </c>
      <c r="X48">
        <f t="shared" si="4"/>
        <v>99</v>
      </c>
      <c r="Y48">
        <f t="shared" si="5"/>
        <v>328.88499999999999</v>
      </c>
      <c r="Z48" s="36">
        <f t="shared" si="28"/>
        <v>0</v>
      </c>
    </row>
    <row r="49" spans="1:26" x14ac:dyDescent="0.15">
      <c r="B49" s="36" t="s">
        <v>46</v>
      </c>
      <c r="C49" s="36">
        <f>IF(COUNTIF(系1703!A:A,B49),1,0)</f>
        <v>1</v>
      </c>
      <c r="D49" s="36">
        <f>IF(COUNTIF(系1703!C:C,B49),1,0)</f>
        <v>1</v>
      </c>
      <c r="E49" s="36">
        <f>IF(COUNTIF(系1703!D:D,B49),1,0)</f>
        <v>1</v>
      </c>
      <c r="F49" s="36">
        <f>IF(COUNTIF(系1703!E:E,B49),1,0)</f>
        <v>1</v>
      </c>
      <c r="G49" s="36">
        <f>SUM(C49:F49)</f>
        <v>4</v>
      </c>
      <c r="H49" s="36">
        <v>10000</v>
      </c>
      <c r="I49" s="38">
        <v>43007</v>
      </c>
      <c r="J49" s="36">
        <v>30</v>
      </c>
      <c r="K49" s="38">
        <f t="shared" si="29"/>
        <v>43037</v>
      </c>
      <c r="L49" s="39">
        <v>75</v>
      </c>
      <c r="M49" s="40">
        <v>58</v>
      </c>
      <c r="N49" s="36">
        <f t="shared" si="25"/>
        <v>16.181666666666668</v>
      </c>
      <c r="Q49" s="36">
        <f t="shared" si="26"/>
        <v>16.181666666666668</v>
      </c>
      <c r="R49" s="36">
        <v>-10000</v>
      </c>
      <c r="S49" s="41">
        <v>43037</v>
      </c>
      <c r="T49" s="36">
        <v>279</v>
      </c>
      <c r="V49" s="36">
        <f t="shared" si="24"/>
        <v>33.945</v>
      </c>
      <c r="W49" s="36">
        <f t="shared" si="27"/>
        <v>0</v>
      </c>
      <c r="X49">
        <f t="shared" si="4"/>
        <v>137.43333333333334</v>
      </c>
      <c r="Y49">
        <f t="shared" si="5"/>
        <v>288.3</v>
      </c>
      <c r="Z49" s="36">
        <f>U49-P49</f>
        <v>0</v>
      </c>
    </row>
    <row r="50" spans="1:26" x14ac:dyDescent="0.15">
      <c r="A50" s="36">
        <v>2417.6</v>
      </c>
      <c r="B50" s="36" t="s">
        <v>46</v>
      </c>
      <c r="C50" s="36">
        <f>IF(COUNTIF(系1703!A:A,B50),1,0)</f>
        <v>1</v>
      </c>
      <c r="D50" s="36">
        <f>IF(COUNTIF(系1703!C:C,B50),1,0)</f>
        <v>1</v>
      </c>
      <c r="E50" s="36">
        <f>IF(COUNTIF(系1703!D:D,B50),1,0)</f>
        <v>1</v>
      </c>
      <c r="F50" s="36">
        <f>IF(COUNTIF(系1703!E:E,B50),1,0)</f>
        <v>1</v>
      </c>
      <c r="G50" s="36">
        <f>SUM(C50:F50)</f>
        <v>4</v>
      </c>
      <c r="H50" s="36">
        <v>2000</v>
      </c>
      <c r="I50" s="38">
        <v>42947</v>
      </c>
      <c r="J50" s="36">
        <v>31</v>
      </c>
      <c r="K50" s="38">
        <f>I50+J50</f>
        <v>42978</v>
      </c>
      <c r="L50" s="39">
        <v>15</v>
      </c>
      <c r="M50" s="40">
        <v>20</v>
      </c>
      <c r="N50" s="36">
        <f>(L50+M50)*36500/(H50*J50)</f>
        <v>20.60483870967742</v>
      </c>
      <c r="Q50" s="36">
        <f>(L50+M50+P50)*36500/(H50*J50)</f>
        <v>20.60483870967742</v>
      </c>
      <c r="R50" s="36">
        <v>-2000</v>
      </c>
      <c r="S50" s="41">
        <v>42978</v>
      </c>
      <c r="T50" s="36">
        <v>417.6</v>
      </c>
      <c r="V50" s="36">
        <f>(T50+U50)*36500/((S50-I50)*H50)</f>
        <v>245.84516129032258</v>
      </c>
      <c r="W50" s="36">
        <f>R50+H50</f>
        <v>0</v>
      </c>
      <c r="X50">
        <f t="shared" si="4"/>
        <v>35</v>
      </c>
      <c r="Y50">
        <f t="shared" si="5"/>
        <v>417.6</v>
      </c>
      <c r="Z50" s="36">
        <f t="shared" si="28"/>
        <v>0</v>
      </c>
    </row>
    <row r="51" spans="1:26" x14ac:dyDescent="0.15">
      <c r="A51" s="36">
        <v>20241.330000000002</v>
      </c>
      <c r="B51" s="36" t="s">
        <v>170</v>
      </c>
      <c r="C51" s="36">
        <f>IF(COUNTIF(系1703!A:A,B51),1,0)</f>
        <v>0</v>
      </c>
      <c r="D51" s="36">
        <f>IF(COUNTIF(系1703!C:C,B51),1,0)</f>
        <v>1</v>
      </c>
      <c r="E51" s="36">
        <f>IF(COUNTIF(系1703!D:D,B51),1,0)</f>
        <v>0</v>
      </c>
      <c r="F51" s="36">
        <f>IF(COUNTIF(系1703!E:E,B51),1,0)</f>
        <v>0</v>
      </c>
      <c r="G51" s="36">
        <f t="shared" si="30"/>
        <v>1</v>
      </c>
      <c r="H51" s="36">
        <v>20000</v>
      </c>
      <c r="I51" s="38">
        <v>43008</v>
      </c>
      <c r="J51" s="36">
        <v>30</v>
      </c>
      <c r="K51" s="38">
        <f t="shared" si="29"/>
        <v>43038</v>
      </c>
      <c r="L51" s="39">
        <v>200</v>
      </c>
      <c r="N51" s="36">
        <f t="shared" si="25"/>
        <v>12.166666666666666</v>
      </c>
      <c r="O51" s="36" t="s">
        <v>595</v>
      </c>
      <c r="P51" s="36">
        <v>150</v>
      </c>
      <c r="Q51" s="36">
        <f t="shared" si="26"/>
        <v>21.291666666666668</v>
      </c>
      <c r="R51" s="51">
        <v>-20000</v>
      </c>
      <c r="S51" s="41">
        <v>43038</v>
      </c>
      <c r="T51" s="51">
        <v>241.33</v>
      </c>
      <c r="U51" s="36">
        <v>150</v>
      </c>
      <c r="V51" s="36">
        <f t="shared" si="24"/>
        <v>23.805908333333335</v>
      </c>
      <c r="W51" s="36">
        <f t="shared" si="27"/>
        <v>0</v>
      </c>
      <c r="X51">
        <f t="shared" si="4"/>
        <v>361.66666666666669</v>
      </c>
      <c r="Y51">
        <f t="shared" si="5"/>
        <v>404.37433333333337</v>
      </c>
      <c r="Z51" s="36">
        <f t="shared" ref="Z51:Z56" si="31">U51-P51</f>
        <v>0</v>
      </c>
    </row>
    <row r="52" spans="1:26" x14ac:dyDescent="0.15">
      <c r="B52" s="36" t="s">
        <v>223</v>
      </c>
      <c r="C52" s="36">
        <f>IF(COUNTIF(系1703!A:A,B52),1,0)</f>
        <v>0</v>
      </c>
      <c r="D52" s="36">
        <f>IF(COUNTIF(系1703!C:C,B52),1,0)</f>
        <v>0</v>
      </c>
      <c r="E52" s="36">
        <f>IF(COUNTIF(系1703!D:D,B52),1,0)</f>
        <v>1</v>
      </c>
      <c r="F52" s="36">
        <f>IF(COUNTIF(系1703!E:E,B52),1,0)</f>
        <v>0</v>
      </c>
      <c r="G52" s="36">
        <f>SUM(C52:F52)</f>
        <v>1</v>
      </c>
      <c r="H52" s="36">
        <v>980</v>
      </c>
      <c r="I52" s="38">
        <v>42946</v>
      </c>
      <c r="J52" s="36">
        <v>90</v>
      </c>
      <c r="K52" s="38">
        <f>I52+J52</f>
        <v>43036</v>
      </c>
      <c r="L52" s="36">
        <v>17</v>
      </c>
      <c r="M52" s="40">
        <v>20</v>
      </c>
      <c r="N52" s="36">
        <f>(L52+M52)*36500/(H52*J52)</f>
        <v>15.311791383219955</v>
      </c>
      <c r="Q52" s="36">
        <f>(L52+M52+P52)*36500/(H52*J52)</f>
        <v>15.311791383219955</v>
      </c>
      <c r="R52" s="36">
        <v>-980</v>
      </c>
      <c r="S52" s="41">
        <v>43037</v>
      </c>
      <c r="T52" s="36">
        <v>38</v>
      </c>
      <c r="V52" s="36">
        <f>(T52+U52)*36500/((S52-I52)*H52)</f>
        <v>15.552814532406369</v>
      </c>
      <c r="W52" s="36">
        <f>R52+H52</f>
        <v>0</v>
      </c>
      <c r="X52">
        <f t="shared" si="4"/>
        <v>12.744444444444444</v>
      </c>
      <c r="Y52">
        <f t="shared" si="5"/>
        <v>13.088888888888889</v>
      </c>
      <c r="Z52" s="36">
        <f t="shared" si="31"/>
        <v>0</v>
      </c>
    </row>
    <row r="53" spans="1:26" x14ac:dyDescent="0.15">
      <c r="B53" s="36" t="s">
        <v>223</v>
      </c>
      <c r="C53" s="36">
        <f>IF(COUNTIF(系1703!A:A,B53),1,0)</f>
        <v>0</v>
      </c>
      <c r="D53" s="36">
        <f>IF(COUNTIF(系1703!C:C,B53),1,0)</f>
        <v>0</v>
      </c>
      <c r="E53" s="36">
        <f>IF(COUNTIF(系1703!D:D,B53),1,0)</f>
        <v>1</v>
      </c>
      <c r="F53" s="36">
        <f>IF(COUNTIF(系1703!E:E,B53),1,0)</f>
        <v>0</v>
      </c>
      <c r="G53" s="36">
        <f>SUM(C53:F53)</f>
        <v>1</v>
      </c>
      <c r="H53" s="36">
        <v>80</v>
      </c>
      <c r="I53" s="38">
        <v>42941</v>
      </c>
      <c r="J53" s="36">
        <v>95</v>
      </c>
      <c r="K53" s="38">
        <f t="shared" ref="K53:K59" si="32">I53+J53</f>
        <v>43036</v>
      </c>
      <c r="L53" s="39">
        <v>1.5</v>
      </c>
      <c r="M53" s="40">
        <v>20</v>
      </c>
      <c r="N53" s="36">
        <f>(L53+M53)*36500/(H53*J53)</f>
        <v>103.25657894736842</v>
      </c>
      <c r="Q53" s="36">
        <f>(L53+M53+P53)*36500/(H53*J53)</f>
        <v>103.25657894736842</v>
      </c>
      <c r="R53" s="36">
        <v>-80</v>
      </c>
      <c r="S53" s="41">
        <v>43032</v>
      </c>
      <c r="T53" s="36">
        <v>21.73</v>
      </c>
      <c r="V53" s="36">
        <f>(T53+U53)*36500/((S53-I53)*H53)</f>
        <v>108.94848901098901</v>
      </c>
      <c r="W53" s="36">
        <f>R53+H53</f>
        <v>0</v>
      </c>
      <c r="X53">
        <f t="shared" si="4"/>
        <v>7.0157894736842108</v>
      </c>
      <c r="Y53">
        <f t="shared" si="5"/>
        <v>7.0908421052631576</v>
      </c>
      <c r="Z53" s="36">
        <f t="shared" si="31"/>
        <v>0</v>
      </c>
    </row>
    <row r="54" spans="1:26" x14ac:dyDescent="0.15">
      <c r="B54" s="36" t="s">
        <v>223</v>
      </c>
      <c r="C54" s="36">
        <f>IF(COUNTIF(系1703!A:A,B54),1,0)</f>
        <v>0</v>
      </c>
      <c r="D54" s="36">
        <f>IF(COUNTIF(系1703!C:C,B54),1,0)</f>
        <v>0</v>
      </c>
      <c r="E54" s="36">
        <f>IF(COUNTIF(系1703!D:D,B54),1,0)</f>
        <v>1</v>
      </c>
      <c r="F54" s="36">
        <f>IF(COUNTIF(系1703!E:E,B54),1,0)</f>
        <v>0</v>
      </c>
      <c r="G54" s="36">
        <f>SUM(C54:F54)</f>
        <v>1</v>
      </c>
      <c r="H54" s="36">
        <v>9900</v>
      </c>
      <c r="I54" s="38">
        <v>42941</v>
      </c>
      <c r="J54" s="36">
        <v>45</v>
      </c>
      <c r="K54" s="38">
        <f>I54+J54</f>
        <v>42986</v>
      </c>
      <c r="L54" s="39">
        <v>100</v>
      </c>
      <c r="M54" s="40">
        <v>100</v>
      </c>
      <c r="N54" s="36">
        <f>(L54+M54)*36500/(H54*J54)</f>
        <v>16.386083052749719</v>
      </c>
      <c r="O54" s="36" t="s">
        <v>321</v>
      </c>
      <c r="P54" s="36">
        <v>100</v>
      </c>
      <c r="Q54" s="36">
        <f>(L54+M54+P54)*36500/(H54*J54)</f>
        <v>24.579124579124578</v>
      </c>
      <c r="R54" s="36">
        <v>-9900</v>
      </c>
      <c r="S54" s="41">
        <v>42983</v>
      </c>
      <c r="T54" s="36">
        <v>264.52</v>
      </c>
      <c r="U54" s="36">
        <v>100</v>
      </c>
      <c r="V54" s="36">
        <f>(T54+U54)*36500/((S54-I54)*H54)</f>
        <v>31.998508898508899</v>
      </c>
      <c r="W54" s="36">
        <f>R54+H54</f>
        <v>0</v>
      </c>
      <c r="X54">
        <f t="shared" si="4"/>
        <v>206.66666666666666</v>
      </c>
      <c r="Y54">
        <f t="shared" si="5"/>
        <v>251.11377777777776</v>
      </c>
      <c r="Z54" s="36">
        <f t="shared" si="31"/>
        <v>0</v>
      </c>
    </row>
    <row r="55" spans="1:26" x14ac:dyDescent="0.15">
      <c r="B55" s="36" t="s">
        <v>223</v>
      </c>
      <c r="C55" s="36">
        <f>IF(COUNTIF(系1703!A:A,B55),1,0)</f>
        <v>0</v>
      </c>
      <c r="D55" s="36">
        <f>IF(COUNTIF(系1703!C:C,B55),1,0)</f>
        <v>0</v>
      </c>
      <c r="E55" s="36">
        <f>IF(COUNTIF(系1703!D:D,B55),1,0)</f>
        <v>1</v>
      </c>
      <c r="F55" s="36">
        <f>IF(COUNTIF(系1703!E:E,B55),1,0)</f>
        <v>0</v>
      </c>
      <c r="G55" s="36">
        <f>SUM(C55:F55)</f>
        <v>1</v>
      </c>
      <c r="H55" s="36">
        <v>50000</v>
      </c>
      <c r="I55" s="38">
        <v>42935</v>
      </c>
      <c r="J55" s="36">
        <v>21</v>
      </c>
      <c r="K55" s="38">
        <f t="shared" si="32"/>
        <v>42956</v>
      </c>
      <c r="L55" s="39">
        <v>345</v>
      </c>
      <c r="N55" s="36">
        <f>(L55+M55)*36500/(H55*J55)</f>
        <v>11.992857142857142</v>
      </c>
      <c r="O55" s="36" t="s">
        <v>518</v>
      </c>
      <c r="P55" s="36">
        <v>320</v>
      </c>
      <c r="Q55" s="36">
        <f>(L55+M55+P55)*36500/(H55*J55)</f>
        <v>23.116666666666667</v>
      </c>
      <c r="R55" s="36">
        <v>-50000</v>
      </c>
      <c r="S55" s="41">
        <v>42957</v>
      </c>
      <c r="T55" s="36">
        <v>345.21</v>
      </c>
      <c r="U55" s="36">
        <v>320</v>
      </c>
      <c r="V55" s="36">
        <f>(T55+U55)*36500/((S55-I55)*H55)</f>
        <v>22.072877272727272</v>
      </c>
      <c r="W55" s="36">
        <f>R55+H55</f>
        <v>0</v>
      </c>
      <c r="X55">
        <f t="shared" si="4"/>
        <v>981.66666666666663</v>
      </c>
      <c r="Y55">
        <f t="shared" si="5"/>
        <v>981.9766666666668</v>
      </c>
      <c r="Z55" s="36">
        <f t="shared" si="31"/>
        <v>0</v>
      </c>
    </row>
    <row r="56" spans="1:26" x14ac:dyDescent="0.15">
      <c r="B56" s="37" t="s">
        <v>343</v>
      </c>
      <c r="C56" s="36">
        <v>0</v>
      </c>
      <c r="D56" s="36">
        <v>0</v>
      </c>
      <c r="E56" s="36">
        <v>0</v>
      </c>
      <c r="F56" s="36">
        <v>0</v>
      </c>
      <c r="G56" s="36">
        <v>0</v>
      </c>
      <c r="H56" s="36">
        <v>5000</v>
      </c>
      <c r="I56" s="38">
        <v>42938</v>
      </c>
      <c r="J56" s="36">
        <v>90</v>
      </c>
      <c r="K56" s="38">
        <f t="shared" si="32"/>
        <v>43028</v>
      </c>
      <c r="L56" s="36">
        <v>150</v>
      </c>
      <c r="N56" s="36">
        <f>(L56+M56)*36500/(H56*J56)</f>
        <v>12.166666666666666</v>
      </c>
      <c r="O56" s="36" t="s">
        <v>531</v>
      </c>
      <c r="P56" s="36">
        <v>230</v>
      </c>
      <c r="Q56" s="36">
        <f>(L56+M56+P56)*36500/(H56*J56)</f>
        <v>30.822222222222223</v>
      </c>
      <c r="R56" s="36">
        <v>-5000</v>
      </c>
      <c r="S56" s="41">
        <v>43032</v>
      </c>
      <c r="T56" s="51">
        <v>105</v>
      </c>
      <c r="U56" s="36">
        <v>230</v>
      </c>
      <c r="V56" s="36">
        <f>(T56+U56)*36500/((S56-I56)*H56)</f>
        <v>26.01595744680851</v>
      </c>
      <c r="W56" s="36">
        <f>R56+H56</f>
        <v>0</v>
      </c>
      <c r="X56">
        <f t="shared" si="4"/>
        <v>130.88888888888889</v>
      </c>
      <c r="Y56">
        <f t="shared" si="5"/>
        <v>115.38888888888889</v>
      </c>
      <c r="Z56" s="36">
        <f t="shared" si="31"/>
        <v>0</v>
      </c>
    </row>
    <row r="57" spans="1:26" x14ac:dyDescent="0.15">
      <c r="B57" s="36" t="s">
        <v>188</v>
      </c>
      <c r="C57" s="36">
        <f>IF(COUNTIF(系1703!A:A,B57),1,0)</f>
        <v>1</v>
      </c>
      <c r="D57" s="36">
        <f>IF(COUNTIF(系1703!C:C,B57),1,0)</f>
        <v>1</v>
      </c>
      <c r="E57" s="36">
        <f>IF(COUNTIF(系1703!D:D,B57),1,0)</f>
        <v>1</v>
      </c>
      <c r="F57" s="36">
        <f>IF(COUNTIF(系1703!E:E,B57),1,0)</f>
        <v>1</v>
      </c>
      <c r="G57" s="36">
        <f t="shared" ref="G57:G65" si="33">SUM(C57:F57)</f>
        <v>4</v>
      </c>
      <c r="H57" s="36">
        <v>10000</v>
      </c>
      <c r="I57" s="38">
        <v>42912</v>
      </c>
      <c r="J57" s="36">
        <v>78</v>
      </c>
      <c r="K57" s="38">
        <f t="shared" si="32"/>
        <v>42990</v>
      </c>
      <c r="L57" s="36">
        <v>203</v>
      </c>
      <c r="M57" s="40">
        <v>26</v>
      </c>
      <c r="N57" s="36">
        <f t="shared" ref="N57:N67" si="34">(L57+M57)*36500/(H57*J57)</f>
        <v>10.716025641025642</v>
      </c>
      <c r="O57" s="36" t="s">
        <v>265</v>
      </c>
      <c r="P57" s="36">
        <v>260</v>
      </c>
      <c r="Q57" s="36">
        <f t="shared" ref="Q57:Q67" si="35">(L57+M57+P57)*36500/(H57*J57)</f>
        <v>22.882692307692309</v>
      </c>
      <c r="R57" s="36">
        <v>-10000</v>
      </c>
      <c r="S57" s="41">
        <v>42990</v>
      </c>
      <c r="T57" s="36">
        <v>203</v>
      </c>
      <c r="U57" s="36">
        <v>260</v>
      </c>
      <c r="V57" s="36">
        <f t="shared" ref="V57:V68" si="36">(T57+U57)*36500/((S57-I57)*H57)</f>
        <v>21.666025641025641</v>
      </c>
      <c r="W57" s="36">
        <f t="shared" ref="W57:W71" si="37">R57+H57</f>
        <v>0</v>
      </c>
      <c r="X57">
        <f t="shared" si="4"/>
        <v>194.34615384615384</v>
      </c>
      <c r="Y57">
        <f t="shared" si="5"/>
        <v>184.01282051282053</v>
      </c>
      <c r="Z57" s="36">
        <f t="shared" ref="Z57:Z71" si="38">U57-P57</f>
        <v>0</v>
      </c>
    </row>
    <row r="58" spans="1:26" x14ac:dyDescent="0.15">
      <c r="B58" s="36" t="s">
        <v>390</v>
      </c>
      <c r="C58" s="36">
        <f>IF(COUNTIF(系1703!A:A,B58),1,0)</f>
        <v>0</v>
      </c>
      <c r="D58" s="36">
        <f>IF(COUNTIF(系1703!C:C,B58),1,0)</f>
        <v>0</v>
      </c>
      <c r="E58" s="36">
        <f>IF(COUNTIF(系1703!D:D,B58),1,0)</f>
        <v>0</v>
      </c>
      <c r="F58" s="36">
        <f>IF(COUNTIF(系1703!E:E,B58),1,0)</f>
        <v>0</v>
      </c>
      <c r="G58" s="36">
        <f t="shared" si="33"/>
        <v>0</v>
      </c>
      <c r="H58" s="36">
        <v>19800</v>
      </c>
      <c r="I58" s="38">
        <v>42944</v>
      </c>
      <c r="J58" s="36">
        <v>32</v>
      </c>
      <c r="K58" s="38">
        <f t="shared" si="32"/>
        <v>42976</v>
      </c>
      <c r="L58" s="36">
        <v>130</v>
      </c>
      <c r="M58" s="40">
        <v>200</v>
      </c>
      <c r="N58" s="36">
        <f t="shared" si="34"/>
        <v>19.010416666666668</v>
      </c>
      <c r="O58" s="36" t="s">
        <v>540</v>
      </c>
      <c r="P58" s="36">
        <v>100</v>
      </c>
      <c r="Q58" s="36">
        <f t="shared" si="35"/>
        <v>24.77114898989899</v>
      </c>
      <c r="R58" s="36">
        <v>-19800</v>
      </c>
      <c r="S58" s="41">
        <v>42976</v>
      </c>
      <c r="T58" s="36">
        <v>329.15</v>
      </c>
      <c r="U58" s="36">
        <v>100</v>
      </c>
      <c r="V58" s="45">
        <f t="shared" si="36"/>
        <v>24.722182765151516</v>
      </c>
      <c r="W58" s="36">
        <f t="shared" si="37"/>
        <v>0</v>
      </c>
      <c r="X58">
        <f t="shared" si="4"/>
        <v>416.5625</v>
      </c>
      <c r="Y58">
        <f t="shared" si="5"/>
        <v>415.73906249999999</v>
      </c>
      <c r="Z58" s="36">
        <f t="shared" si="38"/>
        <v>0</v>
      </c>
    </row>
    <row r="59" spans="1:26" x14ac:dyDescent="0.15">
      <c r="B59" s="36" t="s">
        <v>392</v>
      </c>
      <c r="C59" s="36">
        <f>IF(COUNTIF(系1703!A:A,B59),1,0)</f>
        <v>0</v>
      </c>
      <c r="D59" s="36">
        <f>IF(COUNTIF(系1703!C:C,B59),1,0)</f>
        <v>0</v>
      </c>
      <c r="E59" s="36">
        <f>IF(COUNTIF(系1703!D:D,B59),1,0)</f>
        <v>0</v>
      </c>
      <c r="F59" s="36">
        <f>IF(COUNTIF(系1703!E:E,B59),1,0)</f>
        <v>0</v>
      </c>
      <c r="G59" s="36">
        <f t="shared" si="33"/>
        <v>0</v>
      </c>
      <c r="H59" s="36">
        <v>592</v>
      </c>
      <c r="I59" s="38">
        <v>42930</v>
      </c>
      <c r="J59" s="36">
        <v>32</v>
      </c>
      <c r="K59" s="38">
        <f t="shared" si="32"/>
        <v>42962</v>
      </c>
      <c r="L59" s="36">
        <v>4</v>
      </c>
      <c r="M59" s="36">
        <v>8</v>
      </c>
      <c r="N59" s="36">
        <f t="shared" si="34"/>
        <v>23.120777027027028</v>
      </c>
      <c r="Q59" s="36">
        <f t="shared" si="35"/>
        <v>23.120777027027028</v>
      </c>
      <c r="R59" s="36">
        <v>-592</v>
      </c>
      <c r="S59" s="41">
        <v>42963</v>
      </c>
      <c r="T59" s="36">
        <v>12.27</v>
      </c>
      <c r="V59" s="36">
        <f t="shared" si="36"/>
        <v>22.924600737100736</v>
      </c>
      <c r="W59" s="36">
        <f t="shared" si="37"/>
        <v>0</v>
      </c>
      <c r="X59">
        <f t="shared" si="4"/>
        <v>11.625</v>
      </c>
      <c r="Y59">
        <f t="shared" si="5"/>
        <v>11.8865625</v>
      </c>
      <c r="Z59" s="36">
        <f t="shared" si="38"/>
        <v>0</v>
      </c>
    </row>
    <row r="60" spans="1:26" x14ac:dyDescent="0.15">
      <c r="B60" s="36" t="s">
        <v>392</v>
      </c>
      <c r="C60" s="36">
        <f>IF(COUNTIF(系1703!A:A,B60),1,0)</f>
        <v>0</v>
      </c>
      <c r="D60" s="36">
        <f>IF(COUNTIF(系1703!C:C,B60),1,0)</f>
        <v>0</v>
      </c>
      <c r="E60" s="36">
        <f>IF(COUNTIF(系1703!D:D,B60),1,0)</f>
        <v>0</v>
      </c>
      <c r="F60" s="36">
        <f>IF(COUNTIF(系1703!E:E,B60),1,0)</f>
        <v>0</v>
      </c>
      <c r="G60" s="36">
        <f t="shared" si="33"/>
        <v>0</v>
      </c>
      <c r="H60" s="36">
        <v>19900</v>
      </c>
      <c r="I60" s="38">
        <v>42927</v>
      </c>
      <c r="J60" s="36">
        <v>30</v>
      </c>
      <c r="K60" s="38">
        <f t="shared" ref="K60:K77" si="39">I60+J60</f>
        <v>42957</v>
      </c>
      <c r="L60" s="36">
        <v>120</v>
      </c>
      <c r="M60" s="40">
        <v>100</v>
      </c>
      <c r="N60" s="36">
        <f t="shared" si="34"/>
        <v>13.450586264656616</v>
      </c>
      <c r="O60" s="36" t="s">
        <v>289</v>
      </c>
      <c r="P60" s="36">
        <v>190</v>
      </c>
      <c r="Q60" s="36">
        <f t="shared" si="35"/>
        <v>25.067001675041876</v>
      </c>
      <c r="R60" s="36">
        <v>-19900</v>
      </c>
      <c r="S60" s="41">
        <v>42958</v>
      </c>
      <c r="T60" s="36">
        <v>394.9</v>
      </c>
      <c r="U60" s="36">
        <v>190</v>
      </c>
      <c r="V60" s="45">
        <f t="shared" si="36"/>
        <v>34.606662343977952</v>
      </c>
      <c r="W60" s="36">
        <f t="shared" si="37"/>
        <v>0</v>
      </c>
      <c r="X60">
        <f t="shared" si="4"/>
        <v>423.66666666666669</v>
      </c>
      <c r="Y60">
        <f t="shared" si="5"/>
        <v>604.39666666666665</v>
      </c>
      <c r="Z60" s="36">
        <f t="shared" si="38"/>
        <v>0</v>
      </c>
    </row>
    <row r="61" spans="1:26" x14ac:dyDescent="0.15">
      <c r="B61" s="36" t="s">
        <v>194</v>
      </c>
      <c r="C61" s="36">
        <f>IF(COUNTIF(系1703!A:A,B61),1,0)</f>
        <v>0</v>
      </c>
      <c r="D61" s="36">
        <f>IF(COUNTIF(系1703!C:C,B61),1,0)</f>
        <v>1</v>
      </c>
      <c r="E61" s="36">
        <f>IF(COUNTIF(系1703!D:D,B61),1,0)</f>
        <v>1</v>
      </c>
      <c r="F61" s="36">
        <f>IF(COUNTIF(系1703!E:E,B61),1,0)</f>
        <v>1</v>
      </c>
      <c r="G61" s="36">
        <f t="shared" si="33"/>
        <v>3</v>
      </c>
      <c r="H61" s="36">
        <v>10085</v>
      </c>
      <c r="I61" s="38">
        <v>42912</v>
      </c>
      <c r="J61" s="36">
        <v>31</v>
      </c>
      <c r="K61" s="38">
        <f t="shared" si="39"/>
        <v>42943</v>
      </c>
      <c r="L61" s="39">
        <v>100</v>
      </c>
      <c r="M61" s="40">
        <v>28</v>
      </c>
      <c r="N61" s="36">
        <f t="shared" si="34"/>
        <v>14.943944216098645</v>
      </c>
      <c r="O61" s="36" t="s">
        <v>472</v>
      </c>
      <c r="P61" s="36">
        <v>123</v>
      </c>
      <c r="Q61" s="36">
        <f t="shared" si="35"/>
        <v>29.304140611255939</v>
      </c>
      <c r="R61" s="36">
        <v>-10085</v>
      </c>
      <c r="S61" s="41">
        <v>42943</v>
      </c>
      <c r="T61" s="36">
        <v>102.75</v>
      </c>
      <c r="U61" s="36">
        <v>123</v>
      </c>
      <c r="V61" s="45">
        <f t="shared" si="36"/>
        <v>26.356214115502102</v>
      </c>
      <c r="W61" s="36">
        <f t="shared" si="37"/>
        <v>0</v>
      </c>
      <c r="X61">
        <f t="shared" si="4"/>
        <v>251</v>
      </c>
      <c r="Y61">
        <f t="shared" si="5"/>
        <v>225.75</v>
      </c>
      <c r="Z61" s="36">
        <f t="shared" si="38"/>
        <v>0</v>
      </c>
    </row>
    <row r="62" spans="1:26" x14ac:dyDescent="0.15">
      <c r="B62" s="36" t="s">
        <v>46</v>
      </c>
      <c r="C62" s="36">
        <f>IF(COUNTIF(系1703!A:A,B62),1,0)</f>
        <v>1</v>
      </c>
      <c r="D62" s="36">
        <f>IF(COUNTIF(系1703!C:C,B62),1,0)</f>
        <v>1</v>
      </c>
      <c r="E62" s="36">
        <f>IF(COUNTIF(系1703!D:D,B62),1,0)</f>
        <v>1</v>
      </c>
      <c r="F62" s="36">
        <f>IF(COUNTIF(系1703!E:E,B62),1,0)</f>
        <v>1</v>
      </c>
      <c r="G62" s="36">
        <f t="shared" si="33"/>
        <v>4</v>
      </c>
      <c r="H62" s="36">
        <v>50000</v>
      </c>
      <c r="I62" s="38">
        <v>42915</v>
      </c>
      <c r="J62" s="36">
        <v>92</v>
      </c>
      <c r="K62" s="38">
        <f t="shared" si="39"/>
        <v>43007</v>
      </c>
      <c r="L62" s="36">
        <v>1100</v>
      </c>
      <c r="M62" s="44">
        <v>500</v>
      </c>
      <c r="N62" s="36">
        <f t="shared" si="34"/>
        <v>12.695652173913043</v>
      </c>
      <c r="Q62" s="36">
        <f t="shared" si="35"/>
        <v>12.695652173913043</v>
      </c>
      <c r="R62" s="36">
        <v>-50000</v>
      </c>
      <c r="S62" s="41">
        <v>43007</v>
      </c>
      <c r="T62" s="36">
        <v>882.74</v>
      </c>
      <c r="V62" s="36">
        <f t="shared" si="36"/>
        <v>7.0043499999999996</v>
      </c>
      <c r="W62" s="36">
        <f t="shared" si="37"/>
        <v>0</v>
      </c>
      <c r="X62">
        <f t="shared" si="4"/>
        <v>539.13043478260875</v>
      </c>
      <c r="Y62">
        <f t="shared" si="5"/>
        <v>297.44499999999999</v>
      </c>
      <c r="Z62" s="36">
        <f t="shared" si="38"/>
        <v>0</v>
      </c>
    </row>
    <row r="63" spans="1:26" x14ac:dyDescent="0.15">
      <c r="B63" s="36" t="s">
        <v>318</v>
      </c>
      <c r="C63" s="36">
        <f>IF(COUNTIF(系1703!A:A,B63),1,0)</f>
        <v>0</v>
      </c>
      <c r="D63" s="36">
        <f>IF(COUNTIF(系1703!C:C,B63),1,0)</f>
        <v>1</v>
      </c>
      <c r="E63" s="36">
        <f>IF(COUNTIF(系1703!D:D,B63),1,0)</f>
        <v>0</v>
      </c>
      <c r="F63" s="36">
        <f>IF(COUNTIF(系1703!E:E,B63),1,0)</f>
        <v>0</v>
      </c>
      <c r="G63" s="36">
        <f t="shared" si="33"/>
        <v>1</v>
      </c>
      <c r="H63" s="36">
        <v>7000</v>
      </c>
      <c r="I63" s="38">
        <v>42948</v>
      </c>
      <c r="J63" s="36">
        <v>31</v>
      </c>
      <c r="K63" s="38">
        <f t="shared" si="39"/>
        <v>42979</v>
      </c>
      <c r="L63" s="36">
        <v>54</v>
      </c>
      <c r="M63" s="40">
        <v>80</v>
      </c>
      <c r="N63" s="36">
        <f>(L63+M63)*36500/(H63*J63)</f>
        <v>22.539170506912441</v>
      </c>
      <c r="Q63" s="36">
        <f>(L63+M63+P63)*36500/(H63*J63)</f>
        <v>22.539170506912441</v>
      </c>
      <c r="R63" s="36">
        <v>-7000</v>
      </c>
      <c r="S63" s="41">
        <v>42980</v>
      </c>
      <c r="T63" s="36">
        <v>132.28</v>
      </c>
      <c r="V63" s="36">
        <f>(T63+U63)*36500/((S63-I63)*H63)</f>
        <v>21.554553571428571</v>
      </c>
      <c r="W63" s="36">
        <f>R63+H63</f>
        <v>0</v>
      </c>
      <c r="X63">
        <f t="shared" si="4"/>
        <v>134</v>
      </c>
      <c r="Y63">
        <f t="shared" si="5"/>
        <v>132.28</v>
      </c>
      <c r="Z63" s="36">
        <f t="shared" si="38"/>
        <v>0</v>
      </c>
    </row>
    <row r="64" spans="1:26" x14ac:dyDescent="0.15">
      <c r="B64" s="36" t="s">
        <v>318</v>
      </c>
      <c r="C64" s="36">
        <f>IF(COUNTIF(系1703!A:A,B64),1,0)</f>
        <v>0</v>
      </c>
      <c r="D64" s="36">
        <f>IF(COUNTIF(系1703!C:C,B64),1,0)</f>
        <v>1</v>
      </c>
      <c r="E64" s="36">
        <f>IF(COUNTIF(系1703!D:D,B64),1,0)</f>
        <v>0</v>
      </c>
      <c r="F64" s="36">
        <f>IF(COUNTIF(系1703!E:E,B64),1,0)</f>
        <v>0</v>
      </c>
      <c r="G64" s="36">
        <f t="shared" si="33"/>
        <v>1</v>
      </c>
      <c r="H64" s="36">
        <v>50000</v>
      </c>
      <c r="I64" s="38">
        <v>42917</v>
      </c>
      <c r="J64" s="36">
        <v>31</v>
      </c>
      <c r="K64" s="38">
        <f t="shared" si="39"/>
        <v>42948</v>
      </c>
      <c r="L64" s="36">
        <v>375</v>
      </c>
      <c r="M64" s="40">
        <v>100</v>
      </c>
      <c r="N64" s="36">
        <f t="shared" si="34"/>
        <v>11.185483870967742</v>
      </c>
      <c r="O64" s="36" t="s">
        <v>289</v>
      </c>
      <c r="P64" s="36">
        <v>400</v>
      </c>
      <c r="Q64" s="36">
        <f t="shared" si="35"/>
        <v>20.60483870967742</v>
      </c>
      <c r="R64" s="36">
        <v>-50000</v>
      </c>
      <c r="S64" s="41">
        <v>42948</v>
      </c>
      <c r="T64" s="36">
        <v>530</v>
      </c>
      <c r="U64" s="36">
        <v>400</v>
      </c>
      <c r="V64" s="36">
        <f t="shared" si="36"/>
        <v>21.9</v>
      </c>
      <c r="W64" s="36">
        <f t="shared" si="37"/>
        <v>0</v>
      </c>
      <c r="X64">
        <f t="shared" si="4"/>
        <v>875</v>
      </c>
      <c r="Y64">
        <f t="shared" si="5"/>
        <v>930</v>
      </c>
      <c r="Z64" s="36">
        <f t="shared" si="38"/>
        <v>0</v>
      </c>
    </row>
    <row r="65" spans="1:26" x14ac:dyDescent="0.15">
      <c r="B65" s="36" t="s">
        <v>450</v>
      </c>
      <c r="C65" s="36">
        <f>IF(COUNTIF(系1703!A:A,B65),1,0)</f>
        <v>0</v>
      </c>
      <c r="D65" s="36">
        <f>IF(COUNTIF(系1703!C:C,B65),1,0)</f>
        <v>0</v>
      </c>
      <c r="E65" s="36">
        <f>IF(COUNTIF(系1703!D:D,B65),1,0)</f>
        <v>0</v>
      </c>
      <c r="F65" s="36">
        <f>IF(COUNTIF(系1703!E:E,B65),1,0)</f>
        <v>0</v>
      </c>
      <c r="G65" s="36">
        <f t="shared" si="33"/>
        <v>0</v>
      </c>
      <c r="H65" s="36">
        <v>30000</v>
      </c>
      <c r="I65" s="38">
        <v>42934</v>
      </c>
      <c r="J65" s="36">
        <v>46</v>
      </c>
      <c r="K65" s="38">
        <f t="shared" si="39"/>
        <v>42980</v>
      </c>
      <c r="L65" s="36">
        <v>325</v>
      </c>
      <c r="M65" s="44"/>
      <c r="N65" s="36">
        <f t="shared" si="34"/>
        <v>8.5960144927536231</v>
      </c>
      <c r="O65" s="36" t="s">
        <v>16</v>
      </c>
      <c r="P65" s="36">
        <v>468</v>
      </c>
      <c r="Q65" s="36">
        <f t="shared" si="35"/>
        <v>20.974275362318842</v>
      </c>
      <c r="R65" s="36">
        <v>-30000</v>
      </c>
      <c r="S65" s="41">
        <v>42982</v>
      </c>
      <c r="T65" s="36">
        <v>503.48</v>
      </c>
      <c r="U65" s="36">
        <v>468</v>
      </c>
      <c r="V65" s="36">
        <f t="shared" si="36"/>
        <v>24.624319444444446</v>
      </c>
      <c r="W65" s="36">
        <f t="shared" si="37"/>
        <v>0</v>
      </c>
      <c r="X65">
        <f t="shared" si="4"/>
        <v>534.41304347826087</v>
      </c>
      <c r="Y65">
        <f t="shared" si="5"/>
        <v>654.69304347826085</v>
      </c>
      <c r="Z65" s="36">
        <f t="shared" si="38"/>
        <v>0</v>
      </c>
    </row>
    <row r="66" spans="1:26" x14ac:dyDescent="0.15">
      <c r="B66" s="37" t="s">
        <v>487</v>
      </c>
      <c r="C66" s="36">
        <v>0</v>
      </c>
      <c r="D66" s="36">
        <v>0</v>
      </c>
      <c r="E66" s="36">
        <v>0</v>
      </c>
      <c r="F66" s="36">
        <v>0</v>
      </c>
      <c r="G66" s="36">
        <v>0</v>
      </c>
      <c r="H66" s="36">
        <v>9000</v>
      </c>
      <c r="I66" s="38">
        <v>42947</v>
      </c>
      <c r="J66" s="36">
        <v>31</v>
      </c>
      <c r="K66" s="38">
        <f t="shared" si="39"/>
        <v>42978</v>
      </c>
      <c r="L66" s="36">
        <v>50</v>
      </c>
      <c r="N66" s="36">
        <f t="shared" si="34"/>
        <v>6.5412186379928317</v>
      </c>
      <c r="O66" s="36" t="s">
        <v>289</v>
      </c>
      <c r="P66" s="36">
        <v>108</v>
      </c>
      <c r="Q66" s="36">
        <f t="shared" si="35"/>
        <v>20.670250896057347</v>
      </c>
      <c r="R66" s="36">
        <v>-9000</v>
      </c>
      <c r="S66" s="41">
        <v>42978</v>
      </c>
      <c r="T66" s="36">
        <v>52.72</v>
      </c>
      <c r="U66" s="36">
        <v>108</v>
      </c>
      <c r="V66" s="36">
        <f t="shared" si="36"/>
        <v>21.026093189964158</v>
      </c>
      <c r="W66" s="36">
        <f t="shared" si="37"/>
        <v>0</v>
      </c>
      <c r="X66">
        <f t="shared" si="4"/>
        <v>158</v>
      </c>
      <c r="Y66">
        <f t="shared" si="5"/>
        <v>160.72</v>
      </c>
      <c r="Z66" s="36">
        <f t="shared" si="38"/>
        <v>0</v>
      </c>
    </row>
    <row r="67" spans="1:26" x14ac:dyDescent="0.15">
      <c r="B67" s="37" t="s">
        <v>340</v>
      </c>
      <c r="C67" s="36">
        <v>0</v>
      </c>
      <c r="D67" s="36">
        <v>0</v>
      </c>
      <c r="E67" s="36">
        <v>0</v>
      </c>
      <c r="F67" s="36">
        <v>0</v>
      </c>
      <c r="G67" s="36">
        <v>0</v>
      </c>
      <c r="H67" s="36">
        <v>55000</v>
      </c>
      <c r="I67" s="38">
        <v>42984</v>
      </c>
      <c r="J67" s="36">
        <v>31</v>
      </c>
      <c r="K67" s="38">
        <f t="shared" si="39"/>
        <v>43015</v>
      </c>
      <c r="L67" s="36">
        <v>343.7</v>
      </c>
      <c r="M67" s="40">
        <v>150</v>
      </c>
      <c r="N67" s="36">
        <f t="shared" si="34"/>
        <v>10.568944281524926</v>
      </c>
      <c r="O67" s="36" t="s">
        <v>289</v>
      </c>
      <c r="P67" s="36">
        <v>880</v>
      </c>
      <c r="Q67" s="36">
        <f t="shared" si="35"/>
        <v>29.40765395894428</v>
      </c>
      <c r="R67" s="36">
        <v>-55000</v>
      </c>
      <c r="S67" s="41">
        <v>43015</v>
      </c>
      <c r="T67" s="51">
        <v>465.86</v>
      </c>
      <c r="U67" s="36">
        <v>880</v>
      </c>
      <c r="V67" s="45">
        <f t="shared" si="36"/>
        <v>28.811665689149564</v>
      </c>
      <c r="W67" s="36">
        <f t="shared" si="37"/>
        <v>0</v>
      </c>
      <c r="X67">
        <f t="shared" si="4"/>
        <v>1373.7</v>
      </c>
      <c r="Y67">
        <f t="shared" si="5"/>
        <v>1345.8600000000001</v>
      </c>
      <c r="Z67" s="36">
        <f t="shared" si="38"/>
        <v>0</v>
      </c>
    </row>
    <row r="68" spans="1:26" x14ac:dyDescent="0.15">
      <c r="B68" s="62" t="s">
        <v>866</v>
      </c>
      <c r="C68" s="36">
        <v>0</v>
      </c>
      <c r="D68" s="36">
        <v>0</v>
      </c>
      <c r="E68" s="36">
        <v>0</v>
      </c>
      <c r="F68" s="36">
        <v>0</v>
      </c>
      <c r="G68" s="36">
        <v>0</v>
      </c>
      <c r="H68" s="36">
        <v>4990</v>
      </c>
      <c r="I68" s="38">
        <v>42991</v>
      </c>
      <c r="J68" s="36">
        <v>91</v>
      </c>
      <c r="K68" s="38">
        <f t="shared" si="39"/>
        <v>43082</v>
      </c>
      <c r="L68" s="39">
        <v>100</v>
      </c>
      <c r="M68" s="40">
        <v>10</v>
      </c>
      <c r="N68" s="36">
        <f t="shared" ref="N68:N77" si="40">(L68+M68)*36500/(H68*J68)</f>
        <v>8.8418595432623484</v>
      </c>
      <c r="O68" s="36" t="s">
        <v>289</v>
      </c>
      <c r="P68" s="36">
        <v>115</v>
      </c>
      <c r="Q68" s="36">
        <f t="shared" ref="Q68:Q77" si="41">(L68+M68+P68)*36500/(H68*J68)</f>
        <v>18.085621793036623</v>
      </c>
      <c r="R68" s="51">
        <v>-4990</v>
      </c>
      <c r="S68" s="41">
        <v>43082</v>
      </c>
      <c r="T68" s="51">
        <v>83</v>
      </c>
      <c r="U68" s="36">
        <v>115</v>
      </c>
      <c r="V68" s="51">
        <f t="shared" si="36"/>
        <v>15.915347177872228</v>
      </c>
      <c r="W68" s="36">
        <f t="shared" si="37"/>
        <v>0</v>
      </c>
      <c r="X68">
        <f t="shared" ref="X68:X80" si="42">(L68+M68+P68)*31/(J68)</f>
        <v>76.64835164835165</v>
      </c>
      <c r="Y68">
        <f t="shared" ref="Y68:Y79" si="43">(T68+U68)*31/(J68)</f>
        <v>67.450549450549445</v>
      </c>
      <c r="Z68" s="36">
        <f t="shared" si="38"/>
        <v>0</v>
      </c>
    </row>
    <row r="69" spans="1:26" x14ac:dyDescent="0.15">
      <c r="B69" s="37" t="s">
        <v>395</v>
      </c>
      <c r="C69" s="36">
        <v>0</v>
      </c>
      <c r="D69" s="36">
        <v>0</v>
      </c>
      <c r="E69" s="36">
        <v>0</v>
      </c>
      <c r="F69" s="36">
        <v>0</v>
      </c>
      <c r="G69" s="36">
        <v>0</v>
      </c>
      <c r="H69" s="36">
        <v>19932</v>
      </c>
      <c r="I69" s="38">
        <v>42997</v>
      </c>
      <c r="J69" s="36">
        <v>92</v>
      </c>
      <c r="K69" s="38">
        <f t="shared" si="39"/>
        <v>43089</v>
      </c>
      <c r="L69" s="36">
        <v>360</v>
      </c>
      <c r="M69" s="36">
        <v>62</v>
      </c>
      <c r="N69" s="36">
        <f t="shared" si="40"/>
        <v>8.3997548185570068</v>
      </c>
      <c r="O69" s="36" t="s">
        <v>289</v>
      </c>
      <c r="P69" s="36">
        <v>480</v>
      </c>
      <c r="Q69" s="36">
        <f t="shared" si="41"/>
        <v>17.953978308858815</v>
      </c>
      <c r="R69" s="51">
        <v>-19932</v>
      </c>
      <c r="S69" s="41">
        <v>43091</v>
      </c>
      <c r="T69" s="51">
        <v>497.3</v>
      </c>
      <c r="U69" s="36">
        <v>480</v>
      </c>
      <c r="V69" s="36">
        <f t="shared" ref="V69:V77" si="44">(T69+U69)*36500/((S69-I69)*H69)</f>
        <v>19.038907818497787</v>
      </c>
      <c r="W69" s="36">
        <f t="shared" si="37"/>
        <v>0</v>
      </c>
      <c r="X69">
        <f t="shared" si="42"/>
        <v>303.93478260869563</v>
      </c>
      <c r="Y69">
        <f t="shared" si="43"/>
        <v>329.30760869565216</v>
      </c>
      <c r="Z69" s="36">
        <f t="shared" si="38"/>
        <v>0</v>
      </c>
    </row>
    <row r="70" spans="1:26" x14ac:dyDescent="0.15">
      <c r="B70" s="37" t="s">
        <v>592</v>
      </c>
      <c r="C70" s="36">
        <v>0</v>
      </c>
      <c r="D70" s="36">
        <v>0</v>
      </c>
      <c r="E70" s="36">
        <v>0</v>
      </c>
      <c r="F70" s="36">
        <v>0</v>
      </c>
      <c r="G70" s="36">
        <v>0</v>
      </c>
      <c r="H70" s="36">
        <v>19942</v>
      </c>
      <c r="I70" s="38">
        <v>43004</v>
      </c>
      <c r="J70" s="36">
        <v>13</v>
      </c>
      <c r="K70" s="38">
        <f t="shared" si="39"/>
        <v>43017</v>
      </c>
      <c r="L70" s="36">
        <v>6</v>
      </c>
      <c r="M70" s="40">
        <v>58</v>
      </c>
      <c r="N70" s="36">
        <f t="shared" si="40"/>
        <v>9.0107465496092516</v>
      </c>
      <c r="O70" s="36" t="s">
        <v>289</v>
      </c>
      <c r="P70" s="36">
        <v>65</v>
      </c>
      <c r="Q70" s="36">
        <f t="shared" si="41"/>
        <v>18.162286014056146</v>
      </c>
      <c r="R70" s="51">
        <v>-19942</v>
      </c>
      <c r="S70" s="41">
        <v>43019</v>
      </c>
      <c r="T70" s="51">
        <v>60</v>
      </c>
      <c r="U70" s="51">
        <v>65</v>
      </c>
      <c r="V70" s="45">
        <f t="shared" si="44"/>
        <v>15.25256577407816</v>
      </c>
      <c r="W70" s="36">
        <f t="shared" si="37"/>
        <v>0</v>
      </c>
      <c r="X70">
        <f t="shared" si="42"/>
        <v>307.61538461538464</v>
      </c>
      <c r="Y70">
        <f t="shared" si="43"/>
        <v>298.07692307692309</v>
      </c>
      <c r="Z70" s="36">
        <f t="shared" si="38"/>
        <v>0</v>
      </c>
    </row>
    <row r="71" spans="1:26" x14ac:dyDescent="0.15">
      <c r="B71" s="37" t="s">
        <v>592</v>
      </c>
      <c r="C71" s="36">
        <v>0</v>
      </c>
      <c r="D71" s="36">
        <v>0</v>
      </c>
      <c r="E71" s="36">
        <v>0</v>
      </c>
      <c r="F71" s="36">
        <v>0</v>
      </c>
      <c r="G71" s="36">
        <v>0</v>
      </c>
      <c r="H71" s="36">
        <v>990</v>
      </c>
      <c r="I71" s="38">
        <v>43009</v>
      </c>
      <c r="J71" s="36">
        <v>8</v>
      </c>
      <c r="K71" s="38">
        <f t="shared" si="39"/>
        <v>43017</v>
      </c>
      <c r="L71" s="36">
        <v>1</v>
      </c>
      <c r="M71" s="40">
        <v>10</v>
      </c>
      <c r="N71" s="36">
        <f t="shared" si="40"/>
        <v>50.694444444444443</v>
      </c>
      <c r="Q71" s="36">
        <f t="shared" si="41"/>
        <v>50.694444444444443</v>
      </c>
      <c r="R71" s="51">
        <v>-990</v>
      </c>
      <c r="S71" s="41">
        <v>43019</v>
      </c>
      <c r="T71" s="51">
        <v>10.119999999999999</v>
      </c>
      <c r="V71" s="45">
        <f t="shared" si="44"/>
        <v>37.31111111111111</v>
      </c>
      <c r="W71" s="36">
        <f t="shared" si="37"/>
        <v>0</v>
      </c>
      <c r="X71">
        <f t="shared" si="42"/>
        <v>42.625</v>
      </c>
      <c r="Y71">
        <f t="shared" si="43"/>
        <v>39.214999999999996</v>
      </c>
      <c r="Z71" s="36">
        <f t="shared" si="38"/>
        <v>0</v>
      </c>
    </row>
    <row r="72" spans="1:26" x14ac:dyDescent="0.15">
      <c r="B72" s="37" t="s">
        <v>554</v>
      </c>
      <c r="C72" s="36">
        <v>0</v>
      </c>
      <c r="D72" s="36">
        <v>0</v>
      </c>
      <c r="E72" s="36">
        <v>0</v>
      </c>
      <c r="F72" s="36">
        <v>0</v>
      </c>
      <c r="G72" s="36">
        <v>0</v>
      </c>
      <c r="H72" s="36">
        <v>50000</v>
      </c>
      <c r="I72" s="38">
        <v>42982</v>
      </c>
      <c r="J72" s="36">
        <v>15</v>
      </c>
      <c r="K72" s="38">
        <f t="shared" si="39"/>
        <v>42997</v>
      </c>
      <c r="L72" s="36">
        <v>250</v>
      </c>
      <c r="M72" s="40">
        <v>120</v>
      </c>
      <c r="N72" s="36">
        <f t="shared" si="40"/>
        <v>18.006666666666668</v>
      </c>
      <c r="O72" s="36" t="s">
        <v>289</v>
      </c>
      <c r="P72" s="36">
        <v>250</v>
      </c>
      <c r="Q72" s="36">
        <f t="shared" si="41"/>
        <v>30.173333333333332</v>
      </c>
      <c r="R72" s="36">
        <v>-50000</v>
      </c>
      <c r="S72" s="41">
        <v>42997</v>
      </c>
      <c r="T72" s="36">
        <v>495.07</v>
      </c>
      <c r="U72" s="36">
        <v>250</v>
      </c>
      <c r="V72" s="36">
        <f t="shared" si="44"/>
        <v>36.260073333333331</v>
      </c>
      <c r="W72" s="36">
        <f>R72+H72</f>
        <v>0</v>
      </c>
      <c r="X72">
        <f t="shared" si="42"/>
        <v>1281.3333333333333</v>
      </c>
      <c r="Y72">
        <f t="shared" si="43"/>
        <v>1539.8113333333333</v>
      </c>
      <c r="Z72" s="36">
        <f>U72-P72</f>
        <v>0</v>
      </c>
    </row>
    <row r="73" spans="1:26" x14ac:dyDescent="0.15">
      <c r="B73" s="37" t="s">
        <v>554</v>
      </c>
      <c r="C73" s="36">
        <v>0</v>
      </c>
      <c r="D73" s="36">
        <v>0</v>
      </c>
      <c r="E73" s="36">
        <v>0</v>
      </c>
      <c r="F73" s="36">
        <v>0</v>
      </c>
      <c r="G73" s="36">
        <v>0</v>
      </c>
      <c r="H73" s="36">
        <v>20000</v>
      </c>
      <c r="I73" s="38">
        <v>42982</v>
      </c>
      <c r="J73" s="36">
        <v>29</v>
      </c>
      <c r="K73" s="38">
        <f t="shared" si="39"/>
        <v>43011</v>
      </c>
      <c r="L73" s="36">
        <v>160</v>
      </c>
      <c r="M73" s="40">
        <v>100</v>
      </c>
      <c r="N73" s="36">
        <f t="shared" si="40"/>
        <v>16.362068965517242</v>
      </c>
      <c r="O73" s="36" t="s">
        <v>289</v>
      </c>
      <c r="P73" s="36">
        <v>160</v>
      </c>
      <c r="Q73" s="36">
        <f t="shared" si="41"/>
        <v>26.431034482758619</v>
      </c>
      <c r="R73" s="36">
        <v>-20000</v>
      </c>
      <c r="S73" s="41">
        <v>43017</v>
      </c>
      <c r="T73" s="51">
        <v>74.930000000000007</v>
      </c>
      <c r="U73" s="36">
        <v>160</v>
      </c>
      <c r="V73" s="36">
        <f t="shared" si="44"/>
        <v>12.249921428571428</v>
      </c>
      <c r="W73" s="36">
        <f>R73+H73</f>
        <v>0</v>
      </c>
      <c r="X73">
        <f t="shared" si="42"/>
        <v>448.9655172413793</v>
      </c>
      <c r="Y73">
        <f t="shared" si="43"/>
        <v>251.13206896551725</v>
      </c>
      <c r="Z73" s="36">
        <f>U73-P73</f>
        <v>0</v>
      </c>
    </row>
    <row r="74" spans="1:26" customFormat="1" x14ac:dyDescent="0.15">
      <c r="B74" t="s">
        <v>138</v>
      </c>
      <c r="C74">
        <f>IF(COUNTIF(系1703!A:A,B74),1,0)</f>
        <v>0</v>
      </c>
      <c r="D74">
        <f>IF(COUNTIF(系1703!C:C,B74),1,0)</f>
        <v>1</v>
      </c>
      <c r="E74">
        <f>IF(COUNTIF(系1703!D:D,B74),1,0)</f>
        <v>1</v>
      </c>
      <c r="F74">
        <f>IF(COUNTIF(系1703!E:E,B74),1,0)</f>
        <v>1</v>
      </c>
      <c r="G74">
        <f>SUM(C74:F74)</f>
        <v>3</v>
      </c>
      <c r="H74" s="51">
        <v>10000</v>
      </c>
      <c r="I74" s="1">
        <v>43027</v>
      </c>
      <c r="J74" s="18">
        <v>7</v>
      </c>
      <c r="K74" s="1">
        <f t="shared" si="39"/>
        <v>43034</v>
      </c>
      <c r="L74" s="15">
        <v>25</v>
      </c>
      <c r="M74" s="15"/>
      <c r="N74">
        <f t="shared" si="40"/>
        <v>13.035714285714286</v>
      </c>
      <c r="Q74">
        <f t="shared" si="41"/>
        <v>13.035714285714286</v>
      </c>
      <c r="R74" s="51">
        <v>-10000</v>
      </c>
      <c r="S74" s="14">
        <v>43034</v>
      </c>
      <c r="T74" s="51">
        <v>27</v>
      </c>
      <c r="V74">
        <f t="shared" si="44"/>
        <v>14.078571428571429</v>
      </c>
      <c r="W74">
        <f>R74+H74</f>
        <v>0</v>
      </c>
      <c r="X74">
        <f t="shared" si="42"/>
        <v>110.71428571428571</v>
      </c>
      <c r="Y74">
        <f t="shared" si="43"/>
        <v>119.57142857142857</v>
      </c>
      <c r="Z74" s="36">
        <f>U74-P74</f>
        <v>0</v>
      </c>
    </row>
    <row r="75" spans="1:26" customFormat="1" x14ac:dyDescent="0.15">
      <c r="B75" t="s">
        <v>138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>SUM(C75:F75)</f>
        <v>3</v>
      </c>
      <c r="H75" s="51">
        <v>20000</v>
      </c>
      <c r="I75" s="1">
        <v>43028</v>
      </c>
      <c r="J75" s="18">
        <v>36</v>
      </c>
      <c r="K75" s="1">
        <f t="shared" si="39"/>
        <v>43064</v>
      </c>
      <c r="L75" s="15">
        <v>380</v>
      </c>
      <c r="M75" s="15">
        <v>20</v>
      </c>
      <c r="N75">
        <f t="shared" si="40"/>
        <v>20.277777777777779</v>
      </c>
      <c r="O75" t="s">
        <v>604</v>
      </c>
      <c r="Q75">
        <f t="shared" si="41"/>
        <v>20.277777777777779</v>
      </c>
      <c r="R75" s="51">
        <v>-20000</v>
      </c>
      <c r="S75" s="14">
        <v>43066</v>
      </c>
      <c r="T75" s="51">
        <v>387.73</v>
      </c>
      <c r="V75">
        <f t="shared" si="44"/>
        <v>18.621243421052633</v>
      </c>
      <c r="W75">
        <f>R75+H75</f>
        <v>0</v>
      </c>
      <c r="X75">
        <f t="shared" si="42"/>
        <v>344.44444444444446</v>
      </c>
      <c r="Y75">
        <f t="shared" si="43"/>
        <v>333.87861111111113</v>
      </c>
      <c r="Z75" s="36">
        <f>U75-P75</f>
        <v>0</v>
      </c>
    </row>
    <row r="76" spans="1:26" customFormat="1" x14ac:dyDescent="0.15">
      <c r="A76">
        <v>-19834.669999999998</v>
      </c>
      <c r="B76" t="s">
        <v>609</v>
      </c>
      <c r="C76">
        <f>IF(COUNTIF(系1703!A:A,B76),1,0)</f>
        <v>0</v>
      </c>
      <c r="D76">
        <f>IF(COUNTIF(系1703!C:C,B76),1,0)</f>
        <v>0</v>
      </c>
      <c r="E76">
        <f>IF(COUNTIF(系1703!D:D,B76),1,0)</f>
        <v>0</v>
      </c>
      <c r="F76">
        <f>IF(COUNTIF(系1703!E:E,B76),1,0)</f>
        <v>0</v>
      </c>
      <c r="G76">
        <f t="shared" ref="G76:G77" si="45">SUM(C76:F76)</f>
        <v>0</v>
      </c>
      <c r="H76">
        <v>19950</v>
      </c>
      <c r="I76" s="1">
        <v>43067</v>
      </c>
      <c r="J76" s="18">
        <v>32</v>
      </c>
      <c r="K76" s="1">
        <f t="shared" si="39"/>
        <v>43099</v>
      </c>
      <c r="L76" s="15">
        <v>10</v>
      </c>
      <c r="M76" s="15">
        <v>50</v>
      </c>
      <c r="N76">
        <f t="shared" si="40"/>
        <v>3.4304511278195489</v>
      </c>
      <c r="O76" t="s">
        <v>289</v>
      </c>
      <c r="P76">
        <v>500</v>
      </c>
      <c r="Q76">
        <f t="shared" si="41"/>
        <v>32.017543859649123</v>
      </c>
      <c r="R76" s="51">
        <v>-19950</v>
      </c>
      <c r="S76" s="14">
        <v>43108</v>
      </c>
      <c r="T76" s="51">
        <v>-85</v>
      </c>
      <c r="U76">
        <v>500</v>
      </c>
      <c r="V76">
        <f t="shared" si="44"/>
        <v>18.518858120912036</v>
      </c>
      <c r="W76">
        <f t="shared" ref="W76:W77" si="46">R76+H76</f>
        <v>0</v>
      </c>
      <c r="X76">
        <f t="shared" si="42"/>
        <v>542.5</v>
      </c>
      <c r="Y76">
        <f t="shared" si="43"/>
        <v>402.03125</v>
      </c>
      <c r="Z76">
        <f t="shared" ref="Z76:Z78" si="47">U76-P76</f>
        <v>0</v>
      </c>
    </row>
    <row r="77" spans="1:26" customFormat="1" x14ac:dyDescent="0.15">
      <c r="B77" t="s">
        <v>609</v>
      </c>
      <c r="C77">
        <f>IF(COUNTIF(系1703!A:A,B77),1,0)</f>
        <v>0</v>
      </c>
      <c r="D77">
        <f>IF(COUNTIF(系1703!C:C,B77),1,0)</f>
        <v>0</v>
      </c>
      <c r="E77">
        <f>IF(COUNTIF(系1703!D:D,B77),1,0)</f>
        <v>0</v>
      </c>
      <c r="F77">
        <f>IF(COUNTIF(系1703!E:E,B77),1,0)</f>
        <v>0</v>
      </c>
      <c r="G77">
        <f t="shared" si="45"/>
        <v>0</v>
      </c>
      <c r="H77">
        <v>4480</v>
      </c>
      <c r="I77" s="1">
        <v>43067</v>
      </c>
      <c r="J77" s="18">
        <v>36</v>
      </c>
      <c r="K77" s="1">
        <f t="shared" si="39"/>
        <v>43103</v>
      </c>
      <c r="L77" s="15">
        <v>80</v>
      </c>
      <c r="M77" s="15">
        <v>20</v>
      </c>
      <c r="N77">
        <f t="shared" si="40"/>
        <v>22.631448412698411</v>
      </c>
      <c r="Q77">
        <f t="shared" si="41"/>
        <v>22.631448412698411</v>
      </c>
      <c r="R77">
        <v>-4480</v>
      </c>
      <c r="S77" s="14">
        <v>43103</v>
      </c>
      <c r="T77">
        <v>100</v>
      </c>
      <c r="V77">
        <f t="shared" si="44"/>
        <v>22.631448412698411</v>
      </c>
      <c r="W77">
        <f t="shared" si="46"/>
        <v>0</v>
      </c>
      <c r="X77">
        <f t="shared" si="42"/>
        <v>86.111111111111114</v>
      </c>
      <c r="Y77">
        <f t="shared" si="43"/>
        <v>86.111111111111114</v>
      </c>
      <c r="Z77">
        <f t="shared" si="47"/>
        <v>0</v>
      </c>
    </row>
    <row r="78" spans="1:26" x14ac:dyDescent="0.15">
      <c r="B78" s="36" t="s">
        <v>46</v>
      </c>
      <c r="C78" s="36">
        <f>IF(COUNTIF(系1703!A:A,B78),1,0)</f>
        <v>1</v>
      </c>
      <c r="D78" s="36">
        <f>IF(COUNTIF(系1703!C:C,B78),1,0)</f>
        <v>1</v>
      </c>
      <c r="E78" s="36">
        <f>IF(COUNTIF(系1703!D:D,B78),1,0)</f>
        <v>1</v>
      </c>
      <c r="F78" s="36">
        <f>IF(COUNTIF(系1703!E:E,B78),1,0)</f>
        <v>1</v>
      </c>
      <c r="G78" s="36">
        <f>SUM(C78:F78)</f>
        <v>4</v>
      </c>
      <c r="H78" s="36">
        <v>2000</v>
      </c>
      <c r="I78" s="38">
        <v>43069</v>
      </c>
      <c r="J78" s="36">
        <v>31</v>
      </c>
      <c r="K78" s="38">
        <f>I78+J78</f>
        <v>43100</v>
      </c>
      <c r="L78" s="39">
        <v>15</v>
      </c>
      <c r="M78" s="40">
        <v>20</v>
      </c>
      <c r="N78" s="36">
        <f>(L78+M78)*36500/(H78*J78)</f>
        <v>20.60483870967742</v>
      </c>
      <c r="Q78" s="36">
        <f>(L78+M78+P78)*36500/(H78*J78)</f>
        <v>20.60483870967742</v>
      </c>
      <c r="R78" s="36">
        <v>-2000</v>
      </c>
      <c r="S78" s="41">
        <v>43101</v>
      </c>
      <c r="T78" s="36">
        <v>38</v>
      </c>
      <c r="V78" s="36">
        <f>(T78+U78)*36500/((S78-I78)*H78)</f>
        <v>21.671875</v>
      </c>
      <c r="W78" s="36">
        <f>R78+H78</f>
        <v>0</v>
      </c>
      <c r="X78">
        <f t="shared" si="42"/>
        <v>35</v>
      </c>
      <c r="Y78">
        <f t="shared" si="43"/>
        <v>38</v>
      </c>
      <c r="Z78" s="36">
        <f t="shared" si="47"/>
        <v>0</v>
      </c>
    </row>
    <row r="79" spans="1:26" x14ac:dyDescent="0.15">
      <c r="B79" s="36" t="s">
        <v>46</v>
      </c>
      <c r="C79" s="36">
        <f>IF(COUNTIF(系1703!A:A,B79),1,0)</f>
        <v>1</v>
      </c>
      <c r="D79" s="36">
        <f>IF(COUNTIF(系1703!C:C,B79),1,0)</f>
        <v>1</v>
      </c>
      <c r="E79" s="36">
        <f>IF(COUNTIF(系1703!D:D,B79),1,0)</f>
        <v>1</v>
      </c>
      <c r="F79" s="36">
        <f>IF(COUNTIF(系1703!E:E,B79),1,0)</f>
        <v>1</v>
      </c>
      <c r="G79" s="36">
        <f>SUM(C79:F79)</f>
        <v>4</v>
      </c>
      <c r="H79" s="36">
        <v>2000</v>
      </c>
      <c r="I79" s="38">
        <v>43105</v>
      </c>
      <c r="J79" s="36">
        <v>61</v>
      </c>
      <c r="K79" s="38">
        <f>I79+J79</f>
        <v>43166</v>
      </c>
      <c r="L79" s="39">
        <v>28</v>
      </c>
      <c r="M79" s="40">
        <v>20</v>
      </c>
      <c r="N79" s="36">
        <f>(L79+M79)*36500/(H79*J79)</f>
        <v>14.360655737704919</v>
      </c>
      <c r="Q79" s="36">
        <f>(L79+M79+P79)*36500/(H79*J79)</f>
        <v>14.360655737704919</v>
      </c>
      <c r="R79" s="51">
        <v>-2000</v>
      </c>
      <c r="S79" s="41">
        <v>43171</v>
      </c>
      <c r="T79" s="51">
        <v>50</v>
      </c>
      <c r="V79" s="36">
        <f>(T79+U79)*36500/((S79-I79)*H79)</f>
        <v>13.825757575757576</v>
      </c>
      <c r="W79" s="36">
        <f>R79+H79</f>
        <v>0</v>
      </c>
      <c r="X79">
        <f t="shared" si="42"/>
        <v>24.393442622950818</v>
      </c>
      <c r="Y79">
        <f t="shared" si="43"/>
        <v>25.409836065573771</v>
      </c>
      <c r="Z79" s="36">
        <f t="shared" ref="Z79:Z80" si="48">U79-P79</f>
        <v>0</v>
      </c>
    </row>
    <row r="80" spans="1:26" x14ac:dyDescent="0.15">
      <c r="B80" s="51" t="s">
        <v>748</v>
      </c>
      <c r="C80" s="36">
        <f>IF(COUNTIF(系1703!A:A,B80),1,0)</f>
        <v>0</v>
      </c>
      <c r="D80" s="36">
        <f>IF(COUNTIF(系1703!C:C,B80),1,0)</f>
        <v>0</v>
      </c>
      <c r="E80" s="36">
        <f>IF(COUNTIF(系1703!D:D,B80),1,0)</f>
        <v>0</v>
      </c>
      <c r="F80" s="36">
        <f>IF(COUNTIF(系1703!E:E,B80),1,0)</f>
        <v>0</v>
      </c>
      <c r="G80" s="36">
        <f>SUM(C80:F80)</f>
        <v>0</v>
      </c>
      <c r="H80" s="36">
        <v>50000</v>
      </c>
      <c r="I80" s="38">
        <v>43109</v>
      </c>
      <c r="J80" s="36">
        <v>36</v>
      </c>
      <c r="K80" s="38">
        <f>I80+J80</f>
        <v>43145</v>
      </c>
      <c r="L80" s="39">
        <v>270</v>
      </c>
      <c r="N80" s="36">
        <f>(L80+M80)*36500/(H80*J80)</f>
        <v>5.4749999999999996</v>
      </c>
      <c r="O80" s="36" t="s">
        <v>289</v>
      </c>
      <c r="P80" s="51">
        <v>480</v>
      </c>
      <c r="Q80" s="36">
        <f>(L80+M80+P80)*36500/(H80*J80)</f>
        <v>15.208333333333334</v>
      </c>
      <c r="R80" s="51">
        <v>-50000</v>
      </c>
      <c r="S80" s="41">
        <v>43145</v>
      </c>
      <c r="T80" s="51">
        <v>267.12</v>
      </c>
      <c r="U80" s="51">
        <v>480</v>
      </c>
      <c r="V80" s="36">
        <f>(T80+U80)*36500/((S80-I80)*H80)</f>
        <v>15.149933333333333</v>
      </c>
      <c r="W80" s="36">
        <f>R80+H80</f>
        <v>0</v>
      </c>
      <c r="X80">
        <f t="shared" si="42"/>
        <v>645.83333333333337</v>
      </c>
      <c r="Z80" s="36">
        <f t="shared" si="48"/>
        <v>0</v>
      </c>
    </row>
    <row r="81" spans="2:26" x14ac:dyDescent="0.15">
      <c r="B81" s="36" t="s">
        <v>46</v>
      </c>
      <c r="C81" s="36">
        <f>IF(COUNTIF(系1703!A:A,B81),1,0)</f>
        <v>1</v>
      </c>
      <c r="D81" s="36">
        <f>IF(COUNTIF(系1703!C:C,B81),1,0)</f>
        <v>1</v>
      </c>
      <c r="E81" s="36">
        <f>IF(COUNTIF(系1703!D:D,B81),1,0)</f>
        <v>1</v>
      </c>
      <c r="F81" s="36">
        <f>IF(COUNTIF(系1703!E:E,B81),1,0)</f>
        <v>1</v>
      </c>
      <c r="G81" s="36">
        <f>SUM(C81:F81)</f>
        <v>4</v>
      </c>
      <c r="H81" s="36">
        <v>7000</v>
      </c>
      <c r="I81" s="38">
        <v>43172</v>
      </c>
      <c r="J81" s="36">
        <v>61</v>
      </c>
      <c r="K81" s="38">
        <f>I81+J81</f>
        <v>43233</v>
      </c>
      <c r="L81" s="39">
        <v>110</v>
      </c>
      <c r="M81" s="40">
        <v>48</v>
      </c>
      <c r="N81" s="36">
        <f>(L81+M81)*36500/(H81*J81)</f>
        <v>13.505854800936769</v>
      </c>
      <c r="Q81" s="36">
        <f>(L81+M81+P81)*36500/(H81*J81)</f>
        <v>13.505854800936769</v>
      </c>
      <c r="R81" s="51"/>
      <c r="S81" s="41"/>
      <c r="T81" s="51"/>
      <c r="V81" s="36">
        <f>(T81+U81)*36500/((S81-I81)*H81)</f>
        <v>0</v>
      </c>
      <c r="W81" s="36">
        <f>R81+H81</f>
        <v>7000</v>
      </c>
      <c r="X81">
        <f t="shared" ref="X81:X82" si="49">(L81+M81+P81)*31/(J81)</f>
        <v>80.295081967213122</v>
      </c>
      <c r="Y81">
        <f t="shared" ref="Y81:Y82" si="50">(T81+U81)*31/(J81)</f>
        <v>0</v>
      </c>
      <c r="Z81" s="36">
        <f t="shared" ref="Z81:Z82" si="51">U81-P81</f>
        <v>0</v>
      </c>
    </row>
    <row r="82" spans="2:26" x14ac:dyDescent="0.15">
      <c r="B82" s="62" t="s">
        <v>866</v>
      </c>
      <c r="C82" s="36">
        <v>0</v>
      </c>
      <c r="D82" s="36">
        <v>0</v>
      </c>
      <c r="E82" s="36">
        <v>0</v>
      </c>
      <c r="F82" s="36">
        <v>0</v>
      </c>
      <c r="G82" s="36">
        <v>0</v>
      </c>
      <c r="H82" s="36">
        <v>2970</v>
      </c>
      <c r="I82" s="38">
        <v>43173</v>
      </c>
      <c r="J82" s="36">
        <v>31</v>
      </c>
      <c r="K82" s="38">
        <f t="shared" ref="K82" si="52">I82+J82</f>
        <v>43204</v>
      </c>
      <c r="L82" s="39">
        <v>10</v>
      </c>
      <c r="M82" s="40">
        <v>30</v>
      </c>
      <c r="N82" s="36">
        <f t="shared" ref="N82" si="53">(L82+M82)*36500/(H82*J82)</f>
        <v>15.85749972846747</v>
      </c>
      <c r="Q82" s="36">
        <f t="shared" ref="Q82" si="54">(L82+M82+P82)*36500/(H82*J82)</f>
        <v>15.85749972846747</v>
      </c>
      <c r="R82" s="51">
        <v>-2970</v>
      </c>
      <c r="S82" s="41">
        <v>43207</v>
      </c>
      <c r="T82" s="51">
        <v>41.1</v>
      </c>
      <c r="V82" s="51">
        <f t="shared" ref="V82" si="55">(T82+U82)*36500/((S82-I82)*H82)</f>
        <v>14.855912061794415</v>
      </c>
      <c r="W82" s="36">
        <f t="shared" ref="W82" si="56">R82+H82</f>
        <v>0</v>
      </c>
      <c r="X82">
        <f t="shared" si="49"/>
        <v>40</v>
      </c>
      <c r="Y82">
        <f t="shared" si="50"/>
        <v>41.1</v>
      </c>
      <c r="Z82" s="36">
        <f t="shared" si="51"/>
        <v>0</v>
      </c>
    </row>
    <row r="83" spans="2:26" x14ac:dyDescent="0.15">
      <c r="B83" s="36" t="s">
        <v>46</v>
      </c>
      <c r="C83" s="36">
        <f>IF(COUNTIF(系1703!A:A,B83),1,0)</f>
        <v>1</v>
      </c>
      <c r="D83" s="36">
        <f>IF(COUNTIF(系1703!C:C,B83),1,0)</f>
        <v>1</v>
      </c>
      <c r="E83" s="36">
        <f>IF(COUNTIF(系1703!D:D,B83),1,0)</f>
        <v>1</v>
      </c>
      <c r="F83" s="36">
        <f>IF(COUNTIF(系1703!E:E,B83),1,0)</f>
        <v>1</v>
      </c>
      <c r="G83" s="36">
        <f t="shared" ref="G83:G88" si="57">SUM(C83:F83)</f>
        <v>4</v>
      </c>
      <c r="H83" s="36">
        <v>1000</v>
      </c>
      <c r="I83" s="38">
        <v>43178</v>
      </c>
      <c r="J83" s="36">
        <v>61</v>
      </c>
      <c r="K83" s="38">
        <f t="shared" ref="K83:K88" si="58">I83+J83</f>
        <v>43239</v>
      </c>
      <c r="L83" s="39">
        <v>14.26</v>
      </c>
      <c r="M83" s="40">
        <v>10</v>
      </c>
      <c r="N83" s="36">
        <f t="shared" ref="N83:N88" si="59">(L83+M83)*36500/(H83*J83)</f>
        <v>14.516229508196719</v>
      </c>
      <c r="Q83" s="36">
        <f t="shared" ref="Q83:Q88" si="60">(L83+M83+P83)*36500/(H83*J83)</f>
        <v>14.516229508196719</v>
      </c>
      <c r="R83" s="51"/>
      <c r="S83" s="41"/>
      <c r="T83" s="51"/>
      <c r="V83" s="36">
        <f t="shared" ref="V83:V88" si="61">(T83+U83)*36500/((S83-I83)*H83)</f>
        <v>0</v>
      </c>
      <c r="W83" s="36">
        <f t="shared" ref="W83:W88" si="62">R83+H83</f>
        <v>1000</v>
      </c>
      <c r="X83">
        <f t="shared" ref="X83:X84" si="63">(L83+M83+P83)*31/(J83)</f>
        <v>12.328852459016392</v>
      </c>
      <c r="Y83">
        <f t="shared" ref="Y83:Y84" si="64">(T83+U83)*31/(J83)</f>
        <v>0</v>
      </c>
      <c r="Z83" s="36">
        <f t="shared" ref="Z83" si="65">U83-P83</f>
        <v>0</v>
      </c>
    </row>
    <row r="84" spans="2:26" x14ac:dyDescent="0.15">
      <c r="B84" s="42" t="s">
        <v>14</v>
      </c>
      <c r="C84" s="36">
        <f>IF(COUNTIF(系1703!A:A,B84),1,0)</f>
        <v>1</v>
      </c>
      <c r="D84" s="36">
        <f>IF(COUNTIF(系1703!C:C,B84),1,0)</f>
        <v>1</v>
      </c>
      <c r="E84" s="36">
        <f>IF(COUNTIF(系1703!D:D,B84),1,0)</f>
        <v>1</v>
      </c>
      <c r="F84" s="36">
        <f>IF(COUNTIF(系1703!E:E,B84),1,0)</f>
        <v>1</v>
      </c>
      <c r="G84" s="36">
        <f t="shared" si="57"/>
        <v>4</v>
      </c>
      <c r="H84" s="37">
        <v>470</v>
      </c>
      <c r="I84" s="38">
        <v>43182</v>
      </c>
      <c r="J84" s="36">
        <v>180</v>
      </c>
      <c r="K84" s="38">
        <f t="shared" si="58"/>
        <v>43362</v>
      </c>
      <c r="L84" s="39">
        <v>18</v>
      </c>
      <c r="M84" s="40">
        <v>30</v>
      </c>
      <c r="N84" s="36">
        <f t="shared" si="59"/>
        <v>20.709219858156029</v>
      </c>
      <c r="Q84" s="36">
        <f t="shared" si="60"/>
        <v>20.709219858156029</v>
      </c>
      <c r="R84" s="51"/>
      <c r="S84" s="38"/>
      <c r="T84" s="51"/>
      <c r="V84" s="36">
        <f t="shared" si="61"/>
        <v>0</v>
      </c>
      <c r="W84" s="36">
        <f t="shared" si="62"/>
        <v>470</v>
      </c>
      <c r="X84">
        <f t="shared" si="63"/>
        <v>8.2666666666666675</v>
      </c>
      <c r="Y84">
        <f t="shared" si="64"/>
        <v>0</v>
      </c>
      <c r="Z84" s="36">
        <f t="shared" ref="Z84:Z90" si="66">U84-P84</f>
        <v>0</v>
      </c>
    </row>
    <row r="85" spans="2:26" x14ac:dyDescent="0.15">
      <c r="B85" s="16" t="s">
        <v>400</v>
      </c>
      <c r="C85" s="36">
        <f>IF(COUNTIF(系1703!A:A,B85),1,0)</f>
        <v>0</v>
      </c>
      <c r="D85" s="36">
        <f>IF(COUNTIF(系1703!C:C,B85),1,0)</f>
        <v>0</v>
      </c>
      <c r="E85" s="36">
        <f>IF(COUNTIF(系1703!D:D,B85),1,0)</f>
        <v>0</v>
      </c>
      <c r="F85" s="36">
        <f>IF(COUNTIF(系1703!E:E,B85),1,0)</f>
        <v>0</v>
      </c>
      <c r="G85" s="36">
        <f t="shared" si="57"/>
        <v>0</v>
      </c>
      <c r="H85" s="36">
        <v>35000</v>
      </c>
      <c r="I85" s="38">
        <v>43189</v>
      </c>
      <c r="J85" s="36">
        <v>90</v>
      </c>
      <c r="K85" s="38">
        <f t="shared" si="58"/>
        <v>43279</v>
      </c>
      <c r="L85" s="39">
        <v>628</v>
      </c>
      <c r="M85" s="40">
        <v>99</v>
      </c>
      <c r="N85" s="36">
        <f t="shared" si="59"/>
        <v>8.4239682539682548</v>
      </c>
      <c r="O85" s="36" t="s">
        <v>289</v>
      </c>
      <c r="P85" s="36">
        <v>892.5</v>
      </c>
      <c r="Q85" s="36">
        <f t="shared" si="60"/>
        <v>18.76563492063492</v>
      </c>
      <c r="R85" s="51"/>
      <c r="S85" s="41"/>
      <c r="T85" s="51"/>
      <c r="U85" s="36">
        <v>892.5</v>
      </c>
      <c r="V85" s="36">
        <f t="shared" si="61"/>
        <v>-2.1550626316886243E-2</v>
      </c>
      <c r="W85" s="36">
        <f t="shared" si="62"/>
        <v>35000</v>
      </c>
      <c r="X85">
        <f>(L85+M85+P85)*31/(J85)</f>
        <v>557.82777777777778</v>
      </c>
      <c r="Y85">
        <f>(T85+U85)*31/(J85)</f>
        <v>307.41666666666669</v>
      </c>
      <c r="Z85" s="36">
        <f t="shared" si="66"/>
        <v>0</v>
      </c>
    </row>
    <row r="86" spans="2:26" x14ac:dyDescent="0.15">
      <c r="B86" s="16" t="s">
        <v>400</v>
      </c>
      <c r="C86" s="36">
        <f>IF(COUNTIF(系1703!A:A,B86),1,0)</f>
        <v>0</v>
      </c>
      <c r="D86" s="36">
        <f>IF(COUNTIF(系1703!C:C,B86),1,0)</f>
        <v>0</v>
      </c>
      <c r="E86" s="36">
        <f>IF(COUNTIF(系1703!D:D,B86),1,0)</f>
        <v>0</v>
      </c>
      <c r="F86" s="36">
        <f>IF(COUNTIF(系1703!E:E,B86),1,0)</f>
        <v>0</v>
      </c>
      <c r="G86" s="36">
        <f t="shared" si="57"/>
        <v>0</v>
      </c>
      <c r="H86" s="36">
        <v>2900</v>
      </c>
      <c r="I86" s="38">
        <v>43193</v>
      </c>
      <c r="J86" s="36">
        <v>30</v>
      </c>
      <c r="K86" s="38">
        <f t="shared" si="58"/>
        <v>43223</v>
      </c>
      <c r="L86" s="39">
        <v>12</v>
      </c>
      <c r="M86" s="40">
        <v>42</v>
      </c>
      <c r="N86" s="36">
        <f t="shared" si="59"/>
        <v>22.655172413793103</v>
      </c>
      <c r="Q86" s="36">
        <f t="shared" si="60"/>
        <v>22.655172413793103</v>
      </c>
      <c r="R86" s="51">
        <v>-2900</v>
      </c>
      <c r="S86" s="41">
        <v>43224</v>
      </c>
      <c r="T86" s="51">
        <v>114.7</v>
      </c>
      <c r="V86" s="36">
        <f t="shared" si="61"/>
        <v>46.568965517241381</v>
      </c>
      <c r="W86" s="36">
        <f t="shared" si="62"/>
        <v>0</v>
      </c>
      <c r="X86">
        <f>(L86+M86+P86)*31/(J86)</f>
        <v>55.8</v>
      </c>
      <c r="Y86">
        <f>(T86+U86)*31/(J86)</f>
        <v>118.52333333333334</v>
      </c>
      <c r="Z86" s="36">
        <f t="shared" si="66"/>
        <v>0</v>
      </c>
    </row>
    <row r="87" spans="2:26" x14ac:dyDescent="0.15">
      <c r="B87" s="16" t="s">
        <v>400</v>
      </c>
      <c r="C87" s="36">
        <f>IF(COUNTIF(系1703!A:A,B87),1,0)</f>
        <v>0</v>
      </c>
      <c r="D87" s="36">
        <f>IF(COUNTIF(系1703!C:C,B87),1,0)</f>
        <v>0</v>
      </c>
      <c r="E87" s="36">
        <f>IF(COUNTIF(系1703!D:D,B87),1,0)</f>
        <v>0</v>
      </c>
      <c r="F87" s="36">
        <f>IF(COUNTIF(系1703!E:E,B87),1,0)</f>
        <v>0</v>
      </c>
      <c r="G87" s="36">
        <f t="shared" si="57"/>
        <v>0</v>
      </c>
      <c r="H87" s="36">
        <v>9959</v>
      </c>
      <c r="I87" s="38">
        <v>43193</v>
      </c>
      <c r="J87" s="36">
        <v>15</v>
      </c>
      <c r="K87" s="38">
        <f t="shared" si="58"/>
        <v>43208</v>
      </c>
      <c r="L87" s="39">
        <v>79.34</v>
      </c>
      <c r="N87" s="36">
        <f t="shared" si="59"/>
        <v>19.385547411051981</v>
      </c>
      <c r="Q87" s="36">
        <f t="shared" si="60"/>
        <v>19.385547411051981</v>
      </c>
      <c r="R87" s="51">
        <v>-9959</v>
      </c>
      <c r="S87" s="41">
        <v>43209</v>
      </c>
      <c r="T87" s="51">
        <v>125.3</v>
      </c>
      <c r="V87" s="36">
        <f t="shared" si="61"/>
        <v>28.701739632493222</v>
      </c>
      <c r="W87" s="36">
        <f t="shared" si="62"/>
        <v>0</v>
      </c>
      <c r="X87">
        <f>(L87+M87+P87)*31/(J87)</f>
        <v>163.96933333333334</v>
      </c>
      <c r="Y87">
        <f>(T87+U87)*31/(J87)</f>
        <v>258.95333333333332</v>
      </c>
      <c r="Z87" s="36">
        <f t="shared" si="66"/>
        <v>0</v>
      </c>
    </row>
    <row r="88" spans="2:26" x14ac:dyDescent="0.15">
      <c r="B88" s="16" t="s">
        <v>34</v>
      </c>
      <c r="C88" s="36">
        <f>IF(COUNTIF(系1703!A:A,B88),1,0)</f>
        <v>1</v>
      </c>
      <c r="D88" s="36">
        <f>IF(COUNTIF(系1703!C:C,B88),1,0)</f>
        <v>0</v>
      </c>
      <c r="E88" s="36">
        <f>IF(COUNTIF(系1703!D:D,B88),1,0)</f>
        <v>0</v>
      </c>
      <c r="F88" s="36">
        <f>IF(COUNTIF(系1703!E:E,B88),1,0)</f>
        <v>0</v>
      </c>
      <c r="G88" s="36">
        <f t="shared" si="57"/>
        <v>1</v>
      </c>
      <c r="H88" s="36">
        <v>50000</v>
      </c>
      <c r="I88" s="38">
        <v>43200</v>
      </c>
      <c r="J88" s="36">
        <v>30</v>
      </c>
      <c r="K88" s="38">
        <f t="shared" si="58"/>
        <v>43230</v>
      </c>
      <c r="L88" s="39">
        <v>365</v>
      </c>
      <c r="M88" s="40">
        <v>18</v>
      </c>
      <c r="N88" s="36">
        <f t="shared" si="59"/>
        <v>9.3196666666666665</v>
      </c>
      <c r="O88" s="36" t="s">
        <v>289</v>
      </c>
      <c r="P88" s="36">
        <v>375</v>
      </c>
      <c r="Q88" s="36">
        <f t="shared" si="60"/>
        <v>18.444666666666667</v>
      </c>
      <c r="R88" s="51"/>
      <c r="S88" s="41"/>
      <c r="T88" s="51"/>
      <c r="U88" s="36">
        <v>375</v>
      </c>
      <c r="V88" s="36">
        <f t="shared" si="61"/>
        <v>-6.3368055555555556E-3</v>
      </c>
      <c r="W88" s="36">
        <f t="shared" si="62"/>
        <v>50000</v>
      </c>
      <c r="X88">
        <f>(L88+M88+P88)*31/(J88)</f>
        <v>783.26666666666665</v>
      </c>
      <c r="Y88">
        <f>(T88+U88)*31/(J88)</f>
        <v>387.5</v>
      </c>
      <c r="Z88" s="36">
        <f t="shared" si="66"/>
        <v>0</v>
      </c>
    </row>
    <row r="89" spans="2:26" x14ac:dyDescent="0.15">
      <c r="B89" s="16" t="s">
        <v>400</v>
      </c>
      <c r="C89" s="36">
        <f>IF(COUNTIF(系1703!A:A,B89),1,0)</f>
        <v>0</v>
      </c>
      <c r="D89" s="36">
        <f>IF(COUNTIF(系1703!C:C,B89),1,0)</f>
        <v>0</v>
      </c>
      <c r="E89" s="36">
        <f>IF(COUNTIF(系1703!D:D,B89),1,0)</f>
        <v>0</v>
      </c>
      <c r="F89" s="36">
        <f>IF(COUNTIF(系1703!E:E,B89),1,0)</f>
        <v>0</v>
      </c>
      <c r="G89" s="36">
        <f t="shared" ref="G89" si="67">SUM(C89:F89)</f>
        <v>0</v>
      </c>
      <c r="H89" s="36">
        <v>9912</v>
      </c>
      <c r="I89" s="38">
        <v>43209</v>
      </c>
      <c r="J89" s="36">
        <v>30</v>
      </c>
      <c r="K89" s="38">
        <f t="shared" ref="K89:K90" si="68">I89+J89</f>
        <v>43239</v>
      </c>
      <c r="L89" s="39">
        <v>50</v>
      </c>
      <c r="M89" s="40">
        <v>88</v>
      </c>
      <c r="N89" s="36">
        <f t="shared" ref="N89:N90" si="69">(L89+M89)*36500/(H89*J89)</f>
        <v>16.93906376109766</v>
      </c>
      <c r="Q89" s="36">
        <f t="shared" ref="Q89:Q90" si="70">(L89+M89+P89)*36500/(H89*J89)</f>
        <v>16.93906376109766</v>
      </c>
      <c r="R89" s="51"/>
      <c r="S89" s="41"/>
      <c r="T89" s="51"/>
      <c r="V89" s="36">
        <f t="shared" ref="V89:V90" si="71">(T89+U89)*36500/((S89-I89)*H89)</f>
        <v>0</v>
      </c>
      <c r="W89" s="36">
        <f t="shared" ref="W89:W90" si="72">R89+H89</f>
        <v>9912</v>
      </c>
      <c r="X89">
        <f>(L89+M89+P89)*31/(J89)</f>
        <v>142.6</v>
      </c>
      <c r="Y89">
        <f>(T89+U89)*31/(J89)</f>
        <v>0</v>
      </c>
      <c r="Z89" s="36">
        <f t="shared" si="66"/>
        <v>0</v>
      </c>
    </row>
    <row r="90" spans="2:26" customFormat="1" x14ac:dyDescent="0.15">
      <c r="B90" s="13" t="s">
        <v>126</v>
      </c>
      <c r="C90">
        <f>IF(COUNTIF(系1703!A:A,B90),1,0)</f>
        <v>0</v>
      </c>
      <c r="D90">
        <f>IF(COUNTIF(系1703!C:C,B90),1,0)</f>
        <v>1</v>
      </c>
      <c r="E90">
        <f>IF(COUNTIF(系1703!D:D,B90),1,0)</f>
        <v>1</v>
      </c>
      <c r="F90">
        <f>IF(COUNTIF(系1703!E:E,B90),1,0)</f>
        <v>1</v>
      </c>
      <c r="G90">
        <f t="shared" ref="G90" si="73">SUM(C90:F90)</f>
        <v>3</v>
      </c>
      <c r="H90">
        <v>3900</v>
      </c>
      <c r="I90" s="1">
        <v>43210</v>
      </c>
      <c r="J90">
        <v>92</v>
      </c>
      <c r="K90" s="1">
        <f t="shared" si="68"/>
        <v>43302</v>
      </c>
      <c r="L90">
        <v>100</v>
      </c>
      <c r="M90" s="15">
        <v>100</v>
      </c>
      <c r="N90">
        <f t="shared" si="69"/>
        <v>20.345596432552956</v>
      </c>
      <c r="Q90">
        <f t="shared" si="70"/>
        <v>20.345596432552956</v>
      </c>
      <c r="S90" s="14"/>
      <c r="V90" s="23">
        <f t="shared" si="71"/>
        <v>0</v>
      </c>
      <c r="W90">
        <f t="shared" si="72"/>
        <v>3900</v>
      </c>
      <c r="X90">
        <f t="shared" ref="X90" si="74">(L90+M90+P90)*31/(J90)</f>
        <v>67.391304347826093</v>
      </c>
      <c r="Y90">
        <f t="shared" ref="Y90" si="75">(T90+U90)*31/(J90)</f>
        <v>0</v>
      </c>
      <c r="Z90">
        <f t="shared" si="66"/>
        <v>0</v>
      </c>
    </row>
    <row r="91" spans="2:26" customFormat="1" x14ac:dyDescent="0.15">
      <c r="B91" s="13" t="s">
        <v>126</v>
      </c>
      <c r="C91">
        <f>IF(COUNTIF(系1703!A:A,B91),1,0)</f>
        <v>0</v>
      </c>
      <c r="D91">
        <f>IF(COUNTIF(系1703!C:C,B91),1,0)</f>
        <v>1</v>
      </c>
      <c r="E91">
        <f>IF(COUNTIF(系1703!D:D,B91),1,0)</f>
        <v>1</v>
      </c>
      <c r="F91">
        <f>IF(COUNTIF(系1703!E:E,B91),1,0)</f>
        <v>1</v>
      </c>
      <c r="G91">
        <f t="shared" ref="G91" si="76">SUM(C91:F91)</f>
        <v>3</v>
      </c>
      <c r="H91">
        <v>1990</v>
      </c>
      <c r="I91" s="1">
        <v>43210</v>
      </c>
      <c r="J91">
        <v>32</v>
      </c>
      <c r="K91" s="1">
        <f t="shared" ref="K91:K92" si="77">I91+J91</f>
        <v>43242</v>
      </c>
      <c r="L91" s="81">
        <v>45</v>
      </c>
      <c r="M91" s="15">
        <v>10</v>
      </c>
      <c r="N91">
        <f t="shared" ref="N91:N92" si="78">(L91+M91)*36500/(H91*J91)</f>
        <v>31.524811557788944</v>
      </c>
      <c r="Q91">
        <f t="shared" ref="Q91:Q92" si="79">(L91+M91+P91)*36500/(H91*J91)</f>
        <v>31.524811557788944</v>
      </c>
      <c r="S91" s="14"/>
      <c r="V91" s="23">
        <f t="shared" ref="V91:V92" si="80">(T91+U91)*36500/((S91-I91)*H91)</f>
        <v>0</v>
      </c>
      <c r="W91">
        <f t="shared" ref="W91:W92" si="81">R91+H91</f>
        <v>1990</v>
      </c>
      <c r="X91">
        <f t="shared" ref="X91:X92" si="82">(L91+M91+P91)*31/(J91)</f>
        <v>53.28125</v>
      </c>
      <c r="Y91">
        <f t="shared" ref="Y91:Y92" si="83">(T91+U91)*31/(J91)</f>
        <v>0</v>
      </c>
      <c r="Z91">
        <f t="shared" ref="Z91:Z92" si="84">U91-P91</f>
        <v>0</v>
      </c>
    </row>
    <row r="92" spans="2:26" customFormat="1" x14ac:dyDescent="0.15">
      <c r="B92" s="62" t="s">
        <v>650</v>
      </c>
      <c r="C92">
        <f>IF(COUNTIF(系1703!A:A,B92),1,0)</f>
        <v>0</v>
      </c>
      <c r="D92">
        <f>IF(COUNTIF(系1703!C:C,B92),1,0)</f>
        <v>0</v>
      </c>
      <c r="E92">
        <f>IF(COUNTIF(系1703!D:D,B92),1,0)</f>
        <v>0</v>
      </c>
      <c r="F92">
        <f>IF(COUNTIF(系1703!E:E,B92),1,0)</f>
        <v>0</v>
      </c>
      <c r="G92">
        <f t="shared" ref="G92" si="85">SUM(C92:F92)</f>
        <v>0</v>
      </c>
      <c r="H92" s="36">
        <v>25000</v>
      </c>
      <c r="I92" s="38">
        <v>43213</v>
      </c>
      <c r="J92" s="36">
        <v>30</v>
      </c>
      <c r="K92" s="1">
        <f t="shared" si="77"/>
        <v>43243</v>
      </c>
      <c r="L92" s="36">
        <v>220</v>
      </c>
      <c r="M92" s="40"/>
      <c r="N92" s="36">
        <f t="shared" si="78"/>
        <v>10.706666666666667</v>
      </c>
      <c r="O92" s="36" t="s">
        <v>289</v>
      </c>
      <c r="P92" s="36">
        <v>200</v>
      </c>
      <c r="Q92" s="36">
        <f t="shared" si="79"/>
        <v>20.440000000000001</v>
      </c>
      <c r="R92" s="36"/>
      <c r="S92" s="41"/>
      <c r="T92" s="51"/>
      <c r="U92" s="36">
        <v>200</v>
      </c>
      <c r="V92" s="36">
        <f t="shared" si="80"/>
        <v>-6.7572258348182262E-3</v>
      </c>
      <c r="W92" s="36">
        <f t="shared" si="81"/>
        <v>25000</v>
      </c>
      <c r="X92">
        <f t="shared" si="82"/>
        <v>434</v>
      </c>
      <c r="Y92">
        <f t="shared" si="83"/>
        <v>206.66666666666666</v>
      </c>
      <c r="Z92" s="36">
        <f t="shared" si="84"/>
        <v>0</v>
      </c>
    </row>
    <row r="93" spans="2:26" customFormat="1" x14ac:dyDescent="0.15">
      <c r="B93" s="62" t="s">
        <v>1012</v>
      </c>
      <c r="C93">
        <f>IF(COUNTIF(系1703!A:A,B93),1,0)</f>
        <v>0</v>
      </c>
      <c r="D93">
        <f>IF(COUNTIF(系1703!C:C,B93),1,0)</f>
        <v>1</v>
      </c>
      <c r="E93">
        <f>IF(COUNTIF(系1703!D:D,B93),1,0)</f>
        <v>0</v>
      </c>
      <c r="F93">
        <f>IF(COUNTIF(系1703!E:E,B93),1,0)</f>
        <v>0</v>
      </c>
      <c r="G93">
        <f t="shared" ref="G93" si="86">SUM(C93:F93)</f>
        <v>1</v>
      </c>
      <c r="H93" s="36">
        <v>50000</v>
      </c>
      <c r="I93" s="38">
        <v>43216</v>
      </c>
      <c r="J93" s="36">
        <v>30</v>
      </c>
      <c r="K93" s="1">
        <f t="shared" ref="K93:K94" si="87">I93+J93</f>
        <v>43246</v>
      </c>
      <c r="L93" s="36">
        <v>290</v>
      </c>
      <c r="M93" s="40">
        <v>100</v>
      </c>
      <c r="N93" s="36">
        <f t="shared" ref="N93:N94" si="88">(L93+M93)*36500/(H93*J93)</f>
        <v>9.49</v>
      </c>
      <c r="O93" s="51" t="s">
        <v>1013</v>
      </c>
      <c r="P93" s="36">
        <v>510</v>
      </c>
      <c r="Q93" s="36">
        <f t="shared" ref="Q93:Q94" si="89">(L93+M93+P93)*36500/(H93*J93)</f>
        <v>21.9</v>
      </c>
      <c r="R93" s="36"/>
      <c r="S93" s="41"/>
      <c r="T93" s="51"/>
      <c r="U93" s="36">
        <v>510</v>
      </c>
      <c r="V93" s="36">
        <f t="shared" ref="V93:V94" si="90">(T93+U93)*36500/((S93-I93)*H93)</f>
        <v>-8.6148648648648653E-3</v>
      </c>
      <c r="W93" s="36">
        <f t="shared" ref="W93:W94" si="91">R93+H93</f>
        <v>50000</v>
      </c>
      <c r="X93">
        <f t="shared" ref="X93:X94" si="92">(L93+M93+P93)*31/(J93)</f>
        <v>930</v>
      </c>
      <c r="Y93">
        <f t="shared" ref="Y93:Y94" si="93">(T93+U93)*31/(J93)</f>
        <v>527</v>
      </c>
      <c r="Z93" s="36">
        <f t="shared" ref="Z93:Z94" si="94">U93-P93</f>
        <v>0</v>
      </c>
    </row>
    <row r="94" spans="2:26" customFormat="1" x14ac:dyDescent="0.15">
      <c r="B94" s="7" t="s">
        <v>728</v>
      </c>
      <c r="C94">
        <f>IF(COUNTIF(系1703!A:A,B94),1,0)</f>
        <v>0</v>
      </c>
      <c r="D94">
        <f>IF(COUNTIF(系1703!C:C,B94),1,0)</f>
        <v>1</v>
      </c>
      <c r="E94">
        <f>IF(COUNTIF(系1703!D:D,B94),1,0)</f>
        <v>1</v>
      </c>
      <c r="F94">
        <f>IF(COUNTIF(系1703!E:E,B94),1,0)</f>
        <v>1</v>
      </c>
      <c r="G94">
        <f t="shared" ref="G94" si="95">SUM(C94:F94)</f>
        <v>3</v>
      </c>
      <c r="H94">
        <v>49860</v>
      </c>
      <c r="I94" s="1">
        <v>43217</v>
      </c>
      <c r="J94">
        <v>30</v>
      </c>
      <c r="K94" s="1">
        <f t="shared" si="87"/>
        <v>43247</v>
      </c>
      <c r="L94" s="81">
        <v>600</v>
      </c>
      <c r="M94" s="15">
        <v>200</v>
      </c>
      <c r="N94">
        <f t="shared" si="88"/>
        <v>19.521326380532155</v>
      </c>
      <c r="O94" s="36"/>
      <c r="P94">
        <v>85</v>
      </c>
      <c r="Q94">
        <f t="shared" si="89"/>
        <v>21.5954673084637</v>
      </c>
      <c r="R94" s="51"/>
      <c r="S94" s="14"/>
      <c r="T94" s="51"/>
      <c r="V94">
        <f t="shared" si="90"/>
        <v>0</v>
      </c>
      <c r="W94">
        <f t="shared" si="91"/>
        <v>49860</v>
      </c>
      <c r="X94">
        <f t="shared" si="92"/>
        <v>914.5</v>
      </c>
      <c r="Y94">
        <f t="shared" si="93"/>
        <v>0</v>
      </c>
      <c r="Z94" s="36">
        <f t="shared" si="94"/>
        <v>-85</v>
      </c>
    </row>
    <row r="95" spans="2:26" customFormat="1" x14ac:dyDescent="0.15">
      <c r="B95" s="62" t="s">
        <v>532</v>
      </c>
      <c r="C95">
        <f>IF(COUNTIF(系1703!A:A,B95),1,0)</f>
        <v>0</v>
      </c>
      <c r="D95">
        <f>IF(COUNTIF(系1703!C:C,B95),1,0)</f>
        <v>1</v>
      </c>
      <c r="E95">
        <f>IF(COUNTIF(系1703!D:D,B95),1,0)</f>
        <v>0</v>
      </c>
      <c r="F95">
        <f>IF(COUNTIF(系1703!E:E,B95),1,0)</f>
        <v>0</v>
      </c>
      <c r="G95">
        <f t="shared" ref="G95" si="96">SUM(C95:F95)</f>
        <v>1</v>
      </c>
      <c r="H95" s="36">
        <v>17312</v>
      </c>
      <c r="I95" s="38">
        <v>43218</v>
      </c>
      <c r="J95" s="36">
        <v>30</v>
      </c>
      <c r="K95" s="1">
        <f t="shared" ref="K95" si="97">I95+J95</f>
        <v>43248</v>
      </c>
      <c r="L95" s="36">
        <v>145</v>
      </c>
      <c r="M95" s="40"/>
      <c r="N95" s="36">
        <f t="shared" ref="N95" si="98">(L95+M95)*36500/(H95*J95)</f>
        <v>10.190426678989526</v>
      </c>
      <c r="O95" s="51" t="s">
        <v>1013</v>
      </c>
      <c r="P95" s="36">
        <v>178.5</v>
      </c>
      <c r="Q95" s="36">
        <f t="shared" ref="Q95" si="99">(L95+M95+P95)*36500/(H95*J95)</f>
        <v>22.735193314849045</v>
      </c>
      <c r="R95" s="36"/>
      <c r="S95" s="41"/>
      <c r="T95" s="51"/>
      <c r="U95" s="51">
        <v>178.5</v>
      </c>
      <c r="V95" s="36">
        <f t="shared" ref="V95" si="100">(T95+U95)*36500/((S95-I95)*H95)</f>
        <v>-8.7080151574757177E-3</v>
      </c>
      <c r="W95" s="36">
        <f t="shared" ref="W95" si="101">R95+H95</f>
        <v>17312</v>
      </c>
      <c r="X95">
        <f t="shared" ref="X95" si="102">(L95+M95+P95)*31/(J95)</f>
        <v>334.28333333333336</v>
      </c>
      <c r="Y95">
        <f t="shared" ref="Y95" si="103">(T95+U95)*31/(J95)</f>
        <v>184.45</v>
      </c>
      <c r="Z95" s="36">
        <f t="shared" ref="Z95" si="104">U95-P95</f>
        <v>0</v>
      </c>
    </row>
  </sheetData>
  <dataConsolidate link="1"/>
  <phoneticPr fontId="3" type="noConversion"/>
  <conditionalFormatting sqref="K69 K47 K33">
    <cfRule type="expression" dxfId="442" priority="4335">
      <formula>AND(R33&gt;=0,K33&lt;NOW(),H33&gt;0)</formula>
    </cfRule>
    <cfRule type="expression" dxfId="441" priority="4336">
      <formula>AND(#REF!&gt;=0,#REF!&lt;NOW(),#REF!&gt;0)</formula>
    </cfRule>
  </conditionalFormatting>
  <conditionalFormatting sqref="K15:K16 K4:K5">
    <cfRule type="expression" dxfId="440" priority="4337">
      <formula>AND(R4&gt;=0,K4&lt;NOW(),H4&gt;0)</formula>
    </cfRule>
    <cfRule type="expression" dxfId="439" priority="4338">
      <formula>AND(#REF!&gt;=0,#REF!&lt;NOW(),#REF!&gt;0)</formula>
    </cfRule>
  </conditionalFormatting>
  <conditionalFormatting sqref="K67 K31:K32 K21 K1:K3">
    <cfRule type="expression" dxfId="438" priority="4339">
      <formula>AND(R1&gt;=0,K1&lt;NOW(),H1&gt;0)</formula>
    </cfRule>
    <cfRule type="expression" dxfId="437" priority="4340">
      <formula>AND(#REF!&gt;=0,#REF!&lt;NOW(),#REF!&gt;0)</formula>
    </cfRule>
  </conditionalFormatting>
  <conditionalFormatting sqref="K72:K73">
    <cfRule type="expression" dxfId="436" priority="4345">
      <formula>AND(R72&gt;=0,K72&lt;NOW(),H72&gt;0)</formula>
    </cfRule>
    <cfRule type="expression" dxfId="435" priority="4346">
      <formula>AND(#REF!&gt;=0,#REF!&lt;NOW(),#REF!&gt;0)</formula>
    </cfRule>
  </conditionalFormatting>
  <conditionalFormatting sqref="K56">
    <cfRule type="expression" dxfId="434" priority="4429">
      <formula>AND(R56&gt;=0,K56&lt;NOW(),H56&gt;0)</formula>
    </cfRule>
    <cfRule type="expression" dxfId="433" priority="4430">
      <formula>AND(#REF!&gt;=0,#REF!&lt;NOW(),#REF!&gt;0)</formula>
    </cfRule>
  </conditionalFormatting>
  <conditionalFormatting sqref="K58:K59">
    <cfRule type="expression" dxfId="432" priority="4433">
      <formula>AND(R58&gt;=0,K58&lt;NOW(),H58&gt;0)</formula>
    </cfRule>
    <cfRule type="expression" dxfId="431" priority="4434">
      <formula>AND(#REF!&gt;=0,#REF!&lt;NOW(),#REF!&gt;0)</formula>
    </cfRule>
  </conditionalFormatting>
  <conditionalFormatting sqref="K57 K66 K70:K71 K44:K45">
    <cfRule type="expression" dxfId="430" priority="4435">
      <formula>AND(R44&gt;=0,K44&lt;NOW(),H44&gt;0)</formula>
    </cfRule>
    <cfRule type="expression" dxfId="429" priority="4436">
      <formula>AND(#REF!&gt;=0,#REF!&lt;NOW(),#REF!&gt;0)</formula>
    </cfRule>
  </conditionalFormatting>
  <conditionalFormatting sqref="K61 K42">
    <cfRule type="expression" dxfId="428" priority="4441">
      <formula>AND(R42&gt;=0,K42&lt;NOW(),H42&gt;0)</formula>
    </cfRule>
    <cfRule type="expression" dxfId="427" priority="4442">
      <formula>AND(#REF!&gt;=0,#REF!&lt;NOW(),#REF!&gt;0)</formula>
    </cfRule>
  </conditionalFormatting>
  <conditionalFormatting sqref="K62 K48 K27:K28 K14">
    <cfRule type="expression" dxfId="426" priority="4443">
      <formula>AND(R14&gt;=0,K14&lt;NOW(),H14&gt;0)</formula>
    </cfRule>
    <cfRule type="expression" dxfId="425" priority="4444">
      <formula>AND(#REF!&gt;=0,#REF!&lt;NOW(),#REF!&gt;0)</formula>
    </cfRule>
  </conditionalFormatting>
  <conditionalFormatting sqref="K60">
    <cfRule type="expression" dxfId="424" priority="4445">
      <formula>AND(R60&gt;=0,K60&lt;NOW(),H60&gt;0)</formula>
    </cfRule>
    <cfRule type="expression" dxfId="423" priority="4446">
      <formula>AND(#REF!&gt;=0,#REF!&lt;NOW(),#REF!&gt;0)</formula>
    </cfRule>
  </conditionalFormatting>
  <conditionalFormatting sqref="K68 K63:K65 K49:K51">
    <cfRule type="expression" dxfId="422" priority="4447">
      <formula>AND(R49&gt;=0,K49&lt;NOW(),H49&gt;0)</formula>
    </cfRule>
    <cfRule type="expression" dxfId="421" priority="4448">
      <formula>AND(#REF!&gt;=0,#REF!&lt;NOW(),#REF!&gt;0)</formula>
    </cfRule>
  </conditionalFormatting>
  <conditionalFormatting sqref="K53:K55 K34:K36">
    <cfRule type="expression" dxfId="420" priority="4475">
      <formula>AND(R34&gt;=0,K34&lt;NOW(),H34&gt;0)</formula>
    </cfRule>
    <cfRule type="expression" dxfId="419" priority="4476">
      <formula>AND(#REF!&gt;=0,#REF!&lt;NOW(),#REF!&gt;0)</formula>
    </cfRule>
  </conditionalFormatting>
  <conditionalFormatting sqref="K46">
    <cfRule type="expression" dxfId="418" priority="4563">
      <formula>AND(R46&gt;=0,K46&lt;NOW(),H46&gt;0)</formula>
    </cfRule>
    <cfRule type="expression" dxfId="417" priority="4564">
      <formula>AND(#REF!&gt;=0,#REF!&lt;NOW(),#REF!&gt;0)</formula>
    </cfRule>
  </conditionalFormatting>
  <conditionalFormatting sqref="K43 K13">
    <cfRule type="expression" dxfId="416" priority="4567">
      <formula>AND(R13&gt;=0,K13&lt;NOW(),H13&gt;0)</formula>
    </cfRule>
    <cfRule type="expression" dxfId="415" priority="4568">
      <formula>AND(#REF!&gt;=0,#REF!&lt;NOW(),#REF!&gt;0)</formula>
    </cfRule>
  </conditionalFormatting>
  <conditionalFormatting sqref="K40:K41 K12">
    <cfRule type="expression" dxfId="414" priority="4569">
      <formula>AND(R12&gt;=0,K12&lt;NOW(),H12&gt;0)</formula>
    </cfRule>
    <cfRule type="expression" dxfId="413" priority="4570">
      <formula>AND(R6&gt;=0,K6&lt;NOW(),H6&gt;0)</formula>
    </cfRule>
  </conditionalFormatting>
  <conditionalFormatting sqref="K38">
    <cfRule type="expression" dxfId="412" priority="4585">
      <formula>AND(R38&gt;=0,K38&lt;NOW(),H38&gt;0)</formula>
    </cfRule>
    <cfRule type="expression" dxfId="411" priority="4586">
      <formula>AND(#REF!&gt;=0,#REF!&lt;NOW(),#REF!&gt;0)</formula>
    </cfRule>
  </conditionalFormatting>
  <conditionalFormatting sqref="K39 K23:K24 K11 K9">
    <cfRule type="expression" dxfId="410" priority="4587">
      <formula>AND(R9&gt;=0,K9&lt;NOW(),H9&gt;0)</formula>
    </cfRule>
    <cfRule type="expression" dxfId="409" priority="4588">
      <formula>AND(#REF!&gt;=0,#REF!&lt;NOW(),#REF!&gt;0)</formula>
    </cfRule>
  </conditionalFormatting>
  <conditionalFormatting sqref="K37 K25 K18:K19">
    <cfRule type="expression" dxfId="408" priority="4597">
      <formula>AND(R18&gt;=0,K18&lt;NOW(),H18&gt;0)</formula>
    </cfRule>
    <cfRule type="expression" dxfId="407" priority="4598">
      <formula>AND(#REF!&gt;=0,#REF!&lt;NOW(),#REF!&gt;0)</formula>
    </cfRule>
  </conditionalFormatting>
  <conditionalFormatting sqref="K29:K30">
    <cfRule type="expression" dxfId="406" priority="4659">
      <formula>AND(R29&gt;=0,K29&lt;NOW(),H29&gt;0)</formula>
    </cfRule>
    <cfRule type="expression" dxfId="405" priority="4660">
      <formula>AND(#REF!&gt;=0,#REF!&lt;NOW(),#REF!&gt;0)</formula>
    </cfRule>
  </conditionalFormatting>
  <conditionalFormatting sqref="K26">
    <cfRule type="expression" dxfId="404" priority="4675">
      <formula>AND(R26&gt;=0,K26&lt;NOW(),H26&gt;0)</formula>
    </cfRule>
    <cfRule type="expression" dxfId="403" priority="4676">
      <formula>AND(R17&gt;=0,K17&lt;NOW(),H17&gt;0)</formula>
    </cfRule>
  </conditionalFormatting>
  <conditionalFormatting sqref="K17">
    <cfRule type="expression" dxfId="402" priority="4743">
      <formula>AND(R17&gt;=0,K17&lt;NOW(),H17&gt;0)</formula>
    </cfRule>
    <cfRule type="expression" dxfId="401" priority="4744">
      <formula>AND(R9&gt;=0,K9&lt;NOW(),H9&gt;0)</formula>
    </cfRule>
  </conditionalFormatting>
  <conditionalFormatting sqref="K10">
    <cfRule type="expression" dxfId="400" priority="4767">
      <formula>AND(R10&gt;=0,K10&lt;NOW(),H10&gt;0)</formula>
    </cfRule>
    <cfRule type="expression" dxfId="399" priority="4768">
      <formula>AND(R6&gt;=0,K6&lt;NOW(),H6&gt;0)</formula>
    </cfRule>
  </conditionalFormatting>
  <conditionalFormatting sqref="K6">
    <cfRule type="expression" dxfId="398" priority="4769">
      <formula>AND(R6&gt;=0,K6&lt;NOW(),H6&gt;0)</formula>
    </cfRule>
    <cfRule type="expression" dxfId="397" priority="4770">
      <formula>AND(R1048535&gt;=0,K1048535&lt;NOW(),H1048535&gt;0)</formula>
    </cfRule>
  </conditionalFormatting>
  <conditionalFormatting sqref="K74 K7:K8">
    <cfRule type="expression" dxfId="396" priority="51">
      <formula>AND(R7&gt;=0,K7&lt;NOW(),H7&gt;0)</formula>
    </cfRule>
    <cfRule type="expression" dxfId="395" priority="52">
      <formula>AND(R1048552&gt;=0,K1048552&lt;NOW(),H1048552&gt;0)</formula>
    </cfRule>
  </conditionalFormatting>
  <conditionalFormatting sqref="K75">
    <cfRule type="expression" dxfId="394" priority="49">
      <formula>AND(R75&gt;=0,K75&lt;NOW(),H75&gt;0)</formula>
    </cfRule>
    <cfRule type="expression" dxfId="393" priority="50">
      <formula>AND(R44&gt;=0,K44&lt;NOW(),H44&gt;0)</formula>
    </cfRule>
  </conditionalFormatting>
  <conditionalFormatting sqref="K20">
    <cfRule type="expression" dxfId="392" priority="47">
      <formula>AND(R20&gt;=0,K20&lt;NOW(),H20&gt;0)</formula>
    </cfRule>
    <cfRule type="expression" dxfId="391" priority="48">
      <formula>AND(#REF!&gt;=0,#REF!&lt;NOW(),#REF!&gt;0)</formula>
    </cfRule>
  </conditionalFormatting>
  <conditionalFormatting sqref="K76">
    <cfRule type="expression" dxfId="390" priority="45">
      <formula>AND(R76&gt;=0,K76&lt;NOW(),H76&gt;0)</formula>
    </cfRule>
    <cfRule type="expression" dxfId="389" priority="46">
      <formula>AND(R45&gt;=0,K45&lt;NOW(),H45&gt;0)</formula>
    </cfRule>
  </conditionalFormatting>
  <conditionalFormatting sqref="K77">
    <cfRule type="expression" dxfId="388" priority="43">
      <formula>AND(R77&gt;=0,K77&lt;NOW(),H77&gt;0)</formula>
    </cfRule>
    <cfRule type="expression" dxfId="387" priority="44">
      <formula>AND(R46&gt;=0,K46&lt;NOW(),H46&gt;0)</formula>
    </cfRule>
  </conditionalFormatting>
  <conditionalFormatting sqref="K78">
    <cfRule type="expression" dxfId="386" priority="41">
      <formula>AND(R78&gt;=0,K78&lt;NOW(),H78&gt;0)</formula>
    </cfRule>
    <cfRule type="expression" dxfId="385" priority="42">
      <formula>AND(#REF!&gt;=0,#REF!&lt;NOW(),#REF!&gt;0)</formula>
    </cfRule>
  </conditionalFormatting>
  <conditionalFormatting sqref="K22">
    <cfRule type="expression" dxfId="384" priority="39">
      <formula>AND(R22&gt;=0,K22&lt;NOW(),H22&gt;0)</formula>
    </cfRule>
    <cfRule type="expression" dxfId="383" priority="40">
      <formula>AND(#REF!&gt;=0,#REF!&lt;NOW(),#REF!&gt;0)</formula>
    </cfRule>
  </conditionalFormatting>
  <conditionalFormatting sqref="K79">
    <cfRule type="expression" dxfId="382" priority="37">
      <formula>AND(R79&gt;=0,K79&lt;NOW(),H79&gt;0)</formula>
    </cfRule>
    <cfRule type="expression" dxfId="381" priority="38">
      <formula>AND(#REF!&gt;=0,#REF!&lt;NOW(),#REF!&gt;0)</formula>
    </cfRule>
  </conditionalFormatting>
  <conditionalFormatting sqref="K80">
    <cfRule type="expression" dxfId="380" priority="33">
      <formula>AND(R80&gt;=0,K80&lt;NOW(),H80&gt;0)</formula>
    </cfRule>
    <cfRule type="expression" dxfId="379" priority="34">
      <formula>AND(#REF!&gt;=0,#REF!&lt;NOW(),#REF!&gt;0)</formula>
    </cfRule>
  </conditionalFormatting>
  <conditionalFormatting sqref="K81">
    <cfRule type="expression" dxfId="378" priority="31">
      <formula>AND(R81&gt;=0,K81&lt;NOW(),H81&gt;0)</formula>
    </cfRule>
    <cfRule type="expression" dxfId="377" priority="32">
      <formula>AND(#REF!&gt;=0,#REF!&lt;NOW(),#REF!&gt;0)</formula>
    </cfRule>
  </conditionalFormatting>
  <conditionalFormatting sqref="K82">
    <cfRule type="expression" dxfId="376" priority="29">
      <formula>AND(R82&gt;=0,K82&lt;NOW(),H82&gt;0)</formula>
    </cfRule>
    <cfRule type="expression" dxfId="375" priority="30">
      <formula>AND(#REF!&gt;=0,#REF!&lt;NOW(),#REF!&gt;0)</formula>
    </cfRule>
  </conditionalFormatting>
  <conditionalFormatting sqref="K83">
    <cfRule type="expression" dxfId="374" priority="27">
      <formula>AND(R83&gt;=0,K83&lt;NOW(),H83&gt;0)</formula>
    </cfRule>
    <cfRule type="expression" dxfId="373" priority="28">
      <formula>AND(#REF!&gt;=0,#REF!&lt;NOW(),#REF!&gt;0)</formula>
    </cfRule>
  </conditionalFormatting>
  <conditionalFormatting sqref="K84">
    <cfRule type="expression" dxfId="372" priority="25">
      <formula>AND(R84&gt;=0,K84&lt;NOW(),H84&gt;0)</formula>
    </cfRule>
    <cfRule type="expression" dxfId="371" priority="26">
      <formula>AND(#REF!&gt;=0,#REF!&lt;NOW(),#REF!&gt;0)</formula>
    </cfRule>
  </conditionalFormatting>
  <conditionalFormatting sqref="K85">
    <cfRule type="expression" dxfId="370" priority="23">
      <formula>AND(R85&gt;=0,K85&lt;NOW(),H85&gt;0)</formula>
    </cfRule>
    <cfRule type="expression" dxfId="369" priority="24">
      <formula>AND(#REF!&gt;=0,#REF!&lt;NOW(),#REF!&gt;0)</formula>
    </cfRule>
  </conditionalFormatting>
  <conditionalFormatting sqref="K86">
    <cfRule type="expression" dxfId="368" priority="21">
      <formula>AND(R86&gt;=0,K86&lt;NOW(),H86&gt;0)</formula>
    </cfRule>
    <cfRule type="expression" dxfId="367" priority="22">
      <formula>AND(#REF!&gt;=0,#REF!&lt;NOW(),#REF!&gt;0)</formula>
    </cfRule>
  </conditionalFormatting>
  <conditionalFormatting sqref="K87">
    <cfRule type="expression" dxfId="366" priority="19">
      <formula>AND(R87&gt;=0,K87&lt;NOW(),H87&gt;0)</formula>
    </cfRule>
    <cfRule type="expression" dxfId="365" priority="20">
      <formula>AND(#REF!&gt;=0,#REF!&lt;NOW(),#REF!&gt;0)</formula>
    </cfRule>
  </conditionalFormatting>
  <conditionalFormatting sqref="K88">
    <cfRule type="expression" dxfId="364" priority="17">
      <formula>AND(R88&gt;=0,K88&lt;NOW(),H88&gt;0)</formula>
    </cfRule>
    <cfRule type="expression" dxfId="363" priority="18">
      <formula>AND(#REF!&gt;=0,#REF!&lt;NOW(),#REF!&gt;0)</formula>
    </cfRule>
  </conditionalFormatting>
  <conditionalFormatting sqref="K89">
    <cfRule type="expression" dxfId="362" priority="15">
      <formula>AND(R89&gt;=0,K89&lt;NOW(),H89&gt;0)</formula>
    </cfRule>
    <cfRule type="expression" dxfId="361" priority="16">
      <formula>AND(#REF!&gt;=0,#REF!&lt;NOW(),#REF!&gt;0)</formula>
    </cfRule>
  </conditionalFormatting>
  <conditionalFormatting sqref="K90">
    <cfRule type="expression" dxfId="360" priority="13">
      <formula>AND(R90&gt;=0,K90&lt;NOW(),H90&gt;0)</formula>
    </cfRule>
    <cfRule type="expression" dxfId="359" priority="14">
      <formula>AND(#REF!&gt;=0,#REF!&lt;NOW(),#REF!&gt;0)</formula>
    </cfRule>
  </conditionalFormatting>
  <conditionalFormatting sqref="K91">
    <cfRule type="expression" dxfId="358" priority="11">
      <formula>AND(R91&gt;=0,K91&lt;NOW(),H91&gt;0)</formula>
    </cfRule>
    <cfRule type="expression" dxfId="357" priority="12">
      <formula>AND(#REF!&gt;=0,#REF!&lt;NOW(),#REF!&gt;0)</formula>
    </cfRule>
  </conditionalFormatting>
  <conditionalFormatting sqref="K92">
    <cfRule type="expression" dxfId="356" priority="7">
      <formula>AND(R92&gt;=0,K92&lt;NOW(),H92&gt;0)</formula>
    </cfRule>
    <cfRule type="expression" dxfId="355" priority="8">
      <formula>AND(#REF!&gt;=0,#REF!&lt;NOW(),#REF!&gt;0)</formula>
    </cfRule>
  </conditionalFormatting>
  <conditionalFormatting sqref="K93">
    <cfRule type="expression" dxfId="354" priority="5">
      <formula>AND(R93&gt;=0,K93&lt;NOW(),H93&gt;0)</formula>
    </cfRule>
    <cfRule type="expression" dxfId="353" priority="6">
      <formula>AND(#REF!&gt;=0,#REF!&lt;NOW(),#REF!&gt;0)</formula>
    </cfRule>
  </conditionalFormatting>
  <conditionalFormatting sqref="K94">
    <cfRule type="expression" dxfId="352" priority="3">
      <formula>AND(R94&gt;=0,K94&lt;NOW(),H94&gt;0)</formula>
    </cfRule>
    <cfRule type="expression" dxfId="351" priority="4">
      <formula>AND(#REF!&gt;=0,#REF!&lt;NOW(),#REF!&gt;0)</formula>
    </cfRule>
  </conditionalFormatting>
  <conditionalFormatting sqref="K95">
    <cfRule type="expression" dxfId="350" priority="1">
      <formula>AND(R95&gt;=0,K95&lt;NOW(),H95&gt;0)</formula>
    </cfRule>
    <cfRule type="expression" dxfId="349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847" id="{1915D48D-168B-4EE5-A459-3D0DF77E4DE6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4848" id="{9C6F9700-BF47-4936-AD6F-655EF70DBF4E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m:sqref>K52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"/>
  <sheetViews>
    <sheetView workbookViewId="0">
      <pane ySplit="2" topLeftCell="A82" activePane="bottomLeft" state="frozen"/>
      <selection pane="bottomLeft" activeCell="B94" sqref="B94"/>
    </sheetView>
  </sheetViews>
  <sheetFormatPr defaultRowHeight="13.5" x14ac:dyDescent="0.15"/>
  <cols>
    <col min="1" max="1" width="9" style="24" customWidth="1"/>
    <col min="2" max="2" width="15.25" style="24" customWidth="1"/>
    <col min="3" max="3" width="7.125" style="24" bestFit="1" customWidth="1"/>
    <col min="4" max="4" width="3.375" style="24" bestFit="1" customWidth="1"/>
    <col min="5" max="5" width="6.375" style="24" bestFit="1" customWidth="1"/>
    <col min="6" max="7" width="5.25" style="24" bestFit="1" customWidth="1"/>
    <col min="8" max="8" width="7.25" style="24" bestFit="1" customWidth="1"/>
    <col min="9" max="9" width="11.625" style="25" bestFit="1" customWidth="1"/>
    <col min="10" max="10" width="9" style="24"/>
    <col min="11" max="11" width="11.625" style="25" bestFit="1" customWidth="1"/>
    <col min="12" max="12" width="9" style="24"/>
    <col min="13" max="13" width="10.5" style="26" bestFit="1" customWidth="1"/>
    <col min="14" max="14" width="9" style="24"/>
    <col min="15" max="15" width="11.625" style="24" bestFit="1" customWidth="1"/>
    <col min="16" max="18" width="9" style="24"/>
    <col min="19" max="19" width="11" style="24" bestFit="1" customWidth="1"/>
    <col min="20" max="21" width="9" style="24"/>
    <col min="22" max="22" width="11.625" style="24" bestFit="1" customWidth="1"/>
    <col min="23" max="16384" width="9" style="24"/>
  </cols>
  <sheetData>
    <row r="1" spans="1:26" x14ac:dyDescent="0.15">
      <c r="K1" s="25">
        <f>I1+J1</f>
        <v>0</v>
      </c>
      <c r="N1" s="24" t="e">
        <f>(L1+M1)*36500/(H1*J1)</f>
        <v>#DIV/0!</v>
      </c>
      <c r="Q1" s="24" t="e">
        <f>(L1+M1+P1)*36500/(H1*J1)</f>
        <v>#DIV/0!</v>
      </c>
      <c r="V1" s="24" t="e">
        <f>(T1+U1)*36500/((S1-I1)*H1)</f>
        <v>#DIV/0!</v>
      </c>
      <c r="W1" s="24">
        <f>R1+H1</f>
        <v>0</v>
      </c>
    </row>
    <row r="2" spans="1:26" x14ac:dyDescent="0.15">
      <c r="C2" s="24" t="s">
        <v>263</v>
      </c>
      <c r="D2" s="24" t="s">
        <v>276</v>
      </c>
      <c r="E2" s="24" t="s">
        <v>315</v>
      </c>
      <c r="F2" s="24" t="s">
        <v>265</v>
      </c>
      <c r="G2" s="24" t="s">
        <v>288</v>
      </c>
      <c r="H2" s="24" t="s">
        <v>266</v>
      </c>
      <c r="I2" s="25" t="s">
        <v>272</v>
      </c>
      <c r="J2" s="24" t="s">
        <v>267</v>
      </c>
      <c r="K2" s="25" t="s">
        <v>273</v>
      </c>
      <c r="L2" s="24" t="s">
        <v>268</v>
      </c>
      <c r="M2" s="26" t="s">
        <v>4</v>
      </c>
      <c r="N2" s="24" t="s">
        <v>269</v>
      </c>
      <c r="O2" s="24" t="s">
        <v>270</v>
      </c>
      <c r="P2" s="24" t="s">
        <v>271</v>
      </c>
      <c r="Q2" s="24" t="s">
        <v>274</v>
      </c>
      <c r="R2" s="24" t="s">
        <v>285</v>
      </c>
      <c r="S2" s="24" t="s">
        <v>281</v>
      </c>
      <c r="T2" s="24" t="s">
        <v>282</v>
      </c>
      <c r="U2" s="24" t="s">
        <v>7</v>
      </c>
      <c r="V2" s="24" t="s">
        <v>283</v>
      </c>
      <c r="W2" s="24" t="s">
        <v>346</v>
      </c>
      <c r="X2" t="s">
        <v>818</v>
      </c>
      <c r="Y2" t="s">
        <v>354</v>
      </c>
      <c r="Z2" s="51" t="s">
        <v>661</v>
      </c>
    </row>
    <row r="3" spans="1:26" ht="19.5" customHeight="1" x14ac:dyDescent="0.15">
      <c r="A3" s="24">
        <v>1002</v>
      </c>
      <c r="B3" s="27" t="s">
        <v>436</v>
      </c>
      <c r="C3" s="24">
        <f>IF(COUNTIF(系1703!A:A,B3),1,0)</f>
        <v>1</v>
      </c>
      <c r="D3" s="24">
        <f>IF(COUNTIF(系1703!C:C,B3),1,0)</f>
        <v>1</v>
      </c>
      <c r="E3" s="24">
        <f>IF(COUNTIF(系1703!D:D,B3),1,0)</f>
        <v>1</v>
      </c>
      <c r="F3" s="24">
        <f>IF(COUNTIF(系1703!E:E,B3),1,0)</f>
        <v>1</v>
      </c>
      <c r="G3" s="24">
        <f>SUM(C3:F3)</f>
        <v>4</v>
      </c>
      <c r="H3" s="24">
        <v>970</v>
      </c>
      <c r="I3" s="25">
        <v>42865</v>
      </c>
      <c r="J3" s="24">
        <v>93</v>
      </c>
      <c r="K3" s="25">
        <f t="shared" ref="K3:K22" si="0">I3+J3</f>
        <v>42958</v>
      </c>
      <c r="L3" s="24">
        <v>13</v>
      </c>
      <c r="M3" s="28">
        <v>30</v>
      </c>
      <c r="N3" s="24">
        <f t="shared" ref="N3:N19" si="1">(L3+M3)*36500/(H3*J3)</f>
        <v>17.39829287218712</v>
      </c>
      <c r="Q3" s="24">
        <f t="shared" ref="Q3:Q19" si="2">(L3+M3+P3)*36500/(H3*J3)</f>
        <v>17.39829287218712</v>
      </c>
      <c r="R3" s="24">
        <v>-970</v>
      </c>
      <c r="S3" s="29">
        <v>42958</v>
      </c>
      <c r="T3" s="24">
        <v>42.5</v>
      </c>
      <c r="V3" s="24">
        <f t="shared" ref="V3:V19" si="3">(T3+U3)*36500/((S3-I3)*H3)</f>
        <v>17.195987141115175</v>
      </c>
      <c r="W3" s="24">
        <f>R3+H3</f>
        <v>0</v>
      </c>
      <c r="X3">
        <f>(L3+M3+P3)*31/(J3)</f>
        <v>14.333333333333334</v>
      </c>
      <c r="Y3">
        <f>(T3+U3)*31/(J3)</f>
        <v>14.166666666666666</v>
      </c>
      <c r="Z3" s="36">
        <f t="shared" ref="Z3:Z46" si="4">U3-P3</f>
        <v>0</v>
      </c>
    </row>
    <row r="4" spans="1:26" ht="19.5" customHeight="1" x14ac:dyDescent="0.15">
      <c r="B4" s="27" t="s">
        <v>18</v>
      </c>
      <c r="C4" s="24">
        <f>IF(COUNTIF(系1703!A:A,B4),1,0)</f>
        <v>1</v>
      </c>
      <c r="D4" s="24">
        <f>IF(COUNTIF(系1703!C:C,B4),1,0)</f>
        <v>1</v>
      </c>
      <c r="E4" s="24">
        <f>IF(COUNTIF(系1703!D:D,B4),1,0)</f>
        <v>1</v>
      </c>
      <c r="F4" s="24">
        <f>IF(COUNTIF(系1703!E:E,B4),1,0)</f>
        <v>1</v>
      </c>
      <c r="G4" s="24">
        <f>SUM(C4:F4)</f>
        <v>4</v>
      </c>
      <c r="H4" s="24">
        <v>19930</v>
      </c>
      <c r="I4" s="25">
        <v>42865</v>
      </c>
      <c r="J4" s="24">
        <v>32</v>
      </c>
      <c r="K4" s="25">
        <f t="shared" si="0"/>
        <v>42897</v>
      </c>
      <c r="L4" s="24">
        <v>160</v>
      </c>
      <c r="M4" s="28">
        <v>70</v>
      </c>
      <c r="N4" s="24">
        <f t="shared" si="1"/>
        <v>13.163258906171601</v>
      </c>
      <c r="O4" s="24" t="s">
        <v>289</v>
      </c>
      <c r="P4" s="24">
        <v>145</v>
      </c>
      <c r="Q4" s="24">
        <f t="shared" si="2"/>
        <v>21.461835173105872</v>
      </c>
      <c r="R4" s="24">
        <v>-19930</v>
      </c>
      <c r="S4" s="29">
        <v>42898</v>
      </c>
      <c r="T4" s="24">
        <v>230</v>
      </c>
      <c r="U4" s="24">
        <v>145</v>
      </c>
      <c r="V4" s="24">
        <f t="shared" si="3"/>
        <v>20.811476531496602</v>
      </c>
      <c r="W4" s="24">
        <f>R4+H4</f>
        <v>0</v>
      </c>
      <c r="X4">
        <f t="shared" ref="X4:X67" si="5">(L4+M4+P4)*31/(J4)</f>
        <v>363.28125</v>
      </c>
      <c r="Y4">
        <f t="shared" ref="Y4:Y67" si="6">(T4+U4)*31/(J4)</f>
        <v>363.28125</v>
      </c>
      <c r="Z4" s="36">
        <f t="shared" si="4"/>
        <v>0</v>
      </c>
    </row>
    <row r="5" spans="1:26" x14ac:dyDescent="0.15">
      <c r="B5" s="24" t="s">
        <v>130</v>
      </c>
      <c r="C5" s="24">
        <f>IF(COUNTIF(系1703!A:A,B5),1,0)</f>
        <v>0</v>
      </c>
      <c r="D5" s="24">
        <f>IF(COUNTIF(系1703!C:C,B5),1,0)</f>
        <v>1</v>
      </c>
      <c r="E5" s="24">
        <f>IF(COUNTIF(系1703!D:D,B5),1,0)</f>
        <v>1</v>
      </c>
      <c r="F5" s="24">
        <f>IF(COUNTIF(系1703!E:E,B5),1,0)</f>
        <v>1</v>
      </c>
      <c r="G5" s="24">
        <f t="shared" ref="G5:G19" si="7">SUM(C5:F5)</f>
        <v>3</v>
      </c>
      <c r="H5" s="24">
        <v>5000</v>
      </c>
      <c r="I5" s="25">
        <v>42825</v>
      </c>
      <c r="J5" s="24">
        <v>33</v>
      </c>
      <c r="K5" s="25">
        <f t="shared" si="0"/>
        <v>42858</v>
      </c>
      <c r="L5" s="24">
        <v>42</v>
      </c>
      <c r="N5" s="24">
        <f t="shared" si="1"/>
        <v>9.290909090909091</v>
      </c>
      <c r="O5" s="24" t="s">
        <v>16</v>
      </c>
      <c r="P5" s="24">
        <v>100</v>
      </c>
      <c r="Q5" s="24">
        <f t="shared" si="2"/>
        <v>31.412121212121214</v>
      </c>
      <c r="R5" s="24">
        <v>-5000</v>
      </c>
      <c r="S5" s="29">
        <v>42860</v>
      </c>
      <c r="T5" s="24">
        <v>40</v>
      </c>
      <c r="U5" s="24">
        <v>100</v>
      </c>
      <c r="V5" s="24">
        <f t="shared" si="3"/>
        <v>29.2</v>
      </c>
      <c r="W5" s="24">
        <f t="shared" ref="W5:W14" si="8">R5+H5</f>
        <v>0</v>
      </c>
      <c r="X5">
        <f t="shared" si="5"/>
        <v>133.39393939393941</v>
      </c>
      <c r="Y5">
        <f t="shared" si="6"/>
        <v>131.5151515151515</v>
      </c>
      <c r="Z5" s="36">
        <f t="shared" si="4"/>
        <v>0</v>
      </c>
    </row>
    <row r="6" spans="1:26" x14ac:dyDescent="0.15">
      <c r="B6" s="24" t="s">
        <v>10</v>
      </c>
      <c r="C6" s="24">
        <f>IF(COUNTIF(系1703!A:A,B6),1,0)</f>
        <v>1</v>
      </c>
      <c r="D6" s="24">
        <f>IF(COUNTIF(系1703!C:C,B6),1,0)</f>
        <v>1</v>
      </c>
      <c r="E6" s="24">
        <f>IF(COUNTIF(系1703!D:D,B6),1,0)</f>
        <v>1</v>
      </c>
      <c r="F6" s="24">
        <f>IF(COUNTIF(系1703!E:E,B6),1,0)</f>
        <v>1</v>
      </c>
      <c r="G6" s="24">
        <f t="shared" si="7"/>
        <v>4</v>
      </c>
      <c r="H6" s="24">
        <v>4950</v>
      </c>
      <c r="I6" s="25">
        <v>42867</v>
      </c>
      <c r="J6" s="24">
        <v>32</v>
      </c>
      <c r="K6" s="25">
        <f t="shared" si="0"/>
        <v>42899</v>
      </c>
      <c r="L6" s="24">
        <v>35</v>
      </c>
      <c r="M6" s="26">
        <v>50</v>
      </c>
      <c r="N6" s="24">
        <f t="shared" si="1"/>
        <v>19.5864898989899</v>
      </c>
      <c r="O6" s="24" t="s">
        <v>411</v>
      </c>
      <c r="Q6" s="24">
        <f t="shared" si="2"/>
        <v>19.5864898989899</v>
      </c>
      <c r="R6" s="24">
        <v>-4950</v>
      </c>
      <c r="S6" s="29">
        <v>42901</v>
      </c>
      <c r="T6" s="24">
        <v>83.33</v>
      </c>
      <c r="V6" s="24">
        <f t="shared" si="3"/>
        <v>18.072162804515745</v>
      </c>
      <c r="W6" s="24">
        <f t="shared" si="8"/>
        <v>0</v>
      </c>
      <c r="X6">
        <f t="shared" si="5"/>
        <v>82.34375</v>
      </c>
      <c r="Y6">
        <f t="shared" si="6"/>
        <v>80.725937500000001</v>
      </c>
      <c r="Z6" s="36">
        <f t="shared" si="4"/>
        <v>0</v>
      </c>
    </row>
    <row r="7" spans="1:26" x14ac:dyDescent="0.15">
      <c r="B7" s="24" t="s">
        <v>136</v>
      </c>
      <c r="C7" s="24">
        <f>IF(COUNTIF(系1703!A:A,B7),1,0)</f>
        <v>0</v>
      </c>
      <c r="D7" s="24">
        <f>IF(COUNTIF(系1703!C:C,B7),1,0)</f>
        <v>1</v>
      </c>
      <c r="E7" s="24">
        <f>IF(COUNTIF(系1703!D:D,B7),1,0)</f>
        <v>1</v>
      </c>
      <c r="F7" s="24">
        <f>IF(COUNTIF(系1703!E:E,B7),1,0)</f>
        <v>1</v>
      </c>
      <c r="G7" s="24">
        <f t="shared" si="7"/>
        <v>3</v>
      </c>
      <c r="H7" s="24">
        <v>5000</v>
      </c>
      <c r="I7" s="25">
        <v>42826</v>
      </c>
      <c r="J7" s="24">
        <v>31</v>
      </c>
      <c r="K7" s="25">
        <f t="shared" si="0"/>
        <v>42857</v>
      </c>
      <c r="L7" s="24">
        <v>40</v>
      </c>
      <c r="M7" s="26">
        <v>53</v>
      </c>
      <c r="N7" s="24">
        <f t="shared" si="1"/>
        <v>21.9</v>
      </c>
      <c r="O7" s="24" t="s">
        <v>348</v>
      </c>
      <c r="P7" s="24">
        <v>40</v>
      </c>
      <c r="Q7" s="24">
        <f t="shared" si="2"/>
        <v>31.319354838709678</v>
      </c>
      <c r="R7" s="24">
        <v>-5000</v>
      </c>
      <c r="S7" s="29">
        <v>42859</v>
      </c>
      <c r="T7" s="24">
        <v>98.26</v>
      </c>
      <c r="U7" s="24">
        <v>40</v>
      </c>
      <c r="V7" s="24">
        <f t="shared" si="3"/>
        <v>30.584787878787878</v>
      </c>
      <c r="W7" s="24">
        <f t="shared" si="8"/>
        <v>0</v>
      </c>
      <c r="X7">
        <f t="shared" si="5"/>
        <v>133</v>
      </c>
      <c r="Y7">
        <f t="shared" si="6"/>
        <v>138.26</v>
      </c>
      <c r="Z7" s="36">
        <f t="shared" si="4"/>
        <v>0</v>
      </c>
    </row>
    <row r="8" spans="1:26" x14ac:dyDescent="0.15">
      <c r="B8" s="24" t="s">
        <v>132</v>
      </c>
      <c r="C8" s="24">
        <f>IF(COUNTIF(系1703!A:A,B8),1,0)</f>
        <v>0</v>
      </c>
      <c r="D8" s="24">
        <f>IF(COUNTIF(系1703!C:C,B8),1,0)</f>
        <v>1</v>
      </c>
      <c r="E8" s="24">
        <f>IF(COUNTIF(系1703!D:D,B8),1,0)</f>
        <v>1</v>
      </c>
      <c r="F8" s="24">
        <f>IF(COUNTIF(系1703!E:E,B8),1,0)</f>
        <v>1</v>
      </c>
      <c r="G8" s="24">
        <f t="shared" si="7"/>
        <v>3</v>
      </c>
      <c r="H8" s="24">
        <v>6000</v>
      </c>
      <c r="I8" s="25">
        <v>42872</v>
      </c>
      <c r="J8" s="24">
        <v>31</v>
      </c>
      <c r="K8" s="25">
        <f t="shared" si="0"/>
        <v>42903</v>
      </c>
      <c r="L8" s="24">
        <v>30</v>
      </c>
      <c r="N8" s="24">
        <f t="shared" si="1"/>
        <v>5.887096774193548</v>
      </c>
      <c r="O8" s="24" t="s">
        <v>399</v>
      </c>
      <c r="P8" s="24">
        <v>100</v>
      </c>
      <c r="Q8" s="24">
        <f t="shared" si="2"/>
        <v>25.510752688172044</v>
      </c>
      <c r="R8" s="24">
        <v>-6000</v>
      </c>
      <c r="S8" s="29">
        <v>42905</v>
      </c>
      <c r="T8" s="24">
        <v>32.89</v>
      </c>
      <c r="U8" s="24">
        <v>100</v>
      </c>
      <c r="V8" s="24">
        <f t="shared" si="3"/>
        <v>24.497398989898986</v>
      </c>
      <c r="W8" s="24">
        <f t="shared" si="8"/>
        <v>0</v>
      </c>
      <c r="X8">
        <f t="shared" si="5"/>
        <v>130</v>
      </c>
      <c r="Y8">
        <f t="shared" si="6"/>
        <v>132.88999999999999</v>
      </c>
      <c r="Z8" s="36">
        <f t="shared" si="4"/>
        <v>0</v>
      </c>
    </row>
    <row r="9" spans="1:26" x14ac:dyDescent="0.15">
      <c r="B9" s="24" t="s">
        <v>137</v>
      </c>
      <c r="C9" s="24">
        <f>IF(COUNTIF(系1703!A:A,B9),1,0)</f>
        <v>0</v>
      </c>
      <c r="D9" s="24">
        <f>IF(COUNTIF(系1703!C:C,B9),1,0)</f>
        <v>1</v>
      </c>
      <c r="E9" s="24">
        <f>IF(COUNTIF(系1703!D:D,B9),1,0)</f>
        <v>1</v>
      </c>
      <c r="F9" s="24">
        <f>IF(COUNTIF(系1703!E:E,B9),1,0)</f>
        <v>1</v>
      </c>
      <c r="G9" s="24">
        <f t="shared" si="7"/>
        <v>3</v>
      </c>
      <c r="H9" s="24">
        <v>1000</v>
      </c>
      <c r="I9" s="25">
        <v>42852</v>
      </c>
      <c r="J9" s="24">
        <v>30</v>
      </c>
      <c r="K9" s="25">
        <f t="shared" si="0"/>
        <v>42882</v>
      </c>
      <c r="L9" s="24">
        <v>5</v>
      </c>
      <c r="M9" s="26">
        <v>5</v>
      </c>
      <c r="N9" s="24">
        <f t="shared" si="1"/>
        <v>12.166666666666666</v>
      </c>
      <c r="Q9" s="24">
        <f t="shared" si="2"/>
        <v>12.166666666666666</v>
      </c>
      <c r="R9" s="24">
        <v>-1000</v>
      </c>
      <c r="S9" s="29">
        <v>42882</v>
      </c>
      <c r="T9" s="24">
        <v>13.54</v>
      </c>
      <c r="V9" s="24">
        <f t="shared" si="3"/>
        <v>16.473666666666666</v>
      </c>
      <c r="W9" s="24">
        <f t="shared" si="8"/>
        <v>0</v>
      </c>
      <c r="X9">
        <f t="shared" si="5"/>
        <v>10.333333333333334</v>
      </c>
      <c r="Y9">
        <f t="shared" si="6"/>
        <v>13.991333333333332</v>
      </c>
      <c r="Z9" s="36">
        <f t="shared" si="4"/>
        <v>0</v>
      </c>
    </row>
    <row r="10" spans="1:26" x14ac:dyDescent="0.15">
      <c r="B10" s="24" t="s">
        <v>129</v>
      </c>
      <c r="C10" s="24">
        <f>IF(COUNTIF(系1703!A:A,B10),1,0)</f>
        <v>0</v>
      </c>
      <c r="D10" s="24">
        <f>IF(COUNTIF(系1703!C:C,B10),1,0)</f>
        <v>1</v>
      </c>
      <c r="E10" s="24">
        <f>IF(COUNTIF(系1703!D:D,B10),1,0)</f>
        <v>1</v>
      </c>
      <c r="F10" s="24">
        <f>IF(COUNTIF(系1703!E:E,B10),1,0)</f>
        <v>1</v>
      </c>
      <c r="G10" s="24">
        <f t="shared" si="7"/>
        <v>3</v>
      </c>
      <c r="H10" s="24">
        <v>5950</v>
      </c>
      <c r="I10" s="25">
        <v>42851</v>
      </c>
      <c r="J10" s="24">
        <v>92</v>
      </c>
      <c r="K10" s="25">
        <f t="shared" si="0"/>
        <v>42943</v>
      </c>
      <c r="L10" s="24">
        <v>150</v>
      </c>
      <c r="M10" s="26">
        <v>50</v>
      </c>
      <c r="N10" s="24">
        <f t="shared" si="1"/>
        <v>13.335769090244794</v>
      </c>
      <c r="O10" s="24" t="s">
        <v>16</v>
      </c>
      <c r="P10" s="24">
        <v>100</v>
      </c>
      <c r="Q10" s="24">
        <f t="shared" si="2"/>
        <v>20.00365363536719</v>
      </c>
      <c r="R10" s="24">
        <v>-5950</v>
      </c>
      <c r="S10" s="29">
        <v>42943</v>
      </c>
      <c r="T10" s="24">
        <v>178.8</v>
      </c>
      <c r="U10" s="24">
        <v>100</v>
      </c>
      <c r="V10" s="24">
        <f t="shared" si="3"/>
        <v>18.590062111801242</v>
      </c>
      <c r="W10" s="24">
        <f t="shared" si="8"/>
        <v>0</v>
      </c>
      <c r="X10">
        <f t="shared" si="5"/>
        <v>101.08695652173913</v>
      </c>
      <c r="Y10">
        <f t="shared" si="6"/>
        <v>93.943478260869583</v>
      </c>
      <c r="Z10" s="36">
        <f t="shared" si="4"/>
        <v>0</v>
      </c>
    </row>
    <row r="11" spans="1:26" x14ac:dyDescent="0.15">
      <c r="B11" s="24" t="s">
        <v>127</v>
      </c>
      <c r="C11" s="24">
        <f>IF(COUNTIF(系1703!A:A,B11),1,0)</f>
        <v>0</v>
      </c>
      <c r="D11" s="24">
        <f>IF(COUNTIF(系1703!C:C,B11),1,0)</f>
        <v>1</v>
      </c>
      <c r="E11" s="24">
        <f>IF(COUNTIF(系1703!D:D,B11),1,0)</f>
        <v>1</v>
      </c>
      <c r="F11" s="24">
        <f>IF(COUNTIF(系1703!E:E,B11),1,0)</f>
        <v>1</v>
      </c>
      <c r="G11" s="24">
        <f t="shared" si="7"/>
        <v>3</v>
      </c>
      <c r="H11" s="24">
        <v>5000</v>
      </c>
      <c r="I11" s="25">
        <v>42825</v>
      </c>
      <c r="J11" s="24">
        <v>33</v>
      </c>
      <c r="K11" s="25">
        <f t="shared" si="0"/>
        <v>42858</v>
      </c>
      <c r="L11" s="24">
        <v>28</v>
      </c>
      <c r="N11" s="24">
        <f t="shared" si="1"/>
        <v>6.1939393939393943</v>
      </c>
      <c r="O11" s="24" t="s">
        <v>16</v>
      </c>
      <c r="P11" s="24">
        <v>150</v>
      </c>
      <c r="Q11" s="24">
        <f t="shared" si="2"/>
        <v>39.375757575757575</v>
      </c>
      <c r="R11" s="24">
        <v>-5000</v>
      </c>
      <c r="S11" s="29">
        <v>42860</v>
      </c>
      <c r="T11" s="24">
        <v>20.55</v>
      </c>
      <c r="U11" s="24">
        <v>150</v>
      </c>
      <c r="V11" s="24">
        <f t="shared" si="3"/>
        <v>35.571857142857141</v>
      </c>
      <c r="W11" s="24">
        <f t="shared" si="8"/>
        <v>0</v>
      </c>
      <c r="X11">
        <f t="shared" si="5"/>
        <v>167.21212121212122</v>
      </c>
      <c r="Y11">
        <f t="shared" si="6"/>
        <v>160.21363636363637</v>
      </c>
      <c r="Z11" s="36">
        <f t="shared" si="4"/>
        <v>0</v>
      </c>
    </row>
    <row r="12" spans="1:26" x14ac:dyDescent="0.15">
      <c r="B12" s="24" t="s">
        <v>141</v>
      </c>
      <c r="C12" s="24">
        <f>IF(COUNTIF(系1703!A:A,B12),1,0)</f>
        <v>0</v>
      </c>
      <c r="D12" s="24">
        <f>IF(COUNTIF(系1703!C:C,B12),1,0)</f>
        <v>1</v>
      </c>
      <c r="E12" s="24">
        <f>IF(COUNTIF(系1703!D:D,B12),1,0)</f>
        <v>1</v>
      </c>
      <c r="F12" s="24">
        <f>IF(COUNTIF(系1703!E:E,B12),1,0)</f>
        <v>1</v>
      </c>
      <c r="G12" s="24">
        <f>SUM(C12:F12)</f>
        <v>3</v>
      </c>
      <c r="H12" s="24">
        <v>6732</v>
      </c>
      <c r="I12" s="25">
        <v>42911</v>
      </c>
      <c r="J12" s="24">
        <v>92</v>
      </c>
      <c r="K12" s="25">
        <f t="shared" si="0"/>
        <v>43003</v>
      </c>
      <c r="L12" s="24">
        <v>135</v>
      </c>
      <c r="M12" s="28">
        <v>68</v>
      </c>
      <c r="N12" s="24">
        <f>(L12+M12)*36500/(H12*J12)</f>
        <v>11.963464568963291</v>
      </c>
      <c r="Q12" s="24">
        <f>(L12+M12+P12)*36500/(H12*J12)</f>
        <v>11.963464568963291</v>
      </c>
      <c r="R12" s="24">
        <v>-6732</v>
      </c>
      <c r="S12" s="29">
        <v>43003</v>
      </c>
      <c r="T12" s="24">
        <v>205.54</v>
      </c>
      <c r="V12" s="30">
        <f>(T12+U12)*36500/((S12-I12)*H12)</f>
        <v>12.11315520938283</v>
      </c>
      <c r="W12" s="24">
        <f t="shared" si="8"/>
        <v>0</v>
      </c>
      <c r="X12">
        <f t="shared" si="5"/>
        <v>68.402173913043484</v>
      </c>
      <c r="Y12">
        <f t="shared" si="6"/>
        <v>69.258043478260873</v>
      </c>
      <c r="Z12" s="36">
        <f t="shared" si="4"/>
        <v>0</v>
      </c>
    </row>
    <row r="13" spans="1:26" x14ac:dyDescent="0.15">
      <c r="B13" s="24" t="s">
        <v>141</v>
      </c>
      <c r="C13" s="24">
        <f>IF(COUNTIF(系1703!A:A,B13),1,0)</f>
        <v>0</v>
      </c>
      <c r="D13" s="24">
        <f>IF(COUNTIF(系1703!C:C,B13),1,0)</f>
        <v>1</v>
      </c>
      <c r="E13" s="24">
        <f>IF(COUNTIF(系1703!D:D,B13),1,0)</f>
        <v>1</v>
      </c>
      <c r="F13" s="24">
        <f>IF(COUNTIF(系1703!E:E,B13),1,0)</f>
        <v>1</v>
      </c>
      <c r="G13" s="24">
        <f>SUM(C13:F13)</f>
        <v>3</v>
      </c>
      <c r="H13" s="24">
        <v>11000</v>
      </c>
      <c r="I13" s="25">
        <v>42878</v>
      </c>
      <c r="J13" s="24">
        <v>32</v>
      </c>
      <c r="K13" s="25">
        <f t="shared" si="0"/>
        <v>42910</v>
      </c>
      <c r="L13" s="24">
        <v>66</v>
      </c>
      <c r="M13" s="24">
        <v>18</v>
      </c>
      <c r="N13" s="24">
        <f>(L13+M13)*36500/(H13*J13)</f>
        <v>8.7102272727272734</v>
      </c>
      <c r="O13" s="24" t="s">
        <v>289</v>
      </c>
      <c r="P13" s="24">
        <v>80</v>
      </c>
      <c r="Q13" s="24">
        <f>(L13+M13+P13)*36500/(H13*J13)</f>
        <v>17.005681818181817</v>
      </c>
      <c r="R13" s="24">
        <v>-11000</v>
      </c>
      <c r="S13" s="29">
        <v>42911</v>
      </c>
      <c r="T13" s="24">
        <v>84.01</v>
      </c>
      <c r="U13" s="24">
        <v>80</v>
      </c>
      <c r="V13" s="24">
        <f>(T13+U13)*36500/((S13-I13)*H13)</f>
        <v>16.491363636363637</v>
      </c>
      <c r="W13" s="24">
        <f t="shared" si="8"/>
        <v>0</v>
      </c>
      <c r="X13">
        <f t="shared" si="5"/>
        <v>158.875</v>
      </c>
      <c r="Y13">
        <f t="shared" si="6"/>
        <v>158.88468749999998</v>
      </c>
      <c r="Z13" s="36">
        <f t="shared" si="4"/>
        <v>0</v>
      </c>
    </row>
    <row r="14" spans="1:26" x14ac:dyDescent="0.15">
      <c r="B14" s="24" t="s">
        <v>21</v>
      </c>
      <c r="C14" s="24">
        <f>IF(COUNTIF(系1703!A:A,B14),1,0)</f>
        <v>0</v>
      </c>
      <c r="D14" s="24">
        <f>IF(COUNTIF(系1703!C:C,B14),1,0)</f>
        <v>1</v>
      </c>
      <c r="E14" s="24">
        <f>IF(COUNTIF(系1703!D:D,B14),1,0)</f>
        <v>1</v>
      </c>
      <c r="F14" s="24">
        <f>IF(COUNTIF(系1703!E:E,B14),1,0)</f>
        <v>1</v>
      </c>
      <c r="G14" s="24">
        <f t="shared" si="7"/>
        <v>3</v>
      </c>
      <c r="H14" s="24">
        <v>5000</v>
      </c>
      <c r="I14" s="25">
        <v>42825</v>
      </c>
      <c r="J14" s="24">
        <v>93</v>
      </c>
      <c r="K14" s="25">
        <f t="shared" si="0"/>
        <v>42918</v>
      </c>
      <c r="L14" s="24">
        <v>118</v>
      </c>
      <c r="M14" s="26">
        <v>18</v>
      </c>
      <c r="N14" s="24">
        <f t="shared" si="1"/>
        <v>10.675268817204302</v>
      </c>
      <c r="O14" s="24" t="s">
        <v>16</v>
      </c>
      <c r="P14" s="24">
        <v>130</v>
      </c>
      <c r="Q14" s="24">
        <f t="shared" si="2"/>
        <v>20.879569892473118</v>
      </c>
      <c r="R14" s="24">
        <v>-5000</v>
      </c>
      <c r="S14" s="29">
        <v>42919</v>
      </c>
      <c r="T14" s="24">
        <v>121.34</v>
      </c>
      <c r="U14" s="24">
        <v>130</v>
      </c>
      <c r="V14" s="24">
        <f t="shared" si="3"/>
        <v>19.518957446808511</v>
      </c>
      <c r="W14" s="24">
        <f t="shared" si="8"/>
        <v>0</v>
      </c>
      <c r="X14">
        <f t="shared" si="5"/>
        <v>88.666666666666671</v>
      </c>
      <c r="Y14">
        <f t="shared" si="6"/>
        <v>83.78</v>
      </c>
      <c r="Z14" s="36">
        <f t="shared" si="4"/>
        <v>0</v>
      </c>
    </row>
    <row r="15" spans="1:26" x14ac:dyDescent="0.15">
      <c r="B15" s="24" t="s">
        <v>216</v>
      </c>
      <c r="C15" s="24">
        <f>IF(COUNTIF(系1703!A:A,B15),1,0)</f>
        <v>0</v>
      </c>
      <c r="D15" s="24">
        <f>IF(COUNTIF(系1703!C:C,B15),1,0)</f>
        <v>0</v>
      </c>
      <c r="E15" s="24">
        <f>IF(COUNTIF(系1703!D:D,B15),1,0)</f>
        <v>0</v>
      </c>
      <c r="F15" s="24">
        <f>IF(COUNTIF(系1703!E:E,B15),1,0)</f>
        <v>1</v>
      </c>
      <c r="G15" s="24">
        <f>SUM(C15:F15)</f>
        <v>1</v>
      </c>
      <c r="H15" s="24">
        <v>20000</v>
      </c>
      <c r="I15" s="25">
        <v>42919</v>
      </c>
      <c r="J15" s="24">
        <v>32</v>
      </c>
      <c r="K15" s="25">
        <f t="shared" si="0"/>
        <v>42951</v>
      </c>
      <c r="L15" s="24">
        <v>210</v>
      </c>
      <c r="N15" s="24">
        <f t="shared" si="1"/>
        <v>11.9765625</v>
      </c>
      <c r="O15" s="24" t="s">
        <v>341</v>
      </c>
      <c r="P15" s="24">
        <v>90</v>
      </c>
      <c r="Q15" s="24">
        <f t="shared" si="2"/>
        <v>17.109375</v>
      </c>
      <c r="R15" s="24">
        <v>-20000</v>
      </c>
      <c r="S15" s="29">
        <v>42951</v>
      </c>
      <c r="T15" s="24">
        <v>196.38</v>
      </c>
      <c r="U15" s="24">
        <v>90</v>
      </c>
      <c r="V15" s="24">
        <f t="shared" si="3"/>
        <v>16.332609375000001</v>
      </c>
      <c r="W15" s="24">
        <f t="shared" ref="W15:W22" si="9">R15+H15</f>
        <v>0</v>
      </c>
      <c r="X15">
        <f t="shared" si="5"/>
        <v>290.625</v>
      </c>
      <c r="Y15">
        <f t="shared" si="6"/>
        <v>277.43062500000002</v>
      </c>
      <c r="Z15" s="36">
        <f t="shared" si="4"/>
        <v>0</v>
      </c>
    </row>
    <row r="16" spans="1:26" x14ac:dyDescent="0.15">
      <c r="B16" s="24" t="s">
        <v>194</v>
      </c>
      <c r="C16" s="24">
        <f>IF(COUNTIF(系1703!A:A,B16),1,0)</f>
        <v>0</v>
      </c>
      <c r="D16" s="24">
        <f>IF(COUNTIF(系1703!C:C,B16),1,0)</f>
        <v>1</v>
      </c>
      <c r="E16" s="24">
        <f>IF(COUNTIF(系1703!D:D,B16),1,0)</f>
        <v>1</v>
      </c>
      <c r="F16" s="24">
        <f>IF(COUNTIF(系1703!E:E,B16),1,0)</f>
        <v>1</v>
      </c>
      <c r="G16" s="24">
        <f>SUM(C16:F16)</f>
        <v>3</v>
      </c>
      <c r="H16" s="24">
        <v>10000</v>
      </c>
      <c r="I16" s="25">
        <v>42917</v>
      </c>
      <c r="J16" s="24">
        <v>31</v>
      </c>
      <c r="K16" s="25">
        <f t="shared" si="0"/>
        <v>42948</v>
      </c>
      <c r="L16" s="31">
        <v>100</v>
      </c>
      <c r="M16" s="26">
        <v>28</v>
      </c>
      <c r="N16" s="24">
        <f t="shared" si="1"/>
        <v>15.070967741935483</v>
      </c>
      <c r="O16" s="24" t="s">
        <v>289</v>
      </c>
      <c r="P16" s="24">
        <v>50</v>
      </c>
      <c r="Q16" s="24">
        <f t="shared" si="2"/>
        <v>20.958064516129031</v>
      </c>
      <c r="R16" s="24">
        <v>-10000</v>
      </c>
      <c r="S16" s="29">
        <v>42948</v>
      </c>
      <c r="T16" s="24">
        <v>102.5</v>
      </c>
      <c r="U16" s="24">
        <v>50</v>
      </c>
      <c r="V16" s="24">
        <f t="shared" si="3"/>
        <v>17.955645161290324</v>
      </c>
      <c r="W16" s="24">
        <f t="shared" si="9"/>
        <v>0</v>
      </c>
      <c r="X16">
        <f t="shared" si="5"/>
        <v>178</v>
      </c>
      <c r="Y16">
        <f t="shared" si="6"/>
        <v>152.5</v>
      </c>
      <c r="Z16" s="36">
        <f t="shared" si="4"/>
        <v>0</v>
      </c>
    </row>
    <row r="17" spans="1:26" x14ac:dyDescent="0.15">
      <c r="B17" s="24" t="s">
        <v>2</v>
      </c>
      <c r="C17" s="24">
        <f>IF(COUNTIF(系1703!A:A,B17),1,0)</f>
        <v>1</v>
      </c>
      <c r="D17" s="24">
        <f>IF(COUNTIF(系1703!C:C,B17),1,0)</f>
        <v>1</v>
      </c>
      <c r="E17" s="24">
        <f>IF(COUNTIF(系1703!D:D,B17),1,0)</f>
        <v>1</v>
      </c>
      <c r="F17" s="24">
        <f>IF(COUNTIF(系1703!E:E,B17),1,0)</f>
        <v>1</v>
      </c>
      <c r="G17" s="24">
        <f t="shared" si="7"/>
        <v>4</v>
      </c>
      <c r="H17" s="24">
        <v>5000</v>
      </c>
      <c r="I17" s="25">
        <v>42852</v>
      </c>
      <c r="J17" s="24">
        <v>182</v>
      </c>
      <c r="K17" s="25">
        <f t="shared" si="0"/>
        <v>43034</v>
      </c>
      <c r="L17" s="24">
        <v>250</v>
      </c>
      <c r="N17" s="24">
        <f t="shared" si="1"/>
        <v>10.027472527472527</v>
      </c>
      <c r="O17" s="24" t="s">
        <v>128</v>
      </c>
      <c r="P17" s="24">
        <v>150</v>
      </c>
      <c r="Q17" s="24">
        <f t="shared" si="2"/>
        <v>16.043956043956044</v>
      </c>
      <c r="R17" s="51">
        <v>-5000</v>
      </c>
      <c r="S17" s="29">
        <v>43036</v>
      </c>
      <c r="T17" s="51">
        <v>272</v>
      </c>
      <c r="U17" s="24">
        <v>150</v>
      </c>
      <c r="V17" s="24">
        <f t="shared" si="3"/>
        <v>16.742391304347827</v>
      </c>
      <c r="W17" s="24">
        <f t="shared" si="9"/>
        <v>0</v>
      </c>
      <c r="X17">
        <f t="shared" si="5"/>
        <v>68.131868131868131</v>
      </c>
      <c r="Y17">
        <f t="shared" si="6"/>
        <v>71.879120879120876</v>
      </c>
      <c r="Z17" s="36">
        <f t="shared" si="4"/>
        <v>0</v>
      </c>
    </row>
    <row r="18" spans="1:26" x14ac:dyDescent="0.15">
      <c r="B18" s="24" t="s">
        <v>19</v>
      </c>
      <c r="C18" s="24">
        <f>IF(COUNTIF(系1703!A:A,B18),1,0)</f>
        <v>1</v>
      </c>
      <c r="D18" s="24">
        <f>IF(COUNTIF(系1703!C:C,B18),1,0)</f>
        <v>1</v>
      </c>
      <c r="E18" s="24">
        <f>IF(COUNTIF(系1703!D:D,B18),1,0)</f>
        <v>1</v>
      </c>
      <c r="F18" s="24">
        <f>IF(COUNTIF(系1703!E:E,B18),1,0)</f>
        <v>1</v>
      </c>
      <c r="G18" s="24">
        <f>SUM(C18:F18)</f>
        <v>4</v>
      </c>
      <c r="H18" s="24">
        <v>2295</v>
      </c>
      <c r="I18" s="25">
        <v>42873</v>
      </c>
      <c r="J18" s="24">
        <v>94</v>
      </c>
      <c r="K18" s="25">
        <f t="shared" si="0"/>
        <v>42967</v>
      </c>
      <c r="L18" s="24">
        <v>36</v>
      </c>
      <c r="M18" s="26">
        <v>5</v>
      </c>
      <c r="N18" s="24">
        <f t="shared" si="1"/>
        <v>6.93691188059148</v>
      </c>
      <c r="O18" s="24" t="s">
        <v>371</v>
      </c>
      <c r="P18" s="24">
        <v>46</v>
      </c>
      <c r="Q18" s="24">
        <f t="shared" si="2"/>
        <v>14.719788624669727</v>
      </c>
      <c r="R18" s="24">
        <v>-2295</v>
      </c>
      <c r="S18" s="29">
        <v>42967</v>
      </c>
      <c r="T18" s="24">
        <v>40.65</v>
      </c>
      <c r="U18" s="24">
        <v>46</v>
      </c>
      <c r="V18" s="24">
        <f t="shared" si="3"/>
        <v>14.660571084225653</v>
      </c>
      <c r="W18" s="24">
        <f t="shared" si="9"/>
        <v>0</v>
      </c>
      <c r="X18">
        <f t="shared" si="5"/>
        <v>28.691489361702128</v>
      </c>
      <c r="Y18">
        <f t="shared" si="6"/>
        <v>28.576063829787234</v>
      </c>
      <c r="Z18" s="36">
        <f t="shared" si="4"/>
        <v>0</v>
      </c>
    </row>
    <row r="19" spans="1:26" x14ac:dyDescent="0.15">
      <c r="B19" s="24" t="s">
        <v>19</v>
      </c>
      <c r="C19" s="24">
        <f>IF(COUNTIF(系1703!A:A,B19),1,0)</f>
        <v>1</v>
      </c>
      <c r="D19" s="24">
        <f>IF(COUNTIF(系1703!C:C,B19),1,0)</f>
        <v>1</v>
      </c>
      <c r="E19" s="24">
        <f>IF(COUNTIF(系1703!D:D,B19),1,0)</f>
        <v>1</v>
      </c>
      <c r="F19" s="24">
        <f>IF(COUNTIF(系1703!E:E,B19),1,0)</f>
        <v>1</v>
      </c>
      <c r="G19" s="24">
        <f t="shared" si="7"/>
        <v>4</v>
      </c>
      <c r="H19" s="24">
        <v>10000</v>
      </c>
      <c r="I19" s="25">
        <v>42836</v>
      </c>
      <c r="J19" s="24">
        <v>31</v>
      </c>
      <c r="K19" s="25">
        <f t="shared" si="0"/>
        <v>42867</v>
      </c>
      <c r="L19" s="24">
        <v>83</v>
      </c>
      <c r="N19" s="24">
        <f t="shared" si="1"/>
        <v>9.7725806451612911</v>
      </c>
      <c r="O19" s="24" t="s">
        <v>371</v>
      </c>
      <c r="P19" s="24">
        <v>100</v>
      </c>
      <c r="Q19" s="24">
        <f t="shared" si="2"/>
        <v>21.546774193548387</v>
      </c>
      <c r="R19" s="24">
        <v>-10000</v>
      </c>
      <c r="S19" s="29">
        <v>42868</v>
      </c>
      <c r="T19" s="24">
        <v>100</v>
      </c>
      <c r="U19" s="24">
        <v>100</v>
      </c>
      <c r="V19" s="24">
        <f t="shared" si="3"/>
        <v>22.8125</v>
      </c>
      <c r="W19" s="24">
        <f t="shared" si="9"/>
        <v>0</v>
      </c>
      <c r="X19">
        <f t="shared" si="5"/>
        <v>183</v>
      </c>
      <c r="Y19">
        <f t="shared" si="6"/>
        <v>200</v>
      </c>
      <c r="Z19" s="36">
        <f t="shared" si="4"/>
        <v>0</v>
      </c>
    </row>
    <row r="20" spans="1:26" x14ac:dyDescent="0.15">
      <c r="B20" s="24" t="s">
        <v>291</v>
      </c>
      <c r="C20" s="24">
        <f>IF(COUNTIF(系1703!A:A,B20),1,0)</f>
        <v>1</v>
      </c>
      <c r="D20" s="24">
        <f>IF(COUNTIF(系1703!C:C,B20),1,0)</f>
        <v>0</v>
      </c>
      <c r="E20" s="24">
        <f>IF(COUNTIF(系1703!D:D,B20),1,0)</f>
        <v>0</v>
      </c>
      <c r="F20" s="24">
        <f>IF(COUNTIF(系1703!E:E,B20),1,0)</f>
        <v>0</v>
      </c>
      <c r="G20" s="24">
        <f t="shared" ref="G20:G26" si="10">SUM(C20:F20)</f>
        <v>1</v>
      </c>
      <c r="H20" s="24">
        <v>10970</v>
      </c>
      <c r="I20" s="25">
        <v>42837</v>
      </c>
      <c r="J20" s="24">
        <v>29</v>
      </c>
      <c r="K20" s="25">
        <f t="shared" si="0"/>
        <v>42866</v>
      </c>
      <c r="L20" s="24">
        <v>102</v>
      </c>
      <c r="M20" s="26">
        <v>40</v>
      </c>
      <c r="N20" s="24">
        <f>(L20+M20)*36500/(H20*J20)</f>
        <v>16.292081853330398</v>
      </c>
      <c r="O20" s="24" t="s">
        <v>374</v>
      </c>
      <c r="P20" s="24">
        <v>65</v>
      </c>
      <c r="Q20" s="24">
        <f t="shared" ref="Q20:Q25" si="11">(L20+M20+P20)*36500/(H20*J20)</f>
        <v>23.74972495520699</v>
      </c>
      <c r="R20" s="24">
        <v>-10970</v>
      </c>
      <c r="S20" s="29">
        <v>42866</v>
      </c>
      <c r="T20" s="24">
        <v>141.25</v>
      </c>
      <c r="U20" s="24">
        <v>65</v>
      </c>
      <c r="V20" s="24">
        <f>(T20+U20)*36500/((S20-I20)*H20)</f>
        <v>23.663675227108413</v>
      </c>
      <c r="W20" s="24">
        <f t="shared" si="9"/>
        <v>0</v>
      </c>
      <c r="X20">
        <f t="shared" si="5"/>
        <v>221.27586206896552</v>
      </c>
      <c r="Y20">
        <f t="shared" si="6"/>
        <v>220.47413793103448</v>
      </c>
      <c r="Z20" s="36">
        <f t="shared" si="4"/>
        <v>0</v>
      </c>
    </row>
    <row r="21" spans="1:26" x14ac:dyDescent="0.15">
      <c r="B21" s="24" t="s">
        <v>36</v>
      </c>
      <c r="C21" s="24">
        <f>IF(COUNTIF(系1703!A:A,B21),1,0)</f>
        <v>1</v>
      </c>
      <c r="D21" s="24">
        <f>IF(COUNTIF(系1703!C:C,B21),1,0)</f>
        <v>0</v>
      </c>
      <c r="E21" s="24">
        <f>IF(COUNTIF(系1703!D:D,B21),1,0)</f>
        <v>0</v>
      </c>
      <c r="F21" s="24">
        <f>IF(COUNTIF(系1703!E:E,B21),1,0)</f>
        <v>0</v>
      </c>
      <c r="G21" s="24">
        <f t="shared" si="10"/>
        <v>1</v>
      </c>
      <c r="H21" s="24">
        <v>10100</v>
      </c>
      <c r="I21" s="25">
        <v>42927</v>
      </c>
      <c r="J21" s="24">
        <v>31</v>
      </c>
      <c r="K21" s="25">
        <f t="shared" si="0"/>
        <v>42958</v>
      </c>
      <c r="L21" s="24">
        <v>55</v>
      </c>
      <c r="N21" s="24">
        <f>(L21+M21)*36500/(H21*J21)</f>
        <v>6.4116895560523792</v>
      </c>
      <c r="O21" s="24" t="s">
        <v>289</v>
      </c>
      <c r="P21" s="24">
        <v>90</v>
      </c>
      <c r="Q21" s="24">
        <f t="shared" si="11"/>
        <v>16.903545193229</v>
      </c>
      <c r="R21" s="24">
        <v>-10100</v>
      </c>
      <c r="S21" s="29">
        <v>42961</v>
      </c>
      <c r="T21" s="24">
        <v>89.63</v>
      </c>
      <c r="U21" s="24">
        <v>90</v>
      </c>
      <c r="V21" s="24">
        <f>(T21+U21)*36500/((S21-I21)*H21)</f>
        <v>19.092880023296448</v>
      </c>
      <c r="W21" s="24">
        <f>R21+H21</f>
        <v>0</v>
      </c>
      <c r="X21">
        <f t="shared" si="5"/>
        <v>145</v>
      </c>
      <c r="Y21">
        <f t="shared" si="6"/>
        <v>179.63</v>
      </c>
      <c r="Z21" s="36">
        <f t="shared" si="4"/>
        <v>0</v>
      </c>
    </row>
    <row r="22" spans="1:26" x14ac:dyDescent="0.15">
      <c r="A22" s="24">
        <v>11167.61</v>
      </c>
      <c r="B22" s="24" t="s">
        <v>36</v>
      </c>
      <c r="C22" s="24">
        <f>IF(COUNTIF(系1703!A:A,B22),1,0)</f>
        <v>1</v>
      </c>
      <c r="D22" s="24">
        <f>IF(COUNTIF(系1703!C:C,B22),1,0)</f>
        <v>0</v>
      </c>
      <c r="E22" s="24">
        <f>IF(COUNTIF(系1703!D:D,B22),1,0)</f>
        <v>0</v>
      </c>
      <c r="F22" s="24">
        <f>IF(COUNTIF(系1703!E:E,B22),1,0)</f>
        <v>0</v>
      </c>
      <c r="G22" s="24">
        <f t="shared" si="10"/>
        <v>1</v>
      </c>
      <c r="H22" s="24">
        <v>12000</v>
      </c>
      <c r="I22" s="25">
        <v>42916</v>
      </c>
      <c r="J22" s="24">
        <v>92</v>
      </c>
      <c r="K22" s="25">
        <f t="shared" si="0"/>
        <v>43008</v>
      </c>
      <c r="L22" s="24">
        <v>200</v>
      </c>
      <c r="N22" s="24">
        <f>(L22+M22)*36500/(H22*J22)</f>
        <v>6.61231884057971</v>
      </c>
      <c r="O22" s="24" t="s">
        <v>289</v>
      </c>
      <c r="P22" s="24">
        <v>310</v>
      </c>
      <c r="Q22" s="24">
        <f t="shared" si="11"/>
        <v>16.861413043478262</v>
      </c>
      <c r="R22" s="24">
        <v>-12000</v>
      </c>
      <c r="S22" s="29">
        <v>43017</v>
      </c>
      <c r="T22" s="24">
        <v>167.61</v>
      </c>
      <c r="U22" s="24">
        <v>310</v>
      </c>
      <c r="V22" s="24">
        <f>(T22+U22)*36500/((S22-I22)*H22)</f>
        <v>14.383469471947194</v>
      </c>
      <c r="W22" s="24">
        <f t="shared" si="9"/>
        <v>0</v>
      </c>
      <c r="X22">
        <f t="shared" si="5"/>
        <v>171.84782608695653</v>
      </c>
      <c r="Y22">
        <f t="shared" si="6"/>
        <v>160.93380434782608</v>
      </c>
      <c r="Z22" s="36">
        <f t="shared" si="4"/>
        <v>0</v>
      </c>
    </row>
    <row r="23" spans="1:26" x14ac:dyDescent="0.15">
      <c r="A23" s="24" t="s">
        <v>546</v>
      </c>
      <c r="B23" s="24" t="s">
        <v>105</v>
      </c>
      <c r="C23" s="24">
        <f>IF(COUNTIF(系1703!A:A,B23),1,0)</f>
        <v>1</v>
      </c>
      <c r="D23" s="24">
        <f>IF(COUNTIF(系1703!C:C,B23),1,0)</f>
        <v>0</v>
      </c>
      <c r="E23" s="24">
        <f>IF(COUNTIF(系1703!D:D,B23),1,0)</f>
        <v>1</v>
      </c>
      <c r="F23" s="24">
        <f>IF(COUNTIF(系1703!E:E,B23),1,0)</f>
        <v>0</v>
      </c>
      <c r="G23" s="24">
        <f t="shared" si="10"/>
        <v>2</v>
      </c>
      <c r="H23" s="24">
        <v>380</v>
      </c>
      <c r="I23" s="25">
        <v>42859</v>
      </c>
      <c r="J23" s="24">
        <v>185</v>
      </c>
      <c r="K23" s="25">
        <f t="shared" ref="K23:K39" si="12">I23+J23</f>
        <v>43044</v>
      </c>
      <c r="L23" s="24">
        <v>17</v>
      </c>
      <c r="M23" s="26">
        <v>30</v>
      </c>
      <c r="N23" s="24">
        <f t="shared" ref="N23:N36" si="13">(L23+M23)*36500/(H23*J23)</f>
        <v>24.402560455192035</v>
      </c>
      <c r="Q23" s="24">
        <f t="shared" si="11"/>
        <v>24.402560455192035</v>
      </c>
      <c r="R23" s="51">
        <v>-380</v>
      </c>
      <c r="S23" s="29">
        <v>43045</v>
      </c>
      <c r="T23" s="51">
        <v>70.47</v>
      </c>
      <c r="V23" s="24">
        <f t="shared" ref="V23:V36" si="14">(T23+U23)*36500/((S23-I23)*H23)</f>
        <v>36.39155348047538</v>
      </c>
      <c r="W23" s="24">
        <f t="shared" ref="W23:W32" si="15">R23+H23</f>
        <v>0</v>
      </c>
      <c r="X23">
        <f t="shared" si="5"/>
        <v>7.8756756756756756</v>
      </c>
      <c r="Y23">
        <f t="shared" si="6"/>
        <v>11.808486486486487</v>
      </c>
      <c r="Z23" s="36">
        <f t="shared" si="4"/>
        <v>0</v>
      </c>
    </row>
    <row r="24" spans="1:26" x14ac:dyDescent="0.15">
      <c r="A24" s="24">
        <v>450.47</v>
      </c>
      <c r="B24" s="24" t="s">
        <v>105</v>
      </c>
      <c r="C24" s="24">
        <f>IF(COUNTIF(系1703!A:A,B24),1,0)</f>
        <v>1</v>
      </c>
      <c r="D24" s="24">
        <f>IF(COUNTIF(系1703!C:C,B24),1,0)</f>
        <v>0</v>
      </c>
      <c r="E24" s="24">
        <f>IF(COUNTIF(系1703!D:D,B24),1,0)</f>
        <v>1</v>
      </c>
      <c r="F24" s="24">
        <f>IF(COUNTIF(系1703!E:E,B24),1,0)</f>
        <v>0</v>
      </c>
      <c r="G24" s="24">
        <f t="shared" si="10"/>
        <v>2</v>
      </c>
      <c r="H24" s="24">
        <v>2770</v>
      </c>
      <c r="I24" s="25">
        <v>42948</v>
      </c>
      <c r="J24" s="24">
        <v>73</v>
      </c>
      <c r="K24" s="25">
        <f t="shared" si="12"/>
        <v>43021</v>
      </c>
      <c r="L24" s="24">
        <v>260</v>
      </c>
      <c r="N24" s="24">
        <f>(L24+M24)*36500/(H24*J24)</f>
        <v>46.931407942238266</v>
      </c>
      <c r="Q24" s="24">
        <f t="shared" si="11"/>
        <v>46.931407942238266</v>
      </c>
      <c r="R24" s="51">
        <v>-2770</v>
      </c>
      <c r="S24" s="29">
        <v>43025</v>
      </c>
      <c r="T24" s="51">
        <v>230</v>
      </c>
      <c r="V24" s="24">
        <f>(T24+U24)*36500/((S24-I24)*H24)</f>
        <v>39.35955741009893</v>
      </c>
      <c r="W24" s="24">
        <f>R24+H24</f>
        <v>0</v>
      </c>
      <c r="X24">
        <f t="shared" si="5"/>
        <v>110.41095890410959</v>
      </c>
      <c r="Y24">
        <f t="shared" si="6"/>
        <v>97.671232876712324</v>
      </c>
      <c r="Z24" s="36">
        <f t="shared" si="4"/>
        <v>0</v>
      </c>
    </row>
    <row r="25" spans="1:26" x14ac:dyDescent="0.15">
      <c r="B25" s="24" t="s">
        <v>105</v>
      </c>
      <c r="C25" s="24">
        <f>IF(COUNTIF(系1703!A:A,B25),1,0)</f>
        <v>1</v>
      </c>
      <c r="D25" s="24">
        <f>IF(COUNTIF(系1703!C:C,B25),1,0)</f>
        <v>0</v>
      </c>
      <c r="E25" s="24">
        <f>IF(COUNTIF(系1703!D:D,B25),1,0)</f>
        <v>1</v>
      </c>
      <c r="F25" s="24">
        <f>IF(COUNTIF(系1703!E:E,B25),1,0)</f>
        <v>0</v>
      </c>
      <c r="G25" s="24">
        <f t="shared" si="10"/>
        <v>2</v>
      </c>
      <c r="H25" s="24">
        <v>3300</v>
      </c>
      <c r="I25" s="25">
        <v>43025</v>
      </c>
      <c r="J25" s="24">
        <v>101</v>
      </c>
      <c r="K25" s="25">
        <f>I25+J25</f>
        <v>43126</v>
      </c>
      <c r="L25" s="24">
        <v>40</v>
      </c>
      <c r="M25" s="26">
        <v>100</v>
      </c>
      <c r="N25" s="24">
        <f>(L25+M25)*36500/(H25*J25)</f>
        <v>15.331533153315332</v>
      </c>
      <c r="Q25" s="24">
        <f t="shared" si="11"/>
        <v>15.331533153315332</v>
      </c>
      <c r="R25" s="51">
        <v>-3300</v>
      </c>
      <c r="S25" s="29">
        <v>43127</v>
      </c>
      <c r="T25" s="51">
        <v>193.75</v>
      </c>
      <c r="V25" s="24">
        <f>(T25+U25)*36500/((S25-I25)*H25)</f>
        <v>21.009729649435531</v>
      </c>
      <c r="W25" s="24">
        <f>R25+H25</f>
        <v>0</v>
      </c>
      <c r="X25">
        <f t="shared" si="5"/>
        <v>42.970297029702969</v>
      </c>
      <c r="Y25">
        <f t="shared" si="6"/>
        <v>59.46782178217822</v>
      </c>
      <c r="Z25" s="36">
        <f t="shared" si="4"/>
        <v>0</v>
      </c>
    </row>
    <row r="26" spans="1:26" x14ac:dyDescent="0.15">
      <c r="B26" s="24" t="s">
        <v>105</v>
      </c>
      <c r="C26" s="24">
        <f>IF(COUNTIF(系1703!A:A,B26),1,0)</f>
        <v>1</v>
      </c>
      <c r="D26" s="24">
        <f>IF(COUNTIF(系1703!C:C,B26),1,0)</f>
        <v>0</v>
      </c>
      <c r="E26" s="24">
        <f>IF(COUNTIF(系1703!D:D,B26),1,0)</f>
        <v>1</v>
      </c>
      <c r="F26" s="24">
        <f>IF(COUNTIF(系1703!E:E,B26),1,0)</f>
        <v>0</v>
      </c>
      <c r="G26" s="24">
        <f t="shared" si="10"/>
        <v>2</v>
      </c>
      <c r="H26" s="24">
        <v>12250</v>
      </c>
      <c r="I26" s="25">
        <v>42833</v>
      </c>
      <c r="J26" s="24">
        <v>93</v>
      </c>
      <c r="K26" s="25">
        <f t="shared" si="12"/>
        <v>42926</v>
      </c>
      <c r="L26" s="24">
        <v>234</v>
      </c>
      <c r="M26" s="26">
        <v>50</v>
      </c>
      <c r="N26" s="24">
        <f t="shared" si="13"/>
        <v>9.0989686197059463</v>
      </c>
      <c r="O26" s="24" t="s">
        <v>370</v>
      </c>
      <c r="P26" s="24">
        <v>320</v>
      </c>
      <c r="Q26" s="24">
        <f t="shared" ref="Q26:Q36" si="16">(L26+M26+P26)*36500/(H26*J26)</f>
        <v>19.351327627825324</v>
      </c>
      <c r="R26" s="24">
        <v>-12250</v>
      </c>
      <c r="S26" s="29">
        <v>42926</v>
      </c>
      <c r="T26" s="24">
        <v>291.43</v>
      </c>
      <c r="U26" s="24">
        <v>320</v>
      </c>
      <c r="V26" s="24">
        <f t="shared" si="14"/>
        <v>19.589374588545098</v>
      </c>
      <c r="W26" s="24">
        <f t="shared" si="15"/>
        <v>0</v>
      </c>
      <c r="X26">
        <f t="shared" si="5"/>
        <v>201.33333333333334</v>
      </c>
      <c r="Y26">
        <f t="shared" si="6"/>
        <v>203.81000000000003</v>
      </c>
      <c r="Z26" s="36">
        <f t="shared" si="4"/>
        <v>0</v>
      </c>
    </row>
    <row r="27" spans="1:26" x14ac:dyDescent="0.15">
      <c r="B27" s="32" t="s">
        <v>1</v>
      </c>
      <c r="C27" s="24">
        <f>IF(COUNTIF(系1703!A:A,B27),1,0)</f>
        <v>1</v>
      </c>
      <c r="D27" s="24">
        <f>IF(COUNTIF(系1703!C:C,B27),1,0)</f>
        <v>0</v>
      </c>
      <c r="E27" s="24">
        <f>IF(COUNTIF(系1703!D:D,B27),1,0)</f>
        <v>0</v>
      </c>
      <c r="F27" s="24">
        <f>IF(COUNTIF(系1703!E:E,B27),1,0)</f>
        <v>0</v>
      </c>
      <c r="G27" s="24">
        <f t="shared" ref="G27:G36" si="17">SUM(C27:F27)</f>
        <v>1</v>
      </c>
      <c r="H27" s="24">
        <v>5000</v>
      </c>
      <c r="I27" s="25">
        <v>42796</v>
      </c>
      <c r="J27" s="24">
        <v>31</v>
      </c>
      <c r="K27" s="25">
        <f t="shared" si="12"/>
        <v>42827</v>
      </c>
      <c r="L27" s="24">
        <v>41.67</v>
      </c>
      <c r="M27" s="26">
        <v>20</v>
      </c>
      <c r="N27" s="24">
        <f t="shared" si="13"/>
        <v>14.522290322580645</v>
      </c>
      <c r="O27" s="24" t="s">
        <v>16</v>
      </c>
      <c r="P27" s="24">
        <v>187.8</v>
      </c>
      <c r="Q27" s="24">
        <f t="shared" si="16"/>
        <v>58.74616129032259</v>
      </c>
      <c r="R27" s="24">
        <v>-5000</v>
      </c>
      <c r="S27" s="29">
        <v>42830</v>
      </c>
      <c r="T27" s="24">
        <v>61.08</v>
      </c>
      <c r="U27" s="24">
        <v>187.8</v>
      </c>
      <c r="V27" s="24">
        <f t="shared" si="14"/>
        <v>53.436</v>
      </c>
      <c r="W27" s="24">
        <f t="shared" si="15"/>
        <v>0</v>
      </c>
      <c r="X27">
        <f t="shared" si="5"/>
        <v>249.47000000000003</v>
      </c>
      <c r="Y27">
        <f t="shared" si="6"/>
        <v>248.88</v>
      </c>
      <c r="Z27" s="36">
        <f t="shared" si="4"/>
        <v>0</v>
      </c>
    </row>
    <row r="28" spans="1:26" x14ac:dyDescent="0.15">
      <c r="B28" s="24" t="s">
        <v>123</v>
      </c>
      <c r="C28" s="24">
        <f>IF(COUNTIF(系1703!A:A,B28),1,0)</f>
        <v>1</v>
      </c>
      <c r="D28" s="24">
        <f>IF(COUNTIF(系1703!C:C,B28),1,0)</f>
        <v>0</v>
      </c>
      <c r="E28" s="24">
        <f>IF(COUNTIF(系1703!D:D,B28),1,0)</f>
        <v>0</v>
      </c>
      <c r="F28" s="24">
        <f>IF(COUNTIF(系1703!E:E,B28),1,0)</f>
        <v>0</v>
      </c>
      <c r="G28" s="24">
        <f>SUM(C28:F28)</f>
        <v>1</v>
      </c>
      <c r="H28" s="24">
        <v>20000</v>
      </c>
      <c r="I28" s="25">
        <v>42985</v>
      </c>
      <c r="J28" s="24">
        <v>32</v>
      </c>
      <c r="K28" s="25">
        <f t="shared" si="12"/>
        <v>43017</v>
      </c>
      <c r="L28" s="24">
        <v>110</v>
      </c>
      <c r="M28" s="26">
        <v>150</v>
      </c>
      <c r="N28" s="24">
        <f>(L28+M28)*36500/(H28*J28)</f>
        <v>14.828125</v>
      </c>
      <c r="Q28" s="24">
        <f>(L28+M28+P28)*36500/(H28*J28)</f>
        <v>14.828125</v>
      </c>
      <c r="R28" s="24">
        <v>-20000</v>
      </c>
      <c r="S28" s="29">
        <v>43019</v>
      </c>
      <c r="T28" s="24">
        <v>256.85000000000002</v>
      </c>
      <c r="V28" s="24">
        <f>(T28+U28)*36500/((S28-I28)*H28)</f>
        <v>13.786801470588236</v>
      </c>
      <c r="W28" s="24">
        <f>R28+H28</f>
        <v>0</v>
      </c>
      <c r="X28">
        <f t="shared" si="5"/>
        <v>251.875</v>
      </c>
      <c r="Y28">
        <f t="shared" si="6"/>
        <v>248.82343750000001</v>
      </c>
      <c r="Z28" s="36">
        <f t="shared" si="4"/>
        <v>0</v>
      </c>
    </row>
    <row r="29" spans="1:26" x14ac:dyDescent="0.15">
      <c r="B29" s="24" t="s">
        <v>123</v>
      </c>
      <c r="C29" s="24">
        <f>IF(COUNTIF(系1703!A:A,B29),1,0)</f>
        <v>1</v>
      </c>
      <c r="D29" s="24">
        <f>IF(COUNTIF(系1703!C:C,B29),1,0)</f>
        <v>0</v>
      </c>
      <c r="E29" s="24">
        <f>IF(COUNTIF(系1703!D:D,B29),1,0)</f>
        <v>0</v>
      </c>
      <c r="F29" s="24">
        <f>IF(COUNTIF(系1703!E:E,B29),1,0)</f>
        <v>0</v>
      </c>
      <c r="G29" s="24">
        <f t="shared" si="17"/>
        <v>1</v>
      </c>
      <c r="H29" s="24">
        <v>20000</v>
      </c>
      <c r="I29" s="25">
        <v>42948</v>
      </c>
      <c r="J29" s="24">
        <v>34</v>
      </c>
      <c r="K29" s="25">
        <f t="shared" si="12"/>
        <v>42982</v>
      </c>
      <c r="L29" s="24">
        <v>110</v>
      </c>
      <c r="M29" s="26">
        <v>88</v>
      </c>
      <c r="N29" s="24">
        <f t="shared" si="13"/>
        <v>10.627941176470589</v>
      </c>
      <c r="O29" s="24" t="s">
        <v>547</v>
      </c>
      <c r="P29" s="24">
        <v>160</v>
      </c>
      <c r="Q29" s="24">
        <f t="shared" si="16"/>
        <v>19.216176470588234</v>
      </c>
      <c r="R29" s="24">
        <v>-20000</v>
      </c>
      <c r="S29" s="29">
        <v>42984</v>
      </c>
      <c r="T29" s="24">
        <v>194.85</v>
      </c>
      <c r="U29" s="24">
        <v>160</v>
      </c>
      <c r="V29" s="24">
        <f t="shared" si="14"/>
        <v>17.988923611111112</v>
      </c>
      <c r="W29" s="24">
        <f t="shared" si="15"/>
        <v>0</v>
      </c>
      <c r="X29">
        <f t="shared" si="5"/>
        <v>326.41176470588238</v>
      </c>
      <c r="Y29">
        <f t="shared" si="6"/>
        <v>323.53970588235296</v>
      </c>
      <c r="Z29" s="36">
        <f t="shared" si="4"/>
        <v>0</v>
      </c>
    </row>
    <row r="30" spans="1:26" x14ac:dyDescent="0.15">
      <c r="B30" s="33" t="s">
        <v>13</v>
      </c>
      <c r="C30" s="24">
        <f>IF(COUNTIF(系1703!A:A,B30),1,0)</f>
        <v>1</v>
      </c>
      <c r="D30" s="24">
        <f>IF(COUNTIF(系1703!C:C,B30),1,0)</f>
        <v>1</v>
      </c>
      <c r="E30" s="24">
        <f>IF(COUNTIF(系1703!D:D,B30),1,0)</f>
        <v>1</v>
      </c>
      <c r="F30" s="24">
        <f>IF(COUNTIF(系1703!E:E,B30),1,0)</f>
        <v>1</v>
      </c>
      <c r="G30" s="24">
        <f t="shared" si="17"/>
        <v>4</v>
      </c>
      <c r="H30" s="32">
        <v>10000</v>
      </c>
      <c r="I30" s="34">
        <v>42820</v>
      </c>
      <c r="J30" s="24">
        <v>31</v>
      </c>
      <c r="K30" s="25">
        <f t="shared" si="12"/>
        <v>42851</v>
      </c>
      <c r="L30" s="24">
        <v>100</v>
      </c>
      <c r="N30" s="24">
        <f t="shared" si="13"/>
        <v>11.774193548387096</v>
      </c>
      <c r="O30" s="24" t="s">
        <v>128</v>
      </c>
      <c r="P30" s="24">
        <v>100</v>
      </c>
      <c r="Q30" s="24">
        <f t="shared" si="16"/>
        <v>23.548387096774192</v>
      </c>
      <c r="R30" s="24">
        <v>-10000</v>
      </c>
      <c r="S30" s="29">
        <v>42851</v>
      </c>
      <c r="T30" s="24">
        <v>100</v>
      </c>
      <c r="U30" s="24">
        <v>100</v>
      </c>
      <c r="V30" s="24">
        <f t="shared" si="14"/>
        <v>23.548387096774192</v>
      </c>
      <c r="W30" s="24">
        <f t="shared" si="15"/>
        <v>0</v>
      </c>
      <c r="X30">
        <f t="shared" si="5"/>
        <v>200</v>
      </c>
      <c r="Y30">
        <f t="shared" si="6"/>
        <v>200</v>
      </c>
      <c r="Z30" s="36">
        <f t="shared" si="4"/>
        <v>0</v>
      </c>
    </row>
    <row r="31" spans="1:26" x14ac:dyDescent="0.15">
      <c r="B31" s="33" t="s">
        <v>13</v>
      </c>
      <c r="C31" s="24">
        <f>IF(COUNTIF(系1703!A:A,B31),1,0)</f>
        <v>1</v>
      </c>
      <c r="D31" s="24">
        <f>IF(COUNTIF(系1703!C:C,B31),1,0)</f>
        <v>1</v>
      </c>
      <c r="E31" s="24">
        <f>IF(COUNTIF(系1703!D:D,B31),1,0)</f>
        <v>1</v>
      </c>
      <c r="F31" s="24">
        <f>IF(COUNTIF(系1703!E:E,B31),1,0)</f>
        <v>1</v>
      </c>
      <c r="G31" s="24">
        <f t="shared" si="17"/>
        <v>4</v>
      </c>
      <c r="H31" s="32">
        <v>5000</v>
      </c>
      <c r="I31" s="34">
        <v>42820</v>
      </c>
      <c r="J31" s="24">
        <v>31</v>
      </c>
      <c r="K31" s="25">
        <f t="shared" si="12"/>
        <v>42851</v>
      </c>
      <c r="L31" s="24">
        <v>50</v>
      </c>
      <c r="N31" s="24">
        <f t="shared" si="13"/>
        <v>11.774193548387096</v>
      </c>
      <c r="Q31" s="24">
        <f t="shared" si="16"/>
        <v>11.774193548387096</v>
      </c>
      <c r="R31" s="24">
        <v>-5000</v>
      </c>
      <c r="S31" s="29">
        <v>42851</v>
      </c>
      <c r="T31" s="24">
        <v>44.24</v>
      </c>
      <c r="V31" s="24">
        <f t="shared" si="14"/>
        <v>10.417806451612904</v>
      </c>
      <c r="W31" s="24">
        <f t="shared" si="15"/>
        <v>0</v>
      </c>
      <c r="X31">
        <f t="shared" si="5"/>
        <v>50</v>
      </c>
      <c r="Y31">
        <f t="shared" si="6"/>
        <v>44.24</v>
      </c>
      <c r="Z31" s="36">
        <f t="shared" si="4"/>
        <v>0</v>
      </c>
    </row>
    <row r="32" spans="1:26" x14ac:dyDescent="0.15">
      <c r="B32" s="24" t="s">
        <v>317</v>
      </c>
      <c r="C32" s="24">
        <f>IF(COUNTIF(系1703!A:A,B32),1,0)</f>
        <v>0</v>
      </c>
      <c r="D32" s="24">
        <f>IF(COUNTIF(系1703!C:C,B32),1,0)</f>
        <v>1</v>
      </c>
      <c r="E32" s="24">
        <f>IF(COUNTIF(系1703!D:D,B32),1,0)</f>
        <v>1</v>
      </c>
      <c r="F32" s="24">
        <f>IF(COUNTIF(系1703!E:E,B32),1,0)</f>
        <v>1</v>
      </c>
      <c r="G32" s="24">
        <f t="shared" si="17"/>
        <v>3</v>
      </c>
      <c r="H32" s="24">
        <v>5000</v>
      </c>
      <c r="I32" s="25">
        <v>42858</v>
      </c>
      <c r="J32" s="24">
        <v>60</v>
      </c>
      <c r="K32" s="25">
        <f t="shared" si="12"/>
        <v>42918</v>
      </c>
      <c r="L32" s="24">
        <v>53</v>
      </c>
      <c r="N32" s="24">
        <f t="shared" si="13"/>
        <v>6.4483333333333333</v>
      </c>
      <c r="O32" s="24" t="s">
        <v>16</v>
      </c>
      <c r="P32" s="24">
        <v>150</v>
      </c>
      <c r="Q32" s="24">
        <f t="shared" si="16"/>
        <v>24.698333333333334</v>
      </c>
      <c r="R32" s="24">
        <v>-5000</v>
      </c>
      <c r="S32" s="29">
        <v>42927</v>
      </c>
      <c r="T32" s="24">
        <v>52.02</v>
      </c>
      <c r="U32" s="24">
        <v>150</v>
      </c>
      <c r="V32" s="24">
        <f t="shared" si="14"/>
        <v>21.37313043478261</v>
      </c>
      <c r="W32" s="24">
        <f t="shared" si="15"/>
        <v>0</v>
      </c>
      <c r="X32">
        <f t="shared" si="5"/>
        <v>104.88333333333334</v>
      </c>
      <c r="Y32">
        <f t="shared" si="6"/>
        <v>104.377</v>
      </c>
      <c r="Z32" s="36">
        <f t="shared" si="4"/>
        <v>0</v>
      </c>
    </row>
    <row r="33" spans="1:26" x14ac:dyDescent="0.15">
      <c r="B33" s="24" t="s">
        <v>156</v>
      </c>
      <c r="C33" s="24">
        <f>IF(COUNTIF(系1703!A:A,B33),1,0)</f>
        <v>0</v>
      </c>
      <c r="D33" s="24">
        <f>IF(COUNTIF(系1703!C:C,B33),1,0)</f>
        <v>1</v>
      </c>
      <c r="E33" s="24">
        <f>IF(COUNTIF(系1703!D:D,B33),1,0)</f>
        <v>1</v>
      </c>
      <c r="F33" s="24">
        <f>IF(COUNTIF(系1703!E:E,B33),1,0)</f>
        <v>0</v>
      </c>
      <c r="G33" s="24">
        <f t="shared" si="17"/>
        <v>2</v>
      </c>
      <c r="H33" s="24">
        <v>10000</v>
      </c>
      <c r="I33" s="25">
        <v>42827</v>
      </c>
      <c r="J33" s="24">
        <v>30</v>
      </c>
      <c r="K33" s="25">
        <f t="shared" si="12"/>
        <v>42857</v>
      </c>
      <c r="L33" s="24">
        <v>84.9</v>
      </c>
      <c r="M33" s="26">
        <v>50</v>
      </c>
      <c r="N33" s="24">
        <f t="shared" si="13"/>
        <v>16.412833333333332</v>
      </c>
      <c r="O33" s="24" t="s">
        <v>350</v>
      </c>
      <c r="P33" s="24">
        <v>130</v>
      </c>
      <c r="Q33" s="24">
        <f t="shared" si="16"/>
        <v>32.229500000000002</v>
      </c>
      <c r="R33" s="24">
        <v>-10000</v>
      </c>
      <c r="S33" s="29">
        <v>42857</v>
      </c>
      <c r="T33" s="24">
        <v>134.93</v>
      </c>
      <c r="U33" s="24">
        <v>130</v>
      </c>
      <c r="V33" s="24">
        <f t="shared" si="14"/>
        <v>32.233150000000002</v>
      </c>
      <c r="W33" s="24">
        <f t="shared" ref="W33:W39" si="18">R33+H33</f>
        <v>0</v>
      </c>
      <c r="X33">
        <f t="shared" si="5"/>
        <v>273.72999999999996</v>
      </c>
      <c r="Y33">
        <f t="shared" si="6"/>
        <v>273.76100000000002</v>
      </c>
      <c r="Z33" s="36">
        <f t="shared" si="4"/>
        <v>0</v>
      </c>
    </row>
    <row r="34" spans="1:26" x14ac:dyDescent="0.15">
      <c r="B34" s="24" t="s">
        <v>318</v>
      </c>
      <c r="C34" s="24">
        <f>IF(COUNTIF(系1703!A:A,B34),1,0)</f>
        <v>0</v>
      </c>
      <c r="D34" s="24">
        <f>IF(COUNTIF(系1703!C:C,B34),1,0)</f>
        <v>1</v>
      </c>
      <c r="E34" s="24">
        <f>IF(COUNTIF(系1703!D:D,B34),1,0)</f>
        <v>0</v>
      </c>
      <c r="F34" s="24">
        <f>IF(COUNTIF(系1703!E:E,B34),1,0)</f>
        <v>0</v>
      </c>
      <c r="G34" s="24">
        <f>SUM(C34:F34)</f>
        <v>1</v>
      </c>
      <c r="H34" s="24">
        <v>20000</v>
      </c>
      <c r="I34" s="25">
        <v>42892</v>
      </c>
      <c r="J34" s="24">
        <v>30</v>
      </c>
      <c r="K34" s="25">
        <f t="shared" si="12"/>
        <v>42922</v>
      </c>
      <c r="L34" s="24">
        <v>96.63</v>
      </c>
      <c r="M34" s="26">
        <v>70</v>
      </c>
      <c r="N34" s="24">
        <f>(L34+M34)*36500/(H34*J34)</f>
        <v>10.136658333333333</v>
      </c>
      <c r="O34" s="24" t="s">
        <v>289</v>
      </c>
      <c r="P34" s="24">
        <v>160</v>
      </c>
      <c r="Q34" s="24">
        <f>(L34+M34+P34)*36500/(H34*J34)</f>
        <v>19.869991666666667</v>
      </c>
      <c r="R34" s="24">
        <v>-20000</v>
      </c>
      <c r="S34" s="29">
        <v>42921</v>
      </c>
      <c r="T34" s="24">
        <v>221.24</v>
      </c>
      <c r="U34" s="24">
        <v>160</v>
      </c>
      <c r="V34" s="24">
        <f>(T34+U34)*36500/((S34-I34)*H34)</f>
        <v>23.991827586206895</v>
      </c>
      <c r="W34" s="24">
        <f>R34+H34</f>
        <v>0</v>
      </c>
      <c r="X34">
        <f t="shared" si="5"/>
        <v>337.51766666666668</v>
      </c>
      <c r="Y34">
        <f t="shared" si="6"/>
        <v>393.94800000000004</v>
      </c>
      <c r="Z34" s="36">
        <f t="shared" si="4"/>
        <v>0</v>
      </c>
    </row>
    <row r="35" spans="1:26" x14ac:dyDescent="0.15">
      <c r="B35" s="24" t="s">
        <v>318</v>
      </c>
      <c r="C35" s="24">
        <f>IF(COUNTIF(系1703!A:A,B35),1,0)</f>
        <v>0</v>
      </c>
      <c r="D35" s="24">
        <f>IF(COUNTIF(系1703!C:C,B35),1,0)</f>
        <v>1</v>
      </c>
      <c r="E35" s="24">
        <f>IF(COUNTIF(系1703!D:D,B35),1,0)</f>
        <v>0</v>
      </c>
      <c r="F35" s="24">
        <f>IF(COUNTIF(系1703!E:E,B35),1,0)</f>
        <v>0</v>
      </c>
      <c r="G35" s="24">
        <f t="shared" si="17"/>
        <v>1</v>
      </c>
      <c r="H35" s="24">
        <v>20000</v>
      </c>
      <c r="I35" s="25">
        <v>42891</v>
      </c>
      <c r="J35" s="24">
        <v>30</v>
      </c>
      <c r="K35" s="25">
        <f t="shared" si="12"/>
        <v>42921</v>
      </c>
      <c r="L35" s="24">
        <v>100</v>
      </c>
      <c r="M35" s="26">
        <v>30</v>
      </c>
      <c r="N35" s="24">
        <f t="shared" si="13"/>
        <v>7.9083333333333332</v>
      </c>
      <c r="O35" s="24" t="s">
        <v>289</v>
      </c>
      <c r="P35" s="24">
        <v>160</v>
      </c>
      <c r="Q35" s="24">
        <f t="shared" si="16"/>
        <v>17.641666666666666</v>
      </c>
      <c r="R35" s="24">
        <v>-20000</v>
      </c>
      <c r="S35" s="29">
        <v>42923</v>
      </c>
      <c r="T35" s="24">
        <v>178.27</v>
      </c>
      <c r="U35" s="24">
        <v>160</v>
      </c>
      <c r="V35" s="24">
        <f t="shared" si="14"/>
        <v>19.291960937500001</v>
      </c>
      <c r="W35" s="24">
        <f t="shared" si="18"/>
        <v>0</v>
      </c>
      <c r="X35">
        <f t="shared" si="5"/>
        <v>299.66666666666669</v>
      </c>
      <c r="Y35">
        <f t="shared" si="6"/>
        <v>349.54566666666665</v>
      </c>
      <c r="Z35" s="36">
        <f t="shared" si="4"/>
        <v>0</v>
      </c>
    </row>
    <row r="36" spans="1:26" x14ac:dyDescent="0.15">
      <c r="A36" s="24" t="s">
        <v>543</v>
      </c>
      <c r="B36" s="24" t="s">
        <v>192</v>
      </c>
      <c r="C36" s="24">
        <f>IF(COUNTIF(系1703!A:A,B36),1,0)</f>
        <v>0</v>
      </c>
      <c r="D36" s="24">
        <f>IF(COUNTIF(系1703!C:C,B36),1,0)</f>
        <v>1</v>
      </c>
      <c r="E36" s="24">
        <f>IF(COUNTIF(系1703!D:D,B36),1,0)</f>
        <v>0</v>
      </c>
      <c r="F36" s="24">
        <f>IF(COUNTIF(系1703!E:E,B36),1,0)</f>
        <v>0</v>
      </c>
      <c r="G36" s="24">
        <f t="shared" si="17"/>
        <v>1</v>
      </c>
      <c r="H36" s="24">
        <v>6000</v>
      </c>
      <c r="I36" s="25">
        <v>42917</v>
      </c>
      <c r="J36" s="24">
        <v>31</v>
      </c>
      <c r="K36" s="25">
        <f t="shared" si="12"/>
        <v>42948</v>
      </c>
      <c r="L36" s="24">
        <v>80</v>
      </c>
      <c r="M36" s="26">
        <v>15</v>
      </c>
      <c r="N36" s="24">
        <f t="shared" si="13"/>
        <v>18.642473118279568</v>
      </c>
      <c r="O36" s="24" t="s">
        <v>485</v>
      </c>
      <c r="P36" s="24">
        <v>10</v>
      </c>
      <c r="Q36" s="24">
        <f t="shared" si="16"/>
        <v>20.60483870967742</v>
      </c>
      <c r="R36" s="24">
        <v>-6000</v>
      </c>
      <c r="S36" s="29">
        <v>42949</v>
      </c>
      <c r="T36" s="24">
        <v>73.52</v>
      </c>
      <c r="U36" s="24">
        <v>10</v>
      </c>
      <c r="V36" s="24">
        <f t="shared" si="14"/>
        <v>15.8775</v>
      </c>
      <c r="W36" s="24">
        <f t="shared" si="18"/>
        <v>0</v>
      </c>
      <c r="X36">
        <f t="shared" si="5"/>
        <v>105</v>
      </c>
      <c r="Y36">
        <f t="shared" si="6"/>
        <v>83.52</v>
      </c>
      <c r="Z36" s="36">
        <f t="shared" si="4"/>
        <v>0</v>
      </c>
    </row>
    <row r="37" spans="1:26" x14ac:dyDescent="0.15">
      <c r="B37" s="24" t="s">
        <v>223</v>
      </c>
      <c r="C37" s="24">
        <f>IF(COUNTIF(系1703!A:A,B37),1,0)</f>
        <v>0</v>
      </c>
      <c r="D37" s="24">
        <f>IF(COUNTIF(系1703!C:C,B37),1,0)</f>
        <v>0</v>
      </c>
      <c r="E37" s="24">
        <f>IF(COUNTIF(系1703!D:D,B37),1,0)</f>
        <v>1</v>
      </c>
      <c r="F37" s="24">
        <f>IF(COUNTIF(系1703!E:E,B37),1,0)</f>
        <v>0</v>
      </c>
      <c r="G37" s="24">
        <f>SUM(C37:F37)</f>
        <v>1</v>
      </c>
      <c r="H37" s="24">
        <v>5082</v>
      </c>
      <c r="I37" s="25">
        <v>42852</v>
      </c>
      <c r="J37" s="24">
        <v>21</v>
      </c>
      <c r="K37" s="25">
        <f t="shared" si="12"/>
        <v>42873</v>
      </c>
      <c r="L37" s="24">
        <v>40</v>
      </c>
      <c r="M37" s="26">
        <v>18</v>
      </c>
      <c r="N37" s="24">
        <f t="shared" ref="N37:N54" si="19">(L37+M37)*36500/(H37*J37)</f>
        <v>19.836584771649708</v>
      </c>
      <c r="O37" s="24" t="s">
        <v>382</v>
      </c>
      <c r="P37" s="24">
        <v>100</v>
      </c>
      <c r="Q37" s="24">
        <f t="shared" ref="Q37:Q54" si="20">(L37+M37+P37)*36500/(H37*J37)</f>
        <v>54.037592998631958</v>
      </c>
      <c r="R37" s="24">
        <v>-5082</v>
      </c>
      <c r="S37" s="29">
        <v>42872</v>
      </c>
      <c r="T37" s="24">
        <v>53.21</v>
      </c>
      <c r="U37" s="24">
        <v>100</v>
      </c>
      <c r="V37" s="24">
        <f t="shared" ref="V37:V50" si="21">(T37+U37)*36500/((S37-I37)*H37)</f>
        <v>55.019332939787482</v>
      </c>
      <c r="W37" s="24">
        <f t="shared" si="18"/>
        <v>0</v>
      </c>
      <c r="X37">
        <f t="shared" si="5"/>
        <v>233.23809523809524</v>
      </c>
      <c r="Y37">
        <f t="shared" si="6"/>
        <v>226.16714285714286</v>
      </c>
      <c r="Z37" s="36">
        <f t="shared" si="4"/>
        <v>0</v>
      </c>
    </row>
    <row r="38" spans="1:26" x14ac:dyDescent="0.15">
      <c r="B38" s="24" t="s">
        <v>223</v>
      </c>
      <c r="C38" s="24">
        <f>IF(COUNTIF(系1703!A:A,B38),1,0)</f>
        <v>0</v>
      </c>
      <c r="D38" s="24">
        <f>IF(COUNTIF(系1703!C:C,B38),1,0)</f>
        <v>0</v>
      </c>
      <c r="E38" s="24">
        <f>IF(COUNTIF(系1703!D:D,B38),1,0)</f>
        <v>1</v>
      </c>
      <c r="F38" s="24">
        <f>IF(COUNTIF(系1703!E:E,B38),1,0)</f>
        <v>0</v>
      </c>
      <c r="G38" s="24">
        <f>SUM(C38:F38)</f>
        <v>1</v>
      </c>
      <c r="H38" s="24">
        <v>980</v>
      </c>
      <c r="I38" s="25">
        <v>42946</v>
      </c>
      <c r="J38" s="24">
        <v>88</v>
      </c>
      <c r="K38" s="25">
        <f t="shared" si="12"/>
        <v>43034</v>
      </c>
      <c r="L38" s="24">
        <v>17</v>
      </c>
      <c r="M38" s="26">
        <v>20</v>
      </c>
      <c r="N38" s="24">
        <f>(L38+M38)*36500/(H38*J38)</f>
        <v>15.659786641929498</v>
      </c>
      <c r="Q38" s="24">
        <f>(L38+M38+P38)*36500/(H38*J38)</f>
        <v>15.659786641929498</v>
      </c>
      <c r="R38" s="51">
        <v>-980</v>
      </c>
      <c r="S38" s="29">
        <v>43034</v>
      </c>
      <c r="T38" s="51">
        <v>37.26</v>
      </c>
      <c r="V38" s="24">
        <f>(T38+U38)*36500/((S38-I38)*H38)</f>
        <v>15.769828385899814</v>
      </c>
      <c r="W38" s="24">
        <f>R38+H38</f>
        <v>0</v>
      </c>
      <c r="X38">
        <f t="shared" si="5"/>
        <v>13.034090909090908</v>
      </c>
      <c r="Y38">
        <f t="shared" si="6"/>
        <v>13.125681818181818</v>
      </c>
      <c r="Z38" s="36">
        <f t="shared" si="4"/>
        <v>0</v>
      </c>
    </row>
    <row r="39" spans="1:26" x14ac:dyDescent="0.15">
      <c r="B39" s="24" t="s">
        <v>223</v>
      </c>
      <c r="C39" s="24">
        <f>IF(COUNTIF(系1703!A:A,B39),1,0)</f>
        <v>0</v>
      </c>
      <c r="D39" s="24">
        <f>IF(COUNTIF(系1703!C:C,B39),1,0)</f>
        <v>0</v>
      </c>
      <c r="E39" s="24">
        <f>IF(COUNTIF(系1703!D:D,B39),1,0)</f>
        <v>1</v>
      </c>
      <c r="F39" s="24">
        <f>IF(COUNTIF(系1703!E:E,B39),1,0)</f>
        <v>0</v>
      </c>
      <c r="G39" s="24">
        <f>SUM(C39:F39)</f>
        <v>1</v>
      </c>
      <c r="H39" s="24">
        <v>100</v>
      </c>
      <c r="I39" s="25">
        <v>42852</v>
      </c>
      <c r="J39" s="24">
        <v>90</v>
      </c>
      <c r="K39" s="25">
        <f t="shared" si="12"/>
        <v>42942</v>
      </c>
      <c r="L39" s="24">
        <v>3</v>
      </c>
      <c r="M39" s="26">
        <v>10</v>
      </c>
      <c r="N39" s="24">
        <f t="shared" si="19"/>
        <v>52.722222222222221</v>
      </c>
      <c r="Q39" s="24">
        <f t="shared" si="20"/>
        <v>52.722222222222221</v>
      </c>
      <c r="R39" s="24">
        <v>-100</v>
      </c>
      <c r="S39" s="29">
        <v>42941</v>
      </c>
      <c r="T39" s="24">
        <v>1.48</v>
      </c>
      <c r="V39" s="24">
        <f t="shared" si="21"/>
        <v>6.0696629213483142</v>
      </c>
      <c r="W39" s="24">
        <f t="shared" si="18"/>
        <v>0</v>
      </c>
      <c r="X39">
        <f t="shared" si="5"/>
        <v>4.4777777777777779</v>
      </c>
      <c r="Y39">
        <f t="shared" si="6"/>
        <v>0.50977777777777777</v>
      </c>
      <c r="Z39" s="36">
        <f t="shared" si="4"/>
        <v>0</v>
      </c>
    </row>
    <row r="40" spans="1:26" x14ac:dyDescent="0.15">
      <c r="B40" s="32" t="s">
        <v>340</v>
      </c>
      <c r="C40" s="24">
        <v>0</v>
      </c>
      <c r="D40" s="24">
        <v>0</v>
      </c>
      <c r="E40" s="24">
        <v>0</v>
      </c>
      <c r="F40" s="24">
        <v>0</v>
      </c>
      <c r="G40" s="24">
        <v>0</v>
      </c>
      <c r="H40" s="24">
        <v>10000</v>
      </c>
      <c r="I40" s="25">
        <v>42858</v>
      </c>
      <c r="J40" s="24">
        <v>31</v>
      </c>
      <c r="K40" s="25">
        <f>I40+J40</f>
        <v>42889</v>
      </c>
      <c r="L40" s="24">
        <v>62.5</v>
      </c>
      <c r="M40" s="24">
        <v>30</v>
      </c>
      <c r="N40" s="24">
        <f t="shared" si="19"/>
        <v>10.891129032258064</v>
      </c>
      <c r="O40" s="24" t="s">
        <v>289</v>
      </c>
      <c r="P40" s="24">
        <v>195</v>
      </c>
      <c r="Q40" s="24">
        <f t="shared" si="20"/>
        <v>33.850806451612904</v>
      </c>
      <c r="R40" s="24">
        <v>-10000</v>
      </c>
      <c r="S40" s="29">
        <v>42891</v>
      </c>
      <c r="T40" s="24">
        <v>91.83</v>
      </c>
      <c r="U40" s="24">
        <v>195</v>
      </c>
      <c r="V40" s="24">
        <f t="shared" si="21"/>
        <v>31.725136363636363</v>
      </c>
      <c r="W40" s="24">
        <f t="shared" ref="W40:W54" si="22">R40+H40</f>
        <v>0</v>
      </c>
      <c r="X40">
        <f t="shared" si="5"/>
        <v>287.5</v>
      </c>
      <c r="Y40">
        <f t="shared" si="6"/>
        <v>286.83</v>
      </c>
      <c r="Z40" s="36">
        <f t="shared" si="4"/>
        <v>0</v>
      </c>
    </row>
    <row r="41" spans="1:26" x14ac:dyDescent="0.15">
      <c r="B41" s="32" t="s">
        <v>335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5000</v>
      </c>
      <c r="I41" s="25">
        <v>42867</v>
      </c>
      <c r="J41" s="24">
        <v>14</v>
      </c>
      <c r="K41" s="25">
        <f>I41+J41</f>
        <v>42881</v>
      </c>
      <c r="L41" s="24">
        <v>15</v>
      </c>
      <c r="M41" s="24"/>
      <c r="N41" s="24">
        <f t="shared" si="19"/>
        <v>7.8214285714285712</v>
      </c>
      <c r="O41" s="24" t="s">
        <v>16</v>
      </c>
      <c r="P41" s="24">
        <v>38</v>
      </c>
      <c r="Q41" s="24">
        <f t="shared" si="20"/>
        <v>27.635714285714286</v>
      </c>
      <c r="R41" s="24">
        <v>-5000</v>
      </c>
      <c r="S41" s="29">
        <v>42881</v>
      </c>
      <c r="U41" s="24">
        <v>38</v>
      </c>
      <c r="V41" s="24">
        <f t="shared" si="21"/>
        <v>19.814285714285713</v>
      </c>
      <c r="W41" s="24">
        <f t="shared" si="22"/>
        <v>0</v>
      </c>
      <c r="X41">
        <f t="shared" si="5"/>
        <v>117.35714285714286</v>
      </c>
      <c r="Y41">
        <f t="shared" si="6"/>
        <v>84.142857142857139</v>
      </c>
      <c r="Z41" s="36">
        <f t="shared" si="4"/>
        <v>0</v>
      </c>
    </row>
    <row r="42" spans="1:26" x14ac:dyDescent="0.15">
      <c r="B42" s="32" t="s">
        <v>322</v>
      </c>
      <c r="C42" s="24">
        <f>IF(COUNTIF(系1703!A:A,B42),1,0)</f>
        <v>0</v>
      </c>
      <c r="D42" s="24">
        <f>IF(COUNTIF(系1703!C:C,B42),1,0)</f>
        <v>0</v>
      </c>
      <c r="E42" s="24">
        <f>IF(COUNTIF(系1703!D:D,B42),1,0)</f>
        <v>0</v>
      </c>
      <c r="F42" s="24">
        <f>IF(COUNTIF(系1703!E:E,B42),1,0)</f>
        <v>0</v>
      </c>
      <c r="G42" s="24">
        <f>SUM(C42:F42)</f>
        <v>0</v>
      </c>
      <c r="H42" s="24">
        <v>4500</v>
      </c>
      <c r="I42" s="25">
        <v>42862</v>
      </c>
      <c r="J42" s="24">
        <v>31</v>
      </c>
      <c r="K42" s="25">
        <f t="shared" ref="K42:K57" si="23">I42+J42</f>
        <v>42893</v>
      </c>
      <c r="L42" s="24">
        <v>45</v>
      </c>
      <c r="M42" s="26">
        <v>5</v>
      </c>
      <c r="N42" s="24">
        <f t="shared" si="19"/>
        <v>13.082437275985663</v>
      </c>
      <c r="O42" s="24" t="s">
        <v>321</v>
      </c>
      <c r="P42" s="24">
        <v>81</v>
      </c>
      <c r="Q42" s="24">
        <f t="shared" si="20"/>
        <v>34.275985663082437</v>
      </c>
      <c r="R42" s="24">
        <v>-4500</v>
      </c>
      <c r="S42" s="29">
        <v>42893</v>
      </c>
      <c r="T42" s="24">
        <v>46.89</v>
      </c>
      <c r="U42" s="24">
        <v>81</v>
      </c>
      <c r="V42" s="24">
        <f t="shared" si="21"/>
        <v>33.462258064516128</v>
      </c>
      <c r="W42" s="24">
        <f t="shared" si="22"/>
        <v>0</v>
      </c>
      <c r="X42">
        <f t="shared" si="5"/>
        <v>131</v>
      </c>
      <c r="Y42">
        <f t="shared" si="6"/>
        <v>127.89</v>
      </c>
      <c r="Z42" s="36">
        <f t="shared" si="4"/>
        <v>0</v>
      </c>
    </row>
    <row r="43" spans="1:26" x14ac:dyDescent="0.15">
      <c r="B43" s="32" t="s">
        <v>395</v>
      </c>
      <c r="C43" s="24">
        <v>0</v>
      </c>
      <c r="D43" s="24">
        <v>0</v>
      </c>
      <c r="E43" s="24">
        <v>0</v>
      </c>
      <c r="F43" s="24">
        <v>0</v>
      </c>
      <c r="G43" s="24">
        <v>0</v>
      </c>
      <c r="H43" s="24">
        <v>3000</v>
      </c>
      <c r="I43" s="25">
        <v>42870</v>
      </c>
      <c r="J43" s="24">
        <v>32</v>
      </c>
      <c r="K43" s="25">
        <f t="shared" si="23"/>
        <v>42902</v>
      </c>
      <c r="L43" s="24">
        <v>18</v>
      </c>
      <c r="M43" s="24">
        <v>28</v>
      </c>
      <c r="N43" s="24">
        <f t="shared" si="19"/>
        <v>17.489583333333332</v>
      </c>
      <c r="O43" s="24" t="s">
        <v>289</v>
      </c>
      <c r="P43" s="24">
        <v>55</v>
      </c>
      <c r="Q43" s="24">
        <f t="shared" si="20"/>
        <v>38.401041666666664</v>
      </c>
      <c r="R43" s="24">
        <v>-3000</v>
      </c>
      <c r="S43" s="29">
        <v>42902</v>
      </c>
      <c r="T43" s="24">
        <v>45.98</v>
      </c>
      <c r="U43" s="24">
        <v>55</v>
      </c>
      <c r="V43" s="24">
        <f t="shared" si="21"/>
        <v>38.393437499999997</v>
      </c>
      <c r="W43" s="24">
        <f t="shared" si="22"/>
        <v>0</v>
      </c>
      <c r="X43">
        <f t="shared" si="5"/>
        <v>97.84375</v>
      </c>
      <c r="Y43">
        <f t="shared" si="6"/>
        <v>97.824374999999989</v>
      </c>
      <c r="Z43" s="36">
        <f t="shared" si="4"/>
        <v>0</v>
      </c>
    </row>
    <row r="44" spans="1:26" x14ac:dyDescent="0.15">
      <c r="B44" s="32" t="s">
        <v>330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200</v>
      </c>
      <c r="I44" s="25">
        <v>42923</v>
      </c>
      <c r="J44" s="24">
        <v>4</v>
      </c>
      <c r="K44" s="25">
        <f>I44+J44</f>
        <v>42927</v>
      </c>
      <c r="L44" s="24">
        <v>8</v>
      </c>
      <c r="M44" s="24"/>
      <c r="N44" s="24">
        <f>(L44+M44)*36500/(H44*J44)</f>
        <v>365</v>
      </c>
      <c r="Q44" s="24">
        <f>(L44+M44+P44)*36500/(H44*J44)</f>
        <v>365</v>
      </c>
      <c r="R44" s="24">
        <v>-200</v>
      </c>
      <c r="S44" s="29">
        <v>42927</v>
      </c>
      <c r="T44" s="24">
        <v>8.1999999999999993</v>
      </c>
      <c r="V44" s="24">
        <f>(T44+U44)*36500/((S44-I44)*H44)</f>
        <v>374.125</v>
      </c>
      <c r="W44" s="24">
        <f>R44+H44</f>
        <v>0</v>
      </c>
      <c r="X44">
        <f t="shared" si="5"/>
        <v>62</v>
      </c>
      <c r="Y44">
        <f t="shared" si="6"/>
        <v>63.55</v>
      </c>
      <c r="Z44" s="36">
        <f t="shared" si="4"/>
        <v>0</v>
      </c>
    </row>
    <row r="45" spans="1:26" x14ac:dyDescent="0.15">
      <c r="B45" s="32" t="s">
        <v>389</v>
      </c>
      <c r="C45" s="24">
        <v>0</v>
      </c>
      <c r="D45" s="24">
        <v>0</v>
      </c>
      <c r="E45" s="24">
        <v>0</v>
      </c>
      <c r="F45" s="24">
        <v>0</v>
      </c>
      <c r="G45" s="24">
        <v>0</v>
      </c>
      <c r="H45" s="24">
        <v>40000</v>
      </c>
      <c r="I45" s="25">
        <v>42873</v>
      </c>
      <c r="J45" s="24">
        <v>14</v>
      </c>
      <c r="K45" s="25">
        <f t="shared" si="23"/>
        <v>42887</v>
      </c>
      <c r="L45" s="24">
        <v>200</v>
      </c>
      <c r="M45" s="24"/>
      <c r="N45" s="24">
        <f t="shared" si="19"/>
        <v>13.035714285714286</v>
      </c>
      <c r="O45" s="24" t="s">
        <v>411</v>
      </c>
      <c r="P45" s="24">
        <v>251</v>
      </c>
      <c r="Q45" s="24">
        <f t="shared" si="20"/>
        <v>29.395535714285714</v>
      </c>
      <c r="R45" s="24">
        <v>-40000</v>
      </c>
      <c r="S45" s="29">
        <v>42891</v>
      </c>
      <c r="T45" s="24">
        <v>191.06</v>
      </c>
      <c r="U45" s="24">
        <v>251</v>
      </c>
      <c r="V45" s="24">
        <f t="shared" si="21"/>
        <v>22.40998611111111</v>
      </c>
      <c r="W45" s="24">
        <f t="shared" si="22"/>
        <v>0</v>
      </c>
      <c r="X45">
        <f t="shared" si="5"/>
        <v>998.64285714285711</v>
      </c>
      <c r="Y45">
        <f t="shared" si="6"/>
        <v>978.8471428571429</v>
      </c>
      <c r="Z45" s="36">
        <f t="shared" si="4"/>
        <v>0</v>
      </c>
    </row>
    <row r="46" spans="1:26" x14ac:dyDescent="0.15">
      <c r="B46" s="35" t="s">
        <v>378</v>
      </c>
      <c r="C46" s="24">
        <v>0</v>
      </c>
      <c r="D46" s="24">
        <v>0</v>
      </c>
      <c r="E46" s="24">
        <v>0</v>
      </c>
      <c r="F46" s="24">
        <v>0</v>
      </c>
      <c r="G46" s="24">
        <v>0</v>
      </c>
      <c r="H46" s="24">
        <v>30000</v>
      </c>
      <c r="I46" s="25">
        <v>42883</v>
      </c>
      <c r="J46" s="24">
        <v>33</v>
      </c>
      <c r="K46" s="25">
        <f t="shared" si="23"/>
        <v>42916</v>
      </c>
      <c r="L46" s="24">
        <v>172.6</v>
      </c>
      <c r="M46" s="24"/>
      <c r="N46" s="24">
        <f t="shared" si="19"/>
        <v>6.3635353535353536</v>
      </c>
      <c r="O46" s="24" t="s">
        <v>289</v>
      </c>
      <c r="P46" s="24">
        <v>405</v>
      </c>
      <c r="Q46" s="24">
        <f t="shared" si="20"/>
        <v>21.295353535353534</v>
      </c>
      <c r="R46" s="24">
        <v>-30000</v>
      </c>
      <c r="S46" s="29">
        <v>42916</v>
      </c>
      <c r="T46" s="24">
        <v>189.85</v>
      </c>
      <c r="U46" s="24">
        <v>405</v>
      </c>
      <c r="V46" s="24">
        <f t="shared" si="21"/>
        <v>21.931338383838384</v>
      </c>
      <c r="W46" s="24">
        <f t="shared" si="22"/>
        <v>0</v>
      </c>
      <c r="X46">
        <f t="shared" si="5"/>
        <v>542.59393939393942</v>
      </c>
      <c r="Y46">
        <f t="shared" si="6"/>
        <v>558.79848484848492</v>
      </c>
      <c r="Z46" s="36">
        <f t="shared" si="4"/>
        <v>0</v>
      </c>
    </row>
    <row r="47" spans="1:26" x14ac:dyDescent="0.15">
      <c r="B47" s="32" t="s">
        <v>417</v>
      </c>
      <c r="C47" s="24">
        <v>0</v>
      </c>
      <c r="D47" s="24">
        <v>0</v>
      </c>
      <c r="E47" s="24">
        <v>0</v>
      </c>
      <c r="F47" s="24">
        <v>0</v>
      </c>
      <c r="G47" s="24">
        <v>0</v>
      </c>
      <c r="H47" s="24">
        <v>5000</v>
      </c>
      <c r="I47" s="25">
        <v>42890</v>
      </c>
      <c r="J47" s="24">
        <v>35</v>
      </c>
      <c r="K47" s="25">
        <f t="shared" si="23"/>
        <v>42925</v>
      </c>
      <c r="L47" s="24">
        <v>32</v>
      </c>
      <c r="M47" s="24"/>
      <c r="N47" s="24">
        <f t="shared" si="19"/>
        <v>6.6742857142857144</v>
      </c>
      <c r="O47" s="24" t="s">
        <v>16</v>
      </c>
      <c r="P47" s="24">
        <v>88</v>
      </c>
      <c r="Q47" s="24">
        <f t="shared" si="20"/>
        <v>25.028571428571428</v>
      </c>
      <c r="R47" s="24">
        <v>-5000</v>
      </c>
      <c r="S47" s="29">
        <v>42919</v>
      </c>
      <c r="T47" s="24">
        <v>32</v>
      </c>
      <c r="U47" s="24">
        <v>88</v>
      </c>
      <c r="V47" s="24">
        <f t="shared" si="21"/>
        <v>30.206896551724139</v>
      </c>
      <c r="W47" s="24">
        <f t="shared" si="22"/>
        <v>0</v>
      </c>
      <c r="X47">
        <f t="shared" si="5"/>
        <v>106.28571428571429</v>
      </c>
      <c r="Y47">
        <f t="shared" si="6"/>
        <v>106.28571428571429</v>
      </c>
      <c r="Z47" s="36">
        <f t="shared" ref="Z47:Z52" si="24">U47-P47</f>
        <v>0</v>
      </c>
    </row>
    <row r="48" spans="1:26" x14ac:dyDescent="0.15">
      <c r="B48" s="32" t="s">
        <v>417</v>
      </c>
      <c r="C48" s="24">
        <v>1</v>
      </c>
      <c r="D48" s="24">
        <v>0</v>
      </c>
      <c r="E48" s="24">
        <v>0</v>
      </c>
      <c r="F48" s="24">
        <v>0</v>
      </c>
      <c r="G48" s="24">
        <v>0</v>
      </c>
      <c r="H48" s="24">
        <v>4980</v>
      </c>
      <c r="I48" s="25">
        <v>42895</v>
      </c>
      <c r="J48" s="24">
        <v>31</v>
      </c>
      <c r="K48" s="25">
        <f t="shared" si="23"/>
        <v>42926</v>
      </c>
      <c r="L48" s="24">
        <v>65</v>
      </c>
      <c r="M48" s="26">
        <v>20</v>
      </c>
      <c r="N48" s="24">
        <f t="shared" si="19"/>
        <v>20.096515092628579</v>
      </c>
      <c r="Q48" s="24">
        <f t="shared" si="20"/>
        <v>20.096515092628579</v>
      </c>
      <c r="R48" s="24">
        <v>-4980</v>
      </c>
      <c r="S48" s="29">
        <v>42923</v>
      </c>
      <c r="T48" s="24">
        <v>84.98</v>
      </c>
      <c r="V48" s="24">
        <f t="shared" si="21"/>
        <v>22.244477911646587</v>
      </c>
      <c r="W48" s="24">
        <f t="shared" si="22"/>
        <v>0</v>
      </c>
      <c r="X48">
        <f t="shared" si="5"/>
        <v>85</v>
      </c>
      <c r="Y48">
        <f t="shared" si="6"/>
        <v>84.98</v>
      </c>
      <c r="Z48" s="36">
        <f t="shared" si="24"/>
        <v>0</v>
      </c>
    </row>
    <row r="49" spans="1:26" x14ac:dyDescent="0.15">
      <c r="B49" s="35" t="s">
        <v>352</v>
      </c>
      <c r="C49" s="24">
        <v>0</v>
      </c>
      <c r="D49" s="24">
        <v>0</v>
      </c>
      <c r="E49" s="24">
        <v>0</v>
      </c>
      <c r="F49" s="24">
        <v>0</v>
      </c>
      <c r="G49" s="24">
        <v>0</v>
      </c>
      <c r="H49" s="24">
        <v>2150</v>
      </c>
      <c r="I49" s="25">
        <v>42902</v>
      </c>
      <c r="J49" s="24">
        <v>37</v>
      </c>
      <c r="K49" s="25">
        <f t="shared" si="23"/>
        <v>42939</v>
      </c>
      <c r="L49" s="24">
        <v>10</v>
      </c>
      <c r="M49" s="26">
        <v>20</v>
      </c>
      <c r="N49" s="24">
        <f t="shared" si="19"/>
        <v>13.764927718416091</v>
      </c>
      <c r="O49" s="24" t="s">
        <v>22</v>
      </c>
      <c r="P49" s="24">
        <v>25</v>
      </c>
      <c r="Q49" s="24">
        <f t="shared" si="20"/>
        <v>25.235700817096166</v>
      </c>
      <c r="R49" s="24">
        <v>-2150</v>
      </c>
      <c r="S49" s="29">
        <v>42942</v>
      </c>
      <c r="T49" s="24">
        <v>29.73</v>
      </c>
      <c r="U49" s="24">
        <v>25</v>
      </c>
      <c r="V49" s="24">
        <f t="shared" si="21"/>
        <v>23.228430232558143</v>
      </c>
      <c r="W49" s="24">
        <f t="shared" si="22"/>
        <v>0</v>
      </c>
      <c r="X49">
        <f t="shared" si="5"/>
        <v>46.081081081081081</v>
      </c>
      <c r="Y49">
        <f t="shared" si="6"/>
        <v>45.854864864864865</v>
      </c>
      <c r="Z49" s="36">
        <f t="shared" si="24"/>
        <v>0</v>
      </c>
    </row>
    <row r="50" spans="1:26" x14ac:dyDescent="0.15">
      <c r="A50" s="24" t="s">
        <v>525</v>
      </c>
      <c r="B50" s="32" t="s">
        <v>394</v>
      </c>
      <c r="C50" s="24">
        <v>0</v>
      </c>
      <c r="D50" s="24">
        <v>0</v>
      </c>
      <c r="E50" s="24">
        <v>0</v>
      </c>
      <c r="F50" s="24">
        <v>0</v>
      </c>
      <c r="G50" s="24">
        <v>0</v>
      </c>
      <c r="H50" s="24">
        <v>20000</v>
      </c>
      <c r="I50" s="25">
        <v>42921</v>
      </c>
      <c r="J50" s="24">
        <v>30</v>
      </c>
      <c r="K50" s="25">
        <f>I50+J50</f>
        <v>42951</v>
      </c>
      <c r="L50" s="24">
        <v>40</v>
      </c>
      <c r="M50" s="26">
        <v>70</v>
      </c>
      <c r="N50" s="24">
        <f>(L50+M50)*36500/(H50*J50)</f>
        <v>6.6916666666666664</v>
      </c>
      <c r="O50" s="24" t="s">
        <v>289</v>
      </c>
      <c r="P50" s="24">
        <v>520</v>
      </c>
      <c r="Q50" s="24">
        <f>(L50+M50+P50)*36500/(H50*J50)</f>
        <v>38.325000000000003</v>
      </c>
      <c r="R50" s="24">
        <v>-20000</v>
      </c>
      <c r="S50" s="29">
        <v>42954</v>
      </c>
      <c r="T50" s="24">
        <v>342.36</v>
      </c>
      <c r="U50" s="24">
        <v>520</v>
      </c>
      <c r="V50" s="30">
        <f t="shared" si="21"/>
        <v>47.69112121212121</v>
      </c>
      <c r="W50" s="24">
        <f>R50+H50</f>
        <v>0</v>
      </c>
      <c r="X50">
        <f t="shared" si="5"/>
        <v>651</v>
      </c>
      <c r="Y50">
        <f t="shared" si="6"/>
        <v>891.10533333333331</v>
      </c>
      <c r="Z50" s="36">
        <f t="shared" si="24"/>
        <v>0</v>
      </c>
    </row>
    <row r="51" spans="1:26" x14ac:dyDescent="0.15">
      <c r="A51" s="24">
        <v>2011.91</v>
      </c>
      <c r="B51" s="32" t="s">
        <v>394</v>
      </c>
      <c r="C51" s="24">
        <v>0</v>
      </c>
      <c r="D51" s="24">
        <v>0</v>
      </c>
      <c r="E51" s="24">
        <v>0</v>
      </c>
      <c r="F51" s="24">
        <v>0</v>
      </c>
      <c r="G51" s="24">
        <v>0</v>
      </c>
      <c r="H51" s="24">
        <v>1922</v>
      </c>
      <c r="I51" s="25">
        <v>42951</v>
      </c>
      <c r="J51" s="24">
        <v>31</v>
      </c>
      <c r="K51" s="25">
        <f t="shared" si="23"/>
        <v>42982</v>
      </c>
      <c r="L51" s="24">
        <v>10</v>
      </c>
      <c r="M51" s="26">
        <v>20</v>
      </c>
      <c r="N51" s="24">
        <f t="shared" si="19"/>
        <v>18.378033634319088</v>
      </c>
      <c r="O51" s="24" t="s">
        <v>289</v>
      </c>
      <c r="Q51" s="24">
        <f t="shared" si="20"/>
        <v>18.378033634319088</v>
      </c>
      <c r="R51" s="24">
        <v>-1922</v>
      </c>
      <c r="S51" s="29">
        <v>42982</v>
      </c>
      <c r="T51" s="24">
        <v>89.91</v>
      </c>
      <c r="V51" s="30">
        <f t="shared" ref="V51:V63" si="25">(T51+U51)*36500/((S51-I51)*H51)</f>
        <v>55.07896680205431</v>
      </c>
      <c r="W51" s="24">
        <f t="shared" si="22"/>
        <v>0</v>
      </c>
      <c r="X51">
        <f t="shared" si="5"/>
        <v>30</v>
      </c>
      <c r="Y51">
        <f t="shared" si="6"/>
        <v>89.91</v>
      </c>
      <c r="Z51" s="36">
        <f t="shared" si="24"/>
        <v>0</v>
      </c>
    </row>
    <row r="52" spans="1:26" x14ac:dyDescent="0.15">
      <c r="B52" s="32" t="s">
        <v>452</v>
      </c>
      <c r="C52" s="24">
        <v>0</v>
      </c>
      <c r="D52" s="24">
        <v>0</v>
      </c>
      <c r="E52" s="24">
        <v>0</v>
      </c>
      <c r="F52" s="24">
        <v>0</v>
      </c>
      <c r="G52" s="24">
        <v>0</v>
      </c>
      <c r="H52" s="24">
        <v>10000</v>
      </c>
      <c r="I52" s="25">
        <v>42947</v>
      </c>
      <c r="J52" s="24">
        <v>35</v>
      </c>
      <c r="K52" s="25">
        <f t="shared" si="23"/>
        <v>42982</v>
      </c>
      <c r="L52" s="31">
        <v>108</v>
      </c>
      <c r="N52" s="24">
        <f t="shared" si="19"/>
        <v>11.262857142857143</v>
      </c>
      <c r="O52" s="24" t="s">
        <v>289</v>
      </c>
      <c r="P52" s="24">
        <v>85</v>
      </c>
      <c r="Q52" s="24">
        <f t="shared" si="20"/>
        <v>20.127142857142857</v>
      </c>
      <c r="R52" s="24">
        <v>-10000</v>
      </c>
      <c r="S52" s="29">
        <v>42983</v>
      </c>
      <c r="T52" s="24">
        <v>108.48</v>
      </c>
      <c r="U52" s="24">
        <v>85</v>
      </c>
      <c r="V52" s="24">
        <f t="shared" si="25"/>
        <v>19.616722222222226</v>
      </c>
      <c r="W52" s="24">
        <f t="shared" si="22"/>
        <v>0</v>
      </c>
      <c r="X52">
        <f t="shared" si="5"/>
        <v>170.94285714285715</v>
      </c>
      <c r="Y52">
        <f t="shared" si="6"/>
        <v>171.36800000000002</v>
      </c>
      <c r="Z52" s="36">
        <f t="shared" si="24"/>
        <v>0</v>
      </c>
    </row>
    <row r="53" spans="1:26" customFormat="1" x14ac:dyDescent="0.15">
      <c r="B53" t="s">
        <v>138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>SUM(C53:F53)</f>
        <v>3</v>
      </c>
      <c r="H53" s="51">
        <v>10000</v>
      </c>
      <c r="I53" s="1">
        <v>43027</v>
      </c>
      <c r="J53" s="18">
        <v>7</v>
      </c>
      <c r="K53" s="25">
        <f t="shared" si="23"/>
        <v>43034</v>
      </c>
      <c r="L53" s="15">
        <v>25</v>
      </c>
      <c r="M53" s="15"/>
      <c r="N53">
        <f t="shared" si="19"/>
        <v>13.035714285714286</v>
      </c>
      <c r="Q53">
        <f t="shared" si="20"/>
        <v>13.035714285714286</v>
      </c>
      <c r="R53" s="51">
        <v>-10000</v>
      </c>
      <c r="S53" s="14">
        <v>43034</v>
      </c>
      <c r="T53" s="51">
        <v>27</v>
      </c>
      <c r="V53">
        <f t="shared" si="25"/>
        <v>14.078571428571429</v>
      </c>
      <c r="W53">
        <f t="shared" si="22"/>
        <v>0</v>
      </c>
      <c r="X53">
        <f t="shared" si="5"/>
        <v>110.71428571428571</v>
      </c>
      <c r="Y53">
        <f t="shared" si="6"/>
        <v>119.57142857142857</v>
      </c>
      <c r="Z53" s="36">
        <f>U53-P53</f>
        <v>0</v>
      </c>
    </row>
    <row r="54" spans="1:26" customFormat="1" x14ac:dyDescent="0.15">
      <c r="A54">
        <v>20367.59</v>
      </c>
      <c r="B54" t="s">
        <v>138</v>
      </c>
      <c r="C54">
        <f>IF(COUNTIF(系1703!A:A,B54),1,0)</f>
        <v>0</v>
      </c>
      <c r="D54">
        <f>IF(COUNTIF(系1703!C:C,B54),1,0)</f>
        <v>1</v>
      </c>
      <c r="E54">
        <f>IF(COUNTIF(系1703!D:D,B54),1,0)</f>
        <v>1</v>
      </c>
      <c r="F54">
        <f>IF(COUNTIF(系1703!E:E,B54),1,0)</f>
        <v>1</v>
      </c>
      <c r="G54">
        <f>SUM(C54:F54)</f>
        <v>3</v>
      </c>
      <c r="H54" s="51">
        <v>19980</v>
      </c>
      <c r="I54" s="1">
        <v>43028</v>
      </c>
      <c r="J54" s="18">
        <v>36</v>
      </c>
      <c r="K54" s="25">
        <f t="shared" si="23"/>
        <v>43064</v>
      </c>
      <c r="L54" s="15">
        <v>380</v>
      </c>
      <c r="M54" s="15">
        <v>20</v>
      </c>
      <c r="N54">
        <f t="shared" si="19"/>
        <v>20.29807585363141</v>
      </c>
      <c r="O54" t="s">
        <v>604</v>
      </c>
      <c r="Q54">
        <f t="shared" si="20"/>
        <v>20.29807585363141</v>
      </c>
      <c r="R54" s="51">
        <v>-19980</v>
      </c>
      <c r="S54" s="14">
        <v>43066</v>
      </c>
      <c r="T54" s="51">
        <v>367.59</v>
      </c>
      <c r="V54">
        <f t="shared" si="25"/>
        <v>17.67166508613877</v>
      </c>
      <c r="W54">
        <f t="shared" si="22"/>
        <v>0</v>
      </c>
      <c r="X54">
        <f t="shared" si="5"/>
        <v>344.44444444444446</v>
      </c>
      <c r="Y54">
        <f t="shared" si="6"/>
        <v>316.5358333333333</v>
      </c>
      <c r="Z54" s="36">
        <f t="shared" ref="Z54:Z62" si="26">U54-P54</f>
        <v>0</v>
      </c>
    </row>
    <row r="55" spans="1:26" customFormat="1" x14ac:dyDescent="0.15">
      <c r="A55">
        <v>20238.189999999999</v>
      </c>
      <c r="B55" t="s">
        <v>655</v>
      </c>
      <c r="C55">
        <f>IF(COUNTIF(系1703!A:A,B55),1,0)</f>
        <v>1</v>
      </c>
      <c r="D55">
        <f>IF(COUNTIF(系1703!C:C,B55),1,0)</f>
        <v>1</v>
      </c>
      <c r="E55">
        <f>IF(COUNTIF(系1703!D:D,B55),1,0)</f>
        <v>0</v>
      </c>
      <c r="F55">
        <f>IF(COUNTIF(系1703!E:E,B55),1,0)</f>
        <v>0</v>
      </c>
      <c r="G55">
        <f>SUM(C55:F55)</f>
        <v>2</v>
      </c>
      <c r="H55" s="51">
        <v>20000</v>
      </c>
      <c r="I55" s="1">
        <v>43037</v>
      </c>
      <c r="J55" s="18">
        <v>31</v>
      </c>
      <c r="K55" s="25">
        <f t="shared" si="23"/>
        <v>43068</v>
      </c>
      <c r="L55" s="15">
        <v>230</v>
      </c>
      <c r="M55" s="15">
        <v>8</v>
      </c>
      <c r="N55">
        <f>(L55+M55)*36500/(H55*J55)</f>
        <v>14.011290322580646</v>
      </c>
      <c r="O55" s="24" t="s">
        <v>289</v>
      </c>
      <c r="P55">
        <v>110</v>
      </c>
      <c r="Q55">
        <f>(L55+M55+P55)*36500/(H55*J55)</f>
        <v>20.487096774193549</v>
      </c>
      <c r="R55" s="51">
        <v>-20000</v>
      </c>
      <c r="S55" s="14">
        <v>43068</v>
      </c>
      <c r="T55" s="51">
        <v>238.59</v>
      </c>
      <c r="U55">
        <v>110</v>
      </c>
      <c r="V55">
        <f t="shared" si="25"/>
        <v>20.521830645161295</v>
      </c>
      <c r="W55">
        <f>R55+H55</f>
        <v>0</v>
      </c>
      <c r="X55">
        <f t="shared" si="5"/>
        <v>348</v>
      </c>
      <c r="Y55">
        <f t="shared" si="6"/>
        <v>348.59000000000003</v>
      </c>
      <c r="Z55" s="36">
        <f t="shared" si="26"/>
        <v>0</v>
      </c>
    </row>
    <row r="56" spans="1:26" customFormat="1" x14ac:dyDescent="0.15">
      <c r="B56" t="s">
        <v>656</v>
      </c>
      <c r="C56">
        <f>IF(COUNTIF(系1703!A:A,B56),1,0)</f>
        <v>0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0</v>
      </c>
      <c r="G56">
        <f>SUM(C56:F56)</f>
        <v>0</v>
      </c>
      <c r="H56" s="51">
        <v>26100</v>
      </c>
      <c r="I56" s="1">
        <v>43037</v>
      </c>
      <c r="J56" s="18">
        <v>41</v>
      </c>
      <c r="K56" s="25">
        <f t="shared" si="23"/>
        <v>43078</v>
      </c>
      <c r="L56" s="15">
        <v>200</v>
      </c>
      <c r="M56" s="15"/>
      <c r="N56">
        <f>(L56+M56)*36500/(H56*J56)</f>
        <v>6.8217923558545932</v>
      </c>
      <c r="O56" s="24" t="s">
        <v>289</v>
      </c>
      <c r="P56">
        <v>287</v>
      </c>
      <c r="Q56">
        <f>(L56+M56+P56)*36500/(H56*J56)</f>
        <v>16.611064386505934</v>
      </c>
      <c r="R56" s="51">
        <v>-26100</v>
      </c>
      <c r="S56" s="14">
        <v>43080</v>
      </c>
      <c r="T56" s="51">
        <v>213.15</v>
      </c>
      <c r="U56">
        <v>287</v>
      </c>
      <c r="V56">
        <f t="shared" si="25"/>
        <v>16.266127595117169</v>
      </c>
      <c r="W56">
        <f>R56+H56</f>
        <v>0</v>
      </c>
      <c r="X56">
        <f t="shared" si="5"/>
        <v>368.21951219512198</v>
      </c>
      <c r="Y56">
        <f t="shared" si="6"/>
        <v>378.16219512195119</v>
      </c>
      <c r="Z56" s="36">
        <f t="shared" si="26"/>
        <v>0</v>
      </c>
    </row>
    <row r="57" spans="1:26" customFormat="1" ht="13.5" customHeight="1" x14ac:dyDescent="0.15">
      <c r="B57" t="s">
        <v>46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1</v>
      </c>
      <c r="F57">
        <f>IF(COUNTIF(系1703!E:E,B57),1,0)</f>
        <v>1</v>
      </c>
      <c r="G57">
        <f t="shared" ref="G57" si="27">SUM(C57:F57)</f>
        <v>4</v>
      </c>
      <c r="H57">
        <v>30000</v>
      </c>
      <c r="I57" s="1">
        <v>43060</v>
      </c>
      <c r="J57">
        <v>30</v>
      </c>
      <c r="K57" s="25">
        <f t="shared" si="23"/>
        <v>43090</v>
      </c>
      <c r="L57">
        <v>300</v>
      </c>
      <c r="M57" s="15">
        <v>30</v>
      </c>
      <c r="N57">
        <f t="shared" ref="N57" si="28">(L57+M57)*36500/(H57*J57)</f>
        <v>13.383333333333333</v>
      </c>
      <c r="O57" t="s">
        <v>598</v>
      </c>
      <c r="P57">
        <v>155</v>
      </c>
      <c r="Q57">
        <f t="shared" ref="Q57" si="29">(L57+M57+P57)*36500/(H57*J57)</f>
        <v>19.669444444444444</v>
      </c>
      <c r="R57" s="51">
        <v>-30000</v>
      </c>
      <c r="S57" s="14">
        <v>43090</v>
      </c>
      <c r="T57" s="51">
        <v>297.29000000000002</v>
      </c>
      <c r="U57">
        <v>155</v>
      </c>
      <c r="V57">
        <f t="shared" si="25"/>
        <v>18.342872222222223</v>
      </c>
      <c r="W57">
        <f t="shared" ref="W57" si="30">R57+H57</f>
        <v>0</v>
      </c>
      <c r="X57">
        <f t="shared" si="5"/>
        <v>501.16666666666669</v>
      </c>
      <c r="Y57">
        <f t="shared" si="6"/>
        <v>467.36633333333333</v>
      </c>
      <c r="Z57" s="36">
        <f t="shared" si="26"/>
        <v>0</v>
      </c>
    </row>
    <row r="58" spans="1:26" customFormat="1" ht="13.5" customHeight="1" x14ac:dyDescent="0.15">
      <c r="A58">
        <v>8829.42</v>
      </c>
      <c r="B58" t="s">
        <v>46</v>
      </c>
      <c r="C58">
        <f>IF(COUNTIF(系1703!A:A,B58),1,0)</f>
        <v>1</v>
      </c>
      <c r="D58">
        <f>IF(COUNTIF(系1703!C:C,B58),1,0)</f>
        <v>1</v>
      </c>
      <c r="E58">
        <f>IF(COUNTIF(系1703!D:D,B58),1,0)</f>
        <v>1</v>
      </c>
      <c r="F58">
        <f>IF(COUNTIF(系1703!E:E,B58),1,0)</f>
        <v>1</v>
      </c>
      <c r="G58">
        <f t="shared" ref="G58" si="31">SUM(C58:F58)</f>
        <v>4</v>
      </c>
      <c r="H58">
        <v>8500</v>
      </c>
      <c r="I58" s="1">
        <v>43068</v>
      </c>
      <c r="J58">
        <v>30</v>
      </c>
      <c r="K58" s="1">
        <f t="shared" ref="K58" si="32">I58+J58</f>
        <v>43098</v>
      </c>
      <c r="L58">
        <v>58</v>
      </c>
      <c r="M58" s="15">
        <v>78</v>
      </c>
      <c r="N58">
        <f t="shared" ref="N58" si="33">(L58+M58)*36500/(H58*J58)</f>
        <v>19.466666666666665</v>
      </c>
      <c r="Q58">
        <f t="shared" ref="Q58" si="34">(L58+M58+P58)*36500/(H58*J58)</f>
        <v>19.466666666666665</v>
      </c>
      <c r="R58" s="51">
        <v>-8500</v>
      </c>
      <c r="S58" s="14"/>
      <c r="T58" s="51">
        <v>229.32</v>
      </c>
      <c r="V58">
        <f t="shared" si="25"/>
        <v>-2.2864471506072476E-2</v>
      </c>
      <c r="W58">
        <f t="shared" ref="W58" si="35">R58+H58</f>
        <v>0</v>
      </c>
      <c r="X58">
        <f t="shared" si="5"/>
        <v>140.53333333333333</v>
      </c>
      <c r="Y58">
        <f t="shared" si="6"/>
        <v>236.964</v>
      </c>
      <c r="Z58" s="36">
        <f t="shared" si="26"/>
        <v>0</v>
      </c>
    </row>
    <row r="59" spans="1:26" customFormat="1" ht="13.5" customHeight="1" x14ac:dyDescent="0.15">
      <c r="B59" t="s">
        <v>46</v>
      </c>
      <c r="C59">
        <f>IF(COUNTIF(系1703!A:A,B59),1,0)</f>
        <v>1</v>
      </c>
      <c r="D59">
        <f>IF(COUNTIF(系1703!C:C,B59),1,0)</f>
        <v>1</v>
      </c>
      <c r="E59">
        <f>IF(COUNTIF(系1703!D:D,B59),1,0)</f>
        <v>1</v>
      </c>
      <c r="F59">
        <f>IF(COUNTIF(系1703!E:E,B59),1,0)</f>
        <v>1</v>
      </c>
      <c r="G59">
        <f t="shared" ref="G59" si="36">SUM(C59:F59)</f>
        <v>4</v>
      </c>
      <c r="H59">
        <v>5000</v>
      </c>
      <c r="I59" s="1">
        <v>43068</v>
      </c>
      <c r="J59">
        <v>61</v>
      </c>
      <c r="K59" s="1">
        <f t="shared" ref="K59" si="37">I59+J59</f>
        <v>43129</v>
      </c>
      <c r="L59">
        <v>80</v>
      </c>
      <c r="M59" s="15">
        <v>38</v>
      </c>
      <c r="N59">
        <f t="shared" ref="N59" si="38">(L59+M59)*36500/(H59*J59)</f>
        <v>14.121311475409836</v>
      </c>
      <c r="Q59">
        <f t="shared" ref="Q59" si="39">(L59+M59+P59)*36500/(H59*J59)</f>
        <v>14.121311475409836</v>
      </c>
      <c r="R59" s="51">
        <v>-5000</v>
      </c>
      <c r="S59" s="14">
        <v>43130</v>
      </c>
      <c r="T59" s="51">
        <v>148.77000000000001</v>
      </c>
      <c r="V59">
        <f t="shared" si="25"/>
        <v>17.516467741935482</v>
      </c>
      <c r="W59">
        <f>R59+H59</f>
        <v>0</v>
      </c>
      <c r="X59">
        <f t="shared" si="5"/>
        <v>59.967213114754095</v>
      </c>
      <c r="Y59">
        <f>(T60+U59)*31/(J59)</f>
        <v>333.33131147540985</v>
      </c>
      <c r="Z59" s="36">
        <f t="shared" si="26"/>
        <v>0</v>
      </c>
    </row>
    <row r="60" spans="1:26" customFormat="1" ht="13.5" customHeight="1" x14ac:dyDescent="0.15">
      <c r="B60" t="s">
        <v>46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1</v>
      </c>
      <c r="F60">
        <f>IF(COUNTIF(系1703!E:E,B60),1,0)</f>
        <v>1</v>
      </c>
      <c r="G60">
        <f t="shared" ref="G60" si="40">SUM(C60:F60)</f>
        <v>4</v>
      </c>
      <c r="H60">
        <v>20000</v>
      </c>
      <c r="I60" s="1">
        <v>43068</v>
      </c>
      <c r="J60">
        <v>92</v>
      </c>
      <c r="K60" s="1">
        <f t="shared" ref="K60:K80" si="41">I60+J60</f>
        <v>43160</v>
      </c>
      <c r="L60">
        <v>450</v>
      </c>
      <c r="M60" s="15">
        <v>200</v>
      </c>
      <c r="N60">
        <f t="shared" ref="N60:N62" si="42">(L60+M60)*36500/(H60*J60)</f>
        <v>12.894021739130435</v>
      </c>
      <c r="Q60">
        <f t="shared" ref="Q60:Q62" si="43">(L60+M60+P60)*36500/(H60*J60)</f>
        <v>12.894021739130435</v>
      </c>
      <c r="R60" s="51">
        <v>-20000</v>
      </c>
      <c r="S60" s="14">
        <v>43160</v>
      </c>
      <c r="T60" s="51">
        <v>655.91</v>
      </c>
      <c r="V60">
        <f t="shared" si="25"/>
        <v>13.011258152173912</v>
      </c>
      <c r="W60">
        <f>R60+H60</f>
        <v>0</v>
      </c>
      <c r="X60">
        <f t="shared" si="5"/>
        <v>219.02173913043478</v>
      </c>
      <c r="Y60">
        <f>(T61+U60)*31/(J60)</f>
        <v>18.532608695652176</v>
      </c>
      <c r="Z60" s="36">
        <f t="shared" si="26"/>
        <v>0</v>
      </c>
    </row>
    <row r="61" spans="1:26" customFormat="1" ht="13.5" customHeight="1" x14ac:dyDescent="0.15">
      <c r="B61" t="s">
        <v>46</v>
      </c>
      <c r="C61">
        <f>IF(COUNTIF(系1703!A:A,B61),1,0)</f>
        <v>1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 t="shared" ref="G61" si="44">SUM(C61:F61)</f>
        <v>4</v>
      </c>
      <c r="H61">
        <v>2000</v>
      </c>
      <c r="I61" s="1">
        <v>43090</v>
      </c>
      <c r="J61">
        <v>61</v>
      </c>
      <c r="K61" s="1">
        <f t="shared" si="41"/>
        <v>43151</v>
      </c>
      <c r="L61">
        <v>28</v>
      </c>
      <c r="M61" s="15">
        <v>25</v>
      </c>
      <c r="N61">
        <f t="shared" si="42"/>
        <v>15.85655737704918</v>
      </c>
      <c r="Q61">
        <f t="shared" si="43"/>
        <v>15.85655737704918</v>
      </c>
      <c r="R61">
        <v>-2000</v>
      </c>
      <c r="S61" s="14">
        <v>43153</v>
      </c>
      <c r="T61" s="51">
        <v>55</v>
      </c>
      <c r="V61">
        <f t="shared" si="25"/>
        <v>15.932539682539682</v>
      </c>
      <c r="W61">
        <f t="shared" ref="W61" si="45">R61+H61</f>
        <v>0</v>
      </c>
      <c r="X61">
        <f t="shared" si="5"/>
        <v>26.934426229508198</v>
      </c>
      <c r="Y61">
        <f t="shared" si="6"/>
        <v>27.950819672131146</v>
      </c>
      <c r="Z61" s="36">
        <f t="shared" ref="Z61" si="46">U61-P61</f>
        <v>0</v>
      </c>
    </row>
    <row r="62" spans="1:26" customFormat="1" ht="13.5" customHeight="1" x14ac:dyDescent="0.15">
      <c r="B62" t="s">
        <v>390</v>
      </c>
      <c r="C62">
        <f>IF(COUNTIF(系1703!A:A,B62),1,0)</f>
        <v>0</v>
      </c>
      <c r="D62">
        <f>IF(COUNTIF(系1703!C:C,B62),1,0)</f>
        <v>0</v>
      </c>
      <c r="E62">
        <f>IF(COUNTIF(系1703!D:D,B62),1,0)</f>
        <v>0</v>
      </c>
      <c r="F62">
        <f>IF(COUNTIF(系1703!E:E,B62),1,0)</f>
        <v>0</v>
      </c>
      <c r="G62">
        <f t="shared" ref="G62" si="47">SUM(C62:F62)</f>
        <v>0</v>
      </c>
      <c r="H62">
        <v>19800</v>
      </c>
      <c r="I62" s="1">
        <v>43070</v>
      </c>
      <c r="J62">
        <v>31</v>
      </c>
      <c r="K62" s="1">
        <f t="shared" si="41"/>
        <v>43101</v>
      </c>
      <c r="L62">
        <v>205</v>
      </c>
      <c r="M62" s="15">
        <v>200</v>
      </c>
      <c r="N62">
        <f t="shared" si="42"/>
        <v>24.083577712609969</v>
      </c>
      <c r="O62" t="s">
        <v>22</v>
      </c>
      <c r="P62">
        <v>100</v>
      </c>
      <c r="Q62">
        <f t="shared" si="43"/>
        <v>30.030140110785272</v>
      </c>
      <c r="R62">
        <v>-19800</v>
      </c>
      <c r="S62" s="14">
        <v>43101</v>
      </c>
      <c r="T62">
        <v>386.86</v>
      </c>
      <c r="U62">
        <v>100</v>
      </c>
      <c r="V62">
        <f t="shared" si="25"/>
        <v>28.951433691756272</v>
      </c>
      <c r="W62">
        <f t="shared" ref="W62" si="48">R62+H62</f>
        <v>0</v>
      </c>
      <c r="X62">
        <f t="shared" si="5"/>
        <v>505</v>
      </c>
      <c r="Y62">
        <f t="shared" si="6"/>
        <v>486.86</v>
      </c>
      <c r="Z62">
        <f t="shared" si="26"/>
        <v>0</v>
      </c>
    </row>
    <row r="63" spans="1:26" customFormat="1" ht="13.5" customHeight="1" x14ac:dyDescent="0.15">
      <c r="B63" t="s">
        <v>743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ref="G63:G64" si="49">SUM(C63:F63)</f>
        <v>0</v>
      </c>
      <c r="H63">
        <v>5000</v>
      </c>
      <c r="I63" s="1">
        <v>43068</v>
      </c>
      <c r="J63">
        <v>31</v>
      </c>
      <c r="K63" s="1">
        <f t="shared" si="41"/>
        <v>43099</v>
      </c>
      <c r="L63">
        <v>40</v>
      </c>
      <c r="M63" s="15"/>
      <c r="N63">
        <f t="shared" ref="N63:N65" si="50">(L63+M63)*36500/(H63*J63)</f>
        <v>9.4193548387096779</v>
      </c>
      <c r="O63" s="24" t="s">
        <v>289</v>
      </c>
      <c r="P63">
        <v>55</v>
      </c>
      <c r="Q63">
        <f t="shared" ref="Q63:Q65" si="51">(L63+M63+P63)*36500/(H63*J63)</f>
        <v>22.370967741935484</v>
      </c>
      <c r="R63">
        <v>-5000</v>
      </c>
      <c r="S63" s="14">
        <v>43102</v>
      </c>
      <c r="T63">
        <v>40</v>
      </c>
      <c r="U63">
        <v>55</v>
      </c>
      <c r="V63">
        <f t="shared" si="25"/>
        <v>20.397058823529413</v>
      </c>
      <c r="W63">
        <f t="shared" ref="W63:W65" si="52">R63+H63</f>
        <v>0</v>
      </c>
      <c r="X63">
        <f t="shared" si="5"/>
        <v>95</v>
      </c>
      <c r="Y63">
        <f t="shared" si="6"/>
        <v>95</v>
      </c>
      <c r="Z63">
        <f t="shared" ref="Z63:Z65" si="53">U63-P63</f>
        <v>0</v>
      </c>
    </row>
    <row r="64" spans="1:26" customFormat="1" ht="13.5" customHeight="1" x14ac:dyDescent="0.15">
      <c r="B64" t="s">
        <v>743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0</v>
      </c>
      <c r="F64">
        <f>IF(COUNTIF(系1703!E:E,B64),1,0)</f>
        <v>0</v>
      </c>
      <c r="G64">
        <f t="shared" si="49"/>
        <v>0</v>
      </c>
      <c r="H64">
        <v>10000</v>
      </c>
      <c r="I64" s="1">
        <v>43068</v>
      </c>
      <c r="J64">
        <v>90</v>
      </c>
      <c r="K64" s="1">
        <f t="shared" si="41"/>
        <v>43158</v>
      </c>
      <c r="L64">
        <v>220</v>
      </c>
      <c r="M64" s="15">
        <v>40</v>
      </c>
      <c r="N64">
        <f t="shared" si="50"/>
        <v>10.544444444444444</v>
      </c>
      <c r="O64" s="24" t="s">
        <v>289</v>
      </c>
      <c r="P64">
        <v>220</v>
      </c>
      <c r="Q64">
        <f t="shared" si="51"/>
        <v>19.466666666666665</v>
      </c>
      <c r="R64">
        <v>-10000</v>
      </c>
      <c r="S64" s="14">
        <v>43158</v>
      </c>
      <c r="T64">
        <v>199.78</v>
      </c>
      <c r="U64">
        <v>220</v>
      </c>
      <c r="V64">
        <f>(T64+U64)*36500/((S64-I64)*H64)</f>
        <v>17.02441111111111</v>
      </c>
      <c r="W64">
        <f t="shared" si="52"/>
        <v>0</v>
      </c>
      <c r="X64">
        <f t="shared" si="5"/>
        <v>165.33333333333334</v>
      </c>
      <c r="Y64">
        <f t="shared" si="6"/>
        <v>144.59088888888888</v>
      </c>
      <c r="Z64">
        <f t="shared" si="53"/>
        <v>0</v>
      </c>
    </row>
    <row r="65" spans="1:26" customFormat="1" x14ac:dyDescent="0.15">
      <c r="B65" s="62" t="s">
        <v>731</v>
      </c>
      <c r="C65">
        <f>IF(COUNTIF(系1703!A:A,B65),1,0)</f>
        <v>0</v>
      </c>
      <c r="D65">
        <f>IF(COUNTIF(系1703!C:C,B65),1,0)</f>
        <v>0</v>
      </c>
      <c r="E65">
        <f>IF(COUNTIF(系1703!D:D,B65),1,0)</f>
        <v>0</v>
      </c>
      <c r="F65">
        <f>IF(COUNTIF(系1703!E:E,B65),1,0)</f>
        <v>0</v>
      </c>
      <c r="G65">
        <f t="shared" ref="G65" si="54">SUM(C65:F65)</f>
        <v>0</v>
      </c>
      <c r="H65" s="36">
        <v>2000</v>
      </c>
      <c r="I65" s="38">
        <v>43072</v>
      </c>
      <c r="J65" s="36">
        <v>30</v>
      </c>
      <c r="K65" s="1">
        <f t="shared" si="41"/>
        <v>43102</v>
      </c>
      <c r="L65" s="36">
        <v>28</v>
      </c>
      <c r="M65" s="40"/>
      <c r="N65" s="36">
        <f t="shared" si="50"/>
        <v>17.033333333333335</v>
      </c>
      <c r="O65" s="36"/>
      <c r="P65" s="36"/>
      <c r="Q65" s="36">
        <f t="shared" si="51"/>
        <v>17.033333333333335</v>
      </c>
      <c r="R65" s="36">
        <v>-2000</v>
      </c>
      <c r="S65" s="41">
        <v>43104</v>
      </c>
      <c r="T65" s="51">
        <v>30</v>
      </c>
      <c r="U65" s="36"/>
      <c r="V65" s="36">
        <f t="shared" ref="V65" si="55">(T65+U65)*36500/((S65-I65)*H65)</f>
        <v>17.109375</v>
      </c>
      <c r="W65" s="36">
        <f t="shared" si="52"/>
        <v>0</v>
      </c>
      <c r="X65">
        <f t="shared" si="5"/>
        <v>28.933333333333334</v>
      </c>
      <c r="Y65">
        <f t="shared" si="6"/>
        <v>31</v>
      </c>
      <c r="Z65" s="36">
        <f t="shared" si="53"/>
        <v>0</v>
      </c>
    </row>
    <row r="66" spans="1:26" customFormat="1" x14ac:dyDescent="0.15">
      <c r="B66" s="62" t="s">
        <v>731</v>
      </c>
      <c r="C66">
        <f>IF(COUNTIF(系1703!A:A,B66),1,0)</f>
        <v>0</v>
      </c>
      <c r="D66">
        <f>IF(COUNTIF(系1703!C:C,B66),1,0)</f>
        <v>0</v>
      </c>
      <c r="E66">
        <f>IF(COUNTIF(系1703!D:D,B66),1,0)</f>
        <v>0</v>
      </c>
      <c r="F66">
        <f>IF(COUNTIF(系1703!E:E,B66),1,0)</f>
        <v>0</v>
      </c>
      <c r="G66">
        <f t="shared" ref="G66" si="56">SUM(C66:F66)</f>
        <v>0</v>
      </c>
      <c r="H66" s="36">
        <v>1000</v>
      </c>
      <c r="I66" s="38">
        <v>43076</v>
      </c>
      <c r="J66" s="36">
        <v>30</v>
      </c>
      <c r="K66" s="1">
        <f t="shared" si="41"/>
        <v>43106</v>
      </c>
      <c r="L66" s="36">
        <v>5</v>
      </c>
      <c r="M66" s="40"/>
      <c r="N66" s="36">
        <f t="shared" ref="N66" si="57">(L66+M66)*36500/(H66*J66)</f>
        <v>6.083333333333333</v>
      </c>
      <c r="O66" s="36"/>
      <c r="P66" s="36">
        <v>10</v>
      </c>
      <c r="Q66" s="36">
        <f t="shared" ref="Q66:Q67" si="58">(L66+M66+P66)*36500/(H66*J66)</f>
        <v>18.25</v>
      </c>
      <c r="R66" s="51">
        <v>-1000</v>
      </c>
      <c r="S66" s="41">
        <v>43108</v>
      </c>
      <c r="T66" s="51">
        <v>6</v>
      </c>
      <c r="U66" s="51">
        <v>10</v>
      </c>
      <c r="V66" s="36">
        <f t="shared" ref="V66" si="59">(T66+U66)*36500/((S66-I66)*H66)</f>
        <v>18.25</v>
      </c>
      <c r="W66" s="36">
        <f t="shared" ref="W66" si="60">R66+H66</f>
        <v>0</v>
      </c>
      <c r="X66">
        <f t="shared" si="5"/>
        <v>15.5</v>
      </c>
      <c r="Y66">
        <f t="shared" si="6"/>
        <v>16.533333333333335</v>
      </c>
      <c r="Z66" s="36">
        <f t="shared" ref="Z66" si="61">U66-P66</f>
        <v>0</v>
      </c>
    </row>
    <row r="67" spans="1:26" customFormat="1" x14ac:dyDescent="0.15">
      <c r="B67" s="62" t="s">
        <v>435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1</v>
      </c>
      <c r="F67">
        <f>IF(COUNTIF(系1703!E:E,B67),1,0)</f>
        <v>1</v>
      </c>
      <c r="G67">
        <f t="shared" ref="G67" si="62">SUM(C67:F67)</f>
        <v>3</v>
      </c>
      <c r="H67" s="36">
        <v>50000</v>
      </c>
      <c r="I67" s="38">
        <v>43098</v>
      </c>
      <c r="J67" s="36">
        <v>91</v>
      </c>
      <c r="K67" s="1">
        <f t="shared" si="41"/>
        <v>43189</v>
      </c>
      <c r="L67" s="36">
        <v>1500</v>
      </c>
      <c r="M67" s="40"/>
      <c r="N67" s="36">
        <f>(L67+P67)*36500/(H67*J67)</f>
        <v>17.568131868131868</v>
      </c>
      <c r="O67" s="36"/>
      <c r="P67" s="40">
        <v>690</v>
      </c>
      <c r="Q67" s="36">
        <f t="shared" si="58"/>
        <v>17.568131868131868</v>
      </c>
      <c r="R67" s="51">
        <v>-50000</v>
      </c>
      <c r="S67" s="41">
        <v>43192</v>
      </c>
      <c r="T67" s="51">
        <v>1726</v>
      </c>
      <c r="U67" s="51">
        <v>690</v>
      </c>
      <c r="V67" s="36">
        <f t="shared" ref="V67" si="63">(T67+U67)*36500/((S67-I67)*H67)</f>
        <v>18.76255319148936</v>
      </c>
      <c r="W67" s="36">
        <f t="shared" ref="W67" si="64">R67+H67</f>
        <v>0</v>
      </c>
      <c r="X67">
        <f t="shared" si="5"/>
        <v>746.04395604395609</v>
      </c>
      <c r="Y67">
        <f t="shared" si="6"/>
        <v>823.03296703296701</v>
      </c>
      <c r="Z67" s="36">
        <f t="shared" ref="Z67" si="65">U67-P67</f>
        <v>0</v>
      </c>
    </row>
    <row r="68" spans="1:26" customFormat="1" x14ac:dyDescent="0.15">
      <c r="B68" s="62" t="s">
        <v>435</v>
      </c>
      <c r="C68">
        <f>IF(COUNTIF(系1703!A:A,B68),1,0)</f>
        <v>0</v>
      </c>
      <c r="D68">
        <f>IF(COUNTIF(系1703!C:C,B68),1,0)</f>
        <v>1</v>
      </c>
      <c r="E68">
        <f>IF(COUNTIF(系1703!D:D,B68),1,0)</f>
        <v>1</v>
      </c>
      <c r="F68">
        <f>IF(COUNTIF(系1703!E:E,B68),1,0)</f>
        <v>1</v>
      </c>
      <c r="G68">
        <f t="shared" ref="G68" si="66">SUM(C68:F68)</f>
        <v>3</v>
      </c>
      <c r="H68" s="36">
        <v>25000</v>
      </c>
      <c r="I68" s="38">
        <v>43099</v>
      </c>
      <c r="J68" s="36">
        <v>31</v>
      </c>
      <c r="K68" s="1">
        <f t="shared" si="41"/>
        <v>43130</v>
      </c>
      <c r="L68" s="36">
        <v>100</v>
      </c>
      <c r="M68" s="40">
        <v>100</v>
      </c>
      <c r="N68" s="36">
        <f>(L68+P68)*36500/(H68*J68)</f>
        <v>14.129032258064516</v>
      </c>
      <c r="O68" s="36"/>
      <c r="P68" s="40">
        <v>200</v>
      </c>
      <c r="Q68" s="36">
        <f t="shared" ref="Q68:Q69" si="67">(L68+M68+P68)*36500/(H68*J68)</f>
        <v>18.838709677419356</v>
      </c>
      <c r="R68" s="51">
        <v>-25000</v>
      </c>
      <c r="S68" s="41">
        <v>43144</v>
      </c>
      <c r="T68" s="51">
        <v>200</v>
      </c>
      <c r="U68" s="51">
        <v>200</v>
      </c>
      <c r="V68" s="36">
        <f t="shared" ref="V68:V69" si="68">(T68+U68)*36500/((S68-I68)*H68)</f>
        <v>12.977777777777778</v>
      </c>
      <c r="W68" s="36">
        <f t="shared" ref="W68:W69" si="69">R68+H68</f>
        <v>0</v>
      </c>
      <c r="X68">
        <f t="shared" ref="X68:X75" si="70">(L68+M68+P68)*31/(J68)</f>
        <v>400</v>
      </c>
      <c r="Y68">
        <f t="shared" ref="Y68:Y75" si="71">(T68+U68)*31/(J68)</f>
        <v>400</v>
      </c>
      <c r="Z68" s="36">
        <f t="shared" ref="Z68:Z72" si="72">U68-P68</f>
        <v>0</v>
      </c>
    </row>
    <row r="69" spans="1:26" customFormat="1" ht="13.5" customHeight="1" x14ac:dyDescent="0.15">
      <c r="B69" t="s">
        <v>46</v>
      </c>
      <c r="C69">
        <f>IF(COUNTIF(系1703!A:A,B69),1,0)</f>
        <v>1</v>
      </c>
      <c r="D69">
        <f>IF(COUNTIF(系1703!C:C,B69),1,0)</f>
        <v>1</v>
      </c>
      <c r="E69">
        <f>IF(COUNTIF(系1703!D:D,B69),1,0)</f>
        <v>1</v>
      </c>
      <c r="F69">
        <f>IF(COUNTIF(系1703!E:E,B69),1,0)</f>
        <v>1</v>
      </c>
      <c r="G69">
        <f t="shared" ref="G69" si="73">SUM(C69:F69)</f>
        <v>4</v>
      </c>
      <c r="H69">
        <v>8000</v>
      </c>
      <c r="I69" s="1">
        <v>43104</v>
      </c>
      <c r="J69">
        <v>61</v>
      </c>
      <c r="K69" s="1">
        <f t="shared" si="41"/>
        <v>43165</v>
      </c>
      <c r="L69">
        <v>115</v>
      </c>
      <c r="M69" s="15">
        <v>38</v>
      </c>
      <c r="N69">
        <f t="shared" ref="N69" si="74">(L69+M69)*36500/(H69*J69)</f>
        <v>11.443647540983607</v>
      </c>
      <c r="Q69">
        <f t="shared" si="67"/>
        <v>11.443647540983607</v>
      </c>
      <c r="R69" s="51">
        <v>-8000</v>
      </c>
      <c r="S69" s="14">
        <v>43164</v>
      </c>
      <c r="T69" s="51">
        <v>95.1</v>
      </c>
      <c r="V69">
        <f t="shared" si="68"/>
        <v>7.2315624999999999</v>
      </c>
      <c r="W69">
        <f t="shared" si="69"/>
        <v>0</v>
      </c>
      <c r="X69">
        <f t="shared" si="70"/>
        <v>77.754098360655732</v>
      </c>
      <c r="Y69">
        <f t="shared" si="71"/>
        <v>48.329508196721306</v>
      </c>
      <c r="Z69" s="36">
        <f t="shared" si="72"/>
        <v>0</v>
      </c>
    </row>
    <row r="70" spans="1:26" s="36" customFormat="1" x14ac:dyDescent="0.15">
      <c r="B70" s="36" t="s">
        <v>46</v>
      </c>
      <c r="C70" s="36">
        <f>IF(COUNTIF(系1703!A:A,B70),1,0)</f>
        <v>1</v>
      </c>
      <c r="D70" s="36">
        <f>IF(COUNTIF(系1703!C:C,B70),1,0)</f>
        <v>1</v>
      </c>
      <c r="E70" s="36">
        <f>IF(COUNTIF(系1703!D:D,B70),1,0)</f>
        <v>1</v>
      </c>
      <c r="F70" s="36">
        <f>IF(COUNTIF(系1703!E:E,B70),1,0)</f>
        <v>1</v>
      </c>
      <c r="G70" s="36">
        <f>SUM(C70:F70)</f>
        <v>4</v>
      </c>
      <c r="H70" s="36">
        <v>2000</v>
      </c>
      <c r="I70" s="38">
        <v>43105</v>
      </c>
      <c r="J70" s="36">
        <v>61</v>
      </c>
      <c r="K70" s="1">
        <f t="shared" si="41"/>
        <v>43166</v>
      </c>
      <c r="L70" s="39">
        <v>28</v>
      </c>
      <c r="M70" s="40">
        <v>20</v>
      </c>
      <c r="N70" s="36">
        <f>(L70+M70)*36500/(H70*J70)</f>
        <v>14.360655737704919</v>
      </c>
      <c r="Q70" s="36">
        <f>(L70+M70+P70)*36500/(H70*J70)</f>
        <v>14.360655737704919</v>
      </c>
      <c r="R70" s="51">
        <v>-2000</v>
      </c>
      <c r="S70" s="41">
        <v>43164</v>
      </c>
      <c r="T70" s="51">
        <v>33.53</v>
      </c>
      <c r="V70" s="36">
        <f>(T70+U70)*36500/((S70-I70)*H70)</f>
        <v>10.371567796610169</v>
      </c>
      <c r="W70" s="36">
        <f>R70+H70</f>
        <v>0</v>
      </c>
      <c r="X70">
        <f t="shared" si="70"/>
        <v>24.393442622950818</v>
      </c>
      <c r="Y70">
        <f t="shared" si="71"/>
        <v>17.039836065573773</v>
      </c>
      <c r="Z70" s="36">
        <f t="shared" si="72"/>
        <v>0</v>
      </c>
    </row>
    <row r="71" spans="1:26" customFormat="1" x14ac:dyDescent="0.15">
      <c r="A71" t="s">
        <v>780</v>
      </c>
      <c r="B71" s="62" t="s">
        <v>731</v>
      </c>
      <c r="C71">
        <f>IF(COUNTIF(系1703!A:A,B71),1,0)</f>
        <v>0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ref="G71" si="75">SUM(C71:F71)</f>
        <v>0</v>
      </c>
      <c r="H71" s="36">
        <v>1000</v>
      </c>
      <c r="I71" s="38">
        <v>43108</v>
      </c>
      <c r="J71" s="36">
        <v>65</v>
      </c>
      <c r="K71" s="1">
        <f t="shared" si="41"/>
        <v>43173</v>
      </c>
      <c r="L71" s="36">
        <v>5</v>
      </c>
      <c r="M71" s="40"/>
      <c r="N71" s="36">
        <f t="shared" ref="N71:N72" si="76">(L71+M71)*36500/(H71*J71)</f>
        <v>2.8076923076923075</v>
      </c>
      <c r="O71" s="36"/>
      <c r="P71" s="36">
        <v>10</v>
      </c>
      <c r="Q71" s="36">
        <f t="shared" ref="Q71" si="77">(L71+M71+P71)*36500/(H71*J71)</f>
        <v>8.4230769230769234</v>
      </c>
      <c r="R71" s="51">
        <v>-1000</v>
      </c>
      <c r="S71" s="41">
        <v>43178</v>
      </c>
      <c r="T71" s="51">
        <v>15</v>
      </c>
      <c r="U71" s="51">
        <v>10</v>
      </c>
      <c r="V71" s="36">
        <f t="shared" ref="V71:V72" si="78">(T71+U71)*36500/((S71-I71)*H71)</f>
        <v>13.035714285714286</v>
      </c>
      <c r="W71" s="36">
        <f t="shared" ref="W71:W72" si="79">R71+H71</f>
        <v>0</v>
      </c>
      <c r="X71">
        <f t="shared" si="70"/>
        <v>7.1538461538461542</v>
      </c>
      <c r="Y71">
        <f t="shared" si="71"/>
        <v>11.923076923076923</v>
      </c>
      <c r="Z71" s="36">
        <f t="shared" si="72"/>
        <v>0</v>
      </c>
    </row>
    <row r="72" spans="1:26" customFormat="1" x14ac:dyDescent="0.15">
      <c r="B72" t="s">
        <v>347</v>
      </c>
      <c r="C72">
        <f>IF(COUNTIF(系1703!A:A,B72),1,0)</f>
        <v>0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ref="G72" si="80">SUM(C72:F72)</f>
        <v>0</v>
      </c>
      <c r="H72">
        <v>10000</v>
      </c>
      <c r="I72" s="1">
        <v>43114</v>
      </c>
      <c r="J72">
        <v>33</v>
      </c>
      <c r="K72" s="1">
        <f t="shared" si="41"/>
        <v>43147</v>
      </c>
      <c r="L72">
        <v>110</v>
      </c>
      <c r="M72" s="15">
        <v>8</v>
      </c>
      <c r="N72">
        <f t="shared" si="76"/>
        <v>13.051515151515151</v>
      </c>
      <c r="O72" t="s">
        <v>289</v>
      </c>
      <c r="P72">
        <v>95</v>
      </c>
      <c r="Q72">
        <f>(L72+M72+P72)*36500/(H72*J72)</f>
        <v>23.559090909090909</v>
      </c>
      <c r="R72">
        <v>-10000</v>
      </c>
      <c r="S72" s="14">
        <v>43153</v>
      </c>
      <c r="T72">
        <v>111.39</v>
      </c>
      <c r="U72">
        <v>95</v>
      </c>
      <c r="V72" s="23">
        <f t="shared" si="78"/>
        <v>19.315987179487177</v>
      </c>
      <c r="W72">
        <f t="shared" si="79"/>
        <v>0</v>
      </c>
      <c r="X72">
        <f t="shared" si="70"/>
        <v>200.09090909090909</v>
      </c>
      <c r="Y72">
        <f t="shared" si="71"/>
        <v>193.88151515151512</v>
      </c>
      <c r="Z72">
        <f t="shared" si="72"/>
        <v>0</v>
      </c>
    </row>
    <row r="73" spans="1:26" customFormat="1" x14ac:dyDescent="0.15">
      <c r="B73" s="62" t="s">
        <v>796</v>
      </c>
      <c r="C73">
        <f>IF(COUNTIF(系1703!A:A,B73),1,0)</f>
        <v>1</v>
      </c>
      <c r="D73">
        <f>IF(COUNTIF(系1703!C:C,B73),1,0)</f>
        <v>0</v>
      </c>
      <c r="E73">
        <f>IF(COUNTIF(系1703!D:D,B73),1,0)</f>
        <v>0</v>
      </c>
      <c r="F73">
        <f>IF(COUNTIF(系1703!E:E,B73),1,0)</f>
        <v>0</v>
      </c>
      <c r="G73">
        <f t="shared" ref="G73" si="81">SUM(C73:F73)</f>
        <v>1</v>
      </c>
      <c r="H73">
        <v>30100</v>
      </c>
      <c r="I73" s="1">
        <v>43120</v>
      </c>
      <c r="J73">
        <v>31</v>
      </c>
      <c r="K73" s="1">
        <f t="shared" si="41"/>
        <v>43151</v>
      </c>
      <c r="L73">
        <v>300</v>
      </c>
      <c r="M73" s="15">
        <v>8</v>
      </c>
      <c r="N73">
        <f t="shared" ref="N73:N75" si="82">(L73+M73)*36500/(H73*J73)</f>
        <v>12.04801200300075</v>
      </c>
      <c r="O73" t="s">
        <v>289</v>
      </c>
      <c r="P73">
        <v>200</v>
      </c>
      <c r="Q73">
        <f>(L73+M73+P73)*36500/(H73*J73)</f>
        <v>19.871396420533706</v>
      </c>
      <c r="R73">
        <v>-30100</v>
      </c>
      <c r="S73" s="14">
        <v>43151</v>
      </c>
      <c r="T73">
        <v>148.86000000000001</v>
      </c>
      <c r="U73">
        <v>200</v>
      </c>
      <c r="V73" s="23">
        <f t="shared" ref="V73:V75" si="83">(T73+U73)*36500/((S73-I73)*H73)</f>
        <v>13.646329439502733</v>
      </c>
      <c r="W73">
        <f t="shared" ref="W73:W75" si="84">R73+H73</f>
        <v>0</v>
      </c>
      <c r="X73">
        <f t="shared" si="70"/>
        <v>508</v>
      </c>
      <c r="Y73">
        <f t="shared" si="71"/>
        <v>348.86</v>
      </c>
      <c r="Z73">
        <f t="shared" ref="Z73:Z75" si="85">U73-P73</f>
        <v>0</v>
      </c>
    </row>
    <row r="74" spans="1:26" customFormat="1" x14ac:dyDescent="0.15">
      <c r="B74" s="62" t="s">
        <v>731</v>
      </c>
      <c r="C74">
        <f>IF(COUNTIF(系1703!A:A,B74),1,0)</f>
        <v>0</v>
      </c>
      <c r="D74">
        <f>IF(COUNTIF(系1703!C:C,B74),1,0)</f>
        <v>0</v>
      </c>
      <c r="E74">
        <f>IF(COUNTIF(系1703!D:D,B74),1,0)</f>
        <v>0</v>
      </c>
      <c r="F74">
        <f>IF(COUNTIF(系1703!E:E,B74),1,0)</f>
        <v>0</v>
      </c>
      <c r="G74">
        <f t="shared" ref="G74" si="86">SUM(C74:F74)</f>
        <v>0</v>
      </c>
      <c r="H74" s="36">
        <v>1000</v>
      </c>
      <c r="I74" s="38">
        <v>43113</v>
      </c>
      <c r="J74" s="36">
        <v>31</v>
      </c>
      <c r="K74" s="1">
        <f t="shared" si="41"/>
        <v>43144</v>
      </c>
      <c r="L74" s="36">
        <v>5</v>
      </c>
      <c r="M74" s="40"/>
      <c r="N74" s="36">
        <f t="shared" si="82"/>
        <v>5.887096774193548</v>
      </c>
      <c r="O74" s="36"/>
      <c r="P74" s="36">
        <v>10</v>
      </c>
      <c r="Q74" s="36">
        <f t="shared" ref="Q74:Q75" si="87">(L74+M74+P74)*36500/(H74*J74)</f>
        <v>17.661290322580644</v>
      </c>
      <c r="R74" s="36">
        <v>-1000</v>
      </c>
      <c r="S74" s="41">
        <v>43144</v>
      </c>
      <c r="T74" s="51">
        <v>5</v>
      </c>
      <c r="U74" s="36">
        <v>10</v>
      </c>
      <c r="V74" s="36">
        <f t="shared" si="83"/>
        <v>17.661290322580644</v>
      </c>
      <c r="W74" s="36">
        <f t="shared" si="84"/>
        <v>0</v>
      </c>
      <c r="X74">
        <f t="shared" si="70"/>
        <v>15</v>
      </c>
      <c r="Y74">
        <f t="shared" si="71"/>
        <v>15</v>
      </c>
      <c r="Z74" s="36">
        <f t="shared" si="85"/>
        <v>0</v>
      </c>
    </row>
    <row r="75" spans="1:26" customFormat="1" x14ac:dyDescent="0.15">
      <c r="A75" t="s">
        <v>819</v>
      </c>
      <c r="B75" t="s">
        <v>170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0</v>
      </c>
      <c r="F75">
        <f>IF(COUNTIF(系1703!E:E,B75),1,0)</f>
        <v>0</v>
      </c>
      <c r="G75">
        <f t="shared" ref="G75" si="88">SUM(C75:F75)</f>
        <v>1</v>
      </c>
      <c r="H75">
        <v>50000</v>
      </c>
      <c r="I75" s="1">
        <v>43125</v>
      </c>
      <c r="J75">
        <v>30</v>
      </c>
      <c r="K75" s="1">
        <f t="shared" si="41"/>
        <v>43155</v>
      </c>
      <c r="L75">
        <v>515</v>
      </c>
      <c r="M75" s="15">
        <v>500</v>
      </c>
      <c r="N75">
        <f t="shared" si="82"/>
        <v>24.698333333333334</v>
      </c>
      <c r="Q75">
        <f t="shared" si="87"/>
        <v>24.698333333333334</v>
      </c>
      <c r="R75" s="51">
        <v>-50000</v>
      </c>
      <c r="S75" s="14">
        <v>43155</v>
      </c>
      <c r="T75" s="51">
        <v>941.66</v>
      </c>
      <c r="V75" s="23">
        <f t="shared" si="83"/>
        <v>22.913726666666665</v>
      </c>
      <c r="W75">
        <f t="shared" si="84"/>
        <v>0</v>
      </c>
      <c r="X75">
        <f t="shared" si="70"/>
        <v>1048.8333333333333</v>
      </c>
      <c r="Y75">
        <f t="shared" si="71"/>
        <v>973.04866666666669</v>
      </c>
      <c r="Z75">
        <f t="shared" si="85"/>
        <v>0</v>
      </c>
    </row>
    <row r="76" spans="1:26" customFormat="1" x14ac:dyDescent="0.15">
      <c r="A76" t="s">
        <v>819</v>
      </c>
      <c r="B76" t="s">
        <v>170</v>
      </c>
      <c r="C76">
        <f>IF(COUNTIF(系1703!A:A,B76),1,0)</f>
        <v>0</v>
      </c>
      <c r="D76">
        <f>IF(COUNTIF(系1703!C:C,B76),1,0)</f>
        <v>1</v>
      </c>
      <c r="E76">
        <f>IF(COUNTIF(系1703!D:D,B76),1,0)</f>
        <v>0</v>
      </c>
      <c r="F76">
        <f>IF(COUNTIF(系1703!E:E,B76),1,0)</f>
        <v>0</v>
      </c>
      <c r="G76">
        <f t="shared" ref="G76" si="89">SUM(C76:F76)</f>
        <v>1</v>
      </c>
      <c r="H76">
        <v>49500</v>
      </c>
      <c r="I76" s="1">
        <v>43133</v>
      </c>
      <c r="J76">
        <v>31</v>
      </c>
      <c r="K76" s="1">
        <f t="shared" si="41"/>
        <v>43164</v>
      </c>
      <c r="L76">
        <v>400</v>
      </c>
      <c r="M76" s="15">
        <v>500</v>
      </c>
      <c r="N76">
        <f t="shared" ref="N76" si="90">(L76+M76)*36500/(H76*J76)</f>
        <v>21.407624633431084</v>
      </c>
      <c r="Q76">
        <f t="shared" ref="Q76" si="91">(L76+M76+P76)*36500/(H76*J76)</f>
        <v>21.407624633431084</v>
      </c>
      <c r="R76" s="51">
        <v>-49500</v>
      </c>
      <c r="S76" s="14">
        <v>43164</v>
      </c>
      <c r="T76" s="51">
        <v>936</v>
      </c>
      <c r="V76" s="23">
        <f t="shared" ref="V76" si="92">(T76+U76)*36500/((S76-I76)*H76)</f>
        <v>22.26392961876833</v>
      </c>
      <c r="W76">
        <f t="shared" ref="W76" si="93">R76+H76</f>
        <v>0</v>
      </c>
      <c r="X76">
        <f t="shared" ref="X76" si="94">(L76+M76+P76)*31/(J76)</f>
        <v>900</v>
      </c>
      <c r="Y76">
        <f t="shared" ref="Y76" si="95">(T76+U76)*31/(J76)</f>
        <v>936</v>
      </c>
      <c r="Z76">
        <f t="shared" ref="Z76" si="96">U76-P76</f>
        <v>0</v>
      </c>
    </row>
    <row r="77" spans="1:26" customFormat="1" x14ac:dyDescent="0.15">
      <c r="A77" t="s">
        <v>819</v>
      </c>
      <c r="B77" t="s">
        <v>170</v>
      </c>
      <c r="C77">
        <f>IF(COUNTIF(系1703!A:A,B77),1,0)</f>
        <v>0</v>
      </c>
      <c r="D77">
        <f>IF(COUNTIF(系1703!C:C,B77),1,0)</f>
        <v>1</v>
      </c>
      <c r="E77">
        <f>IF(COUNTIF(系1703!D:D,B77),1,0)</f>
        <v>0</v>
      </c>
      <c r="F77">
        <f>IF(COUNTIF(系1703!E:E,B77),1,0)</f>
        <v>0</v>
      </c>
      <c r="G77">
        <f t="shared" ref="G77" si="97">SUM(C77:F77)</f>
        <v>1</v>
      </c>
      <c r="H77">
        <v>980</v>
      </c>
      <c r="I77" s="1">
        <v>43137</v>
      </c>
      <c r="J77">
        <v>30</v>
      </c>
      <c r="K77" s="1">
        <f t="shared" si="41"/>
        <v>43167</v>
      </c>
      <c r="L77">
        <v>6.66</v>
      </c>
      <c r="M77" s="15">
        <v>20</v>
      </c>
      <c r="N77">
        <f t="shared" ref="N77:N80" si="98">(L77+M77)*36500/(H77*J77)</f>
        <v>33.098299319727893</v>
      </c>
      <c r="Q77">
        <f t="shared" ref="Q77:Q80" si="99">(L77+M77+P77)*36500/(H77*J77)</f>
        <v>33.098299319727893</v>
      </c>
      <c r="R77" s="51">
        <v>-980</v>
      </c>
      <c r="S77" s="14">
        <v>43168</v>
      </c>
      <c r="T77" s="51">
        <v>46.36</v>
      </c>
      <c r="V77" s="23">
        <f t="shared" ref="V77:V80" si="100">(T77+U77)*36500/((S77-I77)*H77)</f>
        <v>55.699144173798551</v>
      </c>
      <c r="W77">
        <f t="shared" ref="W77:W80" si="101">R77+H77</f>
        <v>0</v>
      </c>
      <c r="X77">
        <f t="shared" ref="X77:X80" si="102">(L77+M77+P77)*31/(J77)</f>
        <v>27.548666666666669</v>
      </c>
      <c r="Y77">
        <f t="shared" ref="Y77:Y80" si="103">(T77+U77)*31/(J77)</f>
        <v>47.905333333333338</v>
      </c>
      <c r="Z77">
        <f t="shared" ref="Z77:Z80" si="104">U77-P77</f>
        <v>0</v>
      </c>
    </row>
    <row r="78" spans="1:26" customFormat="1" x14ac:dyDescent="0.15">
      <c r="B78" s="62" t="s">
        <v>731</v>
      </c>
      <c r="C78">
        <f>IF(COUNTIF(系1703!A:A,B78),1,0)</f>
        <v>0</v>
      </c>
      <c r="D78">
        <f>IF(COUNTIF(系1703!C:C,B78),1,0)</f>
        <v>0</v>
      </c>
      <c r="E78">
        <f>IF(COUNTIF(系1703!D:D,B78),1,0)</f>
        <v>0</v>
      </c>
      <c r="F78">
        <f>IF(COUNTIF(系1703!E:E,B78),1,0)</f>
        <v>0</v>
      </c>
      <c r="G78">
        <f t="shared" ref="G78" si="105">SUM(C78:F78)</f>
        <v>0</v>
      </c>
      <c r="H78" s="36">
        <v>1000</v>
      </c>
      <c r="I78" s="38">
        <v>43144</v>
      </c>
      <c r="J78" s="36">
        <v>31</v>
      </c>
      <c r="K78" s="1">
        <f t="shared" si="41"/>
        <v>43175</v>
      </c>
      <c r="L78" s="36">
        <v>5</v>
      </c>
      <c r="M78" s="40"/>
      <c r="N78" s="36">
        <f t="shared" si="98"/>
        <v>5.887096774193548</v>
      </c>
      <c r="O78" s="36"/>
      <c r="P78" s="36">
        <v>10</v>
      </c>
      <c r="Q78" s="36">
        <f t="shared" si="99"/>
        <v>17.661290322580644</v>
      </c>
      <c r="R78" s="51">
        <v>-1000</v>
      </c>
      <c r="S78" s="41">
        <v>43172</v>
      </c>
      <c r="T78" s="51">
        <v>7</v>
      </c>
      <c r="U78" s="36">
        <v>10</v>
      </c>
      <c r="V78" s="36">
        <f t="shared" si="100"/>
        <v>22.160714285714285</v>
      </c>
      <c r="W78" s="36">
        <f t="shared" si="101"/>
        <v>0</v>
      </c>
      <c r="X78">
        <f t="shared" si="102"/>
        <v>15</v>
      </c>
      <c r="Y78">
        <f t="shared" si="103"/>
        <v>17</v>
      </c>
      <c r="Z78" s="36">
        <f t="shared" si="104"/>
        <v>0</v>
      </c>
    </row>
    <row r="79" spans="1:26" customFormat="1" x14ac:dyDescent="0.15">
      <c r="B79" s="7" t="s">
        <v>728</v>
      </c>
      <c r="C79">
        <f>IF(COUNTIF(系1703!A:A,B79),1,0)</f>
        <v>0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ref="G79" si="106">SUM(C79:F79)</f>
        <v>3</v>
      </c>
      <c r="H79">
        <v>49860</v>
      </c>
      <c r="I79" s="1">
        <v>43144</v>
      </c>
      <c r="J79">
        <v>30</v>
      </c>
      <c r="K79" s="1">
        <f t="shared" si="41"/>
        <v>43174</v>
      </c>
      <c r="L79" s="81">
        <v>500</v>
      </c>
      <c r="M79" s="15">
        <v>100</v>
      </c>
      <c r="N79">
        <f t="shared" si="98"/>
        <v>14.640994785399117</v>
      </c>
      <c r="O79" s="36"/>
      <c r="P79">
        <v>85</v>
      </c>
      <c r="Q79">
        <f t="shared" si="99"/>
        <v>16.71513571333066</v>
      </c>
      <c r="R79" s="51">
        <v>-49860</v>
      </c>
      <c r="S79" s="14">
        <v>43173</v>
      </c>
      <c r="T79" s="51">
        <v>657</v>
      </c>
      <c r="U79">
        <v>85</v>
      </c>
      <c r="V79">
        <f t="shared" si="100"/>
        <v>18.730376087527837</v>
      </c>
      <c r="W79">
        <f t="shared" si="101"/>
        <v>0</v>
      </c>
      <c r="X79">
        <f t="shared" si="102"/>
        <v>707.83333333333337</v>
      </c>
      <c r="Y79">
        <f t="shared" si="103"/>
        <v>766.73333333333335</v>
      </c>
      <c r="Z79" s="36">
        <f t="shared" si="104"/>
        <v>0</v>
      </c>
    </row>
    <row r="80" spans="1:26" customFormat="1" x14ac:dyDescent="0.15">
      <c r="B80" s="62" t="s">
        <v>94</v>
      </c>
      <c r="C80">
        <f>IF(COUNTIF(系1703!A:A,B80),1,0)</f>
        <v>1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ref="G80" si="107">SUM(C80:F80)</f>
        <v>1</v>
      </c>
      <c r="H80" s="36">
        <v>10000</v>
      </c>
      <c r="I80" s="38">
        <v>43144</v>
      </c>
      <c r="J80" s="36">
        <v>33</v>
      </c>
      <c r="K80" s="1">
        <f t="shared" si="41"/>
        <v>43177</v>
      </c>
      <c r="L80" s="36">
        <v>100</v>
      </c>
      <c r="M80" s="40"/>
      <c r="N80" s="36">
        <f t="shared" si="98"/>
        <v>11.060606060606061</v>
      </c>
      <c r="O80" s="51" t="s">
        <v>289</v>
      </c>
      <c r="P80" s="36">
        <v>75</v>
      </c>
      <c r="Q80" s="36">
        <f t="shared" si="99"/>
        <v>19.356060606060606</v>
      </c>
      <c r="R80" s="51">
        <v>-10000</v>
      </c>
      <c r="S80" s="41">
        <v>43178</v>
      </c>
      <c r="T80" s="51">
        <v>108.15</v>
      </c>
      <c r="U80" s="36">
        <v>75</v>
      </c>
      <c r="V80" s="36">
        <f t="shared" si="100"/>
        <v>19.661691176470587</v>
      </c>
      <c r="W80" s="36">
        <f t="shared" si="101"/>
        <v>0</v>
      </c>
      <c r="X80">
        <f t="shared" si="102"/>
        <v>164.39393939393941</v>
      </c>
      <c r="Y80">
        <f t="shared" si="103"/>
        <v>172.05</v>
      </c>
      <c r="Z80" s="36">
        <f t="shared" si="104"/>
        <v>0</v>
      </c>
    </row>
    <row r="81" spans="1:26" customFormat="1" x14ac:dyDescent="0.15">
      <c r="B81" s="62" t="s">
        <v>94</v>
      </c>
      <c r="C81">
        <f>IF(COUNTIF(系1703!A:A,B81),1,0)</f>
        <v>1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ref="G81" si="108">SUM(C81:F81)</f>
        <v>1</v>
      </c>
      <c r="H81" s="36">
        <v>50000</v>
      </c>
      <c r="I81" s="38">
        <v>43153</v>
      </c>
      <c r="J81" s="36">
        <v>30</v>
      </c>
      <c r="K81" s="1">
        <f t="shared" ref="K81:K84" si="109">I81+J81</f>
        <v>43183</v>
      </c>
      <c r="L81" s="36">
        <v>500</v>
      </c>
      <c r="M81" s="40"/>
      <c r="N81" s="36">
        <f t="shared" ref="N81:N84" si="110">(L81+M81)*36500/(H81*J81)</f>
        <v>12.166666666666666</v>
      </c>
      <c r="O81" s="51" t="s">
        <v>289</v>
      </c>
      <c r="P81" s="36">
        <v>225</v>
      </c>
      <c r="Q81" s="36">
        <f t="shared" ref="Q81:Q84" si="111">(L81+M81+P81)*36500/(H81*J81)</f>
        <v>17.641666666666666</v>
      </c>
      <c r="R81" s="51">
        <v>-50000</v>
      </c>
      <c r="S81" s="41">
        <v>43183</v>
      </c>
      <c r="T81" s="51">
        <v>562.17999999999995</v>
      </c>
      <c r="U81" s="36">
        <v>225</v>
      </c>
      <c r="V81" s="36">
        <f t="shared" ref="V81:V84" si="112">(T81+U81)*36500/((S81-I81)*H81)</f>
        <v>19.154713333333333</v>
      </c>
      <c r="W81" s="36">
        <f t="shared" ref="W81:W84" si="113">R81+H81</f>
        <v>0</v>
      </c>
      <c r="X81">
        <f t="shared" ref="X81:X84" si="114">(L81+M81+P81)*31/(J81)</f>
        <v>749.16666666666663</v>
      </c>
      <c r="Y81">
        <f t="shared" ref="Y81:Y84" si="115">(T81+U81)*31/(J81)</f>
        <v>813.41933333333327</v>
      </c>
      <c r="Z81" s="36">
        <f t="shared" ref="Z81:Z84" si="116">U81-P81</f>
        <v>0</v>
      </c>
    </row>
    <row r="82" spans="1:26" customFormat="1" x14ac:dyDescent="0.15">
      <c r="A82" t="s">
        <v>819</v>
      </c>
      <c r="B82" t="s">
        <v>170</v>
      </c>
      <c r="C82">
        <f>IF(COUNTIF(系1703!A:A,B82),1,0)</f>
        <v>0</v>
      </c>
      <c r="D82">
        <f>IF(COUNTIF(系1703!C:C,B82),1,0)</f>
        <v>1</v>
      </c>
      <c r="E82">
        <f>IF(COUNTIF(系1703!D:D,B82),1,0)</f>
        <v>0</v>
      </c>
      <c r="F82">
        <f>IF(COUNTIF(系1703!E:E,B82),1,0)</f>
        <v>0</v>
      </c>
      <c r="G82">
        <f t="shared" ref="G82" si="117">SUM(C82:F82)</f>
        <v>1</v>
      </c>
      <c r="H82">
        <v>2970</v>
      </c>
      <c r="I82" s="1">
        <v>43156</v>
      </c>
      <c r="J82">
        <v>30</v>
      </c>
      <c r="K82" s="1">
        <f t="shared" si="109"/>
        <v>43186</v>
      </c>
      <c r="L82">
        <v>20</v>
      </c>
      <c r="M82" s="15">
        <v>30</v>
      </c>
      <c r="N82">
        <f t="shared" si="110"/>
        <v>20.48260381593715</v>
      </c>
      <c r="Q82">
        <f t="shared" si="111"/>
        <v>20.48260381593715</v>
      </c>
      <c r="R82" s="51">
        <v>-2970</v>
      </c>
      <c r="S82" s="14">
        <v>43186</v>
      </c>
      <c r="T82" s="51">
        <v>50</v>
      </c>
      <c r="V82" s="23">
        <f t="shared" si="112"/>
        <v>20.48260381593715</v>
      </c>
      <c r="W82">
        <f t="shared" si="113"/>
        <v>0</v>
      </c>
      <c r="X82">
        <f t="shared" si="114"/>
        <v>51.666666666666664</v>
      </c>
      <c r="Y82">
        <f t="shared" si="115"/>
        <v>51.666666666666664</v>
      </c>
      <c r="Z82">
        <f t="shared" si="116"/>
        <v>0</v>
      </c>
    </row>
    <row r="83" spans="1:26" customFormat="1" ht="13.5" customHeight="1" x14ac:dyDescent="0.15">
      <c r="B83" t="s">
        <v>46</v>
      </c>
      <c r="C83">
        <f>IF(COUNTIF(系1703!A:A,B83),1,0)</f>
        <v>1</v>
      </c>
      <c r="D83">
        <f>IF(COUNTIF(系1703!C:C,B83),1,0)</f>
        <v>1</v>
      </c>
      <c r="E83">
        <f>IF(COUNTIF(系1703!D:D,B83),1,0)</f>
        <v>1</v>
      </c>
      <c r="F83">
        <f>IF(COUNTIF(系1703!E:E,B83),1,0)</f>
        <v>1</v>
      </c>
      <c r="G83">
        <f t="shared" ref="G83" si="118">SUM(C83:F83)</f>
        <v>4</v>
      </c>
      <c r="H83">
        <v>21000</v>
      </c>
      <c r="I83" s="1">
        <v>43153</v>
      </c>
      <c r="J83">
        <v>60</v>
      </c>
      <c r="K83" s="1">
        <f t="shared" si="109"/>
        <v>43213</v>
      </c>
      <c r="L83">
        <v>300</v>
      </c>
      <c r="M83" s="15">
        <v>121</v>
      </c>
      <c r="N83">
        <f t="shared" si="110"/>
        <v>12.195634920634921</v>
      </c>
      <c r="Q83">
        <f t="shared" si="111"/>
        <v>12.195634920634921</v>
      </c>
      <c r="R83" s="51">
        <v>-21000</v>
      </c>
      <c r="S83" s="14">
        <v>43213</v>
      </c>
      <c r="T83" s="51">
        <v>450.42</v>
      </c>
      <c r="V83">
        <f t="shared" si="112"/>
        <v>13.047880952380952</v>
      </c>
      <c r="W83">
        <f t="shared" si="113"/>
        <v>0</v>
      </c>
      <c r="X83">
        <f t="shared" si="114"/>
        <v>217.51666666666668</v>
      </c>
      <c r="Y83">
        <f t="shared" si="115"/>
        <v>232.71700000000001</v>
      </c>
      <c r="Z83" s="36">
        <f t="shared" si="116"/>
        <v>0</v>
      </c>
    </row>
    <row r="84" spans="1:26" customFormat="1" x14ac:dyDescent="0.15">
      <c r="B84" s="7" t="s">
        <v>826</v>
      </c>
      <c r="C84">
        <f>IF(COUNTIF(系1703!A:A,B84),1,0)</f>
        <v>0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ref="G84" si="119">SUM(C84:F84)</f>
        <v>0</v>
      </c>
      <c r="H84">
        <v>3400</v>
      </c>
      <c r="I84" s="1">
        <v>43154</v>
      </c>
      <c r="J84">
        <v>4</v>
      </c>
      <c r="K84" s="1">
        <f t="shared" si="109"/>
        <v>43158</v>
      </c>
      <c r="L84">
        <v>6</v>
      </c>
      <c r="M84" s="15"/>
      <c r="N84">
        <f t="shared" si="110"/>
        <v>16.102941176470587</v>
      </c>
      <c r="O84" s="51"/>
      <c r="Q84">
        <f t="shared" si="111"/>
        <v>16.102941176470587</v>
      </c>
      <c r="R84">
        <v>-3400</v>
      </c>
      <c r="S84" s="14">
        <v>43159</v>
      </c>
      <c r="T84" s="51">
        <v>10</v>
      </c>
      <c r="V84">
        <f t="shared" si="112"/>
        <v>21.470588235294116</v>
      </c>
      <c r="W84">
        <f t="shared" si="113"/>
        <v>0</v>
      </c>
      <c r="X84">
        <f t="shared" si="114"/>
        <v>46.5</v>
      </c>
      <c r="Y84">
        <f t="shared" si="115"/>
        <v>77.5</v>
      </c>
      <c r="Z84">
        <f t="shared" si="116"/>
        <v>0</v>
      </c>
    </row>
    <row r="85" spans="1:26" customFormat="1" x14ac:dyDescent="0.15">
      <c r="B85" s="7" t="s">
        <v>852</v>
      </c>
      <c r="C85">
        <f>IF(COUNTIF(系1703!A:A,B85),1,0)</f>
        <v>0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ref="G85" si="120">SUM(C85:F85)</f>
        <v>0</v>
      </c>
      <c r="H85">
        <v>25000</v>
      </c>
      <c r="I85" s="1">
        <v>43159</v>
      </c>
      <c r="J85">
        <v>31</v>
      </c>
      <c r="K85" s="1">
        <f t="shared" ref="K85:K88" si="121">I85+J85</f>
        <v>43190</v>
      </c>
      <c r="L85">
        <v>227.08</v>
      </c>
      <c r="M85" s="15"/>
      <c r="N85">
        <f t="shared" ref="N85:N88" si="122">(L85+M85)*36500/(H85*J85)</f>
        <v>10.694735483870968</v>
      </c>
      <c r="O85" s="51" t="s">
        <v>289</v>
      </c>
      <c r="P85">
        <v>388</v>
      </c>
      <c r="Q85">
        <f t="shared" ref="Q85:Q88" si="123">(L85+M85+P85)*36500/(H85*J85)</f>
        <v>28.968283870967742</v>
      </c>
      <c r="R85">
        <v>-25000</v>
      </c>
      <c r="S85" s="14">
        <v>43190</v>
      </c>
      <c r="T85" s="51">
        <v>227.08</v>
      </c>
      <c r="U85">
        <v>388</v>
      </c>
      <c r="V85">
        <f t="shared" ref="V85:V87" si="124">(T85+U85)*36500/((S85-I85)*H85)</f>
        <v>28.968283870967742</v>
      </c>
      <c r="W85">
        <f t="shared" ref="W85:W88" si="125">R85+H85</f>
        <v>0</v>
      </c>
      <c r="X85">
        <f t="shared" ref="X85:X88" si="126">(L85+M85+P85)*31/(J85)</f>
        <v>615.08000000000004</v>
      </c>
      <c r="Y85">
        <f t="shared" ref="Y85:Y88" si="127">(T85+U85)*31/(J85)</f>
        <v>615.08000000000004</v>
      </c>
      <c r="Z85">
        <f t="shared" ref="Z85:Z88" si="128">U85-P85</f>
        <v>0</v>
      </c>
    </row>
    <row r="86" spans="1:26" customFormat="1" x14ac:dyDescent="0.15">
      <c r="A86" t="s">
        <v>819</v>
      </c>
      <c r="B86" t="s">
        <v>170</v>
      </c>
      <c r="C86">
        <f>IF(COUNTIF(系1703!A:A,B86),1,0)</f>
        <v>0</v>
      </c>
      <c r="D86">
        <f>IF(COUNTIF(系1703!C:C,B86),1,0)</f>
        <v>1</v>
      </c>
      <c r="E86">
        <f>IF(COUNTIF(系1703!D:D,B86),1,0)</f>
        <v>0</v>
      </c>
      <c r="F86">
        <f>IF(COUNTIF(系1703!E:E,B86),1,0)</f>
        <v>0</v>
      </c>
      <c r="G86">
        <f t="shared" ref="G86" si="129">SUM(C86:F86)</f>
        <v>1</v>
      </c>
      <c r="H86">
        <v>9900</v>
      </c>
      <c r="I86" s="1">
        <v>43165</v>
      </c>
      <c r="J86">
        <v>31</v>
      </c>
      <c r="K86" s="1">
        <f t="shared" si="121"/>
        <v>43196</v>
      </c>
      <c r="L86">
        <v>66.66</v>
      </c>
      <c r="M86" s="15">
        <v>100</v>
      </c>
      <c r="N86">
        <f t="shared" si="122"/>
        <v>19.821081785597915</v>
      </c>
      <c r="Q86">
        <f t="shared" si="123"/>
        <v>19.821081785597915</v>
      </c>
      <c r="R86" s="51">
        <v>-9900</v>
      </c>
      <c r="S86" s="14">
        <v>43195</v>
      </c>
      <c r="T86" s="51">
        <v>166.66</v>
      </c>
      <c r="V86" s="23">
        <f t="shared" si="124"/>
        <v>20.481784511784511</v>
      </c>
      <c r="W86">
        <f t="shared" si="125"/>
        <v>0</v>
      </c>
      <c r="X86">
        <f t="shared" si="126"/>
        <v>166.66</v>
      </c>
      <c r="Y86">
        <f t="shared" si="127"/>
        <v>166.66</v>
      </c>
      <c r="Z86">
        <f t="shared" si="128"/>
        <v>0</v>
      </c>
    </row>
    <row r="87" spans="1:26" customFormat="1" x14ac:dyDescent="0.15">
      <c r="B87" t="s">
        <v>170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0</v>
      </c>
      <c r="F87">
        <f>IF(COUNTIF(系1703!E:E,B87),1,0)</f>
        <v>0</v>
      </c>
      <c r="G87">
        <f t="shared" ref="G87" si="130">SUM(C87:F87)</f>
        <v>1</v>
      </c>
      <c r="H87">
        <v>1000</v>
      </c>
      <c r="I87" s="1">
        <v>43168</v>
      </c>
      <c r="J87">
        <v>91</v>
      </c>
      <c r="K87" s="1">
        <f>I87+J87</f>
        <v>43259</v>
      </c>
      <c r="L87">
        <v>23</v>
      </c>
      <c r="M87" s="15"/>
      <c r="N87">
        <f t="shared" si="122"/>
        <v>9.2252747252747245</v>
      </c>
      <c r="Q87">
        <f t="shared" si="123"/>
        <v>9.2252747252747245</v>
      </c>
      <c r="S87" s="14"/>
      <c r="V87" s="23">
        <f t="shared" si="124"/>
        <v>0</v>
      </c>
      <c r="W87">
        <f t="shared" si="125"/>
        <v>1000</v>
      </c>
      <c r="X87">
        <f t="shared" si="126"/>
        <v>7.8351648351648349</v>
      </c>
      <c r="Y87">
        <f t="shared" si="127"/>
        <v>0</v>
      </c>
      <c r="Z87">
        <f t="shared" si="128"/>
        <v>0</v>
      </c>
    </row>
    <row r="88" spans="1:26" customFormat="1" ht="13.5" customHeight="1" x14ac:dyDescent="0.15">
      <c r="A88" t="s">
        <v>999</v>
      </c>
      <c r="B88" t="s">
        <v>998</v>
      </c>
      <c r="C88">
        <f>IF(COUNTIF(系1703!A:A,B88),1,0)</f>
        <v>1</v>
      </c>
      <c r="D88">
        <f>IF(COUNTIF(系1703!C:C,B88),1,0)</f>
        <v>0</v>
      </c>
      <c r="E88">
        <f>IF(COUNTIF(系1703!D:D,B88),1,0)</f>
        <v>1</v>
      </c>
      <c r="F88">
        <f>IF(COUNTIF(系1703!E:E,B88),1,0)</f>
        <v>0</v>
      </c>
      <c r="G88">
        <f t="shared" ref="G88" si="131">SUM(C88:F88)</f>
        <v>2</v>
      </c>
      <c r="H88">
        <v>5000</v>
      </c>
      <c r="I88" s="1">
        <v>43174</v>
      </c>
      <c r="J88">
        <v>92</v>
      </c>
      <c r="K88" s="1">
        <f t="shared" si="121"/>
        <v>43266</v>
      </c>
      <c r="L88">
        <v>130</v>
      </c>
      <c r="M88" s="15">
        <v>50</v>
      </c>
      <c r="N88">
        <f t="shared" si="122"/>
        <v>14.282608695652174</v>
      </c>
      <c r="O88" t="s">
        <v>598</v>
      </c>
      <c r="P88">
        <v>25</v>
      </c>
      <c r="Q88">
        <f t="shared" si="123"/>
        <v>16.266304347826086</v>
      </c>
      <c r="S88" s="14"/>
      <c r="T88" s="51"/>
      <c r="U88" s="51"/>
      <c r="V88">
        <f>(T88+U88)*36500/((S88-I88)*H88)</f>
        <v>0</v>
      </c>
      <c r="W88">
        <f t="shared" si="125"/>
        <v>5000</v>
      </c>
      <c r="X88">
        <f t="shared" si="126"/>
        <v>69.076086956521735</v>
      </c>
      <c r="Y88">
        <f t="shared" si="127"/>
        <v>0</v>
      </c>
      <c r="Z88" s="36">
        <f t="shared" si="128"/>
        <v>-25</v>
      </c>
    </row>
    <row r="89" spans="1:26" customFormat="1" ht="13.5" customHeight="1" x14ac:dyDescent="0.15">
      <c r="B89" t="s">
        <v>239</v>
      </c>
      <c r="C89">
        <f>IF(COUNTIF(系1703!A:A,B89),1,0)</f>
        <v>1</v>
      </c>
      <c r="D89">
        <f>IF(COUNTIF(系1703!C:C,B89),1,0)</f>
        <v>0</v>
      </c>
      <c r="E89">
        <f>IF(COUNTIF(系1703!D:D,B89),1,0)</f>
        <v>1</v>
      </c>
      <c r="F89">
        <f>IF(COUNTIF(系1703!E:E,B89),1,0)</f>
        <v>0</v>
      </c>
      <c r="G89">
        <f t="shared" ref="G89" si="132">SUM(C89:F89)</f>
        <v>2</v>
      </c>
      <c r="H89">
        <v>10500</v>
      </c>
      <c r="I89" s="1">
        <v>43187</v>
      </c>
      <c r="J89">
        <v>62</v>
      </c>
      <c r="K89" s="1">
        <f t="shared" ref="K89" si="133">I89+J89</f>
        <v>43249</v>
      </c>
      <c r="L89">
        <v>170</v>
      </c>
      <c r="M89" s="15">
        <v>110</v>
      </c>
      <c r="N89">
        <f t="shared" ref="N89" si="134">(L89+M89)*36500/(H89*J89)</f>
        <v>15.698924731182796</v>
      </c>
      <c r="O89" t="s">
        <v>598</v>
      </c>
      <c r="P89">
        <v>25</v>
      </c>
      <c r="Q89">
        <f t="shared" ref="Q89" si="135">(L89+M89+P89)*36500/(H89*J89)</f>
        <v>17.100614439324115</v>
      </c>
      <c r="S89" s="14"/>
      <c r="T89" s="51"/>
      <c r="U89" s="51"/>
      <c r="V89">
        <f>(T89+U89)*36500/((S89-I89)*H89)</f>
        <v>0</v>
      </c>
      <c r="W89">
        <f t="shared" ref="W89" si="136">R89+H89</f>
        <v>10500</v>
      </c>
      <c r="X89">
        <f t="shared" ref="X89" si="137">(L89+M89+P89)*31/(J89)</f>
        <v>152.5</v>
      </c>
      <c r="Y89">
        <f t="shared" ref="Y89" si="138">(T89+U89)*31/(J89)</f>
        <v>0</v>
      </c>
      <c r="Z89" s="36">
        <f t="shared" ref="Z89" si="139">U89-P89</f>
        <v>-25</v>
      </c>
    </row>
    <row r="90" spans="1:26" customFormat="1" x14ac:dyDescent="0.15">
      <c r="B90" t="s">
        <v>170</v>
      </c>
      <c r="C90">
        <f>IF(COUNTIF(系1703!A:A,B90),1,0)</f>
        <v>0</v>
      </c>
      <c r="D90">
        <f>IF(COUNTIF(系1703!C:C,B90),1,0)</f>
        <v>1</v>
      </c>
      <c r="E90">
        <f>IF(COUNTIF(系1703!D:D,B90),1,0)</f>
        <v>0</v>
      </c>
      <c r="F90">
        <f>IF(COUNTIF(系1703!E:E,B90),1,0)</f>
        <v>0</v>
      </c>
      <c r="G90">
        <f>SUM(C90:F90)</f>
        <v>1</v>
      </c>
      <c r="H90">
        <v>990</v>
      </c>
      <c r="I90" s="1">
        <v>43184</v>
      </c>
      <c r="J90">
        <v>31</v>
      </c>
      <c r="K90" s="1">
        <f>I90+J90</f>
        <v>43215</v>
      </c>
      <c r="L90">
        <v>7</v>
      </c>
      <c r="M90" s="15">
        <v>10</v>
      </c>
      <c r="N90">
        <f>(L90+M90)*36500/(H90*J90)</f>
        <v>20.218312153796024</v>
      </c>
      <c r="Q90">
        <f>(L90+M90+P90)*36500/(H90*J90)</f>
        <v>20.218312153796024</v>
      </c>
      <c r="R90">
        <v>-990</v>
      </c>
      <c r="S90" s="14">
        <v>43215</v>
      </c>
      <c r="T90">
        <v>23.41</v>
      </c>
      <c r="V90" s="23">
        <f>(T90+U90)*36500/((S90-I90)*H90)</f>
        <v>27.841805148256761</v>
      </c>
      <c r="W90">
        <f>R90+H90</f>
        <v>0</v>
      </c>
      <c r="X90">
        <f>(L90+M90+P90)*31/(J90)</f>
        <v>17</v>
      </c>
      <c r="Y90">
        <f>(T90+U90)*31/(J90)</f>
        <v>23.41</v>
      </c>
      <c r="Z90" s="36">
        <f>U90-P90</f>
        <v>0</v>
      </c>
    </row>
    <row r="91" spans="1:26" customFormat="1" x14ac:dyDescent="0.15">
      <c r="B91" s="7" t="s">
        <v>817</v>
      </c>
      <c r="C91">
        <f>IF(COUNTIF(系1703!A:A,B91),1,0)</f>
        <v>0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ref="G91" si="140">SUM(C91:F91)</f>
        <v>0</v>
      </c>
      <c r="H91">
        <v>50000</v>
      </c>
      <c r="I91" s="1">
        <v>43194</v>
      </c>
      <c r="J91">
        <v>31</v>
      </c>
      <c r="K91" s="1">
        <f t="shared" ref="K91" si="141">I91+J91</f>
        <v>43225</v>
      </c>
      <c r="L91">
        <v>250</v>
      </c>
      <c r="M91" s="15"/>
      <c r="N91">
        <f t="shared" ref="N91" si="142">(L91+M91)*36500/(H91*J91)</f>
        <v>5.887096774193548</v>
      </c>
      <c r="O91" s="51" t="s">
        <v>289</v>
      </c>
      <c r="P91">
        <v>650</v>
      </c>
      <c r="Q91">
        <f t="shared" ref="Q91" si="143">(L91+M91+P91)*36500/(H91*J91)</f>
        <v>21.193548387096776</v>
      </c>
      <c r="R91">
        <v>-50000</v>
      </c>
      <c r="S91" s="14">
        <v>43225</v>
      </c>
      <c r="T91" s="51">
        <v>286</v>
      </c>
      <c r="U91">
        <v>650</v>
      </c>
      <c r="V91">
        <f>(T91+U91)*36500/((S91-I91)*H91)</f>
        <v>22.041290322580647</v>
      </c>
      <c r="W91">
        <f t="shared" ref="W91" si="144">R91+H91</f>
        <v>0</v>
      </c>
      <c r="X91">
        <f t="shared" ref="X91" si="145">(L91+M91+P91)*31/(J91)</f>
        <v>900</v>
      </c>
      <c r="Y91">
        <f>(T91+U91)*31/(J91)</f>
        <v>936</v>
      </c>
      <c r="Z91">
        <f>U91-P91</f>
        <v>0</v>
      </c>
    </row>
    <row r="92" spans="1:26" customFormat="1" x14ac:dyDescent="0.15">
      <c r="B92" s="7" t="s">
        <v>991</v>
      </c>
      <c r="C92">
        <f>IF(COUNTIF(系1703!A:A,B92),1,0)</f>
        <v>1</v>
      </c>
      <c r="D92">
        <f>IF(COUNTIF(系1703!C:C,B92),1,0)</f>
        <v>1</v>
      </c>
      <c r="E92">
        <f>IF(COUNTIF(系1703!D:D,B92),1,0)</f>
        <v>1</v>
      </c>
      <c r="F92">
        <f>IF(COUNTIF(系1703!E:E,B92),1,0)</f>
        <v>1</v>
      </c>
      <c r="G92">
        <f t="shared" ref="G92" si="146">SUM(C92:F92)</f>
        <v>4</v>
      </c>
      <c r="H92">
        <v>27000</v>
      </c>
      <c r="I92" s="1">
        <v>43206</v>
      </c>
      <c r="J92">
        <v>90</v>
      </c>
      <c r="K92" s="1">
        <f t="shared" ref="K92:K93" si="147">I92+J92</f>
        <v>43296</v>
      </c>
      <c r="L92">
        <v>850</v>
      </c>
      <c r="M92" s="15"/>
      <c r="N92">
        <f t="shared" ref="N92:N93" si="148">(L92+M92)*36500/(H92*J92)</f>
        <v>12.767489711934155</v>
      </c>
      <c r="O92" s="51"/>
      <c r="Q92">
        <f t="shared" ref="Q92:Q93" si="149">(L92+M92+P92)*36500/(H92*J92)</f>
        <v>12.767489711934155</v>
      </c>
      <c r="S92" s="14"/>
      <c r="T92" s="51"/>
      <c r="V92">
        <f>(T92+U92)*36500/((S92-I92)*H92)</f>
        <v>0</v>
      </c>
      <c r="W92">
        <f t="shared" ref="W92:W93" si="150">R92+H92</f>
        <v>27000</v>
      </c>
      <c r="X92">
        <f t="shared" ref="X92:X93" si="151">(L92+M92+P92)*31/(J92)</f>
        <v>292.77777777777777</v>
      </c>
      <c r="Y92">
        <f>(T92+U92)*31/(J92)</f>
        <v>0</v>
      </c>
      <c r="Z92">
        <f>U92-P92</f>
        <v>0</v>
      </c>
    </row>
    <row r="93" spans="1:26" customFormat="1" ht="13.5" customHeight="1" x14ac:dyDescent="0.15">
      <c r="B93" t="s">
        <v>46</v>
      </c>
      <c r="C93">
        <f>IF(COUNTIF(系1703!A:A,B93),1,0)</f>
        <v>1</v>
      </c>
      <c r="D93">
        <f>IF(COUNTIF(系1703!C:C,B93),1,0)</f>
        <v>1</v>
      </c>
      <c r="E93">
        <f>IF(COUNTIF(系1703!D:D,B93),1,0)</f>
        <v>1</v>
      </c>
      <c r="F93">
        <f>IF(COUNTIF(系1703!E:E,B93),1,0)</f>
        <v>1</v>
      </c>
      <c r="G93">
        <f t="shared" ref="G93" si="152">SUM(C93:F93)</f>
        <v>4</v>
      </c>
      <c r="H93">
        <v>7000</v>
      </c>
      <c r="I93" s="1">
        <v>43213</v>
      </c>
      <c r="J93">
        <v>60</v>
      </c>
      <c r="K93" s="1">
        <f t="shared" si="147"/>
        <v>43273</v>
      </c>
      <c r="L93">
        <v>110</v>
      </c>
      <c r="M93" s="15">
        <v>63</v>
      </c>
      <c r="N93">
        <f t="shared" si="148"/>
        <v>15.03452380952381</v>
      </c>
      <c r="Q93">
        <f t="shared" si="149"/>
        <v>15.03452380952381</v>
      </c>
      <c r="S93" s="14"/>
      <c r="T93" s="51"/>
      <c r="V93">
        <f t="shared" ref="V93" si="153">(T93+U93)*36500/((S93-I93)*H93)</f>
        <v>0</v>
      </c>
      <c r="W93">
        <f t="shared" si="150"/>
        <v>7000</v>
      </c>
      <c r="X93">
        <f t="shared" si="151"/>
        <v>89.38333333333334</v>
      </c>
      <c r="Y93">
        <f t="shared" ref="Y93" si="154">(T93+U93)*31/(J93)</f>
        <v>0</v>
      </c>
      <c r="Z93" s="36">
        <f t="shared" ref="Z93" si="155">U93-P93</f>
        <v>0</v>
      </c>
    </row>
    <row r="94" spans="1:26" customFormat="1" ht="13.5" customHeight="1" x14ac:dyDescent="0.15">
      <c r="B94" t="s">
        <v>1016</v>
      </c>
      <c r="C94">
        <f>IF(COUNTIF(系1703!A:A,B94),1,0)</f>
        <v>0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ref="G94" si="156">SUM(C94:F94)</f>
        <v>0</v>
      </c>
      <c r="H94">
        <v>24942</v>
      </c>
      <c r="I94" s="1">
        <v>43216</v>
      </c>
      <c r="J94">
        <v>30</v>
      </c>
      <c r="K94" s="1">
        <f t="shared" ref="K94" si="157">I94+J94</f>
        <v>43246</v>
      </c>
      <c r="L94">
        <v>70</v>
      </c>
      <c r="M94" s="15">
        <v>58</v>
      </c>
      <c r="N94">
        <f t="shared" ref="N94" si="158">(L94+M94)*36500/(H94*J94)</f>
        <v>6.2438189933980164</v>
      </c>
      <c r="O94" t="s">
        <v>1017</v>
      </c>
      <c r="P94">
        <v>550</v>
      </c>
      <c r="Q94">
        <f t="shared" ref="Q94" si="159">(L94+M94+P94)*36500/(H94*J94)</f>
        <v>33.072728730655122</v>
      </c>
      <c r="S94" s="14"/>
      <c r="T94" s="51"/>
      <c r="V94">
        <f t="shared" ref="V94" si="160">(T94+U94)*36500/((S94-I94)*H94)</f>
        <v>0</v>
      </c>
      <c r="W94">
        <f t="shared" ref="W94" si="161">R94+H94</f>
        <v>24942</v>
      </c>
      <c r="X94">
        <f t="shared" ref="X94" si="162">(L94+M94+P94)*31/(J94)</f>
        <v>700.6</v>
      </c>
      <c r="Y94">
        <f t="shared" ref="Y94" si="163">(T94+U94)*31/(J94)</f>
        <v>0</v>
      </c>
      <c r="Z94" s="36">
        <f t="shared" ref="Z94" si="164">U94-P94</f>
        <v>-550</v>
      </c>
    </row>
    <row r="95" spans="1:26" customFormat="1" ht="13.5" customHeight="1" x14ac:dyDescent="0.15">
      <c r="B95" t="s">
        <v>1016</v>
      </c>
      <c r="C95">
        <f>IF(COUNTIF(系1703!A:A,B95),1,0)</f>
        <v>0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ref="G95" si="165">SUM(C95:F95)</f>
        <v>0</v>
      </c>
      <c r="H95">
        <v>247.88</v>
      </c>
      <c r="I95" s="1">
        <v>43216</v>
      </c>
      <c r="J95">
        <v>90</v>
      </c>
      <c r="K95" s="1">
        <f t="shared" ref="K95:K96" si="166">I95+J95</f>
        <v>43306</v>
      </c>
      <c r="L95">
        <v>20</v>
      </c>
      <c r="M95" s="15"/>
      <c r="N95">
        <f t="shared" ref="N95:N96" si="167">(L95+M95)*36500/(H95*J95)</f>
        <v>32.721926380148098</v>
      </c>
      <c r="Q95">
        <f t="shared" ref="Q95:Q96" si="168">(L95+M95+P95)*36500/(H95*J95)</f>
        <v>32.721926380148098</v>
      </c>
      <c r="S95" s="14"/>
      <c r="T95" s="51"/>
      <c r="V95">
        <f t="shared" ref="V95:V96" si="169">(T95+U95)*36500/((S95-I95)*H95)</f>
        <v>0</v>
      </c>
      <c r="W95">
        <f t="shared" ref="W95:W96" si="170">R95+H95</f>
        <v>247.88</v>
      </c>
      <c r="X95">
        <f t="shared" ref="X95:X96" si="171">(L95+M95+P95)*31/(J95)</f>
        <v>6.8888888888888893</v>
      </c>
      <c r="Y95">
        <f t="shared" ref="Y95:Y96" si="172">(T95+U95)*31/(J95)</f>
        <v>0</v>
      </c>
      <c r="Z95" s="36">
        <f t="shared" ref="Z95:Z96" si="173">U95-P95</f>
        <v>0</v>
      </c>
    </row>
    <row r="96" spans="1:26" s="36" customFormat="1" x14ac:dyDescent="0.15">
      <c r="B96" s="10" t="s">
        <v>136</v>
      </c>
      <c r="C96" s="36">
        <f>IF(COUNTIF(系1703!A:A,B96),1,0)</f>
        <v>0</v>
      </c>
      <c r="D96" s="36">
        <f>IF(COUNTIF(系1703!C:C,B96),1,0)</f>
        <v>1</v>
      </c>
      <c r="E96" s="36">
        <f>IF(COUNTIF(系1703!D:D,B96),1,0)</f>
        <v>1</v>
      </c>
      <c r="F96" s="36">
        <f>IF(COUNTIF(系1703!E:E,B96),1,0)</f>
        <v>1</v>
      </c>
      <c r="G96" s="36">
        <f t="shared" ref="G96" si="174">SUM(C96:F96)</f>
        <v>3</v>
      </c>
      <c r="H96" s="37">
        <v>5000</v>
      </c>
      <c r="I96" s="38">
        <v>43211</v>
      </c>
      <c r="J96" s="36">
        <v>90</v>
      </c>
      <c r="K96" s="38">
        <f t="shared" si="166"/>
        <v>43301</v>
      </c>
      <c r="L96" s="39">
        <v>121</v>
      </c>
      <c r="M96" s="40">
        <v>50</v>
      </c>
      <c r="N96" s="36">
        <f t="shared" si="167"/>
        <v>13.87</v>
      </c>
      <c r="Q96" s="36">
        <f t="shared" si="168"/>
        <v>13.87</v>
      </c>
      <c r="R96" s="51"/>
      <c r="S96" s="38"/>
      <c r="T96" s="51"/>
      <c r="V96" s="36">
        <f t="shared" si="169"/>
        <v>0</v>
      </c>
      <c r="W96" s="36">
        <f t="shared" si="170"/>
        <v>5000</v>
      </c>
      <c r="X96">
        <f t="shared" si="171"/>
        <v>58.9</v>
      </c>
      <c r="Y96">
        <f t="shared" si="172"/>
        <v>0</v>
      </c>
      <c r="Z96" s="36">
        <f t="shared" si="173"/>
        <v>0</v>
      </c>
    </row>
    <row r="97" spans="2:26" s="36" customFormat="1" x14ac:dyDescent="0.15">
      <c r="B97" s="10" t="s">
        <v>1020</v>
      </c>
      <c r="C97" s="36">
        <f>IF(COUNTIF(系1703!A:A,B97),1,0)</f>
        <v>0</v>
      </c>
      <c r="D97" s="36">
        <f>IF(COUNTIF(系1703!C:C,B97),1,0)</f>
        <v>0</v>
      </c>
      <c r="E97" s="36">
        <f>IF(COUNTIF(系1703!D:D,B97),1,0)</f>
        <v>0</v>
      </c>
      <c r="F97" s="36">
        <f>IF(COUNTIF(系1703!E:E,B97),1,0)</f>
        <v>0</v>
      </c>
      <c r="G97" s="36">
        <f t="shared" ref="G97" si="175">SUM(C97:F97)</f>
        <v>0</v>
      </c>
      <c r="H97" s="37">
        <v>20000</v>
      </c>
      <c r="I97" s="38">
        <v>43217</v>
      </c>
      <c r="J97" s="36">
        <v>30</v>
      </c>
      <c r="K97" s="38">
        <f t="shared" ref="K97" si="176">I97+J97</f>
        <v>43247</v>
      </c>
      <c r="L97" s="39">
        <v>140</v>
      </c>
      <c r="M97" s="40"/>
      <c r="N97" s="36">
        <f t="shared" ref="N97" si="177">(L97+M97)*36500/(H97*J97)</f>
        <v>8.5166666666666675</v>
      </c>
      <c r="O97" t="s">
        <v>1017</v>
      </c>
      <c r="P97" s="36">
        <v>410</v>
      </c>
      <c r="Q97" s="36">
        <f t="shared" ref="Q97" si="178">(L97+M97+P97)*36500/(H97*J97)</f>
        <v>33.458333333333336</v>
      </c>
      <c r="R97" s="51"/>
      <c r="S97" s="38"/>
      <c r="T97" s="51"/>
      <c r="V97" s="36">
        <f t="shared" ref="V97" si="179">(T97+U97)*36500/((S97-I97)*H97)</f>
        <v>0</v>
      </c>
      <c r="W97" s="36">
        <f t="shared" ref="W97" si="180">R97+H97</f>
        <v>20000</v>
      </c>
      <c r="X97">
        <f t="shared" ref="X97" si="181">(L97+M97+P97)*31/(J97)</f>
        <v>568.33333333333337</v>
      </c>
      <c r="Y97">
        <f t="shared" ref="Y97" si="182">(T97+U97)*31/(J97)</f>
        <v>0</v>
      </c>
      <c r="Z97" s="36">
        <f t="shared" ref="Z97" si="183">U97-P97</f>
        <v>-410</v>
      </c>
    </row>
    <row r="98" spans="2:26" s="36" customFormat="1" x14ac:dyDescent="0.15">
      <c r="B98" s="10" t="s">
        <v>1022</v>
      </c>
      <c r="C98" s="36">
        <f>IF(COUNTIF(系1703!A:A,B98),1,0)</f>
        <v>0</v>
      </c>
      <c r="D98" s="36">
        <f>IF(COUNTIF(系1703!C:C,B98),1,0)</f>
        <v>0</v>
      </c>
      <c r="E98" s="36">
        <f>IF(COUNTIF(系1703!D:D,B98),1,0)</f>
        <v>0</v>
      </c>
      <c r="F98" s="36">
        <f>IF(COUNTIF(系1703!E:E,B98),1,0)</f>
        <v>0</v>
      </c>
      <c r="G98" s="36">
        <f t="shared" ref="G98" si="184">SUM(C98:F98)</f>
        <v>0</v>
      </c>
      <c r="H98" s="37">
        <v>9950</v>
      </c>
      <c r="I98" s="38">
        <v>43219</v>
      </c>
      <c r="J98" s="36">
        <v>30</v>
      </c>
      <c r="K98" s="38">
        <f t="shared" ref="K98" si="185">I98+J98</f>
        <v>43249</v>
      </c>
      <c r="L98" s="39">
        <v>88.77</v>
      </c>
      <c r="M98" s="40">
        <v>50</v>
      </c>
      <c r="N98" s="36">
        <f t="shared" ref="N98" si="186">(L98+M98)*36500/(H98*J98)</f>
        <v>16.968525963149077</v>
      </c>
      <c r="O98" t="s">
        <v>1017</v>
      </c>
      <c r="P98" s="36">
        <v>270</v>
      </c>
      <c r="Q98" s="36">
        <f t="shared" ref="Q98" si="187">(L98+M98+P98)*36500/(H98*J98)</f>
        <v>49.983601340033502</v>
      </c>
      <c r="R98" s="51"/>
      <c r="S98" s="38"/>
      <c r="T98" s="51"/>
      <c r="V98" s="36">
        <f t="shared" ref="V98" si="188">(T98+U98)*36500/((S98-I98)*H98)</f>
        <v>0</v>
      </c>
      <c r="W98" s="36">
        <f t="shared" ref="W98" si="189">R98+H98</f>
        <v>9950</v>
      </c>
      <c r="X98">
        <f t="shared" ref="X98" si="190">(L98+M98+P98)*31/(J98)</f>
        <v>422.39566666666661</v>
      </c>
      <c r="Y98">
        <f t="shared" ref="Y98" si="191">(T98+U98)*31/(J98)</f>
        <v>0</v>
      </c>
      <c r="Z98" s="36">
        <f t="shared" ref="Z98" si="192">U98-P98</f>
        <v>-270</v>
      </c>
    </row>
    <row r="99" spans="2:26" s="36" customFormat="1" x14ac:dyDescent="0.15">
      <c r="B99" s="10" t="s">
        <v>1023</v>
      </c>
      <c r="C99" s="36">
        <f>IF(COUNTIF(系1703!A:A,B99),1,0)</f>
        <v>0</v>
      </c>
      <c r="D99" s="36">
        <f>IF(COUNTIF(系1703!C:C,B99),1,0)</f>
        <v>0</v>
      </c>
      <c r="E99" s="36">
        <f>IF(COUNTIF(系1703!D:D,B99),1,0)</f>
        <v>0</v>
      </c>
      <c r="F99" s="36">
        <f>IF(COUNTIF(系1703!E:E,B99),1,0)</f>
        <v>0</v>
      </c>
      <c r="G99" s="36">
        <f t="shared" ref="G99" si="193">SUM(C99:F99)</f>
        <v>0</v>
      </c>
      <c r="H99" s="37">
        <v>10000</v>
      </c>
      <c r="I99" s="38">
        <v>43222</v>
      </c>
      <c r="J99" s="36">
        <v>90</v>
      </c>
      <c r="K99" s="38">
        <f t="shared" ref="K99:K100" si="194">I99+J99</f>
        <v>43312</v>
      </c>
      <c r="L99" s="39">
        <v>296</v>
      </c>
      <c r="M99" s="40">
        <v>30</v>
      </c>
      <c r="N99" s="36">
        <f t="shared" ref="N99:N100" si="195">(L99+M99)*36500/(H99*J99)</f>
        <v>13.221111111111112</v>
      </c>
      <c r="O99" t="s">
        <v>1017</v>
      </c>
      <c r="P99" s="36">
        <v>270</v>
      </c>
      <c r="Q99" s="36">
        <f t="shared" ref="Q99:Q100" si="196">(L99+M99+P99)*36500/(H99*J99)</f>
        <v>24.171111111111109</v>
      </c>
      <c r="R99" s="51"/>
      <c r="S99" s="38"/>
      <c r="T99" s="51"/>
      <c r="V99" s="36">
        <f t="shared" ref="V99" si="197">(T99+U99)*36500/((S99-I99)*H99)</f>
        <v>0</v>
      </c>
      <c r="W99" s="36">
        <f t="shared" ref="W99:W100" si="198">R99+H99</f>
        <v>10000</v>
      </c>
      <c r="X99">
        <f t="shared" ref="X99:X100" si="199">(L99+M99+P99)*31/(J99)</f>
        <v>205.28888888888889</v>
      </c>
      <c r="Y99">
        <f t="shared" ref="Y99" si="200">(T99+U99)*31/(J99)</f>
        <v>0</v>
      </c>
      <c r="Z99" s="36">
        <f t="shared" ref="Z99" si="201">U99-P99</f>
        <v>-270</v>
      </c>
    </row>
    <row r="100" spans="2:26" customFormat="1" x14ac:dyDescent="0.15">
      <c r="B100" s="7" t="s">
        <v>817</v>
      </c>
      <c r="C100">
        <f>IF(COUNTIF(系1703!A:A,B100),1,0)</f>
        <v>0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ref="G100" si="202">SUM(C100:F100)</f>
        <v>0</v>
      </c>
      <c r="H100">
        <v>49400</v>
      </c>
      <c r="I100" s="1">
        <v>43225</v>
      </c>
      <c r="J100">
        <v>31</v>
      </c>
      <c r="K100" s="1">
        <f t="shared" si="194"/>
        <v>43256</v>
      </c>
      <c r="L100">
        <v>279</v>
      </c>
      <c r="M100" s="15">
        <v>600</v>
      </c>
      <c r="N100">
        <f t="shared" si="195"/>
        <v>20.950437508162466</v>
      </c>
      <c r="O100" s="51"/>
      <c r="Q100">
        <f t="shared" si="196"/>
        <v>20.950437508162466</v>
      </c>
      <c r="S100" s="14"/>
      <c r="T100" s="51"/>
      <c r="V100">
        <f>(T100+U100)*36500/((S100-I100)*H100)</f>
        <v>0</v>
      </c>
      <c r="W100">
        <f t="shared" si="198"/>
        <v>49400</v>
      </c>
      <c r="X100">
        <f t="shared" si="199"/>
        <v>879</v>
      </c>
      <c r="Y100">
        <f>(T100+U100)*31/(J100)</f>
        <v>0</v>
      </c>
      <c r="Z100">
        <f>U100-P100</f>
        <v>0</v>
      </c>
    </row>
  </sheetData>
  <phoneticPr fontId="3" type="noConversion"/>
  <conditionalFormatting sqref="K13">
    <cfRule type="expression" dxfId="346" priority="155">
      <formula>AND(R13&gt;=0,K13&lt;NOW(),H13&gt;0)</formula>
    </cfRule>
    <cfRule type="expression" dxfId="345" priority="156">
      <formula>AND(#REF!&gt;=0,#REF!&lt;NOW(),#REF!&gt;0)</formula>
    </cfRule>
  </conditionalFormatting>
  <conditionalFormatting sqref="K5:K8 K40">
    <cfRule type="expression" dxfId="344" priority="4835">
      <formula>AND(R5&gt;=0,K5&lt;NOW(),H5&gt;0)</formula>
    </cfRule>
    <cfRule type="expression" dxfId="343" priority="4836">
      <formula>AND(#REF!&gt;=0,#REF!&lt;NOW(),#REF!&gt;0)</formula>
    </cfRule>
  </conditionalFormatting>
  <conditionalFormatting sqref="K41 K46 K49">
    <cfRule type="expression" dxfId="342" priority="4839">
      <formula>AND(R41&gt;=0,K41&lt;NOW(),H41&gt;0)</formula>
    </cfRule>
    <cfRule type="expression" dxfId="341" priority="4840">
      <formula>AND(#REF!&gt;=0,#REF!&lt;NOW(),#REF!&gt;0)</formula>
    </cfRule>
  </conditionalFormatting>
  <conditionalFormatting sqref="K1">
    <cfRule type="expression" dxfId="340" priority="4843">
      <formula>AND(#REF!&gt;=0,K1&lt;NOW(),H1&gt;0)</formula>
    </cfRule>
    <cfRule type="expression" dxfId="339" priority="4844">
      <formula>AND(#REF!&gt;=0,#REF!&lt;NOW(),#REF!&gt;0)</formula>
    </cfRule>
  </conditionalFormatting>
  <conditionalFormatting sqref="K9:K10 K42:K43">
    <cfRule type="expression" dxfId="338" priority="4847">
      <formula>AND(R9&gt;=0,K9&lt;NOW(),H9&gt;0)</formula>
    </cfRule>
    <cfRule type="expression" dxfId="337" priority="4848">
      <formula>AND(#REF!&gt;=0,#REF!&lt;NOW(),#REF!&gt;0)</formula>
    </cfRule>
  </conditionalFormatting>
  <conditionalFormatting sqref="K3:K4">
    <cfRule type="expression" dxfId="336" priority="4849">
      <formula>AND(R3&gt;=0,K3&lt;NOW(),H3&gt;0)</formula>
    </cfRule>
    <cfRule type="expression" dxfId="335" priority="4850">
      <formula>AND(#REF!&gt;=0,#REF!&lt;NOW(),#REF!&gt;0)</formula>
    </cfRule>
  </conditionalFormatting>
  <conditionalFormatting sqref="K1:K2">
    <cfRule type="expression" dxfId="334" priority="4855">
      <formula>AND(#REF!&gt;=0,K1&lt;NOW(),H1&gt;0)</formula>
    </cfRule>
    <cfRule type="expression" dxfId="333" priority="4856">
      <formula>AND(#REF!&gt;=0,#REF!&lt;NOW(),#REF!&gt;0)</formula>
    </cfRule>
  </conditionalFormatting>
  <conditionalFormatting sqref="K47 K24 K26">
    <cfRule type="expression" dxfId="332" priority="4873">
      <formula>AND(R24&gt;=0,K24&lt;NOW(),H24&gt;0)</formula>
    </cfRule>
    <cfRule type="expression" dxfId="331" priority="4874">
      <formula>AND(#REF!&gt;=0,#REF!&lt;NOW(),#REF!&gt;0)</formula>
    </cfRule>
  </conditionalFormatting>
  <conditionalFormatting sqref="K48 K52:K57">
    <cfRule type="expression" dxfId="330" priority="4875">
      <formula>AND(R48&gt;=0,K48&lt;NOW(),H48&gt;0)</formula>
    </cfRule>
    <cfRule type="expression" dxfId="329" priority="4876">
      <formula>AND(#REF!&gt;=0,#REF!&lt;NOW(),#REF!&gt;0)</formula>
    </cfRule>
  </conditionalFormatting>
  <conditionalFormatting sqref="K50:K51">
    <cfRule type="expression" dxfId="328" priority="4879">
      <formula>AND(R50&gt;=0,K50&lt;NOW(),H50&gt;0)</formula>
    </cfRule>
    <cfRule type="expression" dxfId="327" priority="4880">
      <formula>AND(#REF!&gt;=0,#REF!&lt;NOW(),#REF!&gt;0)</formula>
    </cfRule>
  </conditionalFormatting>
  <conditionalFormatting sqref="K44:K45">
    <cfRule type="expression" dxfId="326" priority="4881">
      <formula>AND(R44&gt;=0,K44&lt;NOW(),H44&gt;0)</formula>
    </cfRule>
    <cfRule type="expression" dxfId="325" priority="4882">
      <formula>AND(#REF!&gt;=0,#REF!&lt;NOW(),#REF!&gt;0)</formula>
    </cfRule>
  </conditionalFormatting>
  <conditionalFormatting sqref="K37">
    <cfRule type="expression" dxfId="324" priority="4903">
      <formula>AND(R37&gt;=0,K37&lt;NOW(),H37&gt;0)</formula>
    </cfRule>
    <cfRule type="expression" dxfId="323" priority="4904">
      <formula>AND(R35&gt;=0,K35&lt;NOW(),H35&gt;0)</formula>
    </cfRule>
  </conditionalFormatting>
  <conditionalFormatting sqref="K38">
    <cfRule type="expression" dxfId="322" priority="4905">
      <formula>AND(R38&gt;=0,K38&lt;NOW(),H38&gt;0)</formula>
    </cfRule>
    <cfRule type="expression" dxfId="321" priority="4906">
      <formula>AND(R35&gt;=0,K35&lt;NOW(),H35&gt;0)</formula>
    </cfRule>
  </conditionalFormatting>
  <conditionalFormatting sqref="K39">
    <cfRule type="expression" dxfId="320" priority="4907">
      <formula>AND(R39&gt;=0,K39&lt;NOW(),H39&gt;0)</formula>
    </cfRule>
    <cfRule type="expression" dxfId="319" priority="4908">
      <formula>AND(#REF!&gt;=0,#REF!&lt;NOW(),#REF!&gt;0)</formula>
    </cfRule>
  </conditionalFormatting>
  <conditionalFormatting sqref="K36 K16">
    <cfRule type="expression" dxfId="318" priority="4919">
      <formula>AND(R16&gt;=0,K16&lt;NOW(),H16&gt;0)</formula>
    </cfRule>
    <cfRule type="expression" dxfId="317" priority="4920">
      <formula>AND(#REF!&gt;=0,#REF!&lt;NOW(),#REF!&gt;0)</formula>
    </cfRule>
  </conditionalFormatting>
  <conditionalFormatting sqref="K34">
    <cfRule type="expression" dxfId="316" priority="4977">
      <formula>AND(R34&gt;=0,K34&lt;NOW(),H34&gt;0)</formula>
    </cfRule>
    <cfRule type="expression" dxfId="315" priority="4978">
      <formula>AND(R27&gt;=0,K27&lt;NOW(),H27&gt;0)</formula>
    </cfRule>
  </conditionalFormatting>
  <conditionalFormatting sqref="K35">
    <cfRule type="expression" dxfId="314" priority="4979">
      <formula>AND(R35&gt;=0,K35&lt;NOW(),H35&gt;0)</formula>
    </cfRule>
    <cfRule type="expression" dxfId="313" priority="4980">
      <formula>AND(R27&gt;=0,K27&lt;NOW(),H27&gt;0)</formula>
    </cfRule>
  </conditionalFormatting>
  <conditionalFormatting sqref="K33">
    <cfRule type="expression" dxfId="312" priority="4987">
      <formula>AND(R33&gt;=0,K33&lt;NOW(),H33&gt;0)</formula>
    </cfRule>
    <cfRule type="expression" dxfId="311" priority="4988">
      <formula>AND(#REF!&gt;=0,#REF!&lt;NOW(),#REF!&gt;0)</formula>
    </cfRule>
  </conditionalFormatting>
  <conditionalFormatting sqref="K32">
    <cfRule type="expression" dxfId="310" priority="4993">
      <formula>AND(R32&gt;=0,K32&lt;NOW(),H32&gt;0)</formula>
    </cfRule>
    <cfRule type="expression" dxfId="309" priority="4994">
      <formula>AND(R26&gt;=0,K26&lt;NOW(),H26&gt;0)</formula>
    </cfRule>
  </conditionalFormatting>
  <conditionalFormatting sqref="K23">
    <cfRule type="expression" dxfId="308" priority="4997">
      <formula>AND(#REF!&gt;=0,K23&lt;NOW(),H23&gt;0)</formula>
    </cfRule>
    <cfRule type="expression" dxfId="307" priority="4998">
      <formula>AND(#REF!&gt;=0,#REF!&lt;NOW(),#REF!&gt;0)</formula>
    </cfRule>
  </conditionalFormatting>
  <conditionalFormatting sqref="K23">
    <cfRule type="expression" dxfId="306" priority="4999">
      <formula>AND(#REF!&gt;=0,K23&lt;NOW(),H23&gt;0)</formula>
    </cfRule>
    <cfRule type="expression" dxfId="305" priority="5000">
      <formula>AND(#REF!&gt;=0,#REF!&lt;NOW(),#REF!&gt;0)</formula>
    </cfRule>
  </conditionalFormatting>
  <conditionalFormatting sqref="K27">
    <cfRule type="expression" dxfId="304" priority="5007">
      <formula>AND(R27&gt;=0,K27&lt;NOW(),H27&gt;0)</formula>
    </cfRule>
    <cfRule type="expression" dxfId="303" priority="5008">
      <formula>AND(#REF!&gt;=0,#REF!&lt;NOW(),#REF!&gt;0)</formula>
    </cfRule>
  </conditionalFormatting>
  <conditionalFormatting sqref="K30:K31">
    <cfRule type="expression" dxfId="302" priority="5009">
      <formula>AND(R30&gt;=0,K30&lt;NOW(),H30&gt;0)</formula>
    </cfRule>
    <cfRule type="expression" dxfId="301" priority="5010">
      <formula>AND(#REF!&gt;=0,#REF!&lt;NOW(),#REF!&gt;0)</formula>
    </cfRule>
  </conditionalFormatting>
  <conditionalFormatting sqref="K28:K29">
    <cfRule type="expression" dxfId="300" priority="5011">
      <formula>AND(R28&gt;=0,K28&lt;NOW(),H28&gt;0)</formula>
    </cfRule>
    <cfRule type="expression" dxfId="299" priority="5012">
      <formula>AND(#REF!&gt;=0,#REF!&lt;NOW(),#REF!&gt;0)</formula>
    </cfRule>
  </conditionalFormatting>
  <conditionalFormatting sqref="K21:K22">
    <cfRule type="expression" dxfId="298" priority="5039">
      <formula>AND(R21&gt;=0,K21&lt;NOW(),H21&gt;0)</formula>
    </cfRule>
    <cfRule type="expression" dxfId="297" priority="5040">
      <formula>AND(#REF!&gt;=0,#REF!&lt;NOW(),#REF!&gt;0)</formula>
    </cfRule>
  </conditionalFormatting>
  <conditionalFormatting sqref="K18:K20">
    <cfRule type="expression" dxfId="296" priority="5055">
      <formula>AND(R18&gt;=0,K18&lt;NOW(),H18&gt;0)</formula>
    </cfRule>
    <cfRule type="expression" dxfId="295" priority="5056">
      <formula>AND(#REF!&gt;=0,#REF!&lt;NOW(),#REF!&gt;0)</formula>
    </cfRule>
  </conditionalFormatting>
  <conditionalFormatting sqref="K17">
    <cfRule type="expression" dxfId="294" priority="5093">
      <formula>AND(#REF!&gt;=0,K17&lt;NOW(),H17&gt;0)</formula>
    </cfRule>
    <cfRule type="expression" dxfId="293" priority="5094">
      <formula>AND(R11&gt;=0,#REF!&lt;NOW(),#REF!&gt;0)</formula>
    </cfRule>
  </conditionalFormatting>
  <conditionalFormatting sqref="K17">
    <cfRule type="expression" dxfId="292" priority="5095">
      <formula>AND(#REF!&gt;=0,K17&lt;NOW(),H17&gt;0)</formula>
    </cfRule>
    <cfRule type="expression" dxfId="291" priority="5096">
      <formula>AND(R11&gt;=0,#REF!&lt;NOW(),#REF!&gt;0)</formula>
    </cfRule>
  </conditionalFormatting>
  <conditionalFormatting sqref="K15 K11">
    <cfRule type="expression" dxfId="290" priority="5125">
      <formula>AND(R11&gt;=0,K11&lt;NOW(),H11&gt;0)</formula>
    </cfRule>
    <cfRule type="expression" dxfId="289" priority="5126">
      <formula>AND(R1&gt;=0,K1&lt;NOW(),H1&gt;0)</formula>
    </cfRule>
  </conditionalFormatting>
  <conditionalFormatting sqref="K14">
    <cfRule type="expression" dxfId="288" priority="5139">
      <formula>AND(R14&gt;=0,K14&lt;NOW(),H14&gt;0)</formula>
    </cfRule>
    <cfRule type="expression" dxfId="287" priority="5140">
      <formula>AND(R2&gt;=0,K2&lt;NOW(),H2&gt;0)</formula>
    </cfRule>
  </conditionalFormatting>
  <conditionalFormatting sqref="K25">
    <cfRule type="expression" dxfId="286" priority="101">
      <formula>AND(R25&gt;=0,K25&lt;NOW(),H25&gt;0)</formula>
    </cfRule>
    <cfRule type="expression" dxfId="285" priority="102">
      <formula>AND(#REF!&gt;=0,#REF!&lt;NOW(),#REF!&gt;0)</formula>
    </cfRule>
  </conditionalFormatting>
  <conditionalFormatting sqref="K58">
    <cfRule type="expression" dxfId="284" priority="89">
      <formula>AND(R58&gt;=0,K58&lt;NOW(),H58&gt;0)</formula>
    </cfRule>
    <cfRule type="expression" dxfId="283" priority="90">
      <formula>AND(#REF!&gt;=0,#REF!&lt;NOW(),#REF!&gt;0)</formula>
    </cfRule>
  </conditionalFormatting>
  <conditionalFormatting sqref="K59">
    <cfRule type="expression" dxfId="282" priority="87">
      <formula>AND(R59&gt;=0,K59&lt;NOW(),H59&gt;0)</formula>
    </cfRule>
    <cfRule type="expression" dxfId="281" priority="88">
      <formula>AND(#REF!&gt;=0,#REF!&lt;NOW(),#REF!&gt;0)</formula>
    </cfRule>
  </conditionalFormatting>
  <conditionalFormatting sqref="K60:K80">
    <cfRule type="expression" dxfId="280" priority="85">
      <formula>AND(R60&gt;=0,K60&lt;NOW(),H60&gt;0)</formula>
    </cfRule>
    <cfRule type="expression" dxfId="279" priority="86">
      <formula>AND(#REF!&gt;=0,#REF!&lt;NOW(),#REF!&gt;0)</formula>
    </cfRule>
  </conditionalFormatting>
  <conditionalFormatting sqref="K81">
    <cfRule type="expression" dxfId="278" priority="41">
      <formula>AND(R81&gt;=0,K81&lt;NOW(),H81&gt;0)</formula>
    </cfRule>
    <cfRule type="expression" dxfId="277" priority="42">
      <formula>AND(#REF!&gt;=0,#REF!&lt;NOW(),#REF!&gt;0)</formula>
    </cfRule>
  </conditionalFormatting>
  <conditionalFormatting sqref="K83">
    <cfRule type="expression" dxfId="276" priority="37">
      <formula>AND(R83&gt;=0,K83&lt;NOW(),H83&gt;0)</formula>
    </cfRule>
    <cfRule type="expression" dxfId="275" priority="38">
      <formula>AND(#REF!&gt;=0,#REF!&lt;NOW(),#REF!&gt;0)</formula>
    </cfRule>
  </conditionalFormatting>
  <conditionalFormatting sqref="K84">
    <cfRule type="expression" dxfId="274" priority="35">
      <formula>AND(R84&gt;=0,K84&lt;NOW(),H84&gt;0)</formula>
    </cfRule>
    <cfRule type="expression" dxfId="273" priority="36">
      <formula>AND(#REF!&gt;=0,#REF!&lt;NOW(),#REF!&gt;0)</formula>
    </cfRule>
  </conditionalFormatting>
  <conditionalFormatting sqref="K82">
    <cfRule type="expression" dxfId="272" priority="33">
      <formula>AND(R82&gt;=0,K82&lt;NOW(),H82&gt;0)</formula>
    </cfRule>
    <cfRule type="expression" dxfId="271" priority="34">
      <formula>AND(#REF!&gt;=0,#REF!&lt;NOW(),#REF!&gt;0)</formula>
    </cfRule>
  </conditionalFormatting>
  <conditionalFormatting sqref="K85">
    <cfRule type="expression" dxfId="270" priority="31">
      <formula>AND(R85&gt;=0,K85&lt;NOW(),H85&gt;0)</formula>
    </cfRule>
    <cfRule type="expression" dxfId="269" priority="32">
      <formula>AND(#REF!&gt;=0,#REF!&lt;NOW(),#REF!&gt;0)</formula>
    </cfRule>
  </conditionalFormatting>
  <conditionalFormatting sqref="K86">
    <cfRule type="expression" dxfId="268" priority="29">
      <formula>AND(R86&gt;=0,K86&lt;NOW(),H86&gt;0)</formula>
    </cfRule>
    <cfRule type="expression" dxfId="267" priority="30">
      <formula>AND(#REF!&gt;=0,#REF!&lt;NOW(),#REF!&gt;0)</formula>
    </cfRule>
  </conditionalFormatting>
  <conditionalFormatting sqref="K87">
    <cfRule type="expression" dxfId="266" priority="27">
      <formula>AND(R87&gt;=0,K87&lt;NOW(),H87&gt;0)</formula>
    </cfRule>
    <cfRule type="expression" dxfId="265" priority="28">
      <formula>AND(R72&gt;=0,K72&lt;NOW(),H72&gt;0)</formula>
    </cfRule>
  </conditionalFormatting>
  <conditionalFormatting sqref="K88">
    <cfRule type="expression" dxfId="264" priority="25">
      <formula>AND(R88&gt;=0,K88&lt;NOW(),H88&gt;0)</formula>
    </cfRule>
    <cfRule type="expression" dxfId="263" priority="26">
      <formula>AND(#REF!&gt;=0,#REF!&lt;NOW(),#REF!&gt;0)</formula>
    </cfRule>
  </conditionalFormatting>
  <conditionalFormatting sqref="K89">
    <cfRule type="expression" dxfId="262" priority="23">
      <formula>AND(R89&gt;=0,K89&lt;NOW(),H89&gt;0)</formula>
    </cfRule>
    <cfRule type="expression" dxfId="261" priority="24">
      <formula>AND(#REF!&gt;=0,#REF!&lt;NOW(),#REF!&gt;0)</formula>
    </cfRule>
  </conditionalFormatting>
  <conditionalFormatting sqref="K90">
    <cfRule type="expression" dxfId="260" priority="21">
      <formula>AND(R90&gt;=0,K90&lt;NOW(),H90&gt;0)</formula>
    </cfRule>
    <cfRule type="expression" dxfId="259" priority="22">
      <formula>AND(#REF!&gt;=0,#REF!&lt;NOW(),#REF!&gt;0)</formula>
    </cfRule>
  </conditionalFormatting>
  <conditionalFormatting sqref="K91">
    <cfRule type="expression" dxfId="258" priority="19">
      <formula>AND(R91&gt;=0,K91&lt;NOW(),H91&gt;0)</formula>
    </cfRule>
    <cfRule type="expression" dxfId="257" priority="20">
      <formula>AND(#REF!&gt;=0,#REF!&lt;NOW(),#REF!&gt;0)</formula>
    </cfRule>
  </conditionalFormatting>
  <conditionalFormatting sqref="K92">
    <cfRule type="expression" dxfId="256" priority="17">
      <formula>AND(R92&gt;=0,K92&lt;NOW(),H92&gt;0)</formula>
    </cfRule>
    <cfRule type="expression" dxfId="255" priority="18">
      <formula>AND(#REF!&gt;=0,#REF!&lt;NOW(),#REF!&gt;0)</formula>
    </cfRule>
  </conditionalFormatting>
  <conditionalFormatting sqref="K93">
    <cfRule type="expression" dxfId="254" priority="15">
      <formula>AND(R93&gt;=0,K93&lt;NOW(),H93&gt;0)</formula>
    </cfRule>
    <cfRule type="expression" dxfId="253" priority="16">
      <formula>AND(#REF!&gt;=0,#REF!&lt;NOW(),#REF!&gt;0)</formula>
    </cfRule>
  </conditionalFormatting>
  <conditionalFormatting sqref="K94">
    <cfRule type="expression" dxfId="252" priority="13">
      <formula>AND(R94&gt;=0,K94&lt;NOW(),H94&gt;0)</formula>
    </cfRule>
    <cfRule type="expression" dxfId="251" priority="14">
      <formula>AND(#REF!&gt;=0,#REF!&lt;NOW(),#REF!&gt;0)</formula>
    </cfRule>
  </conditionalFormatting>
  <conditionalFormatting sqref="K95">
    <cfRule type="expression" dxfId="250" priority="11">
      <formula>AND(R95&gt;=0,K95&lt;NOW(),H95&gt;0)</formula>
    </cfRule>
    <cfRule type="expression" dxfId="249" priority="12">
      <formula>AND(#REF!&gt;=0,#REF!&lt;NOW(),#REF!&gt;0)</formula>
    </cfRule>
  </conditionalFormatting>
  <conditionalFormatting sqref="K96">
    <cfRule type="expression" dxfId="248" priority="9">
      <formula>AND(R96&gt;=0,K96&lt;NOW(),H96&gt;0)</formula>
    </cfRule>
    <cfRule type="expression" dxfId="247" priority="10">
      <formula>AND(#REF!&gt;=0,#REF!&lt;NOW(),#REF!&gt;0)</formula>
    </cfRule>
  </conditionalFormatting>
  <conditionalFormatting sqref="K97">
    <cfRule type="expression" dxfId="246" priority="7">
      <formula>AND(R97&gt;=0,K97&lt;NOW(),H97&gt;0)</formula>
    </cfRule>
    <cfRule type="expression" dxfId="245" priority="8">
      <formula>AND(#REF!&gt;=0,#REF!&lt;NOW(),#REF!&gt;0)</formula>
    </cfRule>
  </conditionalFormatting>
  <conditionalFormatting sqref="K98">
    <cfRule type="expression" dxfId="244" priority="5">
      <formula>AND(R98&gt;=0,K98&lt;NOW(),H98&gt;0)</formula>
    </cfRule>
    <cfRule type="expression" dxfId="243" priority="6">
      <formula>AND(#REF!&gt;=0,#REF!&lt;NOW(),#REF!&gt;0)</formula>
    </cfRule>
  </conditionalFormatting>
  <conditionalFormatting sqref="K99">
    <cfRule type="expression" dxfId="242" priority="3">
      <formula>AND(R99&gt;=0,K99&lt;NOW(),H99&gt;0)</formula>
    </cfRule>
    <cfRule type="expression" dxfId="241" priority="4">
      <formula>AND(#REF!&gt;=0,#REF!&lt;NOW(),#REF!&gt;0)</formula>
    </cfRule>
  </conditionalFormatting>
  <conditionalFormatting sqref="K100">
    <cfRule type="expression" dxfId="240" priority="1">
      <formula>AND(R100&gt;=0,K100&lt;NOW(),H100&gt;0)</formula>
    </cfRule>
    <cfRule type="expression" dxfId="239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3" id="{2FC37834-68CB-4DB0-BC0E-19B1F99B49A9}">
            <xm:f>AND(Y!R11&gt;=0,Y!K11&lt;NOW(),Y!H11&gt;0)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104" id="{029CEBA6-A51D-4F30-A46D-5CBCA8E6659B}">
            <xm:f>AND(Y!#REF!&gt;=0,Y!#REF!&lt;NOW(),Y!#REF!&gt;0)</xm:f>
            <x14:dxf>
              <fill>
                <patternFill>
                  <bgColor rgb="FFFF0000"/>
                </patternFill>
              </fill>
            </x14:dxf>
          </x14:cfRule>
          <xm:sqref>K12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Sheet2</vt:lpstr>
      <vt:lpstr>Check</vt:lpstr>
      <vt:lpstr>汇</vt:lpstr>
      <vt:lpstr>系1703</vt:lpstr>
      <vt:lpstr>总</vt:lpstr>
      <vt:lpstr>全</vt:lpstr>
      <vt:lpstr>K</vt:lpstr>
      <vt:lpstr>L</vt:lpstr>
      <vt:lpstr>N</vt:lpstr>
      <vt:lpstr>R</vt:lpstr>
      <vt:lpstr>Y</vt:lpstr>
      <vt:lpstr>Gy</vt:lpstr>
      <vt:lpstr>yb</vt:lpstr>
      <vt:lpstr>回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2018-05-06T13:36:13Z</dcterms:modified>
</cp:coreProperties>
</file>