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esktop\"/>
    </mc:Choice>
  </mc:AlternateContent>
  <xr:revisionPtr revIDLastSave="0" documentId="13_ncr:1_{2A456788-017E-434A-BF6A-879FB4BAF208}" xr6:coauthVersionLast="47" xr6:coauthVersionMax="47" xr10:uidLastSave="{00000000-0000-0000-0000-000000000000}"/>
  <bookViews>
    <workbookView xWindow="1545" yWindow="2715" windowWidth="16905" windowHeight="10020" activeTab="3" xr2:uid="{00000000-000D-0000-FFFF-FFFF00000000}"/>
  </bookViews>
  <sheets>
    <sheet name="Systems" sheetId="18" r:id="rId1"/>
    <sheet name="Sensors" sheetId="20" r:id="rId2"/>
    <sheet name="Cases Subtotal" sheetId="23" r:id="rId3"/>
    <sheet name="Cases" sheetId="19" r:id="rId4"/>
    <sheet name="Packages" sheetId="22" r:id="rId5"/>
  </sheets>
  <definedNames>
    <definedName name="_xlnm._FilterDatabase" localSheetId="1" hidden="1">Sensors!$A$1:$F$15</definedName>
    <definedName name="_xlnm.Criteria" localSheetId="1">Sensors!$A$18:$F$19</definedName>
    <definedName name="DisplayValues">Packages!$J$7:$K$12</definedName>
    <definedName name="_xlnm.Extract" localSheetId="1">Sensors!$A$21:$F$21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2" l="1"/>
  <c r="H16" i="22"/>
  <c r="H5" i="22"/>
  <c r="J3" i="22"/>
  <c r="H3" i="22" s="1"/>
  <c r="I8" i="19"/>
  <c r="I14" i="19"/>
  <c r="I15" i="19"/>
  <c r="I16" i="19"/>
  <c r="I9" i="19"/>
  <c r="I10" i="19"/>
  <c r="I11" i="19"/>
  <c r="I12" i="19"/>
  <c r="I17" i="19"/>
  <c r="I18" i="19"/>
  <c r="I19" i="19"/>
  <c r="I20" i="19"/>
  <c r="I21" i="19"/>
  <c r="I22" i="19"/>
  <c r="I23" i="19"/>
  <c r="I24" i="19"/>
  <c r="I13" i="19"/>
  <c r="I25" i="19"/>
  <c r="I26" i="19"/>
  <c r="I27" i="19"/>
  <c r="I28" i="19"/>
  <c r="I29" i="19"/>
  <c r="I30" i="19"/>
  <c r="G31" i="19"/>
  <c r="H31" i="19"/>
  <c r="E4" i="19"/>
  <c r="E3" i="19"/>
  <c r="E2" i="19"/>
  <c r="C4" i="19"/>
  <c r="C3" i="19"/>
  <c r="C2" i="19"/>
  <c r="H28" i="23"/>
  <c r="I27" i="23"/>
  <c r="H27" i="23"/>
  <c r="G27" i="23"/>
  <c r="I14" i="23"/>
  <c r="H14" i="23"/>
  <c r="G14" i="23"/>
  <c r="I6" i="23"/>
  <c r="I28" i="23" s="1"/>
  <c r="H6" i="23"/>
  <c r="G6" i="23"/>
  <c r="G28" i="23" s="1"/>
  <c r="J4" i="22"/>
  <c r="H4" i="22" s="1"/>
  <c r="D2" i="19"/>
  <c r="D3" i="19"/>
  <c r="D4" i="19"/>
  <c r="I31" i="19" l="1"/>
  <c r="F4" i="19"/>
  <c r="F3" i="19"/>
  <c r="F2" i="19"/>
</calcChain>
</file>

<file path=xl/sharedStrings.xml><?xml version="1.0" encoding="utf-8"?>
<sst xmlns="http://schemas.openxmlformats.org/spreadsheetml/2006/main" count="588" uniqueCount="160">
  <si>
    <t>System ID</t>
  </si>
  <si>
    <t>System Name</t>
  </si>
  <si>
    <t>Processor Speed</t>
  </si>
  <si>
    <t>RAM</t>
  </si>
  <si>
    <t>Power Source</t>
  </si>
  <si>
    <t>USB Ports</t>
  </si>
  <si>
    <t>Bluetooth</t>
  </si>
  <si>
    <t>Wi-Fi Ready</t>
  </si>
  <si>
    <t>300 MHz</t>
  </si>
  <si>
    <t>500 Mb</t>
  </si>
  <si>
    <t>1.0 Amp</t>
  </si>
  <si>
    <t>No</t>
  </si>
  <si>
    <t>600 MHz</t>
  </si>
  <si>
    <t>1.5 Amp</t>
  </si>
  <si>
    <t>2 GB</t>
  </si>
  <si>
    <t>Yes</t>
  </si>
  <si>
    <t>900 MHz</t>
  </si>
  <si>
    <t>2.0 Amp</t>
  </si>
  <si>
    <t>1.2 MHz</t>
  </si>
  <si>
    <t>2.5 Amp</t>
  </si>
  <si>
    <t>1.5 MHz</t>
  </si>
  <si>
    <t>Sensor ID</t>
  </si>
  <si>
    <t>Sensor Name</t>
  </si>
  <si>
    <t>Cost</t>
  </si>
  <si>
    <t>S103</t>
  </si>
  <si>
    <t>Roger Temperature Sensor</t>
  </si>
  <si>
    <t>S203</t>
  </si>
  <si>
    <t>Humidity Sensor (wired)</t>
  </si>
  <si>
    <t>S304</t>
  </si>
  <si>
    <t>Temperature-Humidity Sensor</t>
  </si>
  <si>
    <t>S345</t>
  </si>
  <si>
    <t>Triple-Axis Accelerometer</t>
  </si>
  <si>
    <t>S378</t>
  </si>
  <si>
    <t>Light Sensor (Photo Transistor)</t>
  </si>
  <si>
    <t>S397</t>
  </si>
  <si>
    <t>Microphone (Omnidirectional)</t>
  </si>
  <si>
    <t>S399</t>
  </si>
  <si>
    <t>UV Index/IR/Visible Light Sensor (Digital)</t>
  </si>
  <si>
    <t>S400</t>
  </si>
  <si>
    <t>Venti Muscle Sensor</t>
  </si>
  <si>
    <t>S401</t>
  </si>
  <si>
    <t>Barcode Scanner</t>
  </si>
  <si>
    <t>S402</t>
  </si>
  <si>
    <t>Marcos Ultrasonic Rangefinder</t>
  </si>
  <si>
    <t>S414</t>
  </si>
  <si>
    <t>Boraks Ultrasonic Rangefinder</t>
  </si>
  <si>
    <t>S321</t>
  </si>
  <si>
    <t>Luminosity Sensor</t>
  </si>
  <si>
    <t>S357</t>
  </si>
  <si>
    <t>Double-Axis Accelerometer</t>
  </si>
  <si>
    <t>Case ID</t>
  </si>
  <si>
    <t>System Compatibility</t>
  </si>
  <si>
    <t>Body Material</t>
  </si>
  <si>
    <t>Body Type</t>
  </si>
  <si>
    <t>Color</t>
  </si>
  <si>
    <t>Mounting Plate</t>
  </si>
  <si>
    <t>2018 Inventory</t>
  </si>
  <si>
    <t>Cases Sold</t>
  </si>
  <si>
    <t>Cases Available</t>
  </si>
  <si>
    <t>C9257</t>
  </si>
  <si>
    <t>Aluminum</t>
  </si>
  <si>
    <t>Unibody</t>
  </si>
  <si>
    <t>Standard</t>
  </si>
  <si>
    <t>C2496</t>
  </si>
  <si>
    <t>Plastic</t>
  </si>
  <si>
    <t>Clear</t>
  </si>
  <si>
    <t>C6235</t>
  </si>
  <si>
    <t>2-Piece</t>
  </si>
  <si>
    <t>Blue</t>
  </si>
  <si>
    <t>C7656</t>
  </si>
  <si>
    <t>Translucent Green</t>
  </si>
  <si>
    <t>C3411</t>
  </si>
  <si>
    <t>C6617</t>
  </si>
  <si>
    <t>Smoke Grey</t>
  </si>
  <si>
    <t>C9894</t>
  </si>
  <si>
    <t>C4329</t>
  </si>
  <si>
    <t>Green</t>
  </si>
  <si>
    <t>C9517</t>
  </si>
  <si>
    <t>Translucent Smoke Grey</t>
  </si>
  <si>
    <t>C6557</t>
  </si>
  <si>
    <t>Red</t>
  </si>
  <si>
    <t>C6247</t>
  </si>
  <si>
    <t>Translucent Orange</t>
  </si>
  <si>
    <t>C4587</t>
  </si>
  <si>
    <t>C9956</t>
  </si>
  <si>
    <t>C4241</t>
  </si>
  <si>
    <t>C6882</t>
  </si>
  <si>
    <t>C2914</t>
  </si>
  <si>
    <t>Rainbow</t>
  </si>
  <si>
    <t>C9494</t>
  </si>
  <si>
    <t>C7697</t>
  </si>
  <si>
    <t>Compact</t>
  </si>
  <si>
    <t>C3765</t>
  </si>
  <si>
    <t>Pink</t>
  </si>
  <si>
    <t>C8726</t>
  </si>
  <si>
    <t>White</t>
  </si>
  <si>
    <t>C1289</t>
  </si>
  <si>
    <t>Translucent Black</t>
  </si>
  <si>
    <t>C3933</t>
  </si>
  <si>
    <t>C3418</t>
  </si>
  <si>
    <t>Black</t>
  </si>
  <si>
    <t>Case Types</t>
  </si>
  <si>
    <t>Package ID</t>
  </si>
  <si>
    <t>Display ID</t>
  </si>
  <si>
    <t>Package Details</t>
  </si>
  <si>
    <t>P12018</t>
  </si>
  <si>
    <t>D2305</t>
  </si>
  <si>
    <t>P12687</t>
  </si>
  <si>
    <t>P12084</t>
  </si>
  <si>
    <t>D1116</t>
  </si>
  <si>
    <t>P12085</t>
  </si>
  <si>
    <t>D9770</t>
  </si>
  <si>
    <t>Display Name</t>
  </si>
  <si>
    <t>P12113</t>
  </si>
  <si>
    <t>P12167</t>
  </si>
  <si>
    <t>D4132</t>
  </si>
  <si>
    <t>P12292</t>
  </si>
  <si>
    <t>P12367</t>
  </si>
  <si>
    <t>1.4" LED - Backlit</t>
  </si>
  <si>
    <t>P12381</t>
  </si>
  <si>
    <t>1.4" LED - Square - Green on Black</t>
  </si>
  <si>
    <t>P12382</t>
  </si>
  <si>
    <t>1.4" LED - Square - Backlit</t>
  </si>
  <si>
    <t>P12414</t>
  </si>
  <si>
    <t>D9124</t>
  </si>
  <si>
    <t>1.4" LED - Blue on White</t>
  </si>
  <si>
    <t>P12574</t>
  </si>
  <si>
    <t>1.3" LED - Green on Black</t>
  </si>
  <si>
    <t>P12614</t>
  </si>
  <si>
    <t>P12617</t>
  </si>
  <si>
    <t>P12618</t>
  </si>
  <si>
    <t>P12777</t>
  </si>
  <si>
    <t>P12823</t>
  </si>
  <si>
    <t>P12879</t>
  </si>
  <si>
    <t>P12913</t>
  </si>
  <si>
    <t>P12959</t>
  </si>
  <si>
    <t>P12970</t>
  </si>
  <si>
    <t>Oxford Classic</t>
  </si>
  <si>
    <t>Oxford 2</t>
  </si>
  <si>
    <t>Oxford 2+</t>
  </si>
  <si>
    <t>Oxford 2 Vinegar</t>
  </si>
  <si>
    <t>Oxford 3 Mod A</t>
  </si>
  <si>
    <t>Oxford 3 Mod B</t>
  </si>
  <si>
    <t>Oxford 3 Mod C</t>
  </si>
  <si>
    <t>Oxford 3 Mod C+</t>
  </si>
  <si>
    <t>3 GB</t>
  </si>
  <si>
    <t>Oxford Classic Compatible</t>
  </si>
  <si>
    <t>Oxford 2 Compatible</t>
  </si>
  <si>
    <t>Oxford 3 Compatible</t>
  </si>
  <si>
    <t>Oxford 3 Compatible Sensors</t>
  </si>
  <si>
    <t>Oxford 3</t>
  </si>
  <si>
    <t>Default</t>
  </si>
  <si>
    <t>Number of Oxford 3 Mod C+ Packages</t>
  </si>
  <si>
    <t>Average Cost of Oxford 3 Mod C+ Packages</t>
  </si>
  <si>
    <t xml:space="preserve">Humidity Sensor </t>
  </si>
  <si>
    <t>Oxford Classic Total</t>
  </si>
  <si>
    <t>Oxford 2 Total</t>
  </si>
  <si>
    <t>Oxford 3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</si>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</sst>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_-[$£-809]* #,##0.00_-;\-[$£-809]* #,##0.00_-;_-[$£-8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2" fillId="0" borderId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6" xfId="0" applyBorder="1"/>
    <xf numFmtId="0" fontId="0" fillId="0" borderId="2" xfId="0" applyBorder="1"/>
    <xf numFmtId="8" fontId="0" fillId="4" borderId="12" xfId="0" applyNumberFormat="1" applyFill="1" applyBorder="1"/>
    <xf numFmtId="0" fontId="0" fillId="4" borderId="11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7" xfId="0" applyBorder="1"/>
    <xf numFmtId="0" fontId="0" fillId="0" borderId="8" xfId="0" applyBorder="1"/>
    <xf numFmtId="0" fontId="5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0" fillId="0" borderId="0" xfId="1" applyFont="1" applyFill="1"/>
    <xf numFmtId="0" fontId="5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8" xfId="0" applyFill="1" applyBorder="1" applyAlignment="1">
      <alignment horizontal="right"/>
    </xf>
    <xf numFmtId="0" fontId="0" fillId="0" borderId="7" xfId="0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0" borderId="0" xfId="0" applyAlignment="1">
      <alignment wrapText="1"/>
    </xf>
    <xf numFmtId="0" fontId="0" fillId="7" borderId="8" xfId="0" applyFill="1" applyBorder="1"/>
    <xf numFmtId="0" fontId="0" fillId="8" borderId="8" xfId="0" applyFill="1" applyBorder="1"/>
    <xf numFmtId="164" fontId="0" fillId="8" borderId="8" xfId="0" applyNumberFormat="1" applyFill="1" applyBorder="1"/>
    <xf numFmtId="165" fontId="0" fillId="0" borderId="0" xfId="0" applyNumberFormat="1"/>
    <xf numFmtId="0" fontId="8" fillId="9" borderId="0" xfId="0" applyFont="1" applyFill="1"/>
    <xf numFmtId="0" fontId="8" fillId="0" borderId="0" xfId="0" applyFont="1"/>
    <xf numFmtId="0" fontId="7" fillId="0" borderId="13" xfId="0" applyFont="1" applyBorder="1" applyAlignment="1">
      <alignment horizontal="center" vertical="center"/>
    </xf>
    <xf numFmtId="165" fontId="0" fillId="0" borderId="0" xfId="1" applyNumberFormat="1" applyFont="1" applyFill="1"/>
    <xf numFmtId="0" fontId="6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5" fontId="9" fillId="0" borderId="0" xfId="7" applyNumberFormat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6" borderId="6" xfId="0" applyFont="1" applyFill="1" applyBorder="1"/>
    <xf numFmtId="0" fontId="0" fillId="6" borderId="1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6" xfId="1" applyNumberFormat="1" applyFont="1" applyBorder="1"/>
    <xf numFmtId="0" fontId="0" fillId="0" borderId="14" xfId="1" applyNumberFormat="1" applyFont="1" applyBorder="1"/>
    <xf numFmtId="0" fontId="0" fillId="6" borderId="6" xfId="1" applyNumberFormat="1" applyFont="1" applyFill="1" applyBorder="1"/>
    <xf numFmtId="0" fontId="0" fillId="6" borderId="14" xfId="1" applyNumberFormat="1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2" xfId="1" applyNumberFormat="1" applyFont="1" applyFill="1" applyBorder="1"/>
    <xf numFmtId="0" fontId="0" fillId="6" borderId="15" xfId="1" applyNumberFormat="1" applyFont="1" applyFill="1" applyBorder="1"/>
    <xf numFmtId="0" fontId="6" fillId="0" borderId="6" xfId="0" applyFont="1" applyBorder="1"/>
    <xf numFmtId="0" fontId="6" fillId="6" borderId="6" xfId="0" applyFont="1" applyFill="1" applyBorder="1"/>
    <xf numFmtId="0" fontId="0" fillId="6" borderId="0" xfId="0" applyFont="1" applyFill="1" applyBorder="1"/>
    <xf numFmtId="0" fontId="0" fillId="6" borderId="0" xfId="1" applyNumberFormat="1" applyFont="1" applyFill="1" applyBorder="1"/>
    <xf numFmtId="0" fontId="6" fillId="6" borderId="0" xfId="0" applyFont="1" applyFill="1" applyBorder="1"/>
    <xf numFmtId="0" fontId="0" fillId="0" borderId="0" xfId="0" applyFont="1" applyFill="1" applyAlignment="1"/>
    <xf numFmtId="0" fontId="0" fillId="0" borderId="0" xfId="0" applyFill="1"/>
    <xf numFmtId="0" fontId="8" fillId="10" borderId="0" xfId="0" applyFont="1" applyFill="1"/>
  </cellXfs>
  <cellStyles count="8">
    <cellStyle name="Currency" xfId="1" builtinId="4"/>
    <cellStyle name="Hyperlink" xfId="7" builtinId="8"/>
    <cellStyle name="Normal" xfId="0" builtinId="0"/>
    <cellStyle name="Normal 2" xfId="2" xr:uid="{00000000-0005-0000-0000-000002000000}"/>
    <cellStyle name="Normal 2 2" xfId="6" xr:uid="{00000000-0005-0000-0000-000003000000}"/>
    <cellStyle name="Project Header" xfId="5" xr:uid="{00000000-0005-0000-0000-000004000000}"/>
    <cellStyle name="Student Name" xfId="4" xr:uid="{00000000-0005-0000-0000-000005000000}"/>
    <cellStyle name="Submission" xfId="3" xr:uid="{00000000-0005-0000-0000-000006000000}"/>
  </cellStyles>
  <dxfs count="3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numFmt numFmtId="165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606BCC-6220-4D57-800E-F820397B478E}" name="Table7" displayName="Table7" ref="A1:H9" totalsRowShown="0" tableBorderDxfId="24">
  <autoFilter ref="A1:H9" xr:uid="{A6606BCC-6220-4D57-800E-F820397B478E}">
    <filterColumn colId="3">
      <filters>
        <filter val="500 Mb"/>
      </filters>
    </filterColumn>
  </autoFilter>
  <tableColumns count="8">
    <tableColumn id="1" xr3:uid="{51AD6589-68BD-4ACD-A2E4-617161EFB99F}" name="System ID" dataDxfId="23"/>
    <tableColumn id="2" xr3:uid="{6C744F3E-BD2F-4660-836E-4C69DAE822CD}" name="System Name" dataDxfId="22"/>
    <tableColumn id="3" xr3:uid="{782887F8-7970-4104-A2CD-AFFA05FAFD5E}" name="Processor Speed" dataDxfId="21"/>
    <tableColumn id="4" xr3:uid="{7FE3F873-E696-48E1-ABD1-CD7EAB4929D0}" name="RAM" dataDxfId="20"/>
    <tableColumn id="5" xr3:uid="{60BBA543-8E5B-4431-8166-26D67DE1869D}" name="Power Source" dataDxfId="19"/>
    <tableColumn id="6" xr3:uid="{43F1F233-689B-4192-A6A9-8CDB101A9645}" name="USB Ports" dataDxfId="18"/>
    <tableColumn id="7" xr3:uid="{2BFA1EDB-4494-4A26-8CAE-71FE778B45BE}" name="Bluetooth" dataDxfId="17"/>
    <tableColumn id="8" xr3:uid="{40EDAD85-5E6E-41D1-B136-6F519675F49E}" name="Wi-Fi Ready" dataDxfId="16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sorsTable" displayName="SensorsTable" ref="A1:F15" totalsRowShown="0">
  <sortState xmlns:xlrd2="http://schemas.microsoft.com/office/spreadsheetml/2017/richdata2" ref="A2:F15">
    <sortCondition ref="F2:F15"/>
  </sortState>
  <tableColumns count="6">
    <tableColumn id="1" xr3:uid="{00000000-0010-0000-0000-000001000000}" name="Sensor ID"/>
    <tableColumn id="2" xr3:uid="{00000000-0010-0000-0000-000002000000}" name="Sensor Name"/>
    <tableColumn id="3" xr3:uid="{00000000-0010-0000-0000-000003000000}" name="Oxford Classic Compatible"/>
    <tableColumn id="4" xr3:uid="{00000000-0010-0000-0000-000004000000}" name="Oxford 2 Compatible"/>
    <tableColumn id="5" xr3:uid="{00000000-0010-0000-0000-000005000000}" name="Oxford 3 Compatible"/>
    <tableColumn id="6" xr3:uid="{00000000-0010-0000-0000-000006000000}" name="Cost" dataDxfId="3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asesTable" displayName="CasesTable" ref="A7:I31" totalsRowCount="1" headerRowDxfId="32" dataDxfId="31">
  <autoFilter ref="A7:I30" xr:uid="{00000000-0009-0000-0100-000003000000}"/>
  <sortState xmlns:xlrd2="http://schemas.microsoft.com/office/spreadsheetml/2017/richdata2" ref="A8:I30">
    <sortCondition ref="C7:C30"/>
  </sortState>
  <tableColumns count="9">
    <tableColumn id="1" xr3:uid="{00000000-0010-0000-0300-000001000000}" name="Case ID" totalsRowLabel="Total"/>
    <tableColumn id="3" xr3:uid="{00000000-0010-0000-0300-000003000000}" name="System Compatibility" dataDxfId="15" totalsRowDxfId="7"/>
    <tableColumn id="4" xr3:uid="{00000000-0010-0000-0300-000004000000}" name="Body Material" dataDxfId="14" totalsRowDxfId="6"/>
    <tableColumn id="5" xr3:uid="{00000000-0010-0000-0300-000005000000}" name="Body Type" dataDxfId="13" totalsRowDxfId="5"/>
    <tableColumn id="6" xr3:uid="{00000000-0010-0000-0300-000006000000}" name="Color" dataDxfId="12" totalsRowDxfId="4"/>
    <tableColumn id="8" xr3:uid="{00000000-0010-0000-0300-000008000000}" name="Mounting Plate" dataDxfId="11" totalsRowDxfId="3"/>
    <tableColumn id="7" xr3:uid="{00000000-0010-0000-0300-000007000000}" name="2018 Inventory" totalsRowFunction="custom" dataDxfId="10" totalsRowDxfId="2">
      <totalsRowFormula>SUM(CasesTable[2018 Inventory])</totalsRowFormula>
    </tableColumn>
    <tableColumn id="10" xr3:uid="{00000000-0010-0000-0300-00000A000000}" name="Cases Sold" totalsRowFunction="sum" dataDxfId="9" totalsRowDxfId="1"/>
    <tableColumn id="2" xr3:uid="{EC7200A0-4B43-4B37-BADC-05776640568B}" name="Cases Available" totalsRowFunction="sum" dataDxfId="8" totalsRowDxfId="0">
      <calculatedColumnFormula>(CasesTable[[#This Row],[2018 Inventory]]-CasesTable[[#This Row],[Cases Sold]])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ckagesTable" displayName="PackagesTable" ref="A1:D22" totalsRowShown="0" headerRowDxfId="30" dataDxfId="29">
  <autoFilter ref="A1:D22" xr:uid="{00000000-0009-0000-0100-000005000000}"/>
  <tableColumns count="4">
    <tableColumn id="1" xr3:uid="{00000000-0010-0000-0400-000001000000}" name="Package ID" dataDxfId="28"/>
    <tableColumn id="2" xr3:uid="{00000000-0010-0000-0400-000002000000}" name="System ID" dataDxfId="27"/>
    <tableColumn id="4" xr3:uid="{00000000-0010-0000-0400-000004000000}" name="Display ID" dataDxfId="26"/>
    <tableColumn id="5" xr3:uid="{00000000-0010-0000-0400-000005000000}" name="Cost" dataDxfId="2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H17" sqref="H17"/>
    </sheetView>
  </sheetViews>
  <sheetFormatPr defaultRowHeight="15" x14ac:dyDescent="0.25"/>
  <cols>
    <col min="1" max="1" width="12.28515625" customWidth="1"/>
    <col min="2" max="2" width="18.42578125" bestFit="1" customWidth="1"/>
    <col min="3" max="3" width="17.7109375" customWidth="1"/>
    <col min="4" max="4" width="7.28515625" customWidth="1"/>
    <col min="5" max="5" width="15.28515625" customWidth="1"/>
    <col min="6" max="6" width="11.5703125" customWidth="1"/>
    <col min="7" max="7" width="12" customWidth="1"/>
    <col min="8" max="8" width="13.7109375" customWidth="1"/>
  </cols>
  <sheetData>
    <row r="1" spans="1:8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</row>
    <row r="2" spans="1:8" x14ac:dyDescent="0.25">
      <c r="A2" s="4">
        <v>1000</v>
      </c>
      <c r="B2" s="4" t="s">
        <v>137</v>
      </c>
      <c r="C2" s="4" t="s">
        <v>8</v>
      </c>
      <c r="D2" s="4" t="s">
        <v>9</v>
      </c>
      <c r="E2" s="4" t="s">
        <v>10</v>
      </c>
      <c r="F2" s="4">
        <v>2</v>
      </c>
      <c r="G2" s="4" t="s">
        <v>11</v>
      </c>
      <c r="H2" s="4" t="s">
        <v>11</v>
      </c>
    </row>
    <row r="3" spans="1:8" hidden="1" x14ac:dyDescent="0.25">
      <c r="A3" s="4">
        <v>2013</v>
      </c>
      <c r="B3" s="4" t="s">
        <v>138</v>
      </c>
      <c r="C3" s="4" t="s">
        <v>12</v>
      </c>
      <c r="D3" s="4" t="s">
        <v>14</v>
      </c>
      <c r="E3" s="4" t="s">
        <v>13</v>
      </c>
      <c r="F3" s="4">
        <v>3</v>
      </c>
      <c r="G3" s="4" t="s">
        <v>11</v>
      </c>
      <c r="H3" s="4" t="s">
        <v>11</v>
      </c>
    </row>
    <row r="4" spans="1:8" hidden="1" x14ac:dyDescent="0.25">
      <c r="A4" s="4">
        <v>3013</v>
      </c>
      <c r="B4" s="4" t="s">
        <v>139</v>
      </c>
      <c r="C4" s="4" t="s">
        <v>12</v>
      </c>
      <c r="D4" s="4" t="s">
        <v>145</v>
      </c>
      <c r="E4" s="4" t="s">
        <v>13</v>
      </c>
      <c r="F4" s="4">
        <v>3</v>
      </c>
      <c r="G4" s="4" t="s">
        <v>15</v>
      </c>
      <c r="H4" s="4" t="s">
        <v>11</v>
      </c>
    </row>
    <row r="5" spans="1:8" hidden="1" x14ac:dyDescent="0.25">
      <c r="A5" s="4">
        <v>3014</v>
      </c>
      <c r="B5" s="4" t="s">
        <v>140</v>
      </c>
      <c r="C5" s="4" t="s">
        <v>16</v>
      </c>
      <c r="D5" s="4" t="s">
        <v>145</v>
      </c>
      <c r="E5" s="4" t="s">
        <v>13</v>
      </c>
      <c r="F5" s="4">
        <v>3</v>
      </c>
      <c r="G5" s="4" t="s">
        <v>15</v>
      </c>
      <c r="H5" s="4" t="s">
        <v>15</v>
      </c>
    </row>
    <row r="6" spans="1:8" hidden="1" x14ac:dyDescent="0.25">
      <c r="A6" s="4">
        <v>4034</v>
      </c>
      <c r="B6" s="4" t="s">
        <v>141</v>
      </c>
      <c r="C6" s="4" t="s">
        <v>16</v>
      </c>
      <c r="D6" s="4" t="s">
        <v>14</v>
      </c>
      <c r="E6" s="4" t="s">
        <v>17</v>
      </c>
      <c r="F6" s="4">
        <v>3</v>
      </c>
      <c r="G6" s="4" t="s">
        <v>11</v>
      </c>
      <c r="H6" s="4" t="s">
        <v>15</v>
      </c>
    </row>
    <row r="7" spans="1:8" hidden="1" x14ac:dyDescent="0.25">
      <c r="A7" s="4">
        <v>4035</v>
      </c>
      <c r="B7" s="4" t="s">
        <v>142</v>
      </c>
      <c r="C7" s="4" t="s">
        <v>18</v>
      </c>
      <c r="D7" s="4" t="s">
        <v>145</v>
      </c>
      <c r="E7" s="4" t="s">
        <v>17</v>
      </c>
      <c r="F7" s="4">
        <v>4</v>
      </c>
      <c r="G7" s="4" t="s">
        <v>15</v>
      </c>
      <c r="H7" s="4" t="s">
        <v>15</v>
      </c>
    </row>
    <row r="8" spans="1:8" hidden="1" x14ac:dyDescent="0.25">
      <c r="A8" s="4">
        <v>4036</v>
      </c>
      <c r="B8" s="4" t="s">
        <v>143</v>
      </c>
      <c r="C8" s="4" t="s">
        <v>18</v>
      </c>
      <c r="D8" s="4" t="s">
        <v>145</v>
      </c>
      <c r="E8" s="4" t="s">
        <v>19</v>
      </c>
      <c r="F8" s="4">
        <v>4</v>
      </c>
      <c r="G8" s="4" t="s">
        <v>15</v>
      </c>
      <c r="H8" s="4" t="s">
        <v>15</v>
      </c>
    </row>
    <row r="9" spans="1:8" hidden="1" x14ac:dyDescent="0.25">
      <c r="A9" s="5">
        <v>4037</v>
      </c>
      <c r="B9" s="5" t="s">
        <v>144</v>
      </c>
      <c r="C9" s="5" t="s">
        <v>20</v>
      </c>
      <c r="D9" s="5" t="s">
        <v>145</v>
      </c>
      <c r="E9" s="5" t="s">
        <v>19</v>
      </c>
      <c r="F9" s="5">
        <v>4</v>
      </c>
      <c r="G9" s="5" t="s">
        <v>15</v>
      </c>
      <c r="H9" s="5" t="s">
        <v>15</v>
      </c>
    </row>
  </sheetData>
  <dataValidations count="1">
    <dataValidation allowBlank="1" error="pavI8MeUFtEyxX2I4tkyf4a764d7-f673-4165-acb2-541dbbbee57a" sqref="A1:H9" xr:uid="{00000000-0002-0000-01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3" workbookViewId="0">
      <selection sqref="A1:F15"/>
    </sheetView>
  </sheetViews>
  <sheetFormatPr defaultRowHeight="15" x14ac:dyDescent="0.25"/>
  <cols>
    <col min="1" max="1" width="12.28515625" customWidth="1"/>
    <col min="2" max="2" width="38.28515625" bestFit="1" customWidth="1"/>
    <col min="3" max="3" width="19.42578125" customWidth="1"/>
    <col min="4" max="4" width="17" customWidth="1"/>
    <col min="5" max="5" width="12.85546875" customWidth="1"/>
    <col min="6" max="6" width="11.7109375" customWidth="1"/>
    <col min="7" max="7" width="3.140625" customWidth="1"/>
    <col min="8" max="8" width="5.42578125" customWidth="1"/>
  </cols>
  <sheetData>
    <row r="1" spans="1:6" ht="30" x14ac:dyDescent="0.25">
      <c r="A1" t="s">
        <v>21</v>
      </c>
      <c r="B1" t="s">
        <v>22</v>
      </c>
      <c r="C1" s="25" t="s">
        <v>146</v>
      </c>
      <c r="D1" s="25" t="s">
        <v>147</v>
      </c>
      <c r="E1" s="25" t="s">
        <v>148</v>
      </c>
      <c r="F1" t="s">
        <v>23</v>
      </c>
    </row>
    <row r="2" spans="1:6" x14ac:dyDescent="0.25">
      <c r="A2" t="s">
        <v>32</v>
      </c>
      <c r="B2" t="s">
        <v>33</v>
      </c>
      <c r="C2" t="s">
        <v>11</v>
      </c>
      <c r="D2" t="s">
        <v>15</v>
      </c>
      <c r="E2" t="s">
        <v>15</v>
      </c>
      <c r="F2" s="29">
        <v>1.25</v>
      </c>
    </row>
    <row r="3" spans="1:6" x14ac:dyDescent="0.25">
      <c r="A3" t="s">
        <v>34</v>
      </c>
      <c r="B3" t="s">
        <v>35</v>
      </c>
      <c r="C3" t="s">
        <v>11</v>
      </c>
      <c r="D3" t="s">
        <v>15</v>
      </c>
      <c r="E3" t="s">
        <v>15</v>
      </c>
      <c r="F3" s="29">
        <v>2</v>
      </c>
    </row>
    <row r="4" spans="1:6" x14ac:dyDescent="0.25">
      <c r="A4" t="s">
        <v>24</v>
      </c>
      <c r="B4" t="s">
        <v>25</v>
      </c>
      <c r="C4" t="s">
        <v>15</v>
      </c>
      <c r="D4" t="s">
        <v>15</v>
      </c>
      <c r="E4" t="s">
        <v>15</v>
      </c>
      <c r="F4" s="29">
        <v>5.5</v>
      </c>
    </row>
    <row r="5" spans="1:6" x14ac:dyDescent="0.25">
      <c r="A5" s="40">
        <v>5488</v>
      </c>
      <c r="B5" t="s">
        <v>154</v>
      </c>
      <c r="C5" t="s">
        <v>15</v>
      </c>
      <c r="D5" t="s">
        <v>15</v>
      </c>
      <c r="E5" t="s">
        <v>15</v>
      </c>
      <c r="F5" s="41">
        <v>5.69</v>
      </c>
    </row>
    <row r="6" spans="1:6" x14ac:dyDescent="0.25">
      <c r="A6" t="s">
        <v>46</v>
      </c>
      <c r="B6" t="s">
        <v>47</v>
      </c>
      <c r="C6" t="s">
        <v>11</v>
      </c>
      <c r="D6" t="s">
        <v>15</v>
      </c>
      <c r="E6" t="s">
        <v>11</v>
      </c>
      <c r="F6" s="29">
        <v>6</v>
      </c>
    </row>
    <row r="7" spans="1:6" x14ac:dyDescent="0.25">
      <c r="A7" t="s">
        <v>26</v>
      </c>
      <c r="B7" t="s">
        <v>27</v>
      </c>
      <c r="C7" t="s">
        <v>15</v>
      </c>
      <c r="D7" t="s">
        <v>15</v>
      </c>
      <c r="E7" t="s">
        <v>11</v>
      </c>
      <c r="F7" s="29">
        <v>8</v>
      </c>
    </row>
    <row r="8" spans="1:6" x14ac:dyDescent="0.25">
      <c r="A8" t="s">
        <v>48</v>
      </c>
      <c r="B8" t="s">
        <v>49</v>
      </c>
      <c r="C8" t="s">
        <v>15</v>
      </c>
      <c r="D8" t="s">
        <v>15</v>
      </c>
      <c r="E8" t="s">
        <v>15</v>
      </c>
      <c r="F8" s="29">
        <v>8.5</v>
      </c>
    </row>
    <row r="9" spans="1:6" x14ac:dyDescent="0.25">
      <c r="A9" t="s">
        <v>36</v>
      </c>
      <c r="B9" t="s">
        <v>37</v>
      </c>
      <c r="C9" t="s">
        <v>11</v>
      </c>
      <c r="D9" t="s">
        <v>11</v>
      </c>
      <c r="E9" t="s">
        <v>15</v>
      </c>
      <c r="F9" s="29">
        <v>9.9499999999999993</v>
      </c>
    </row>
    <row r="10" spans="1:6" x14ac:dyDescent="0.25">
      <c r="A10" t="s">
        <v>30</v>
      </c>
      <c r="B10" t="s">
        <v>31</v>
      </c>
      <c r="C10" t="s">
        <v>11</v>
      </c>
      <c r="D10" t="s">
        <v>15</v>
      </c>
      <c r="E10" t="s">
        <v>15</v>
      </c>
      <c r="F10" s="29">
        <v>10.5</v>
      </c>
    </row>
    <row r="11" spans="1:6" x14ac:dyDescent="0.25">
      <c r="A11" t="s">
        <v>28</v>
      </c>
      <c r="B11" t="s">
        <v>29</v>
      </c>
      <c r="C11" t="s">
        <v>11</v>
      </c>
      <c r="D11" t="s">
        <v>11</v>
      </c>
      <c r="E11" t="s">
        <v>15</v>
      </c>
      <c r="F11" s="29">
        <v>14.95</v>
      </c>
    </row>
    <row r="12" spans="1:6" x14ac:dyDescent="0.25">
      <c r="A12" t="s">
        <v>42</v>
      </c>
      <c r="B12" t="s">
        <v>43</v>
      </c>
      <c r="C12" t="s">
        <v>15</v>
      </c>
      <c r="D12" t="s">
        <v>15</v>
      </c>
      <c r="E12" t="s">
        <v>11</v>
      </c>
      <c r="F12" s="29">
        <v>20.95</v>
      </c>
    </row>
    <row r="13" spans="1:6" x14ac:dyDescent="0.25">
      <c r="A13" t="s">
        <v>38</v>
      </c>
      <c r="B13" t="s">
        <v>39</v>
      </c>
      <c r="C13" t="s">
        <v>11</v>
      </c>
      <c r="D13" t="s">
        <v>15</v>
      </c>
      <c r="E13" t="s">
        <v>15</v>
      </c>
      <c r="F13" s="29">
        <v>40.5</v>
      </c>
    </row>
    <row r="14" spans="1:6" x14ac:dyDescent="0.25">
      <c r="A14" t="s">
        <v>44</v>
      </c>
      <c r="B14" t="s">
        <v>45</v>
      </c>
      <c r="C14" t="s">
        <v>11</v>
      </c>
      <c r="D14" t="s">
        <v>15</v>
      </c>
      <c r="E14" t="s">
        <v>15</v>
      </c>
      <c r="F14" s="29">
        <v>50.95</v>
      </c>
    </row>
    <row r="15" spans="1:6" x14ac:dyDescent="0.25">
      <c r="A15" t="s">
        <v>40</v>
      </c>
      <c r="B15" t="s">
        <v>41</v>
      </c>
      <c r="C15" t="s">
        <v>11</v>
      </c>
      <c r="D15" t="s">
        <v>15</v>
      </c>
      <c r="E15" t="s">
        <v>15</v>
      </c>
      <c r="F15" s="29">
        <v>65.95</v>
      </c>
    </row>
    <row r="17" spans="1:6" x14ac:dyDescent="0.25">
      <c r="A17" s="34" t="s">
        <v>149</v>
      </c>
      <c r="B17" s="34"/>
      <c r="C17" s="34"/>
      <c r="D17" s="34"/>
      <c r="E17" s="34"/>
      <c r="F17" s="34"/>
    </row>
    <row r="18" spans="1:6" ht="30.75" thickBot="1" x14ac:dyDescent="0.3">
      <c r="A18" s="22" t="s">
        <v>21</v>
      </c>
      <c r="B18" s="21" t="s">
        <v>22</v>
      </c>
      <c r="C18" s="21" t="s">
        <v>146</v>
      </c>
      <c r="D18" s="21" t="s">
        <v>147</v>
      </c>
      <c r="E18" s="21" t="s">
        <v>148</v>
      </c>
      <c r="F18" s="23" t="s">
        <v>23</v>
      </c>
    </row>
    <row r="19" spans="1:6" ht="15.75" thickTop="1" x14ac:dyDescent="0.25">
      <c r="A19" s="7"/>
      <c r="B19" s="3"/>
      <c r="C19" s="3"/>
      <c r="D19" s="3" t="s">
        <v>15</v>
      </c>
      <c r="E19" s="3"/>
      <c r="F19" s="6"/>
    </row>
    <row r="21" spans="1:6" ht="30.75" thickBot="1" x14ac:dyDescent="0.3">
      <c r="A21" s="22" t="s">
        <v>21</v>
      </c>
      <c r="B21" s="21" t="s">
        <v>22</v>
      </c>
      <c r="C21" s="21" t="s">
        <v>146</v>
      </c>
      <c r="D21" s="21" t="s">
        <v>147</v>
      </c>
      <c r="E21" s="21" t="s">
        <v>148</v>
      </c>
      <c r="F21" s="23" t="s">
        <v>23</v>
      </c>
    </row>
    <row r="22" spans="1:6" ht="15.75" thickTop="1" x14ac:dyDescent="0.25">
      <c r="A22" t="s">
        <v>32</v>
      </c>
      <c r="B22" t="s">
        <v>33</v>
      </c>
      <c r="C22" t="s">
        <v>11</v>
      </c>
      <c r="D22" t="s">
        <v>15</v>
      </c>
      <c r="E22" t="s">
        <v>15</v>
      </c>
      <c r="F22" s="29">
        <v>1.25</v>
      </c>
    </row>
    <row r="23" spans="1:6" x14ac:dyDescent="0.25">
      <c r="A23" t="s">
        <v>34</v>
      </c>
      <c r="B23" t="s">
        <v>35</v>
      </c>
      <c r="C23" t="s">
        <v>11</v>
      </c>
      <c r="D23" t="s">
        <v>15</v>
      </c>
      <c r="E23" t="s">
        <v>15</v>
      </c>
      <c r="F23" s="29">
        <v>2</v>
      </c>
    </row>
    <row r="24" spans="1:6" x14ac:dyDescent="0.25">
      <c r="A24" t="s">
        <v>24</v>
      </c>
      <c r="B24" t="s">
        <v>25</v>
      </c>
      <c r="C24" t="s">
        <v>15</v>
      </c>
      <c r="D24" t="s">
        <v>15</v>
      </c>
      <c r="E24" t="s">
        <v>15</v>
      </c>
      <c r="F24" s="29">
        <v>5.5</v>
      </c>
    </row>
    <row r="25" spans="1:6" x14ac:dyDescent="0.25">
      <c r="A25" s="40">
        <v>5488</v>
      </c>
      <c r="B25" t="s">
        <v>154</v>
      </c>
      <c r="C25" t="s">
        <v>15</v>
      </c>
      <c r="D25" t="s">
        <v>15</v>
      </c>
      <c r="E25" t="s">
        <v>15</v>
      </c>
      <c r="F25" s="41">
        <v>5.69</v>
      </c>
    </row>
    <row r="26" spans="1:6" x14ac:dyDescent="0.25">
      <c r="A26" t="s">
        <v>46</v>
      </c>
      <c r="B26" t="s">
        <v>47</v>
      </c>
      <c r="C26" t="s">
        <v>11</v>
      </c>
      <c r="D26" t="s">
        <v>15</v>
      </c>
      <c r="E26" t="s">
        <v>11</v>
      </c>
      <c r="F26" s="29">
        <v>6</v>
      </c>
    </row>
    <row r="27" spans="1:6" x14ac:dyDescent="0.25">
      <c r="A27" t="s">
        <v>26</v>
      </c>
      <c r="B27" t="s">
        <v>27</v>
      </c>
      <c r="C27" t="s">
        <v>15</v>
      </c>
      <c r="D27" t="s">
        <v>15</v>
      </c>
      <c r="E27" t="s">
        <v>11</v>
      </c>
      <c r="F27" s="29">
        <v>8</v>
      </c>
    </row>
    <row r="28" spans="1:6" x14ac:dyDescent="0.25">
      <c r="A28" t="s">
        <v>48</v>
      </c>
      <c r="B28" t="s">
        <v>49</v>
      </c>
      <c r="C28" t="s">
        <v>15</v>
      </c>
      <c r="D28" t="s">
        <v>15</v>
      </c>
      <c r="E28" t="s">
        <v>15</v>
      </c>
      <c r="F28" s="29">
        <v>8.5</v>
      </c>
    </row>
    <row r="29" spans="1:6" x14ac:dyDescent="0.25">
      <c r="A29" t="s">
        <v>30</v>
      </c>
      <c r="B29" t="s">
        <v>31</v>
      </c>
      <c r="C29" t="s">
        <v>11</v>
      </c>
      <c r="D29" t="s">
        <v>15</v>
      </c>
      <c r="E29" t="s">
        <v>15</v>
      </c>
      <c r="F29" s="29">
        <v>10.5</v>
      </c>
    </row>
    <row r="30" spans="1:6" x14ac:dyDescent="0.25">
      <c r="A30" t="s">
        <v>42</v>
      </c>
      <c r="B30" t="s">
        <v>43</v>
      </c>
      <c r="C30" t="s">
        <v>15</v>
      </c>
      <c r="D30" t="s">
        <v>15</v>
      </c>
      <c r="E30" t="s">
        <v>11</v>
      </c>
      <c r="F30" s="29">
        <v>20.95</v>
      </c>
    </row>
    <row r="31" spans="1:6" x14ac:dyDescent="0.25">
      <c r="A31" t="s">
        <v>38</v>
      </c>
      <c r="B31" t="s">
        <v>39</v>
      </c>
      <c r="C31" t="s">
        <v>11</v>
      </c>
      <c r="D31" t="s">
        <v>15</v>
      </c>
      <c r="E31" t="s">
        <v>15</v>
      </c>
      <c r="F31" s="29">
        <v>40.5</v>
      </c>
    </row>
    <row r="32" spans="1:6" x14ac:dyDescent="0.25">
      <c r="A32" t="s">
        <v>44</v>
      </c>
      <c r="B32" t="s">
        <v>45</v>
      </c>
      <c r="C32" t="s">
        <v>11</v>
      </c>
      <c r="D32" t="s">
        <v>15</v>
      </c>
      <c r="E32" t="s">
        <v>15</v>
      </c>
      <c r="F32" s="29">
        <v>50.95</v>
      </c>
    </row>
    <row r="33" spans="1:6" x14ac:dyDescent="0.25">
      <c r="A33" t="s">
        <v>40</v>
      </c>
      <c r="B33" t="s">
        <v>41</v>
      </c>
      <c r="C33" t="s">
        <v>11</v>
      </c>
      <c r="D33" t="s">
        <v>15</v>
      </c>
      <c r="E33" t="s">
        <v>15</v>
      </c>
      <c r="F33" s="29">
        <v>65.95</v>
      </c>
    </row>
  </sheetData>
  <mergeCells count="1">
    <mergeCell ref="A17:F17"/>
  </mergeCells>
  <dataValidations count="1">
    <dataValidation allowBlank="1" error="pavI8MeUFtEyxX2I4tkyf4a764d7-f673-4165-acb2-541dbbbee57a" sqref="A17:F22 A16:B16 D16:F16 A1:F15" xr:uid="{00000000-0002-0000-02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topLeftCell="A22" workbookViewId="0">
      <selection activeCell="E7" sqref="E7"/>
    </sheetView>
  </sheetViews>
  <sheetFormatPr defaultRowHeight="15" outlineLevelRow="2" x14ac:dyDescent="0.25"/>
  <cols>
    <col min="1" max="1" width="14.7109375" bestFit="1" customWidth="1"/>
    <col min="2" max="2" width="21.85546875" customWidth="1"/>
    <col min="3" max="3" width="19.42578125" customWidth="1"/>
    <col min="4" max="4" width="15" customWidth="1"/>
    <col min="5" max="5" width="22.7109375" bestFit="1" customWidth="1"/>
    <col min="6" max="6" width="16.28515625" customWidth="1"/>
    <col min="7" max="7" width="18.7109375" customWidth="1"/>
    <col min="8" max="8" width="14.85546875" style="1" bestFit="1" customWidth="1"/>
    <col min="9" max="9" width="19.42578125" bestFit="1" customWidth="1"/>
  </cols>
  <sheetData>
    <row r="1" spans="1:9" s="2" customFormat="1" x14ac:dyDescent="0.25">
      <c r="A1" s="42" t="s">
        <v>50</v>
      </c>
      <c r="B1" s="43" t="s">
        <v>51</v>
      </c>
      <c r="C1" s="43" t="s">
        <v>52</v>
      </c>
      <c r="D1" s="43" t="s">
        <v>53</v>
      </c>
      <c r="E1" s="43" t="s">
        <v>54</v>
      </c>
      <c r="F1" s="43" t="s">
        <v>55</v>
      </c>
      <c r="G1" s="43" t="s">
        <v>56</v>
      </c>
      <c r="H1" s="43" t="s">
        <v>57</v>
      </c>
      <c r="I1" s="44" t="s">
        <v>58</v>
      </c>
    </row>
    <row r="2" spans="1:9" outlineLevel="2" x14ac:dyDescent="0.25">
      <c r="A2" s="45" t="s">
        <v>59</v>
      </c>
      <c r="B2" s="46" t="s">
        <v>137</v>
      </c>
      <c r="C2" s="46" t="s">
        <v>60</v>
      </c>
      <c r="D2" s="46" t="s">
        <v>61</v>
      </c>
      <c r="E2" s="46" t="s">
        <v>151</v>
      </c>
      <c r="F2" s="46" t="s">
        <v>11</v>
      </c>
      <c r="G2" s="46">
        <v>50</v>
      </c>
      <c r="H2" s="46">
        <v>28</v>
      </c>
      <c r="I2" s="47">
        <v>22</v>
      </c>
    </row>
    <row r="3" spans="1:9" outlineLevel="2" x14ac:dyDescent="0.25">
      <c r="A3" s="48" t="s">
        <v>63</v>
      </c>
      <c r="B3" s="49" t="s">
        <v>137</v>
      </c>
      <c r="C3" s="49" t="s">
        <v>64</v>
      </c>
      <c r="D3" s="49" t="s">
        <v>61</v>
      </c>
      <c r="E3" s="49" t="s">
        <v>65</v>
      </c>
      <c r="F3" s="49" t="s">
        <v>11</v>
      </c>
      <c r="G3" s="49">
        <v>25</v>
      </c>
      <c r="H3" s="50">
        <v>17</v>
      </c>
      <c r="I3" s="51">
        <v>8</v>
      </c>
    </row>
    <row r="4" spans="1:9" outlineLevel="2" x14ac:dyDescent="0.25">
      <c r="A4" s="45" t="s">
        <v>66</v>
      </c>
      <c r="B4" s="46" t="s">
        <v>137</v>
      </c>
      <c r="C4" s="46" t="s">
        <v>64</v>
      </c>
      <c r="D4" s="46" t="s">
        <v>67</v>
      </c>
      <c r="E4" s="46" t="s">
        <v>68</v>
      </c>
      <c r="F4" s="46" t="s">
        <v>11</v>
      </c>
      <c r="G4" s="46">
        <v>25</v>
      </c>
      <c r="H4" s="52">
        <v>13</v>
      </c>
      <c r="I4" s="53">
        <v>12</v>
      </c>
    </row>
    <row r="5" spans="1:9" outlineLevel="2" x14ac:dyDescent="0.25">
      <c r="A5" s="48" t="s">
        <v>69</v>
      </c>
      <c r="B5" s="49" t="s">
        <v>137</v>
      </c>
      <c r="C5" s="49" t="s">
        <v>64</v>
      </c>
      <c r="D5" s="49" t="s">
        <v>67</v>
      </c>
      <c r="E5" s="49" t="s">
        <v>70</v>
      </c>
      <c r="F5" s="49" t="s">
        <v>11</v>
      </c>
      <c r="G5" s="49">
        <v>25</v>
      </c>
      <c r="H5" s="50">
        <v>10</v>
      </c>
      <c r="I5" s="51">
        <v>15</v>
      </c>
    </row>
    <row r="6" spans="1:9" outlineLevel="1" x14ac:dyDescent="0.25">
      <c r="A6" s="48"/>
      <c r="B6" s="58" t="s">
        <v>155</v>
      </c>
      <c r="C6" s="49"/>
      <c r="D6" s="49"/>
      <c r="E6" s="49"/>
      <c r="F6" s="49"/>
      <c r="G6" s="49">
        <f>SUBTOTAL(9,G2:G5)</f>
        <v>125</v>
      </c>
      <c r="H6" s="50">
        <f>SUBTOTAL(9,H2:H5)</f>
        <v>68</v>
      </c>
      <c r="I6" s="51">
        <f>SUBTOTAL(9,I2:I5)</f>
        <v>57</v>
      </c>
    </row>
    <row r="7" spans="1:9" outlineLevel="2" x14ac:dyDescent="0.25">
      <c r="A7" s="45" t="s">
        <v>71</v>
      </c>
      <c r="B7" s="46" t="s">
        <v>138</v>
      </c>
      <c r="C7" s="46" t="s">
        <v>60</v>
      </c>
      <c r="D7" s="46" t="s">
        <v>61</v>
      </c>
      <c r="E7" s="46" t="s">
        <v>151</v>
      </c>
      <c r="F7" s="46" t="s">
        <v>11</v>
      </c>
      <c r="G7" s="46">
        <v>75</v>
      </c>
      <c r="H7" s="52">
        <v>37</v>
      </c>
      <c r="I7" s="53">
        <v>38</v>
      </c>
    </row>
    <row r="8" spans="1:9" outlineLevel="2" x14ac:dyDescent="0.25">
      <c r="A8" s="48" t="s">
        <v>72</v>
      </c>
      <c r="B8" s="49" t="s">
        <v>138</v>
      </c>
      <c r="C8" s="49" t="s">
        <v>64</v>
      </c>
      <c r="D8" s="49" t="s">
        <v>67</v>
      </c>
      <c r="E8" s="49" t="s">
        <v>73</v>
      </c>
      <c r="F8" s="49" t="s">
        <v>15</v>
      </c>
      <c r="G8" s="49">
        <v>100</v>
      </c>
      <c r="H8" s="50">
        <v>36</v>
      </c>
      <c r="I8" s="51">
        <v>64</v>
      </c>
    </row>
    <row r="9" spans="1:9" outlineLevel="2" x14ac:dyDescent="0.25">
      <c r="A9" s="45" t="s">
        <v>74</v>
      </c>
      <c r="B9" s="46" t="s">
        <v>138</v>
      </c>
      <c r="C9" s="46" t="s">
        <v>64</v>
      </c>
      <c r="D9" s="46" t="s">
        <v>61</v>
      </c>
      <c r="E9" s="46" t="s">
        <v>68</v>
      </c>
      <c r="F9" s="46" t="s">
        <v>15</v>
      </c>
      <c r="G9" s="46">
        <v>50</v>
      </c>
      <c r="H9" s="52">
        <v>28</v>
      </c>
      <c r="I9" s="53">
        <v>22</v>
      </c>
    </row>
    <row r="10" spans="1:9" outlineLevel="2" x14ac:dyDescent="0.25">
      <c r="A10" s="48" t="s">
        <v>75</v>
      </c>
      <c r="B10" s="49" t="s">
        <v>138</v>
      </c>
      <c r="C10" s="49" t="s">
        <v>64</v>
      </c>
      <c r="D10" s="49" t="s">
        <v>61</v>
      </c>
      <c r="E10" s="49" t="s">
        <v>76</v>
      </c>
      <c r="F10" s="49" t="s">
        <v>15</v>
      </c>
      <c r="G10" s="49">
        <v>100</v>
      </c>
      <c r="H10" s="50">
        <v>33</v>
      </c>
      <c r="I10" s="51">
        <v>67</v>
      </c>
    </row>
    <row r="11" spans="1:9" outlineLevel="2" x14ac:dyDescent="0.25">
      <c r="A11" s="45" t="s">
        <v>77</v>
      </c>
      <c r="B11" s="46" t="s">
        <v>138</v>
      </c>
      <c r="C11" s="46" t="s">
        <v>64</v>
      </c>
      <c r="D11" s="46" t="s">
        <v>67</v>
      </c>
      <c r="E11" s="46" t="s">
        <v>78</v>
      </c>
      <c r="F11" s="46" t="s">
        <v>15</v>
      </c>
      <c r="G11" s="46">
        <v>50</v>
      </c>
      <c r="H11" s="52">
        <v>28</v>
      </c>
      <c r="I11" s="53">
        <v>22</v>
      </c>
    </row>
    <row r="12" spans="1:9" outlineLevel="2" x14ac:dyDescent="0.25">
      <c r="A12" s="48" t="s">
        <v>79</v>
      </c>
      <c r="B12" s="49" t="s">
        <v>138</v>
      </c>
      <c r="C12" s="49" t="s">
        <v>64</v>
      </c>
      <c r="D12" s="49" t="s">
        <v>61</v>
      </c>
      <c r="E12" s="49" t="s">
        <v>80</v>
      </c>
      <c r="F12" s="49" t="s">
        <v>15</v>
      </c>
      <c r="G12" s="49">
        <v>100</v>
      </c>
      <c r="H12" s="50">
        <v>53</v>
      </c>
      <c r="I12" s="51">
        <v>47</v>
      </c>
    </row>
    <row r="13" spans="1:9" outlineLevel="2" x14ac:dyDescent="0.25">
      <c r="A13" s="45" t="s">
        <v>81</v>
      </c>
      <c r="B13" s="46" t="s">
        <v>138</v>
      </c>
      <c r="C13" s="46" t="s">
        <v>64</v>
      </c>
      <c r="D13" s="46" t="s">
        <v>67</v>
      </c>
      <c r="E13" s="46" t="s">
        <v>82</v>
      </c>
      <c r="F13" s="46" t="s">
        <v>11</v>
      </c>
      <c r="G13" s="46">
        <v>50</v>
      </c>
      <c r="H13" s="52">
        <v>15</v>
      </c>
      <c r="I13" s="53">
        <v>35</v>
      </c>
    </row>
    <row r="14" spans="1:9" outlineLevel="1" x14ac:dyDescent="0.25">
      <c r="A14" s="45"/>
      <c r="B14" s="59" t="s">
        <v>156</v>
      </c>
      <c r="C14" s="46"/>
      <c r="D14" s="46"/>
      <c r="E14" s="46"/>
      <c r="F14" s="46"/>
      <c r="G14" s="46">
        <f>SUBTOTAL(9,G7:G13)</f>
        <v>525</v>
      </c>
      <c r="H14" s="52">
        <f>SUBTOTAL(9,H7:H13)</f>
        <v>230</v>
      </c>
      <c r="I14" s="53">
        <f>SUBTOTAL(9,I7:I13)</f>
        <v>295</v>
      </c>
    </row>
    <row r="15" spans="1:9" outlineLevel="2" x14ac:dyDescent="0.25">
      <c r="A15" s="48" t="s">
        <v>83</v>
      </c>
      <c r="B15" s="49" t="s">
        <v>150</v>
      </c>
      <c r="C15" s="49" t="s">
        <v>60</v>
      </c>
      <c r="D15" s="49" t="s">
        <v>61</v>
      </c>
      <c r="E15" s="49" t="s">
        <v>151</v>
      </c>
      <c r="F15" s="49" t="s">
        <v>15</v>
      </c>
      <c r="G15" s="49">
        <v>100</v>
      </c>
      <c r="H15" s="50">
        <v>37</v>
      </c>
      <c r="I15" s="51">
        <v>63</v>
      </c>
    </row>
    <row r="16" spans="1:9" outlineLevel="2" x14ac:dyDescent="0.25">
      <c r="A16" s="45" t="s">
        <v>84</v>
      </c>
      <c r="B16" s="46" t="s">
        <v>150</v>
      </c>
      <c r="C16" s="46" t="s">
        <v>60</v>
      </c>
      <c r="D16" s="46" t="s">
        <v>67</v>
      </c>
      <c r="E16" s="46" t="s">
        <v>151</v>
      </c>
      <c r="F16" s="46" t="s">
        <v>11</v>
      </c>
      <c r="G16" s="46">
        <v>50</v>
      </c>
      <c r="H16" s="52">
        <v>31</v>
      </c>
      <c r="I16" s="53">
        <v>19</v>
      </c>
    </row>
    <row r="17" spans="1:9" outlineLevel="2" x14ac:dyDescent="0.25">
      <c r="A17" s="48" t="s">
        <v>85</v>
      </c>
      <c r="B17" s="49" t="s">
        <v>150</v>
      </c>
      <c r="C17" s="49" t="s">
        <v>60</v>
      </c>
      <c r="D17" s="49" t="s">
        <v>61</v>
      </c>
      <c r="E17" s="49" t="s">
        <v>151</v>
      </c>
      <c r="F17" s="49" t="s">
        <v>11</v>
      </c>
      <c r="G17" s="49">
        <v>150</v>
      </c>
      <c r="H17" s="50">
        <v>58</v>
      </c>
      <c r="I17" s="51">
        <v>92</v>
      </c>
    </row>
    <row r="18" spans="1:9" outlineLevel="2" x14ac:dyDescent="0.25">
      <c r="A18" s="45" t="s">
        <v>86</v>
      </c>
      <c r="B18" s="46" t="s">
        <v>150</v>
      </c>
      <c r="C18" s="46" t="s">
        <v>60</v>
      </c>
      <c r="D18" s="46" t="s">
        <v>67</v>
      </c>
      <c r="E18" s="46" t="s">
        <v>151</v>
      </c>
      <c r="F18" s="46" t="s">
        <v>15</v>
      </c>
      <c r="G18" s="46">
        <v>150</v>
      </c>
      <c r="H18" s="52">
        <v>94</v>
      </c>
      <c r="I18" s="53">
        <v>56</v>
      </c>
    </row>
    <row r="19" spans="1:9" outlineLevel="2" x14ac:dyDescent="0.25">
      <c r="A19" s="48" t="s">
        <v>87</v>
      </c>
      <c r="B19" s="49" t="s">
        <v>150</v>
      </c>
      <c r="C19" s="49" t="s">
        <v>64</v>
      </c>
      <c r="D19" s="49" t="s">
        <v>67</v>
      </c>
      <c r="E19" s="49" t="s">
        <v>88</v>
      </c>
      <c r="F19" s="49" t="s">
        <v>15</v>
      </c>
      <c r="G19" s="49">
        <v>50</v>
      </c>
      <c r="H19" s="50">
        <v>37</v>
      </c>
      <c r="I19" s="51">
        <v>13</v>
      </c>
    </row>
    <row r="20" spans="1:9" outlineLevel="2" x14ac:dyDescent="0.25">
      <c r="A20" s="45" t="s">
        <v>89</v>
      </c>
      <c r="B20" s="46" t="s">
        <v>150</v>
      </c>
      <c r="C20" s="46" t="s">
        <v>64</v>
      </c>
      <c r="D20" s="46" t="s">
        <v>67</v>
      </c>
      <c r="E20" s="46" t="s">
        <v>70</v>
      </c>
      <c r="F20" s="46" t="s">
        <v>15</v>
      </c>
      <c r="G20" s="46">
        <v>50</v>
      </c>
      <c r="H20" s="52">
        <v>35</v>
      </c>
      <c r="I20" s="53">
        <v>15</v>
      </c>
    </row>
    <row r="21" spans="1:9" outlineLevel="2" x14ac:dyDescent="0.25">
      <c r="A21" s="48" t="s">
        <v>90</v>
      </c>
      <c r="B21" s="49" t="s">
        <v>150</v>
      </c>
      <c r="C21" s="49" t="s">
        <v>64</v>
      </c>
      <c r="D21" s="49" t="s">
        <v>91</v>
      </c>
      <c r="E21" s="49" t="s">
        <v>65</v>
      </c>
      <c r="F21" s="49" t="s">
        <v>15</v>
      </c>
      <c r="G21" s="49">
        <v>150</v>
      </c>
      <c r="H21" s="50">
        <v>106</v>
      </c>
      <c r="I21" s="51">
        <v>44</v>
      </c>
    </row>
    <row r="22" spans="1:9" outlineLevel="2" x14ac:dyDescent="0.25">
      <c r="A22" s="45" t="s">
        <v>92</v>
      </c>
      <c r="B22" s="46" t="s">
        <v>150</v>
      </c>
      <c r="C22" s="46" t="s">
        <v>64</v>
      </c>
      <c r="D22" s="46" t="s">
        <v>61</v>
      </c>
      <c r="E22" s="46" t="s">
        <v>93</v>
      </c>
      <c r="F22" s="46" t="s">
        <v>15</v>
      </c>
      <c r="G22" s="46">
        <v>50</v>
      </c>
      <c r="H22" s="52">
        <v>32</v>
      </c>
      <c r="I22" s="53">
        <v>18</v>
      </c>
    </row>
    <row r="23" spans="1:9" outlineLevel="2" x14ac:dyDescent="0.25">
      <c r="A23" s="48" t="s">
        <v>94</v>
      </c>
      <c r="B23" s="49" t="s">
        <v>150</v>
      </c>
      <c r="C23" s="49" t="s">
        <v>64</v>
      </c>
      <c r="D23" s="49" t="s">
        <v>67</v>
      </c>
      <c r="E23" s="49" t="s">
        <v>95</v>
      </c>
      <c r="F23" s="49" t="s">
        <v>15</v>
      </c>
      <c r="G23" s="49">
        <v>100</v>
      </c>
      <c r="H23" s="50">
        <v>37</v>
      </c>
      <c r="I23" s="51">
        <v>63</v>
      </c>
    </row>
    <row r="24" spans="1:9" outlineLevel="2" x14ac:dyDescent="0.25">
      <c r="A24" s="45" t="s">
        <v>96</v>
      </c>
      <c r="B24" s="46" t="s">
        <v>150</v>
      </c>
      <c r="C24" s="46" t="s">
        <v>64</v>
      </c>
      <c r="D24" s="46" t="s">
        <v>67</v>
      </c>
      <c r="E24" s="46" t="s">
        <v>97</v>
      </c>
      <c r="F24" s="46" t="s">
        <v>15</v>
      </c>
      <c r="G24" s="46">
        <v>75</v>
      </c>
      <c r="H24" s="52">
        <v>56</v>
      </c>
      <c r="I24" s="53">
        <v>19</v>
      </c>
    </row>
    <row r="25" spans="1:9" outlineLevel="2" x14ac:dyDescent="0.25">
      <c r="A25" s="48" t="s">
        <v>98</v>
      </c>
      <c r="B25" s="49" t="s">
        <v>150</v>
      </c>
      <c r="C25" s="49" t="s">
        <v>64</v>
      </c>
      <c r="D25" s="49" t="s">
        <v>61</v>
      </c>
      <c r="E25" s="49" t="s">
        <v>97</v>
      </c>
      <c r="F25" s="49" t="s">
        <v>15</v>
      </c>
      <c r="G25" s="49">
        <v>50</v>
      </c>
      <c r="H25" s="50">
        <v>36</v>
      </c>
      <c r="I25" s="51">
        <v>14</v>
      </c>
    </row>
    <row r="26" spans="1:9" outlineLevel="2" x14ac:dyDescent="0.25">
      <c r="A26" s="54" t="s">
        <v>99</v>
      </c>
      <c r="B26" s="55" t="s">
        <v>150</v>
      </c>
      <c r="C26" s="55" t="s">
        <v>64</v>
      </c>
      <c r="D26" s="55" t="s">
        <v>91</v>
      </c>
      <c r="E26" s="55" t="s">
        <v>100</v>
      </c>
      <c r="F26" s="55" t="s">
        <v>15</v>
      </c>
      <c r="G26" s="55">
        <v>200</v>
      </c>
      <c r="H26" s="56">
        <v>81</v>
      </c>
      <c r="I26" s="57">
        <v>119</v>
      </c>
    </row>
    <row r="27" spans="1:9" outlineLevel="1" x14ac:dyDescent="0.25">
      <c r="A27" s="60"/>
      <c r="B27" s="62" t="s">
        <v>157</v>
      </c>
      <c r="C27" s="60"/>
      <c r="D27" s="60"/>
      <c r="E27" s="60"/>
      <c r="F27" s="60"/>
      <c r="G27" s="60">
        <f>SUBTOTAL(9,G15:G26)</f>
        <v>1175</v>
      </c>
      <c r="H27" s="61">
        <f>SUBTOTAL(9,H15:H26)</f>
        <v>640</v>
      </c>
      <c r="I27" s="61">
        <f>SUBTOTAL(9,I15:I26)</f>
        <v>535</v>
      </c>
    </row>
    <row r="28" spans="1:9" x14ac:dyDescent="0.25">
      <c r="A28" s="60"/>
      <c r="B28" s="62" t="s">
        <v>158</v>
      </c>
      <c r="C28" s="60"/>
      <c r="D28" s="60"/>
      <c r="E28" s="60"/>
      <c r="F28" s="60"/>
      <c r="G28" s="60">
        <f>SUBTOTAL(9,G2:G26)</f>
        <v>1825</v>
      </c>
      <c r="H28" s="61">
        <f>SUBTOTAL(9,H2:H26)</f>
        <v>938</v>
      </c>
      <c r="I28" s="61">
        <f>SUBTOTAL(9,I2:I26)</f>
        <v>887</v>
      </c>
    </row>
  </sheetData>
  <dataValidations count="1">
    <dataValidation allowBlank="1" error="pavI8MeUFtEyxX2I4tkyf4a764d7-f673-4165-acb2-541dbbbee57a" sqref="A1:I5 A7:I13 A15:I26" xr:uid="{00000000-0002-0000-04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tabSelected="1" topLeftCell="C1" workbookViewId="0">
      <selection activeCell="G5" sqref="G5"/>
    </sheetView>
  </sheetViews>
  <sheetFormatPr defaultRowHeight="15" x14ac:dyDescent="0.25"/>
  <cols>
    <col min="1" max="1" width="14.7109375" bestFit="1" customWidth="1"/>
    <col min="2" max="2" width="24.140625" bestFit="1" customWidth="1"/>
    <col min="3" max="3" width="19.42578125" customWidth="1"/>
    <col min="4" max="4" width="17.7109375" customWidth="1"/>
    <col min="5" max="5" width="22.7109375" bestFit="1" customWidth="1"/>
    <col min="6" max="6" width="18.7109375" customWidth="1"/>
    <col min="7" max="7" width="20.7109375" bestFit="1" customWidth="1"/>
    <col min="8" max="8" width="21.85546875" bestFit="1" customWidth="1"/>
    <col min="9" max="9" width="18.7109375" customWidth="1"/>
  </cols>
  <sheetData>
    <row r="1" spans="1:9" x14ac:dyDescent="0.25">
      <c r="C1" s="32" t="s">
        <v>101</v>
      </c>
      <c r="D1" s="32" t="s">
        <v>56</v>
      </c>
      <c r="E1" s="32" t="s">
        <v>57</v>
      </c>
      <c r="F1" s="32" t="s">
        <v>58</v>
      </c>
    </row>
    <row r="2" spans="1:9" x14ac:dyDescent="0.25">
      <c r="B2" s="30" t="s">
        <v>61</v>
      </c>
      <c r="C2" s="30">
        <f>COUNTIF(CasesTable[Body Type],B2)</f>
        <v>10</v>
      </c>
      <c r="D2" s="30">
        <f>SUMIF(CasesTable[Body Type],B2,CasesTable[2018 Inventory])</f>
        <v>750</v>
      </c>
      <c r="E2" s="30">
        <f>SUMIF(CasesTable[Body Type],B2,H8:H33)</f>
        <v>359</v>
      </c>
      <c r="F2" s="30">
        <f>D2-E2</f>
        <v>391</v>
      </c>
    </row>
    <row r="3" spans="1:9" x14ac:dyDescent="0.25">
      <c r="B3" s="31" t="s">
        <v>67</v>
      </c>
      <c r="C3" s="31">
        <f>COUNTIF(CasesTable[Body Type],B3)</f>
        <v>11</v>
      </c>
      <c r="D3" s="31">
        <f>SUMIF(CasesTable[Body Type],B3,CasesTable[2018 Inventory])</f>
        <v>725</v>
      </c>
      <c r="E3" s="31">
        <f>SUMIF(CasesTable[Body Type],B3,CasesTable[Cases Sold])</f>
        <v>392</v>
      </c>
      <c r="F3" s="31">
        <f t="shared" ref="F3:F4" si="0">D3-E3</f>
        <v>333</v>
      </c>
    </row>
    <row r="4" spans="1:9" x14ac:dyDescent="0.25">
      <c r="B4" s="30" t="s">
        <v>91</v>
      </c>
      <c r="C4" s="30">
        <f>COUNTIF(CasesTable[Body Type],B4)</f>
        <v>2</v>
      </c>
      <c r="D4" s="30">
        <f>SUMIF(CasesTable[Body Type],B4,CasesTable[2018 Inventory])</f>
        <v>350</v>
      </c>
      <c r="E4" s="65">
        <f>SUMIF(CasesTable[Body Type],B4,CasesTable[Cases Sold])</f>
        <v>187</v>
      </c>
      <c r="F4" s="30">
        <f t="shared" si="0"/>
        <v>163</v>
      </c>
    </row>
    <row r="7" spans="1:9" s="2" customFormat="1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</row>
    <row r="8" spans="1:9" x14ac:dyDescent="0.25">
      <c r="A8" t="s">
        <v>59</v>
      </c>
      <c r="B8" t="s">
        <v>137</v>
      </c>
      <c r="C8" t="s">
        <v>60</v>
      </c>
      <c r="D8" t="s">
        <v>61</v>
      </c>
      <c r="E8" t="s">
        <v>62</v>
      </c>
      <c r="F8" t="s">
        <v>11</v>
      </c>
      <c r="G8">
        <v>50</v>
      </c>
      <c r="H8">
        <v>28</v>
      </c>
      <c r="I8" s="64">
        <f>(CasesTable[[#This Row],[2018 Inventory]]-CasesTable[[#This Row],[Cases Sold]])</f>
        <v>22</v>
      </c>
    </row>
    <row r="9" spans="1:9" x14ac:dyDescent="0.25">
      <c r="A9" t="s">
        <v>84</v>
      </c>
      <c r="B9" t="s">
        <v>150</v>
      </c>
      <c r="C9" t="s">
        <v>60</v>
      </c>
      <c r="D9" t="s">
        <v>67</v>
      </c>
      <c r="E9" t="s">
        <v>62</v>
      </c>
      <c r="F9" t="s">
        <v>11</v>
      </c>
      <c r="G9">
        <v>50</v>
      </c>
      <c r="H9">
        <v>31</v>
      </c>
      <c r="I9" s="64">
        <f>(CasesTable[[#This Row],[2018 Inventory]]-CasesTable[[#This Row],[Cases Sold]])</f>
        <v>19</v>
      </c>
    </row>
    <row r="10" spans="1:9" x14ac:dyDescent="0.25">
      <c r="A10" t="s">
        <v>86</v>
      </c>
      <c r="B10" t="s">
        <v>150</v>
      </c>
      <c r="C10" t="s">
        <v>60</v>
      </c>
      <c r="D10" t="s">
        <v>67</v>
      </c>
      <c r="E10" t="s">
        <v>62</v>
      </c>
      <c r="F10" t="s">
        <v>15</v>
      </c>
      <c r="G10">
        <v>150</v>
      </c>
      <c r="H10">
        <v>94</v>
      </c>
      <c r="I10" s="64">
        <f>(CasesTable[[#This Row],[2018 Inventory]]-CasesTable[[#This Row],[Cases Sold]])</f>
        <v>56</v>
      </c>
    </row>
    <row r="11" spans="1:9" x14ac:dyDescent="0.25">
      <c r="A11" t="s">
        <v>83</v>
      </c>
      <c r="B11" t="s">
        <v>150</v>
      </c>
      <c r="C11" t="s">
        <v>60</v>
      </c>
      <c r="D11" t="s">
        <v>61</v>
      </c>
      <c r="E11" t="s">
        <v>62</v>
      </c>
      <c r="F11" t="s">
        <v>15</v>
      </c>
      <c r="G11">
        <v>100</v>
      </c>
      <c r="H11">
        <v>37</v>
      </c>
      <c r="I11" s="64">
        <f>(CasesTable[[#This Row],[2018 Inventory]]-CasesTable[[#This Row],[Cases Sold]])</f>
        <v>63</v>
      </c>
    </row>
    <row r="12" spans="1:9" x14ac:dyDescent="0.25">
      <c r="A12" t="s">
        <v>85</v>
      </c>
      <c r="B12" t="s">
        <v>150</v>
      </c>
      <c r="C12" t="s">
        <v>60</v>
      </c>
      <c r="D12" t="s">
        <v>61</v>
      </c>
      <c r="E12" t="s">
        <v>62</v>
      </c>
      <c r="F12" t="s">
        <v>11</v>
      </c>
      <c r="G12">
        <v>150</v>
      </c>
      <c r="H12">
        <v>58</v>
      </c>
      <c r="I12" s="64">
        <f>(CasesTable[[#This Row],[2018 Inventory]]-CasesTable[[#This Row],[Cases Sold]])</f>
        <v>92</v>
      </c>
    </row>
    <row r="13" spans="1:9" x14ac:dyDescent="0.25">
      <c r="A13" t="s">
        <v>71</v>
      </c>
      <c r="B13" t="s">
        <v>138</v>
      </c>
      <c r="C13" t="s">
        <v>60</v>
      </c>
      <c r="D13" t="s">
        <v>61</v>
      </c>
      <c r="E13" t="s">
        <v>62</v>
      </c>
      <c r="F13" t="s">
        <v>11</v>
      </c>
      <c r="G13">
        <v>75</v>
      </c>
      <c r="H13">
        <v>37</v>
      </c>
      <c r="I13" s="64">
        <f>(CasesTable[[#This Row],[2018 Inventory]]-CasesTable[[#This Row],[Cases Sold]])</f>
        <v>38</v>
      </c>
    </row>
    <row r="14" spans="1:9" x14ac:dyDescent="0.25">
      <c r="A14" t="s">
        <v>66</v>
      </c>
      <c r="B14" t="s">
        <v>137</v>
      </c>
      <c r="C14" t="s">
        <v>64</v>
      </c>
      <c r="D14" t="s">
        <v>67</v>
      </c>
      <c r="E14" t="s">
        <v>68</v>
      </c>
      <c r="F14" t="s">
        <v>11</v>
      </c>
      <c r="G14">
        <v>25</v>
      </c>
      <c r="H14">
        <v>13</v>
      </c>
      <c r="I14" s="64">
        <f>(CasesTable[[#This Row],[2018 Inventory]]-CasesTable[[#This Row],[Cases Sold]])</f>
        <v>12</v>
      </c>
    </row>
    <row r="15" spans="1:9" x14ac:dyDescent="0.25">
      <c r="A15" t="s">
        <v>69</v>
      </c>
      <c r="B15" t="s">
        <v>137</v>
      </c>
      <c r="C15" t="s">
        <v>64</v>
      </c>
      <c r="D15" t="s">
        <v>67</v>
      </c>
      <c r="E15" t="s">
        <v>70</v>
      </c>
      <c r="F15" t="s">
        <v>11</v>
      </c>
      <c r="G15">
        <v>25</v>
      </c>
      <c r="H15">
        <v>10</v>
      </c>
      <c r="I15" s="64">
        <f>(CasesTable[[#This Row],[2018 Inventory]]-CasesTable[[#This Row],[Cases Sold]])</f>
        <v>15</v>
      </c>
    </row>
    <row r="16" spans="1:9" x14ac:dyDescent="0.25">
      <c r="A16" t="s">
        <v>63</v>
      </c>
      <c r="B16" t="s">
        <v>137</v>
      </c>
      <c r="C16" t="s">
        <v>64</v>
      </c>
      <c r="D16" t="s">
        <v>61</v>
      </c>
      <c r="E16" t="s">
        <v>65</v>
      </c>
      <c r="F16" t="s">
        <v>11</v>
      </c>
      <c r="G16">
        <v>25</v>
      </c>
      <c r="H16">
        <v>17</v>
      </c>
      <c r="I16" s="64">
        <f>(CasesTable[[#This Row],[2018 Inventory]]-CasesTable[[#This Row],[Cases Sold]])</f>
        <v>8</v>
      </c>
    </row>
    <row r="17" spans="1:9" x14ac:dyDescent="0.25">
      <c r="A17" t="s">
        <v>87</v>
      </c>
      <c r="B17" t="s">
        <v>150</v>
      </c>
      <c r="C17" t="s">
        <v>64</v>
      </c>
      <c r="D17" t="s">
        <v>67</v>
      </c>
      <c r="E17" t="s">
        <v>88</v>
      </c>
      <c r="F17" t="s">
        <v>15</v>
      </c>
      <c r="G17">
        <v>50</v>
      </c>
      <c r="H17">
        <v>37</v>
      </c>
      <c r="I17" s="64">
        <f>(CasesTable[[#This Row],[2018 Inventory]]-CasesTable[[#This Row],[Cases Sold]])</f>
        <v>13</v>
      </c>
    </row>
    <row r="18" spans="1:9" x14ac:dyDescent="0.25">
      <c r="A18" t="s">
        <v>89</v>
      </c>
      <c r="B18" t="s">
        <v>150</v>
      </c>
      <c r="C18" t="s">
        <v>64</v>
      </c>
      <c r="D18" t="s">
        <v>67</v>
      </c>
      <c r="E18" t="s">
        <v>70</v>
      </c>
      <c r="F18" t="s">
        <v>15</v>
      </c>
      <c r="G18">
        <v>50</v>
      </c>
      <c r="H18">
        <v>35</v>
      </c>
      <c r="I18" s="64">
        <f>(CasesTable[[#This Row],[2018 Inventory]]-CasesTable[[#This Row],[Cases Sold]])</f>
        <v>15</v>
      </c>
    </row>
    <row r="19" spans="1:9" x14ac:dyDescent="0.25">
      <c r="A19" t="s">
        <v>94</v>
      </c>
      <c r="B19" t="s">
        <v>150</v>
      </c>
      <c r="C19" t="s">
        <v>64</v>
      </c>
      <c r="D19" t="s">
        <v>67</v>
      </c>
      <c r="E19" t="s">
        <v>95</v>
      </c>
      <c r="F19" t="s">
        <v>15</v>
      </c>
      <c r="G19">
        <v>100</v>
      </c>
      <c r="H19">
        <v>37</v>
      </c>
      <c r="I19" s="64">
        <f>(CasesTable[[#This Row],[2018 Inventory]]-CasesTable[[#This Row],[Cases Sold]])</f>
        <v>63</v>
      </c>
    </row>
    <row r="20" spans="1:9" x14ac:dyDescent="0.25">
      <c r="A20" t="s">
        <v>96</v>
      </c>
      <c r="B20" t="s">
        <v>150</v>
      </c>
      <c r="C20" t="s">
        <v>64</v>
      </c>
      <c r="D20" t="s">
        <v>67</v>
      </c>
      <c r="E20" t="s">
        <v>97</v>
      </c>
      <c r="F20" t="s">
        <v>15</v>
      </c>
      <c r="G20">
        <v>75</v>
      </c>
      <c r="H20">
        <v>56</v>
      </c>
      <c r="I20" s="64">
        <f>(CasesTable[[#This Row],[2018 Inventory]]-CasesTable[[#This Row],[Cases Sold]])</f>
        <v>19</v>
      </c>
    </row>
    <row r="21" spans="1:9" x14ac:dyDescent="0.25">
      <c r="A21" t="s">
        <v>90</v>
      </c>
      <c r="B21" t="s">
        <v>150</v>
      </c>
      <c r="C21" t="s">
        <v>64</v>
      </c>
      <c r="D21" t="s">
        <v>91</v>
      </c>
      <c r="E21" t="s">
        <v>65</v>
      </c>
      <c r="F21" t="s">
        <v>15</v>
      </c>
      <c r="G21">
        <v>150</v>
      </c>
      <c r="H21">
        <v>106</v>
      </c>
      <c r="I21" s="64">
        <f>(CasesTable[[#This Row],[2018 Inventory]]-CasesTable[[#This Row],[Cases Sold]])</f>
        <v>44</v>
      </c>
    </row>
    <row r="22" spans="1:9" x14ac:dyDescent="0.25">
      <c r="A22" t="s">
        <v>99</v>
      </c>
      <c r="B22" t="s">
        <v>150</v>
      </c>
      <c r="C22" t="s">
        <v>64</v>
      </c>
      <c r="D22" t="s">
        <v>91</v>
      </c>
      <c r="E22" t="s">
        <v>100</v>
      </c>
      <c r="F22" t="s">
        <v>15</v>
      </c>
      <c r="G22">
        <v>200</v>
      </c>
      <c r="H22">
        <v>81</v>
      </c>
      <c r="I22" s="64">
        <f>(CasesTable[[#This Row],[2018 Inventory]]-CasesTable[[#This Row],[Cases Sold]])</f>
        <v>119</v>
      </c>
    </row>
    <row r="23" spans="1:9" x14ac:dyDescent="0.25">
      <c r="A23" t="s">
        <v>92</v>
      </c>
      <c r="B23" t="s">
        <v>150</v>
      </c>
      <c r="C23" t="s">
        <v>64</v>
      </c>
      <c r="D23" t="s">
        <v>61</v>
      </c>
      <c r="E23" t="s">
        <v>93</v>
      </c>
      <c r="F23" t="s">
        <v>15</v>
      </c>
      <c r="G23">
        <v>50</v>
      </c>
      <c r="H23">
        <v>32</v>
      </c>
      <c r="I23" s="64">
        <f>(CasesTable[[#This Row],[2018 Inventory]]-CasesTable[[#This Row],[Cases Sold]])</f>
        <v>18</v>
      </c>
    </row>
    <row r="24" spans="1:9" x14ac:dyDescent="0.25">
      <c r="A24" t="s">
        <v>98</v>
      </c>
      <c r="B24" t="s">
        <v>150</v>
      </c>
      <c r="C24" t="s">
        <v>64</v>
      </c>
      <c r="D24" t="s">
        <v>61</v>
      </c>
      <c r="E24" t="s">
        <v>97</v>
      </c>
      <c r="F24" t="s">
        <v>15</v>
      </c>
      <c r="G24">
        <v>50</v>
      </c>
      <c r="H24">
        <v>36</v>
      </c>
      <c r="I24" s="64">
        <f>(CasesTable[[#This Row],[2018 Inventory]]-CasesTable[[#This Row],[Cases Sold]])</f>
        <v>14</v>
      </c>
    </row>
    <row r="25" spans="1:9" x14ac:dyDescent="0.25">
      <c r="A25" t="s">
        <v>72</v>
      </c>
      <c r="B25" t="s">
        <v>138</v>
      </c>
      <c r="C25" t="s">
        <v>64</v>
      </c>
      <c r="D25" t="s">
        <v>67</v>
      </c>
      <c r="E25" t="s">
        <v>73</v>
      </c>
      <c r="F25" t="s">
        <v>15</v>
      </c>
      <c r="G25">
        <v>100</v>
      </c>
      <c r="H25">
        <v>36</v>
      </c>
      <c r="I25" s="64">
        <f>(CasesTable[[#This Row],[2018 Inventory]]-CasesTable[[#This Row],[Cases Sold]])</f>
        <v>64</v>
      </c>
    </row>
    <row r="26" spans="1:9" x14ac:dyDescent="0.25">
      <c r="A26" t="s">
        <v>77</v>
      </c>
      <c r="B26" t="s">
        <v>138</v>
      </c>
      <c r="C26" t="s">
        <v>64</v>
      </c>
      <c r="D26" t="s">
        <v>67</v>
      </c>
      <c r="E26" t="s">
        <v>78</v>
      </c>
      <c r="F26" t="s">
        <v>15</v>
      </c>
      <c r="G26">
        <v>50</v>
      </c>
      <c r="H26">
        <v>28</v>
      </c>
      <c r="I26" s="64">
        <f>(CasesTable[[#This Row],[2018 Inventory]]-CasesTable[[#This Row],[Cases Sold]])</f>
        <v>22</v>
      </c>
    </row>
    <row r="27" spans="1:9" x14ac:dyDescent="0.25">
      <c r="A27" t="s">
        <v>81</v>
      </c>
      <c r="B27" t="s">
        <v>138</v>
      </c>
      <c r="C27" t="s">
        <v>64</v>
      </c>
      <c r="D27" t="s">
        <v>67</v>
      </c>
      <c r="E27" t="s">
        <v>82</v>
      </c>
      <c r="F27" t="s">
        <v>11</v>
      </c>
      <c r="G27">
        <v>50</v>
      </c>
      <c r="H27">
        <v>15</v>
      </c>
      <c r="I27" s="64">
        <f>(CasesTable[[#This Row],[2018 Inventory]]-CasesTable[[#This Row],[Cases Sold]])</f>
        <v>35</v>
      </c>
    </row>
    <row r="28" spans="1:9" x14ac:dyDescent="0.25">
      <c r="A28" t="s">
        <v>74</v>
      </c>
      <c r="B28" t="s">
        <v>138</v>
      </c>
      <c r="C28" t="s">
        <v>64</v>
      </c>
      <c r="D28" t="s">
        <v>61</v>
      </c>
      <c r="E28" t="s">
        <v>68</v>
      </c>
      <c r="F28" t="s">
        <v>15</v>
      </c>
      <c r="G28">
        <v>50</v>
      </c>
      <c r="H28">
        <v>28</v>
      </c>
      <c r="I28" s="64">
        <f>(CasesTable[[#This Row],[2018 Inventory]]-CasesTable[[#This Row],[Cases Sold]])</f>
        <v>22</v>
      </c>
    </row>
    <row r="29" spans="1:9" x14ac:dyDescent="0.25">
      <c r="A29" t="s">
        <v>75</v>
      </c>
      <c r="B29" t="s">
        <v>138</v>
      </c>
      <c r="C29" t="s">
        <v>64</v>
      </c>
      <c r="D29" t="s">
        <v>61</v>
      </c>
      <c r="E29" t="s">
        <v>76</v>
      </c>
      <c r="F29" t="s">
        <v>15</v>
      </c>
      <c r="G29">
        <v>100</v>
      </c>
      <c r="H29">
        <v>33</v>
      </c>
      <c r="I29" s="64">
        <f>(CasesTable[[#This Row],[2018 Inventory]]-CasesTable[[#This Row],[Cases Sold]])</f>
        <v>67</v>
      </c>
    </row>
    <row r="30" spans="1:9" x14ac:dyDescent="0.25">
      <c r="A30" t="s">
        <v>79</v>
      </c>
      <c r="B30" t="s">
        <v>138</v>
      </c>
      <c r="C30" t="s">
        <v>64</v>
      </c>
      <c r="D30" t="s">
        <v>61</v>
      </c>
      <c r="E30" t="s">
        <v>80</v>
      </c>
      <c r="F30" t="s">
        <v>15</v>
      </c>
      <c r="G30">
        <v>100</v>
      </c>
      <c r="H30">
        <v>53</v>
      </c>
      <c r="I30" s="64">
        <f>(CasesTable[[#This Row],[2018 Inventory]]-CasesTable[[#This Row],[Cases Sold]])</f>
        <v>47</v>
      </c>
    </row>
    <row r="31" spans="1:9" x14ac:dyDescent="0.25">
      <c r="A31" t="s">
        <v>159</v>
      </c>
      <c r="B31" s="63"/>
      <c r="C31" s="64"/>
      <c r="D31" s="64"/>
      <c r="E31" s="64"/>
      <c r="F31" s="64"/>
      <c r="G31" s="64">
        <f>SUM(CasesTable[2018 Inventory])</f>
        <v>1825</v>
      </c>
      <c r="H31" s="64">
        <f>SUBTOTAL(109,CasesTable[Cases Sold])</f>
        <v>938</v>
      </c>
      <c r="I31" s="64">
        <f>SUBTOTAL(109,CasesTable[Cases Available])</f>
        <v>887</v>
      </c>
    </row>
  </sheetData>
  <conditionalFormatting sqref="H8:H30">
    <cfRule type="iconSet" priority="1">
      <iconSet iconSet="3Signs">
        <cfvo type="percent" val="0"/>
        <cfvo type="num" val="26"/>
        <cfvo type="num" val="59"/>
      </iconSet>
    </cfRule>
    <cfRule type="iconSet" priority="2">
      <iconSet iconSet="3Signs">
        <cfvo type="percent" val="0"/>
        <cfvo type="num" val="26"/>
        <cfvo type="num" val="59"/>
      </iconSet>
    </cfRule>
    <cfRule type="iconSet" priority="5">
      <iconSet>
        <cfvo type="percent" val="0"/>
        <cfvo type="num" val="26"/>
        <cfvo type="num" val="59"/>
      </iconSet>
    </cfRule>
    <cfRule type="iconSet" priority="6">
      <iconSet iconSet="3Signs">
        <cfvo type="percent" val="0"/>
        <cfvo type="percent" val="33"/>
        <cfvo type="percent" val="67"/>
      </iconSet>
    </cfRule>
  </conditionalFormatting>
  <dataValidations count="1">
    <dataValidation allowBlank="1" error="pavI8MeUFtEyxX2I4tkyf4a764d7-f673-4165-acb2-541dbbbee57a" sqref="A1:H30 I7" xr:uid="{00000000-0002-0000-0500-000000000000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E378934-6D8E-4A3C-9489-EEE03E2E0802}">
            <x14:iconSet custom="1">
              <x14:cfvo type="percent">
                <xm:f>0</xm:f>
              </x14:cfvo>
              <x14:cfvo type="percent">
                <xm:f>26</xm:f>
              </x14:cfvo>
              <x14:cfvo type="num">
                <xm:f>59</xm:f>
              </x14:cfvo>
              <x14:cfIcon iconSet="3Signs" iconId="1"/>
              <x14:cfIcon iconSet="3TrafficLights1" iconId="2"/>
              <x14:cfIcon iconSet="3Signs" iconId="0"/>
            </x14:iconSet>
          </x14:cfRule>
          <x14:cfRule type="iconSet" priority="4" id="{C8B0B3AD-90E8-49C7-8586-8B6CD109708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igns" iconId="0"/>
              <x14:cfIcon iconSet="3Signs" iconId="1"/>
              <x14:cfIcon iconSet="3TrafficLights1" iconId="2"/>
            </x14:iconSet>
          </x14:cfRule>
          <xm:sqref>H8:H30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workbookViewId="0">
      <selection activeCell="H18" sqref="H18"/>
    </sheetView>
  </sheetViews>
  <sheetFormatPr defaultRowHeight="15" x14ac:dyDescent="0.25"/>
  <cols>
    <col min="1" max="1" width="15" bestFit="1" customWidth="1"/>
    <col min="2" max="3" width="14.28515625" bestFit="1" customWidth="1"/>
    <col min="6" max="6" width="3.85546875" customWidth="1"/>
    <col min="7" max="7" width="27" customWidth="1"/>
    <col min="8" max="8" width="22.28515625" customWidth="1"/>
    <col min="9" max="9" width="16.28515625" customWidth="1"/>
    <col min="10" max="10" width="17.7109375" customWidth="1"/>
    <col min="11" max="11" width="37.7109375" customWidth="1"/>
    <col min="12" max="12" width="16" customWidth="1"/>
    <col min="13" max="13" width="16.28515625" customWidth="1"/>
  </cols>
  <sheetData>
    <row r="1" spans="1:11" ht="30" customHeight="1" x14ac:dyDescent="0.25">
      <c r="A1" s="14" t="s">
        <v>102</v>
      </c>
      <c r="B1" s="12" t="s">
        <v>0</v>
      </c>
      <c r="C1" s="15" t="s">
        <v>103</v>
      </c>
      <c r="D1" s="15" t="s">
        <v>23</v>
      </c>
      <c r="E1" s="15"/>
      <c r="G1" s="37" t="s">
        <v>104</v>
      </c>
      <c r="H1" s="38"/>
      <c r="I1" s="38"/>
      <c r="J1" s="38"/>
    </row>
    <row r="2" spans="1:11" ht="30" customHeight="1" x14ac:dyDescent="0.25">
      <c r="A2" t="s">
        <v>105</v>
      </c>
      <c r="B2">
        <v>4037</v>
      </c>
      <c r="C2" t="s">
        <v>106</v>
      </c>
      <c r="D2" s="33">
        <v>72.900000000000006</v>
      </c>
      <c r="E2" s="16"/>
      <c r="G2" s="17" t="s">
        <v>102</v>
      </c>
      <c r="H2" s="35" t="s">
        <v>107</v>
      </c>
      <c r="I2" s="35"/>
      <c r="J2" s="35"/>
    </row>
    <row r="3" spans="1:11" ht="30" customHeight="1" x14ac:dyDescent="0.25">
      <c r="A3" t="s">
        <v>108</v>
      </c>
      <c r="B3">
        <v>4037</v>
      </c>
      <c r="C3" t="s">
        <v>109</v>
      </c>
      <c r="D3" s="33">
        <v>69.45</v>
      </c>
      <c r="E3" s="16"/>
      <c r="G3" s="17" t="s">
        <v>1</v>
      </c>
      <c r="H3" s="26" t="str">
        <f>VLOOKUP(J3,G7:H12,2)</f>
        <v>Oxford 3 Mod C</v>
      </c>
      <c r="I3" s="17" t="s">
        <v>0</v>
      </c>
      <c r="J3" s="19">
        <f>VLOOKUP(H2,PackagesTable[],2,FALSE)</f>
        <v>4036</v>
      </c>
    </row>
    <row r="4" spans="1:11" ht="30" customHeight="1" x14ac:dyDescent="0.25">
      <c r="A4" t="s">
        <v>110</v>
      </c>
      <c r="B4">
        <v>4037</v>
      </c>
      <c r="C4" t="s">
        <v>111</v>
      </c>
      <c r="D4" s="33">
        <v>74.900000000000006</v>
      </c>
      <c r="E4" s="16"/>
      <c r="G4" s="17" t="s">
        <v>112</v>
      </c>
      <c r="H4" s="24" t="str">
        <f>VLOOKUP(J4,DisplayValues,2,FALSE)</f>
        <v>1.3" LED - Green on Black</v>
      </c>
      <c r="I4" s="17" t="s">
        <v>103</v>
      </c>
      <c r="J4" s="19" t="str">
        <f>VLOOKUP(H2,PackagesTable[],3,FALSE)</f>
        <v>D1116</v>
      </c>
    </row>
    <row r="5" spans="1:11" ht="30" customHeight="1" x14ac:dyDescent="0.25">
      <c r="A5" t="s">
        <v>113</v>
      </c>
      <c r="B5">
        <v>4035</v>
      </c>
      <c r="C5" t="s">
        <v>106</v>
      </c>
      <c r="D5" s="33">
        <v>66.45</v>
      </c>
      <c r="E5" s="16"/>
      <c r="G5" s="17" t="s">
        <v>23</v>
      </c>
      <c r="H5" s="36">
        <f>VLOOKUP(H2,PackagesTable[],4)</f>
        <v>66</v>
      </c>
      <c r="I5" s="36"/>
      <c r="J5" s="36"/>
    </row>
    <row r="6" spans="1:11" ht="30" customHeight="1" x14ac:dyDescent="0.25">
      <c r="A6" t="s">
        <v>114</v>
      </c>
      <c r="B6">
        <v>4034</v>
      </c>
      <c r="C6" t="s">
        <v>115</v>
      </c>
      <c r="D6" s="33">
        <v>65.900000000000006</v>
      </c>
      <c r="E6" s="16"/>
    </row>
    <row r="7" spans="1:11" ht="30" customHeight="1" x14ac:dyDescent="0.25">
      <c r="A7" t="s">
        <v>116</v>
      </c>
      <c r="B7">
        <v>4035</v>
      </c>
      <c r="C7" t="s">
        <v>115</v>
      </c>
      <c r="D7" s="33">
        <v>68.45</v>
      </c>
      <c r="E7" s="16"/>
      <c r="G7" s="17" t="s">
        <v>0</v>
      </c>
      <c r="H7" s="13" t="s">
        <v>1</v>
      </c>
      <c r="J7" s="17" t="s">
        <v>103</v>
      </c>
      <c r="K7" s="17" t="s">
        <v>112</v>
      </c>
    </row>
    <row r="8" spans="1:11" ht="30" customHeight="1" x14ac:dyDescent="0.25">
      <c r="A8" t="s">
        <v>117</v>
      </c>
      <c r="B8">
        <v>4036</v>
      </c>
      <c r="C8" t="s">
        <v>106</v>
      </c>
      <c r="D8" s="33">
        <v>69.45</v>
      </c>
      <c r="E8" s="16"/>
      <c r="G8" s="8">
        <v>3014</v>
      </c>
      <c r="H8" s="9" t="s">
        <v>140</v>
      </c>
      <c r="J8" s="8" t="s">
        <v>111</v>
      </c>
      <c r="K8" s="9" t="s">
        <v>118</v>
      </c>
    </row>
    <row r="9" spans="1:11" ht="30" customHeight="1" x14ac:dyDescent="0.25">
      <c r="A9" t="s">
        <v>119</v>
      </c>
      <c r="B9">
        <v>4034</v>
      </c>
      <c r="C9" t="s">
        <v>106</v>
      </c>
      <c r="D9" s="33">
        <v>63.900000000000006</v>
      </c>
      <c r="E9" s="16"/>
      <c r="G9" s="10">
        <v>4034</v>
      </c>
      <c r="H9" s="11" t="s">
        <v>141</v>
      </c>
      <c r="J9" s="10" t="s">
        <v>106</v>
      </c>
      <c r="K9" s="11" t="s">
        <v>120</v>
      </c>
    </row>
    <row r="10" spans="1:11" ht="30" customHeight="1" x14ac:dyDescent="0.25">
      <c r="A10" t="s">
        <v>121</v>
      </c>
      <c r="B10">
        <v>4034</v>
      </c>
      <c r="C10" t="s">
        <v>111</v>
      </c>
      <c r="D10" s="33">
        <v>65.900000000000006</v>
      </c>
      <c r="E10" s="16"/>
      <c r="G10" s="8">
        <v>4035</v>
      </c>
      <c r="H10" s="9" t="s">
        <v>142</v>
      </c>
      <c r="J10" s="8" t="s">
        <v>115</v>
      </c>
      <c r="K10" s="9" t="s">
        <v>122</v>
      </c>
    </row>
    <row r="11" spans="1:11" ht="30" customHeight="1" x14ac:dyDescent="0.25">
      <c r="A11" t="s">
        <v>123</v>
      </c>
      <c r="B11">
        <v>3014</v>
      </c>
      <c r="C11" t="s">
        <v>115</v>
      </c>
      <c r="D11" s="33">
        <v>63.95</v>
      </c>
      <c r="E11" s="16"/>
      <c r="G11" s="10">
        <v>4036</v>
      </c>
      <c r="H11" s="11" t="s">
        <v>143</v>
      </c>
      <c r="J11" s="10" t="s">
        <v>124</v>
      </c>
      <c r="K11" s="11" t="s">
        <v>125</v>
      </c>
    </row>
    <row r="12" spans="1:11" ht="30" customHeight="1" x14ac:dyDescent="0.25">
      <c r="A12" t="s">
        <v>126</v>
      </c>
      <c r="B12">
        <v>4036</v>
      </c>
      <c r="C12" t="s">
        <v>111</v>
      </c>
      <c r="D12" s="33">
        <v>71.45</v>
      </c>
      <c r="E12" s="16"/>
      <c r="G12" s="8">
        <v>4037</v>
      </c>
      <c r="H12" s="9" t="s">
        <v>144</v>
      </c>
      <c r="J12" s="8" t="s">
        <v>109</v>
      </c>
      <c r="K12" s="9" t="s">
        <v>127</v>
      </c>
    </row>
    <row r="13" spans="1:11" ht="30" customHeight="1" x14ac:dyDescent="0.25">
      <c r="A13" t="s">
        <v>128</v>
      </c>
      <c r="B13">
        <v>4037</v>
      </c>
      <c r="C13" t="s">
        <v>124</v>
      </c>
      <c r="D13" s="33">
        <v>76.900000000000006</v>
      </c>
      <c r="E13" s="16"/>
    </row>
    <row r="14" spans="1:11" ht="30" customHeight="1" x14ac:dyDescent="0.25">
      <c r="A14" t="s">
        <v>129</v>
      </c>
      <c r="B14">
        <v>4035</v>
      </c>
      <c r="C14" t="s">
        <v>124</v>
      </c>
      <c r="D14" s="33">
        <v>70.45</v>
      </c>
      <c r="E14" s="16"/>
      <c r="G14" s="13" t="s">
        <v>1</v>
      </c>
      <c r="H14" s="13" t="s">
        <v>0</v>
      </c>
    </row>
    <row r="15" spans="1:11" ht="30" customHeight="1" x14ac:dyDescent="0.25">
      <c r="A15" t="s">
        <v>130</v>
      </c>
      <c r="B15">
        <v>4036</v>
      </c>
      <c r="C15" t="s">
        <v>115</v>
      </c>
      <c r="D15" s="33">
        <v>71.45</v>
      </c>
      <c r="E15" s="16"/>
      <c r="G15" s="18" t="s">
        <v>144</v>
      </c>
      <c r="H15" s="18">
        <v>4035</v>
      </c>
    </row>
    <row r="16" spans="1:11" ht="30" customHeight="1" x14ac:dyDescent="0.25">
      <c r="A16" t="s">
        <v>107</v>
      </c>
      <c r="B16">
        <v>4036</v>
      </c>
      <c r="C16" t="s">
        <v>109</v>
      </c>
      <c r="D16" s="33">
        <v>66</v>
      </c>
      <c r="E16" s="16"/>
      <c r="G16" s="20" t="s">
        <v>152</v>
      </c>
      <c r="H16" s="27">
        <f>DCOUNT(A1:D22,H14,H14:H15)</f>
        <v>5</v>
      </c>
    </row>
    <row r="17" spans="1:8" ht="30" customHeight="1" x14ac:dyDescent="0.25">
      <c r="A17" t="s">
        <v>131</v>
      </c>
      <c r="B17">
        <v>4035</v>
      </c>
      <c r="C17" t="s">
        <v>111</v>
      </c>
      <c r="D17" s="33">
        <v>68.45</v>
      </c>
      <c r="E17" s="16"/>
      <c r="G17" s="20" t="s">
        <v>153</v>
      </c>
      <c r="H17" s="28">
        <f>DAVERAGE(A1:D22,G5,H14:H16)</f>
        <v>68.45</v>
      </c>
    </row>
    <row r="18" spans="1:8" ht="30" customHeight="1" x14ac:dyDescent="0.25">
      <c r="A18" t="s">
        <v>132</v>
      </c>
      <c r="B18">
        <v>4037</v>
      </c>
      <c r="C18" t="s">
        <v>115</v>
      </c>
      <c r="D18" s="33">
        <v>74.900000000000006</v>
      </c>
      <c r="E18" s="16"/>
    </row>
    <row r="19" spans="1:8" ht="30" customHeight="1" x14ac:dyDescent="0.25">
      <c r="A19" t="s">
        <v>133</v>
      </c>
      <c r="B19">
        <v>4036</v>
      </c>
      <c r="C19" t="s">
        <v>124</v>
      </c>
      <c r="D19" s="33">
        <v>73.45</v>
      </c>
      <c r="E19" s="16"/>
    </row>
    <row r="20" spans="1:8" ht="30" customHeight="1" x14ac:dyDescent="0.25">
      <c r="A20" t="s">
        <v>134</v>
      </c>
      <c r="B20">
        <v>4034</v>
      </c>
      <c r="C20" t="s">
        <v>109</v>
      </c>
      <c r="D20" s="33">
        <v>60.45</v>
      </c>
      <c r="E20" s="16"/>
    </row>
    <row r="21" spans="1:8" ht="30" customHeight="1" x14ac:dyDescent="0.25">
      <c r="A21" t="s">
        <v>135</v>
      </c>
      <c r="B21">
        <v>4034</v>
      </c>
      <c r="C21" t="s">
        <v>124</v>
      </c>
      <c r="D21" s="33">
        <v>67.900000000000006</v>
      </c>
      <c r="E21" s="16"/>
    </row>
    <row r="22" spans="1:8" ht="30" customHeight="1" x14ac:dyDescent="0.25">
      <c r="A22" t="s">
        <v>136</v>
      </c>
      <c r="B22">
        <v>4035</v>
      </c>
      <c r="C22" t="s">
        <v>111</v>
      </c>
      <c r="D22" s="33">
        <v>68.45</v>
      </c>
      <c r="E22" s="16"/>
    </row>
  </sheetData>
  <mergeCells count="3">
    <mergeCell ref="H2:J2"/>
    <mergeCell ref="H5:J5"/>
    <mergeCell ref="G1:J1"/>
  </mergeCells>
  <dataValidations count="1">
    <dataValidation allowBlank="1" error="pavI8MeUFtEyxX2I4tkyf4a764d7-f673-4165-acb2-541dbbbee57a" sqref="A1:K22" xr:uid="{00000000-0002-0000-06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GradingEngineProps xmlns="http://tempuri.org/temp">
  <UserID>{f4a764d7-f673-4165-acb2-541dbbbee57a}</UserID>
  <AssignmentID>{f4a764d7-f673-4165-acb2-541dbbbee57a}</AssignmentID>
</GradingEngineProp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20949E-5E4F-4BF7-B5E3-39715C2B7F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D25A0D-7037-45BE-BBAC-7371B2A94BB3}">
  <ds:schemaRefs>
    <ds:schemaRef ds:uri="http://tempuri.org/temp"/>
  </ds:schemaRefs>
</ds:datastoreItem>
</file>

<file path=customXml/itemProps3.xml><?xml version="1.0" encoding="utf-8"?>
<ds:datastoreItem xmlns:ds="http://schemas.openxmlformats.org/officeDocument/2006/customXml" ds:itemID="{34217D1F-20CC-4B24-B628-674B185B8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Systems</vt:lpstr>
      <vt:lpstr>Sensors</vt:lpstr>
      <vt:lpstr>Cases Subtotal</vt:lpstr>
      <vt:lpstr>Cases</vt:lpstr>
      <vt:lpstr>Packages</vt:lpstr>
      <vt:lpstr>Sensors!Criteria</vt:lpstr>
      <vt:lpstr>DisplayValues</vt:lpstr>
      <vt:lpstr>Sensors!Extract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© 2018 Cengage Learning. All rights reserved.</dc:creator>
  <cp:keywords/>
  <dc:description/>
  <cp:lastModifiedBy>CS and IS Student</cp:lastModifiedBy>
  <cp:revision/>
  <dcterms:created xsi:type="dcterms:W3CDTF">2016-07-07T15:35:50Z</dcterms:created>
  <dcterms:modified xsi:type="dcterms:W3CDTF">2023-04-04T14:58:45Z</dcterms:modified>
  <cp:category/>
  <cp:contentStatus/>
</cp:coreProperties>
</file>