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ne\Desktop\OPCR\PROJET #3\Livrable\Livrable 2\"/>
    </mc:Choice>
  </mc:AlternateContent>
  <xr:revisionPtr revIDLastSave="0" documentId="8_{CD6E091D-E221-4934-993A-933B5A95A197}" xr6:coauthVersionLast="47" xr6:coauthVersionMax="47" xr10:uidLastSave="{00000000-0000-0000-0000-000000000000}"/>
  <bookViews>
    <workbookView xWindow="-108" yWindow="-108" windowWidth="23256" windowHeight="12456" activeTab="2" xr2:uid="{E806E1E1-DDDC-4E81-B605-F066BE77B8A7}"/>
  </bookViews>
  <sheets>
    <sheet name="Taux émission CO2e" sheetId="4" r:id="rId1"/>
    <sheet name="Indicateur clé transport" sheetId="1" r:id="rId2"/>
    <sheet name="Indicateurs transport" sheetId="3" r:id="rId3"/>
    <sheet name="TCD " sheetId="2" r:id="rId4"/>
  </sheets>
  <externalReferences>
    <externalReference r:id="rId5"/>
  </externalReferences>
  <definedNames>
    <definedName name="_xlnm._FilterDatabase" localSheetId="1" hidden="1">'Indicateur clé transport'!$A$1:$U$1568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C15" i="3"/>
  <c r="W15" i="3"/>
  <c r="R16" i="3"/>
  <c r="C16" i="3"/>
  <c r="W16" i="3"/>
  <c r="R17" i="3"/>
  <c r="C17" i="3"/>
  <c r="W17" i="3"/>
  <c r="R2" i="3"/>
  <c r="D28" i="4"/>
  <c r="D29" i="4"/>
  <c r="D30" i="4"/>
  <c r="D31" i="4"/>
  <c r="C6" i="3"/>
  <c r="D6" i="3"/>
  <c r="E6" i="3"/>
  <c r="H6" i="3"/>
  <c r="I6" i="3"/>
  <c r="J6" i="3"/>
  <c r="M6" i="3"/>
  <c r="N6" i="3"/>
  <c r="O6" i="3"/>
  <c r="R6" i="3"/>
  <c r="S6" i="3"/>
  <c r="T6" i="3"/>
  <c r="W6" i="3"/>
  <c r="X6" i="3"/>
  <c r="Y6" i="3"/>
  <c r="C7" i="3"/>
  <c r="D7" i="3"/>
  <c r="E7" i="3"/>
  <c r="H7" i="3"/>
  <c r="I7" i="3"/>
  <c r="J7" i="3"/>
  <c r="M7" i="3"/>
  <c r="N7" i="3"/>
  <c r="O7" i="3"/>
  <c r="R7" i="3"/>
  <c r="S7" i="3"/>
  <c r="T7" i="3"/>
  <c r="W7" i="3"/>
  <c r="X7" i="3"/>
  <c r="Y7" i="3"/>
  <c r="C8" i="3"/>
  <c r="D8" i="3"/>
  <c r="E8" i="3"/>
  <c r="H8" i="3"/>
  <c r="I8" i="3"/>
  <c r="J8" i="3"/>
  <c r="M8" i="3"/>
  <c r="N8" i="3"/>
  <c r="O8" i="3"/>
  <c r="R8" i="3"/>
  <c r="S8" i="3"/>
  <c r="T8" i="3"/>
  <c r="W8" i="3"/>
  <c r="X8" i="3"/>
  <c r="Y8" i="3"/>
  <c r="C9" i="3"/>
  <c r="D9" i="3"/>
  <c r="E9" i="3"/>
  <c r="H9" i="3"/>
  <c r="I9" i="3"/>
  <c r="J9" i="3"/>
  <c r="M9" i="3"/>
  <c r="N9" i="3"/>
  <c r="O9" i="3"/>
  <c r="R9" i="3"/>
  <c r="S9" i="3"/>
  <c r="T9" i="3"/>
  <c r="W9" i="3"/>
  <c r="X9" i="3"/>
  <c r="Y9" i="3"/>
  <c r="C10" i="3"/>
  <c r="D10" i="3"/>
  <c r="E10" i="3"/>
  <c r="H10" i="3"/>
  <c r="I10" i="3"/>
  <c r="J10" i="3"/>
  <c r="M10" i="3"/>
  <c r="N10" i="3"/>
  <c r="O10" i="3"/>
  <c r="R10" i="3"/>
  <c r="S10" i="3"/>
  <c r="T10" i="3"/>
  <c r="W10" i="3"/>
  <c r="X10" i="3"/>
  <c r="Y10" i="3"/>
  <c r="C11" i="3"/>
  <c r="D11" i="3"/>
  <c r="E11" i="3"/>
  <c r="H11" i="3"/>
  <c r="I11" i="3"/>
  <c r="J11" i="3"/>
  <c r="M11" i="3"/>
  <c r="N11" i="3"/>
  <c r="O11" i="3"/>
  <c r="R11" i="3"/>
  <c r="S11" i="3"/>
  <c r="T11" i="3"/>
  <c r="W11" i="3"/>
  <c r="X11" i="3"/>
  <c r="Y11" i="3"/>
  <c r="C12" i="3"/>
  <c r="D12" i="3"/>
  <c r="E12" i="3"/>
  <c r="H12" i="3"/>
  <c r="I12" i="3"/>
  <c r="J12" i="3"/>
  <c r="M12" i="3"/>
  <c r="N12" i="3"/>
  <c r="O12" i="3"/>
  <c r="R12" i="3"/>
  <c r="S12" i="3"/>
  <c r="T12" i="3"/>
  <c r="W12" i="3"/>
  <c r="X12" i="3"/>
  <c r="Y12" i="3"/>
  <c r="C13" i="3"/>
  <c r="D13" i="3"/>
  <c r="E13" i="3"/>
  <c r="H13" i="3"/>
  <c r="I13" i="3"/>
  <c r="J13" i="3"/>
  <c r="M13" i="3"/>
  <c r="N13" i="3"/>
  <c r="O13" i="3"/>
  <c r="R13" i="3"/>
  <c r="S13" i="3"/>
  <c r="T13" i="3"/>
  <c r="W13" i="3"/>
  <c r="X13" i="3"/>
  <c r="Y13" i="3"/>
  <c r="C14" i="3"/>
  <c r="D14" i="3"/>
  <c r="E14" i="3"/>
  <c r="H14" i="3"/>
  <c r="I14" i="3"/>
  <c r="J14" i="3"/>
  <c r="M14" i="3"/>
  <c r="N14" i="3"/>
  <c r="O14" i="3"/>
  <c r="R14" i="3"/>
  <c r="S14" i="3"/>
  <c r="T14" i="3"/>
  <c r="W14" i="3"/>
  <c r="X14" i="3"/>
  <c r="Y14" i="3"/>
  <c r="H15" i="3"/>
  <c r="M15" i="3"/>
  <c r="H16" i="3"/>
  <c r="M16" i="3"/>
  <c r="H17" i="3"/>
  <c r="M17" i="3"/>
  <c r="C18" i="3"/>
  <c r="D18" i="3"/>
  <c r="E18" i="3"/>
  <c r="H18" i="3"/>
  <c r="I18" i="3"/>
  <c r="J18" i="3"/>
  <c r="M18" i="3"/>
  <c r="N18" i="3"/>
  <c r="O18" i="3"/>
  <c r="R18" i="3"/>
  <c r="S18" i="3"/>
  <c r="T18" i="3"/>
  <c r="W18" i="3"/>
  <c r="X18" i="3"/>
  <c r="C19" i="3"/>
  <c r="D19" i="3"/>
  <c r="H19" i="3"/>
  <c r="I19" i="3"/>
  <c r="R19" i="3"/>
  <c r="S19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Q22" i="3"/>
  <c r="C24" i="3"/>
  <c r="D24" i="3"/>
  <c r="E24" i="3"/>
  <c r="H24" i="3"/>
  <c r="I24" i="3"/>
  <c r="J24" i="3"/>
  <c r="M24" i="3"/>
  <c r="N24" i="3"/>
  <c r="O24" i="3"/>
  <c r="C25" i="3"/>
  <c r="D25" i="3"/>
  <c r="E25" i="3"/>
  <c r="H25" i="3"/>
  <c r="I25" i="3"/>
  <c r="J25" i="3"/>
  <c r="M25" i="3"/>
  <c r="N25" i="3"/>
  <c r="O25" i="3"/>
  <c r="C26" i="3"/>
  <c r="D26" i="3"/>
  <c r="E26" i="3"/>
  <c r="H26" i="3"/>
  <c r="I26" i="3"/>
  <c r="J26" i="3"/>
  <c r="M26" i="3"/>
  <c r="N26" i="3"/>
  <c r="O26" i="3"/>
  <c r="C27" i="3"/>
  <c r="D27" i="3"/>
  <c r="E27" i="3"/>
  <c r="H27" i="3"/>
  <c r="I27" i="3"/>
  <c r="J27" i="3"/>
  <c r="M27" i="3"/>
  <c r="N27" i="3"/>
  <c r="O27" i="3"/>
  <c r="C28" i="3"/>
  <c r="D28" i="3"/>
  <c r="E28" i="3"/>
  <c r="H28" i="3"/>
  <c r="I28" i="3"/>
  <c r="J28" i="3"/>
  <c r="M28" i="3"/>
  <c r="N28" i="3"/>
  <c r="O28" i="3"/>
  <c r="C29" i="3"/>
  <c r="D29" i="3"/>
  <c r="E29" i="3"/>
  <c r="H29" i="3"/>
  <c r="I29" i="3"/>
  <c r="J29" i="3"/>
  <c r="M29" i="3"/>
  <c r="N29" i="3"/>
  <c r="O29" i="3"/>
  <c r="C30" i="3"/>
  <c r="D30" i="3"/>
  <c r="E30" i="3"/>
  <c r="H30" i="3"/>
  <c r="I30" i="3"/>
  <c r="J30" i="3"/>
  <c r="M30" i="3"/>
  <c r="N30" i="3"/>
  <c r="O30" i="3"/>
  <c r="C31" i="3"/>
  <c r="D31" i="3"/>
  <c r="E31" i="3"/>
  <c r="H31" i="3"/>
  <c r="I31" i="3"/>
  <c r="J31" i="3"/>
  <c r="M31" i="3"/>
  <c r="N31" i="3"/>
  <c r="O31" i="3"/>
  <c r="C32" i="3"/>
  <c r="D32" i="3"/>
  <c r="E32" i="3"/>
  <c r="H32" i="3"/>
  <c r="I32" i="3"/>
  <c r="J32" i="3"/>
  <c r="M32" i="3"/>
  <c r="N32" i="3"/>
  <c r="O32" i="3"/>
  <c r="C33" i="3"/>
  <c r="H33" i="3"/>
  <c r="M33" i="3"/>
  <c r="C34" i="3"/>
  <c r="H34" i="3"/>
  <c r="M34" i="3"/>
  <c r="C35" i="3"/>
  <c r="H35" i="3"/>
  <c r="M35" i="3"/>
  <c r="C36" i="3"/>
  <c r="D36" i="3"/>
  <c r="E36" i="3"/>
  <c r="H36" i="3"/>
  <c r="I36" i="3"/>
  <c r="J36" i="3"/>
  <c r="M36" i="3"/>
  <c r="N36" i="3"/>
  <c r="O36" i="3"/>
  <c r="C37" i="3"/>
  <c r="D37" i="3"/>
  <c r="M37" i="3"/>
  <c r="N37" i="3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G629" i="1"/>
  <c r="D629" i="1"/>
  <c r="K629" i="1"/>
  <c r="F629" i="1"/>
  <c r="J629" i="1"/>
  <c r="L629" i="1"/>
  <c r="G630" i="1"/>
  <c r="D630" i="1"/>
  <c r="K630" i="1"/>
  <c r="F630" i="1"/>
  <c r="J630" i="1"/>
  <c r="L630" i="1"/>
  <c r="G721" i="1"/>
  <c r="D721" i="1"/>
  <c r="K721" i="1"/>
  <c r="F721" i="1"/>
  <c r="J721" i="1"/>
  <c r="L721" i="1"/>
  <c r="G757" i="1"/>
  <c r="D757" i="1"/>
  <c r="K757" i="1"/>
  <c r="F757" i="1"/>
  <c r="J757" i="1"/>
  <c r="L757" i="1"/>
  <c r="G1013" i="1"/>
  <c r="D1013" i="1"/>
  <c r="K1013" i="1"/>
  <c r="F1013" i="1"/>
  <c r="J1013" i="1"/>
  <c r="L1013" i="1"/>
  <c r="G1042" i="1"/>
  <c r="D1042" i="1"/>
  <c r="K1042" i="1"/>
  <c r="F1042" i="1"/>
  <c r="J1042" i="1"/>
  <c r="L1042" i="1"/>
  <c r="G1054" i="1"/>
  <c r="D1054" i="1"/>
  <c r="K1054" i="1"/>
  <c r="F1054" i="1"/>
  <c r="J1054" i="1"/>
  <c r="L1054" i="1"/>
  <c r="G1094" i="1"/>
  <c r="D1094" i="1"/>
  <c r="K1094" i="1"/>
  <c r="F1094" i="1"/>
  <c r="J1094" i="1"/>
  <c r="L1094" i="1"/>
  <c r="G1145" i="1"/>
  <c r="D1145" i="1"/>
  <c r="K1145" i="1"/>
  <c r="F1145" i="1"/>
  <c r="J1145" i="1"/>
  <c r="L1145" i="1"/>
  <c r="G1157" i="1"/>
  <c r="D1157" i="1"/>
  <c r="K1157" i="1"/>
  <c r="F1157" i="1"/>
  <c r="J1157" i="1"/>
  <c r="L1157" i="1"/>
  <c r="G1181" i="1"/>
  <c r="D1181" i="1"/>
  <c r="K1181" i="1"/>
  <c r="F1181" i="1"/>
  <c r="J1181" i="1"/>
  <c r="L1181" i="1"/>
  <c r="G1222" i="1"/>
  <c r="D1222" i="1"/>
  <c r="K1222" i="1"/>
  <c r="F1222" i="1"/>
  <c r="J1222" i="1"/>
  <c r="L1222" i="1"/>
  <c r="G1262" i="1"/>
  <c r="D1262" i="1"/>
  <c r="K1262" i="1"/>
  <c r="F1262" i="1"/>
  <c r="J1262" i="1"/>
  <c r="L1262" i="1"/>
  <c r="G1297" i="1"/>
  <c r="D1297" i="1"/>
  <c r="K1297" i="1"/>
  <c r="F1297" i="1"/>
  <c r="J1297" i="1"/>
  <c r="L1297" i="1"/>
  <c r="G1335" i="1"/>
  <c r="D1335" i="1"/>
  <c r="K1335" i="1"/>
  <c r="F1335" i="1"/>
  <c r="J1335" i="1"/>
  <c r="L1335" i="1"/>
  <c r="G1359" i="1"/>
  <c r="D1359" i="1"/>
  <c r="K1359" i="1"/>
  <c r="F1359" i="1"/>
  <c r="J1359" i="1"/>
  <c r="L1359" i="1"/>
  <c r="G1380" i="1"/>
  <c r="D1380" i="1"/>
  <c r="K1380" i="1"/>
  <c r="F1380" i="1"/>
  <c r="J1380" i="1"/>
  <c r="L1380" i="1"/>
  <c r="G1405" i="1"/>
  <c r="D1405" i="1"/>
  <c r="K1405" i="1"/>
  <c r="F1405" i="1"/>
  <c r="J1405" i="1"/>
  <c r="L1405" i="1"/>
  <c r="G1438" i="1"/>
  <c r="D1438" i="1"/>
  <c r="K1438" i="1"/>
  <c r="F1438" i="1"/>
  <c r="J1438" i="1"/>
  <c r="L1438" i="1"/>
  <c r="G1467" i="1"/>
  <c r="D1467" i="1"/>
  <c r="K1467" i="1"/>
  <c r="F1467" i="1"/>
  <c r="J1467" i="1"/>
  <c r="L1467" i="1"/>
  <c r="G1492" i="1"/>
  <c r="D1492" i="1"/>
  <c r="K1492" i="1"/>
  <c r="F1492" i="1"/>
  <c r="J1492" i="1"/>
  <c r="L1492" i="1"/>
  <c r="G1514" i="1"/>
  <c r="D1514" i="1"/>
  <c r="K1514" i="1"/>
  <c r="F1514" i="1"/>
  <c r="J1514" i="1"/>
  <c r="L1514" i="1"/>
  <c r="G1539" i="1"/>
  <c r="D1539" i="1"/>
  <c r="K1539" i="1"/>
  <c r="F1539" i="1"/>
  <c r="J1539" i="1"/>
  <c r="L1539" i="1"/>
  <c r="G654" i="1"/>
  <c r="D654" i="1"/>
  <c r="K654" i="1"/>
  <c r="F654" i="1"/>
  <c r="J654" i="1"/>
  <c r="L654" i="1"/>
  <c r="G673" i="1"/>
  <c r="D673" i="1"/>
  <c r="K673" i="1"/>
  <c r="F673" i="1"/>
  <c r="J673" i="1"/>
  <c r="L673" i="1"/>
  <c r="G1310" i="1"/>
  <c r="D1310" i="1"/>
  <c r="K1310" i="1"/>
  <c r="F1310" i="1"/>
  <c r="J1310" i="1"/>
  <c r="L1310" i="1"/>
  <c r="G711" i="1"/>
  <c r="D711" i="1"/>
  <c r="K711" i="1"/>
  <c r="F711" i="1"/>
  <c r="J711" i="1"/>
  <c r="L711" i="1"/>
  <c r="G762" i="1"/>
  <c r="D762" i="1"/>
  <c r="K762" i="1"/>
  <c r="F762" i="1"/>
  <c r="J762" i="1"/>
  <c r="L762" i="1"/>
  <c r="G1024" i="1"/>
  <c r="D1024" i="1"/>
  <c r="K1024" i="1"/>
  <c r="F1024" i="1"/>
  <c r="J1024" i="1"/>
  <c r="L1024" i="1"/>
  <c r="G1066" i="1"/>
  <c r="D1066" i="1"/>
  <c r="K1066" i="1"/>
  <c r="F1066" i="1"/>
  <c r="J1066" i="1"/>
  <c r="L1066" i="1"/>
  <c r="G1110" i="1"/>
  <c r="D1110" i="1"/>
  <c r="K1110" i="1"/>
  <c r="F1110" i="1"/>
  <c r="J1110" i="1"/>
  <c r="L1110" i="1"/>
  <c r="G1146" i="1"/>
  <c r="D1146" i="1"/>
  <c r="K1146" i="1"/>
  <c r="F1146" i="1"/>
  <c r="J1146" i="1"/>
  <c r="L1146" i="1"/>
  <c r="G1182" i="1"/>
  <c r="D1182" i="1"/>
  <c r="K1182" i="1"/>
  <c r="F1182" i="1"/>
  <c r="J1182" i="1"/>
  <c r="L1182" i="1"/>
  <c r="G1206" i="1"/>
  <c r="D1206" i="1"/>
  <c r="K1206" i="1"/>
  <c r="F1206" i="1"/>
  <c r="J1206" i="1"/>
  <c r="L1206" i="1"/>
  <c r="G1249" i="1"/>
  <c r="D1249" i="1"/>
  <c r="K1249" i="1"/>
  <c r="F1249" i="1"/>
  <c r="J1249" i="1"/>
  <c r="L1249" i="1"/>
  <c r="G1273" i="1"/>
  <c r="D1273" i="1"/>
  <c r="K1273" i="1"/>
  <c r="F1273" i="1"/>
  <c r="J1273" i="1"/>
  <c r="L1273" i="1"/>
  <c r="G1431" i="1"/>
  <c r="D1431" i="1"/>
  <c r="K1431" i="1"/>
  <c r="F1431" i="1"/>
  <c r="J1431" i="1"/>
  <c r="L1431" i="1"/>
  <c r="G32" i="1"/>
  <c r="D32" i="1"/>
  <c r="K32" i="1"/>
  <c r="F32" i="1"/>
  <c r="J32" i="1"/>
  <c r="L32" i="1"/>
  <c r="G80" i="1"/>
  <c r="D80" i="1"/>
  <c r="K80" i="1"/>
  <c r="F80" i="1"/>
  <c r="J80" i="1"/>
  <c r="L80" i="1"/>
  <c r="G99" i="1"/>
  <c r="D99" i="1"/>
  <c r="K99" i="1"/>
  <c r="F99" i="1"/>
  <c r="J99" i="1"/>
  <c r="L99" i="1"/>
  <c r="G117" i="1"/>
  <c r="D117" i="1"/>
  <c r="K117" i="1"/>
  <c r="F117" i="1"/>
  <c r="J117" i="1"/>
  <c r="L117" i="1"/>
  <c r="G134" i="1"/>
  <c r="D134" i="1"/>
  <c r="K134" i="1"/>
  <c r="F134" i="1"/>
  <c r="J134" i="1"/>
  <c r="L134" i="1"/>
  <c r="G149" i="1"/>
  <c r="D149" i="1"/>
  <c r="K149" i="1"/>
  <c r="F149" i="1"/>
  <c r="J149" i="1"/>
  <c r="L149" i="1"/>
  <c r="G168" i="1"/>
  <c r="D168" i="1"/>
  <c r="K168" i="1"/>
  <c r="F168" i="1"/>
  <c r="J168" i="1"/>
  <c r="L168" i="1"/>
  <c r="G186" i="1"/>
  <c r="D186" i="1"/>
  <c r="K186" i="1"/>
  <c r="F186" i="1"/>
  <c r="J186" i="1"/>
  <c r="L186" i="1"/>
  <c r="G200" i="1"/>
  <c r="D200" i="1"/>
  <c r="K200" i="1"/>
  <c r="F200" i="1"/>
  <c r="J200" i="1"/>
  <c r="L200" i="1"/>
  <c r="G228" i="1"/>
  <c r="D228" i="1"/>
  <c r="K228" i="1"/>
  <c r="F228" i="1"/>
  <c r="J228" i="1"/>
  <c r="L228" i="1"/>
  <c r="G229" i="1"/>
  <c r="D229" i="1"/>
  <c r="K229" i="1"/>
  <c r="F229" i="1"/>
  <c r="J229" i="1"/>
  <c r="L229" i="1"/>
  <c r="G238" i="1"/>
  <c r="D238" i="1"/>
  <c r="K238" i="1"/>
  <c r="F238" i="1"/>
  <c r="J238" i="1"/>
  <c r="L238" i="1"/>
  <c r="G247" i="1"/>
  <c r="D247" i="1"/>
  <c r="K247" i="1"/>
  <c r="F247" i="1"/>
  <c r="J247" i="1"/>
  <c r="L247" i="1"/>
  <c r="G265" i="1"/>
  <c r="D265" i="1"/>
  <c r="K265" i="1"/>
  <c r="F265" i="1"/>
  <c r="J265" i="1"/>
  <c r="L265" i="1"/>
  <c r="G278" i="1"/>
  <c r="D278" i="1"/>
  <c r="K278" i="1"/>
  <c r="F278" i="1"/>
  <c r="J278" i="1"/>
  <c r="L278" i="1"/>
  <c r="G291" i="1"/>
  <c r="D291" i="1"/>
  <c r="K291" i="1"/>
  <c r="F291" i="1"/>
  <c r="J291" i="1"/>
  <c r="L291" i="1"/>
  <c r="G302" i="1"/>
  <c r="D302" i="1"/>
  <c r="K302" i="1"/>
  <c r="F302" i="1"/>
  <c r="J302" i="1"/>
  <c r="L302" i="1"/>
  <c r="G312" i="1"/>
  <c r="D312" i="1"/>
  <c r="K312" i="1"/>
  <c r="F312" i="1"/>
  <c r="J312" i="1"/>
  <c r="L312" i="1"/>
  <c r="G322" i="1"/>
  <c r="D322" i="1"/>
  <c r="K322" i="1"/>
  <c r="F322" i="1"/>
  <c r="J322" i="1"/>
  <c r="L322" i="1"/>
  <c r="G333" i="1"/>
  <c r="D333" i="1"/>
  <c r="K333" i="1"/>
  <c r="F333" i="1"/>
  <c r="J333" i="1"/>
  <c r="L333" i="1"/>
  <c r="G345" i="1"/>
  <c r="D345" i="1"/>
  <c r="K345" i="1"/>
  <c r="F345" i="1"/>
  <c r="J345" i="1"/>
  <c r="L345" i="1"/>
  <c r="G383" i="1"/>
  <c r="D383" i="1"/>
  <c r="K383" i="1"/>
  <c r="F383" i="1"/>
  <c r="J383" i="1"/>
  <c r="L383" i="1"/>
  <c r="G390" i="1"/>
  <c r="D390" i="1"/>
  <c r="K390" i="1"/>
  <c r="F390" i="1"/>
  <c r="J390" i="1"/>
  <c r="L390" i="1"/>
  <c r="G396" i="1"/>
  <c r="D396" i="1"/>
  <c r="K396" i="1"/>
  <c r="F396" i="1"/>
  <c r="J396" i="1"/>
  <c r="L396" i="1"/>
  <c r="G412" i="1"/>
  <c r="D412" i="1"/>
  <c r="K412" i="1"/>
  <c r="F412" i="1"/>
  <c r="J412" i="1"/>
  <c r="L412" i="1"/>
  <c r="G422" i="1"/>
  <c r="D422" i="1"/>
  <c r="K422" i="1"/>
  <c r="F422" i="1"/>
  <c r="J422" i="1"/>
  <c r="L422" i="1"/>
  <c r="G433" i="1"/>
  <c r="D433" i="1"/>
  <c r="K433" i="1"/>
  <c r="F433" i="1"/>
  <c r="J433" i="1"/>
  <c r="L433" i="1"/>
  <c r="G443" i="1"/>
  <c r="D443" i="1"/>
  <c r="K443" i="1"/>
  <c r="F443" i="1"/>
  <c r="J443" i="1"/>
  <c r="L443" i="1"/>
  <c r="G469" i="1"/>
  <c r="D469" i="1"/>
  <c r="K469" i="1"/>
  <c r="F469" i="1"/>
  <c r="J469" i="1"/>
  <c r="L469" i="1"/>
  <c r="G470" i="1"/>
  <c r="D470" i="1"/>
  <c r="K470" i="1"/>
  <c r="F470" i="1"/>
  <c r="J470" i="1"/>
  <c r="L470" i="1"/>
  <c r="G475" i="1"/>
  <c r="D475" i="1"/>
  <c r="K475" i="1"/>
  <c r="F475" i="1"/>
  <c r="J475" i="1"/>
  <c r="L475" i="1"/>
  <c r="G486" i="1"/>
  <c r="D486" i="1"/>
  <c r="K486" i="1"/>
  <c r="F486" i="1"/>
  <c r="J486" i="1"/>
  <c r="L486" i="1"/>
  <c r="G503" i="1"/>
  <c r="D503" i="1"/>
  <c r="K503" i="1"/>
  <c r="F503" i="1"/>
  <c r="J503" i="1"/>
  <c r="L503" i="1"/>
  <c r="G505" i="1"/>
  <c r="D505" i="1"/>
  <c r="K505" i="1"/>
  <c r="F505" i="1"/>
  <c r="J505" i="1"/>
  <c r="L505" i="1"/>
  <c r="G515" i="1"/>
  <c r="D515" i="1"/>
  <c r="K515" i="1"/>
  <c r="F515" i="1"/>
  <c r="J515" i="1"/>
  <c r="L515" i="1"/>
  <c r="G529" i="1"/>
  <c r="D529" i="1"/>
  <c r="K529" i="1"/>
  <c r="F529" i="1"/>
  <c r="J529" i="1"/>
  <c r="L529" i="1"/>
  <c r="G539" i="1"/>
  <c r="D539" i="1"/>
  <c r="K539" i="1"/>
  <c r="F539" i="1"/>
  <c r="J539" i="1"/>
  <c r="L539" i="1"/>
  <c r="G552" i="1"/>
  <c r="D552" i="1"/>
  <c r="K552" i="1"/>
  <c r="F552" i="1"/>
  <c r="J552" i="1"/>
  <c r="L552" i="1"/>
  <c r="G557" i="1"/>
  <c r="D557" i="1"/>
  <c r="K557" i="1"/>
  <c r="F557" i="1"/>
  <c r="J557" i="1"/>
  <c r="L557" i="1"/>
  <c r="G588" i="1"/>
  <c r="D588" i="1"/>
  <c r="K588" i="1"/>
  <c r="F588" i="1"/>
  <c r="J588" i="1"/>
  <c r="L588" i="1"/>
  <c r="G601" i="1"/>
  <c r="D601" i="1"/>
  <c r="K601" i="1"/>
  <c r="F601" i="1"/>
  <c r="J601" i="1"/>
  <c r="L601" i="1"/>
  <c r="G625" i="1"/>
  <c r="D625" i="1"/>
  <c r="K625" i="1"/>
  <c r="F625" i="1"/>
  <c r="J625" i="1"/>
  <c r="L625" i="1"/>
  <c r="G645" i="1"/>
  <c r="D645" i="1"/>
  <c r="K645" i="1"/>
  <c r="F645" i="1"/>
  <c r="J645" i="1"/>
  <c r="L645" i="1"/>
  <c r="G660" i="1"/>
  <c r="D660" i="1"/>
  <c r="K660" i="1"/>
  <c r="F660" i="1"/>
  <c r="J660" i="1"/>
  <c r="L660" i="1"/>
  <c r="G692" i="1"/>
  <c r="D692" i="1"/>
  <c r="K692" i="1"/>
  <c r="F692" i="1"/>
  <c r="J692" i="1"/>
  <c r="L692" i="1"/>
  <c r="G763" i="1"/>
  <c r="D763" i="1"/>
  <c r="K763" i="1"/>
  <c r="F763" i="1"/>
  <c r="J763" i="1"/>
  <c r="L763" i="1"/>
  <c r="G802" i="1"/>
  <c r="D802" i="1"/>
  <c r="K802" i="1"/>
  <c r="F802" i="1"/>
  <c r="J802" i="1"/>
  <c r="L802" i="1"/>
  <c r="G829" i="1"/>
  <c r="D829" i="1"/>
  <c r="K829" i="1"/>
  <c r="F829" i="1"/>
  <c r="J829" i="1"/>
  <c r="L829" i="1"/>
  <c r="G852" i="1"/>
  <c r="D852" i="1"/>
  <c r="K852" i="1"/>
  <c r="F852" i="1"/>
  <c r="J852" i="1"/>
  <c r="L852" i="1"/>
  <c r="G884" i="1"/>
  <c r="D884" i="1"/>
  <c r="K884" i="1"/>
  <c r="F884" i="1"/>
  <c r="J884" i="1"/>
  <c r="L884" i="1"/>
  <c r="G918" i="1"/>
  <c r="D918" i="1"/>
  <c r="K918" i="1"/>
  <c r="F918" i="1"/>
  <c r="J918" i="1"/>
  <c r="L918" i="1"/>
  <c r="G957" i="1"/>
  <c r="D957" i="1"/>
  <c r="K957" i="1"/>
  <c r="F957" i="1"/>
  <c r="J957" i="1"/>
  <c r="L957" i="1"/>
  <c r="G1000" i="1"/>
  <c r="D1000" i="1"/>
  <c r="K1000" i="1"/>
  <c r="F1000" i="1"/>
  <c r="J1000" i="1"/>
  <c r="L1000" i="1"/>
  <c r="G1029" i="1"/>
  <c r="D1029" i="1"/>
  <c r="K1029" i="1"/>
  <c r="F1029" i="1"/>
  <c r="J1029" i="1"/>
  <c r="L1029" i="1"/>
  <c r="G1055" i="1"/>
  <c r="D1055" i="1"/>
  <c r="K1055" i="1"/>
  <c r="F1055" i="1"/>
  <c r="J1055" i="1"/>
  <c r="L1055" i="1"/>
  <c r="G1084" i="1"/>
  <c r="D1084" i="1"/>
  <c r="K1084" i="1"/>
  <c r="F1084" i="1"/>
  <c r="J1084" i="1"/>
  <c r="L1084" i="1"/>
  <c r="G1119" i="1"/>
  <c r="D1119" i="1"/>
  <c r="K1119" i="1"/>
  <c r="F1119" i="1"/>
  <c r="J1119" i="1"/>
  <c r="L1119" i="1"/>
  <c r="G1158" i="1"/>
  <c r="D1158" i="1"/>
  <c r="K1158" i="1"/>
  <c r="F1158" i="1"/>
  <c r="J1158" i="1"/>
  <c r="L1158" i="1"/>
  <c r="G1200" i="1"/>
  <c r="D1200" i="1"/>
  <c r="K1200" i="1"/>
  <c r="F1200" i="1"/>
  <c r="J1200" i="1"/>
  <c r="L1200" i="1"/>
  <c r="G1246" i="1"/>
  <c r="D1246" i="1"/>
  <c r="K1246" i="1"/>
  <c r="F1246" i="1"/>
  <c r="J1246" i="1"/>
  <c r="L1246" i="1"/>
  <c r="G1250" i="1"/>
  <c r="D1250" i="1"/>
  <c r="K1250" i="1"/>
  <c r="F1250" i="1"/>
  <c r="J1250" i="1"/>
  <c r="L1250" i="1"/>
  <c r="G1282" i="1"/>
  <c r="D1282" i="1"/>
  <c r="K1282" i="1"/>
  <c r="F1282" i="1"/>
  <c r="J1282" i="1"/>
  <c r="L1282" i="1"/>
  <c r="G1303" i="1"/>
  <c r="D1303" i="1"/>
  <c r="K1303" i="1"/>
  <c r="F1303" i="1"/>
  <c r="J1303" i="1"/>
  <c r="L1303" i="1"/>
  <c r="G1329" i="1"/>
  <c r="D1329" i="1"/>
  <c r="K1329" i="1"/>
  <c r="F1329" i="1"/>
  <c r="J1329" i="1"/>
  <c r="L1329" i="1"/>
  <c r="G1351" i="1"/>
  <c r="D1351" i="1"/>
  <c r="K1351" i="1"/>
  <c r="F1351" i="1"/>
  <c r="J1351" i="1"/>
  <c r="L1351" i="1"/>
  <c r="G1422" i="1"/>
  <c r="D1422" i="1"/>
  <c r="K1422" i="1"/>
  <c r="F1422" i="1"/>
  <c r="J1422" i="1"/>
  <c r="L1422" i="1"/>
  <c r="G1453" i="1"/>
  <c r="D1453" i="1"/>
  <c r="K1453" i="1"/>
  <c r="F1453" i="1"/>
  <c r="J1453" i="1"/>
  <c r="L1453" i="1"/>
  <c r="G1483" i="1"/>
  <c r="D1483" i="1"/>
  <c r="K1483" i="1"/>
  <c r="F1483" i="1"/>
  <c r="J1483" i="1"/>
  <c r="L1483" i="1"/>
  <c r="G1532" i="1"/>
  <c r="D1532" i="1"/>
  <c r="K1532" i="1"/>
  <c r="F1532" i="1"/>
  <c r="J1532" i="1"/>
  <c r="L1532" i="1"/>
  <c r="G1553" i="1"/>
  <c r="D1553" i="1"/>
  <c r="K1553" i="1"/>
  <c r="F1553" i="1"/>
  <c r="J1553" i="1"/>
  <c r="L1553" i="1"/>
  <c r="G191" i="1"/>
  <c r="D191" i="1"/>
  <c r="K191" i="1"/>
  <c r="F191" i="1"/>
  <c r="J191" i="1"/>
  <c r="L191" i="1"/>
  <c r="G14" i="1"/>
  <c r="D14" i="1"/>
  <c r="K14" i="1"/>
  <c r="F14" i="1"/>
  <c r="J14" i="1"/>
  <c r="L14" i="1"/>
  <c r="G28" i="1"/>
  <c r="D28" i="1"/>
  <c r="K28" i="1"/>
  <c r="F28" i="1"/>
  <c r="J28" i="1"/>
  <c r="L28" i="1"/>
  <c r="G55" i="1"/>
  <c r="D55" i="1"/>
  <c r="K55" i="1"/>
  <c r="F55" i="1"/>
  <c r="J55" i="1"/>
  <c r="L55" i="1"/>
  <c r="G87" i="1"/>
  <c r="D87" i="1"/>
  <c r="K87" i="1"/>
  <c r="F87" i="1"/>
  <c r="J87" i="1"/>
  <c r="L87" i="1"/>
  <c r="G100" i="1"/>
  <c r="D100" i="1"/>
  <c r="K100" i="1"/>
  <c r="F100" i="1"/>
  <c r="J100" i="1"/>
  <c r="L100" i="1"/>
  <c r="G118" i="1"/>
  <c r="D118" i="1"/>
  <c r="K118" i="1"/>
  <c r="F118" i="1"/>
  <c r="J118" i="1"/>
  <c r="L118" i="1"/>
  <c r="G128" i="1"/>
  <c r="D128" i="1"/>
  <c r="K128" i="1"/>
  <c r="F128" i="1"/>
  <c r="J128" i="1"/>
  <c r="L128" i="1"/>
  <c r="G158" i="1"/>
  <c r="D158" i="1"/>
  <c r="K158" i="1"/>
  <c r="F158" i="1"/>
  <c r="J158" i="1"/>
  <c r="L158" i="1"/>
  <c r="G177" i="1"/>
  <c r="D177" i="1"/>
  <c r="K177" i="1"/>
  <c r="F177" i="1"/>
  <c r="J177" i="1"/>
  <c r="L177" i="1"/>
  <c r="G192" i="1"/>
  <c r="D192" i="1"/>
  <c r="K192" i="1"/>
  <c r="F192" i="1"/>
  <c r="J192" i="1"/>
  <c r="L192" i="1"/>
  <c r="G201" i="1"/>
  <c r="D201" i="1"/>
  <c r="K201" i="1"/>
  <c r="F201" i="1"/>
  <c r="J201" i="1"/>
  <c r="L201" i="1"/>
  <c r="G219" i="1"/>
  <c r="D219" i="1"/>
  <c r="K219" i="1"/>
  <c r="F219" i="1"/>
  <c r="J219" i="1"/>
  <c r="L219" i="1"/>
  <c r="G233" i="1"/>
  <c r="D233" i="1"/>
  <c r="K233" i="1"/>
  <c r="F233" i="1"/>
  <c r="J233" i="1"/>
  <c r="L233" i="1"/>
  <c r="G241" i="1"/>
  <c r="D241" i="1"/>
  <c r="K241" i="1"/>
  <c r="F241" i="1"/>
  <c r="J241" i="1"/>
  <c r="L241" i="1"/>
  <c r="G257" i="1"/>
  <c r="D257" i="1"/>
  <c r="K257" i="1"/>
  <c r="F257" i="1"/>
  <c r="J257" i="1"/>
  <c r="L257" i="1"/>
  <c r="G271" i="1"/>
  <c r="D271" i="1"/>
  <c r="K271" i="1"/>
  <c r="F271" i="1"/>
  <c r="J271" i="1"/>
  <c r="L271" i="1"/>
  <c r="G283" i="1"/>
  <c r="D283" i="1"/>
  <c r="K283" i="1"/>
  <c r="F283" i="1"/>
  <c r="J283" i="1"/>
  <c r="L283" i="1"/>
  <c r="G306" i="1"/>
  <c r="D306" i="1"/>
  <c r="K306" i="1"/>
  <c r="F306" i="1"/>
  <c r="J306" i="1"/>
  <c r="L306" i="1"/>
  <c r="G316" i="1"/>
  <c r="D316" i="1"/>
  <c r="K316" i="1"/>
  <c r="F316" i="1"/>
  <c r="J316" i="1"/>
  <c r="L316" i="1"/>
  <c r="G326" i="1"/>
  <c r="D326" i="1"/>
  <c r="K326" i="1"/>
  <c r="F326" i="1"/>
  <c r="J326" i="1"/>
  <c r="L326" i="1"/>
  <c r="G338" i="1"/>
  <c r="D338" i="1"/>
  <c r="K338" i="1"/>
  <c r="F338" i="1"/>
  <c r="J338" i="1"/>
  <c r="L338" i="1"/>
  <c r="G349" i="1"/>
  <c r="D349" i="1"/>
  <c r="K349" i="1"/>
  <c r="F349" i="1"/>
  <c r="J349" i="1"/>
  <c r="L349" i="1"/>
  <c r="G362" i="1"/>
  <c r="D362" i="1"/>
  <c r="K362" i="1"/>
  <c r="F362" i="1"/>
  <c r="J362" i="1"/>
  <c r="L362" i="1"/>
  <c r="G402" i="1"/>
  <c r="D402" i="1"/>
  <c r="K402" i="1"/>
  <c r="F402" i="1"/>
  <c r="J402" i="1"/>
  <c r="L402" i="1"/>
  <c r="G417" i="1"/>
  <c r="D417" i="1"/>
  <c r="K417" i="1"/>
  <c r="F417" i="1"/>
  <c r="J417" i="1"/>
  <c r="L417" i="1"/>
  <c r="G438" i="1"/>
  <c r="D438" i="1"/>
  <c r="K438" i="1"/>
  <c r="F438" i="1"/>
  <c r="J438" i="1"/>
  <c r="L438" i="1"/>
  <c r="G460" i="1"/>
  <c r="D460" i="1"/>
  <c r="K460" i="1"/>
  <c r="F460" i="1"/>
  <c r="J460" i="1"/>
  <c r="L460" i="1"/>
  <c r="G465" i="1"/>
  <c r="D465" i="1"/>
  <c r="K465" i="1"/>
  <c r="F465" i="1"/>
  <c r="J465" i="1"/>
  <c r="L465" i="1"/>
  <c r="G477" i="1"/>
  <c r="D477" i="1"/>
  <c r="K477" i="1"/>
  <c r="F477" i="1"/>
  <c r="J477" i="1"/>
  <c r="L477" i="1"/>
  <c r="G478" i="1"/>
  <c r="D478" i="1"/>
  <c r="K478" i="1"/>
  <c r="F478" i="1"/>
  <c r="J478" i="1"/>
  <c r="L478" i="1"/>
  <c r="G482" i="1"/>
  <c r="D482" i="1"/>
  <c r="K482" i="1"/>
  <c r="F482" i="1"/>
  <c r="J482" i="1"/>
  <c r="L482" i="1"/>
  <c r="G487" i="1"/>
  <c r="D487" i="1"/>
  <c r="K487" i="1"/>
  <c r="F487" i="1"/>
  <c r="J487" i="1"/>
  <c r="L487" i="1"/>
  <c r="G491" i="1"/>
  <c r="D491" i="1"/>
  <c r="K491" i="1"/>
  <c r="F491" i="1"/>
  <c r="J491" i="1"/>
  <c r="L491" i="1"/>
  <c r="G494" i="1"/>
  <c r="D494" i="1"/>
  <c r="K494" i="1"/>
  <c r="F494" i="1"/>
  <c r="J494" i="1"/>
  <c r="L494" i="1"/>
  <c r="G510" i="1"/>
  <c r="D510" i="1"/>
  <c r="K510" i="1"/>
  <c r="F510" i="1"/>
  <c r="J510" i="1"/>
  <c r="L510" i="1"/>
  <c r="G512" i="1"/>
  <c r="D512" i="1"/>
  <c r="K512" i="1"/>
  <c r="F512" i="1"/>
  <c r="J512" i="1"/>
  <c r="L512" i="1"/>
  <c r="G520" i="1"/>
  <c r="D520" i="1"/>
  <c r="K520" i="1"/>
  <c r="F520" i="1"/>
  <c r="J520" i="1"/>
  <c r="L520" i="1"/>
  <c r="G567" i="1"/>
  <c r="D567" i="1"/>
  <c r="K567" i="1"/>
  <c r="F567" i="1"/>
  <c r="J567" i="1"/>
  <c r="L567" i="1"/>
  <c r="G572" i="1"/>
  <c r="D572" i="1"/>
  <c r="K572" i="1"/>
  <c r="F572" i="1"/>
  <c r="J572" i="1"/>
  <c r="L572" i="1"/>
  <c r="G590" i="1"/>
  <c r="D590" i="1"/>
  <c r="K590" i="1"/>
  <c r="F590" i="1"/>
  <c r="J590" i="1"/>
  <c r="L590" i="1"/>
  <c r="G603" i="1"/>
  <c r="D603" i="1"/>
  <c r="K603" i="1"/>
  <c r="F603" i="1"/>
  <c r="J603" i="1"/>
  <c r="L603" i="1"/>
  <c r="G615" i="1"/>
  <c r="D615" i="1"/>
  <c r="K615" i="1"/>
  <c r="F615" i="1"/>
  <c r="J615" i="1"/>
  <c r="L615" i="1"/>
  <c r="G631" i="1"/>
  <c r="D631" i="1"/>
  <c r="K631" i="1"/>
  <c r="F631" i="1"/>
  <c r="J631" i="1"/>
  <c r="L631" i="1"/>
  <c r="G651" i="1"/>
  <c r="D651" i="1"/>
  <c r="K651" i="1"/>
  <c r="F651" i="1"/>
  <c r="J651" i="1"/>
  <c r="L651" i="1"/>
  <c r="G669" i="1"/>
  <c r="D669" i="1"/>
  <c r="K669" i="1"/>
  <c r="F669" i="1"/>
  <c r="J669" i="1"/>
  <c r="L669" i="1"/>
  <c r="G707" i="1"/>
  <c r="D707" i="1"/>
  <c r="K707" i="1"/>
  <c r="F707" i="1"/>
  <c r="J707" i="1"/>
  <c r="L707" i="1"/>
  <c r="G732" i="1"/>
  <c r="D732" i="1"/>
  <c r="K732" i="1"/>
  <c r="F732" i="1"/>
  <c r="J732" i="1"/>
  <c r="L732" i="1"/>
  <c r="G772" i="1"/>
  <c r="D772" i="1"/>
  <c r="K772" i="1"/>
  <c r="F772" i="1"/>
  <c r="J772" i="1"/>
  <c r="L772" i="1"/>
  <c r="G803" i="1"/>
  <c r="D803" i="1"/>
  <c r="K803" i="1"/>
  <c r="F803" i="1"/>
  <c r="J803" i="1"/>
  <c r="L803" i="1"/>
  <c r="G831" i="1"/>
  <c r="D831" i="1"/>
  <c r="K831" i="1"/>
  <c r="F831" i="1"/>
  <c r="J831" i="1"/>
  <c r="L831" i="1"/>
  <c r="G859" i="1"/>
  <c r="D859" i="1"/>
  <c r="K859" i="1"/>
  <c r="F859" i="1"/>
  <c r="J859" i="1"/>
  <c r="L859" i="1"/>
  <c r="G894" i="1"/>
  <c r="D894" i="1"/>
  <c r="K894" i="1"/>
  <c r="F894" i="1"/>
  <c r="J894" i="1"/>
  <c r="L894" i="1"/>
  <c r="G921" i="1"/>
  <c r="D921" i="1"/>
  <c r="K921" i="1"/>
  <c r="F921" i="1"/>
  <c r="J921" i="1"/>
  <c r="L921" i="1"/>
  <c r="G962" i="1"/>
  <c r="D962" i="1"/>
  <c r="K962" i="1"/>
  <c r="F962" i="1"/>
  <c r="J962" i="1"/>
  <c r="L962" i="1"/>
  <c r="G1003" i="1"/>
  <c r="D1003" i="1"/>
  <c r="K1003" i="1"/>
  <c r="F1003" i="1"/>
  <c r="J1003" i="1"/>
  <c r="L1003" i="1"/>
  <c r="G1030" i="1"/>
  <c r="D1030" i="1"/>
  <c r="K1030" i="1"/>
  <c r="F1030" i="1"/>
  <c r="J1030" i="1"/>
  <c r="L1030" i="1"/>
  <c r="G1064" i="1"/>
  <c r="D1064" i="1"/>
  <c r="K1064" i="1"/>
  <c r="F1064" i="1"/>
  <c r="J1064" i="1"/>
  <c r="L1064" i="1"/>
  <c r="G1092" i="1"/>
  <c r="D1092" i="1"/>
  <c r="K1092" i="1"/>
  <c r="F1092" i="1"/>
  <c r="J1092" i="1"/>
  <c r="L1092" i="1"/>
  <c r="G1135" i="1"/>
  <c r="D1135" i="1"/>
  <c r="K1135" i="1"/>
  <c r="F1135" i="1"/>
  <c r="J1135" i="1"/>
  <c r="L1135" i="1"/>
  <c r="G1164" i="1"/>
  <c r="D1164" i="1"/>
  <c r="K1164" i="1"/>
  <c r="F1164" i="1"/>
  <c r="J1164" i="1"/>
  <c r="L1164" i="1"/>
  <c r="G1207" i="1"/>
  <c r="D1207" i="1"/>
  <c r="K1207" i="1"/>
  <c r="F1207" i="1"/>
  <c r="J1207" i="1"/>
  <c r="L1207" i="1"/>
  <c r="G1251" i="1"/>
  <c r="D1251" i="1"/>
  <c r="K1251" i="1"/>
  <c r="F1251" i="1"/>
  <c r="J1251" i="1"/>
  <c r="L1251" i="1"/>
  <c r="G1311" i="1"/>
  <c r="D1311" i="1"/>
  <c r="K1311" i="1"/>
  <c r="F1311" i="1"/>
  <c r="J1311" i="1"/>
  <c r="L1311" i="1"/>
  <c r="G1354" i="1"/>
  <c r="D1354" i="1"/>
  <c r="K1354" i="1"/>
  <c r="F1354" i="1"/>
  <c r="J1354" i="1"/>
  <c r="L1354" i="1"/>
  <c r="G1432" i="1"/>
  <c r="D1432" i="1"/>
  <c r="K1432" i="1"/>
  <c r="F1432" i="1"/>
  <c r="J1432" i="1"/>
  <c r="L1432" i="1"/>
  <c r="G1463" i="1"/>
  <c r="D1463" i="1"/>
  <c r="K1463" i="1"/>
  <c r="F1463" i="1"/>
  <c r="J1463" i="1"/>
  <c r="L1463" i="1"/>
  <c r="G1487" i="1"/>
  <c r="D1487" i="1"/>
  <c r="K1487" i="1"/>
  <c r="F1487" i="1"/>
  <c r="J1487" i="1"/>
  <c r="L1487" i="1"/>
  <c r="G1506" i="1"/>
  <c r="D1506" i="1"/>
  <c r="K1506" i="1"/>
  <c r="F1506" i="1"/>
  <c r="J1506" i="1"/>
  <c r="L1506" i="1"/>
  <c r="G1535" i="1"/>
  <c r="D1535" i="1"/>
  <c r="K1535" i="1"/>
  <c r="F1535" i="1"/>
  <c r="J1535" i="1"/>
  <c r="L1535" i="1"/>
  <c r="G1554" i="1"/>
  <c r="D1554" i="1"/>
  <c r="K1554" i="1"/>
  <c r="F1554" i="1"/>
  <c r="J1554" i="1"/>
  <c r="L1554" i="1"/>
  <c r="G885" i="1"/>
  <c r="D885" i="1"/>
  <c r="K885" i="1"/>
  <c r="F885" i="1"/>
  <c r="J885" i="1"/>
  <c r="L885" i="1"/>
  <c r="G972" i="1"/>
  <c r="D972" i="1"/>
  <c r="K972" i="1"/>
  <c r="F972" i="1"/>
  <c r="J972" i="1"/>
  <c r="L972" i="1"/>
  <c r="G1025" i="1"/>
  <c r="D1025" i="1"/>
  <c r="K1025" i="1"/>
  <c r="F1025" i="1"/>
  <c r="J1025" i="1"/>
  <c r="L1025" i="1"/>
  <c r="G1233" i="1"/>
  <c r="D1233" i="1"/>
  <c r="K1233" i="1"/>
  <c r="F1233" i="1"/>
  <c r="J1233" i="1"/>
  <c r="L1233" i="1"/>
  <c r="G1330" i="1"/>
  <c r="D1330" i="1"/>
  <c r="K1330" i="1"/>
  <c r="F1330" i="1"/>
  <c r="J1330" i="1"/>
  <c r="L1330" i="1"/>
  <c r="G1472" i="1"/>
  <c r="D1472" i="1"/>
  <c r="K1472" i="1"/>
  <c r="F1472" i="1"/>
  <c r="J1472" i="1"/>
  <c r="L1472" i="1"/>
  <c r="G1515" i="1"/>
  <c r="D1515" i="1"/>
  <c r="K1515" i="1"/>
  <c r="F1515" i="1"/>
  <c r="J1515" i="1"/>
  <c r="L1515" i="1"/>
  <c r="G1014" i="1"/>
  <c r="D1014" i="1"/>
  <c r="K1014" i="1"/>
  <c r="F1014" i="1"/>
  <c r="J1014" i="1"/>
  <c r="L1014" i="1"/>
  <c r="G1263" i="1"/>
  <c r="D1263" i="1"/>
  <c r="K1263" i="1"/>
  <c r="F1263" i="1"/>
  <c r="J1263" i="1"/>
  <c r="L1263" i="1"/>
  <c r="G1352" i="1"/>
  <c r="D1352" i="1"/>
  <c r="K1352" i="1"/>
  <c r="F1352" i="1"/>
  <c r="J1352" i="1"/>
  <c r="L1352" i="1"/>
  <c r="G1499" i="1"/>
  <c r="D1499" i="1"/>
  <c r="K1499" i="1"/>
  <c r="F1499" i="1"/>
  <c r="J1499" i="1"/>
  <c r="L1499" i="1"/>
  <c r="G1555" i="1"/>
  <c r="D1555" i="1"/>
  <c r="K1555" i="1"/>
  <c r="F1555" i="1"/>
  <c r="J1555" i="1"/>
  <c r="L1555" i="1"/>
  <c r="G1252" i="1"/>
  <c r="D1252" i="1"/>
  <c r="K1252" i="1"/>
  <c r="F1252" i="1"/>
  <c r="J1252" i="1"/>
  <c r="L1252" i="1"/>
  <c r="G1305" i="1"/>
  <c r="D1305" i="1"/>
  <c r="K1305" i="1"/>
  <c r="F1305" i="1"/>
  <c r="J1305" i="1"/>
  <c r="L1305" i="1"/>
  <c r="G1367" i="1"/>
  <c r="D1367" i="1"/>
  <c r="K1367" i="1"/>
  <c r="F1367" i="1"/>
  <c r="J1367" i="1"/>
  <c r="L1367" i="1"/>
  <c r="G1464" i="1"/>
  <c r="D1464" i="1"/>
  <c r="K1464" i="1"/>
  <c r="F1464" i="1"/>
  <c r="J1464" i="1"/>
  <c r="L1464" i="1"/>
  <c r="G84" i="1"/>
  <c r="D84" i="1"/>
  <c r="K84" i="1"/>
  <c r="F84" i="1"/>
  <c r="J84" i="1"/>
  <c r="L84" i="1"/>
  <c r="G113" i="1"/>
  <c r="D113" i="1"/>
  <c r="K113" i="1"/>
  <c r="F113" i="1"/>
  <c r="J113" i="1"/>
  <c r="L113" i="1"/>
  <c r="G129" i="1"/>
  <c r="D129" i="1"/>
  <c r="K129" i="1"/>
  <c r="F129" i="1"/>
  <c r="J129" i="1"/>
  <c r="L129" i="1"/>
  <c r="G152" i="1"/>
  <c r="D152" i="1"/>
  <c r="K152" i="1"/>
  <c r="F152" i="1"/>
  <c r="J152" i="1"/>
  <c r="L152" i="1"/>
  <c r="G171" i="1"/>
  <c r="D171" i="1"/>
  <c r="K171" i="1"/>
  <c r="F171" i="1"/>
  <c r="J171" i="1"/>
  <c r="L171" i="1"/>
  <c r="G187" i="1"/>
  <c r="D187" i="1"/>
  <c r="K187" i="1"/>
  <c r="F187" i="1"/>
  <c r="J187" i="1"/>
  <c r="L187" i="1"/>
  <c r="G199" i="1"/>
  <c r="D199" i="1"/>
  <c r="K199" i="1"/>
  <c r="F199" i="1"/>
  <c r="J199" i="1"/>
  <c r="L199" i="1"/>
  <c r="G208" i="1"/>
  <c r="D208" i="1"/>
  <c r="K208" i="1"/>
  <c r="F208" i="1"/>
  <c r="J208" i="1"/>
  <c r="L208" i="1"/>
  <c r="G239" i="1"/>
  <c r="D239" i="1"/>
  <c r="K239" i="1"/>
  <c r="F239" i="1"/>
  <c r="J239" i="1"/>
  <c r="L239" i="1"/>
  <c r="G248" i="1"/>
  <c r="D248" i="1"/>
  <c r="K248" i="1"/>
  <c r="F248" i="1"/>
  <c r="J248" i="1"/>
  <c r="L248" i="1"/>
  <c r="G264" i="1"/>
  <c r="D264" i="1"/>
  <c r="K264" i="1"/>
  <c r="F264" i="1"/>
  <c r="J264" i="1"/>
  <c r="L264" i="1"/>
  <c r="G276" i="1"/>
  <c r="D276" i="1"/>
  <c r="K276" i="1"/>
  <c r="F276" i="1"/>
  <c r="J276" i="1"/>
  <c r="L276" i="1"/>
  <c r="G286" i="1"/>
  <c r="D286" i="1"/>
  <c r="K286" i="1"/>
  <c r="F286" i="1"/>
  <c r="J286" i="1"/>
  <c r="L286" i="1"/>
  <c r="G301" i="1"/>
  <c r="D301" i="1"/>
  <c r="K301" i="1"/>
  <c r="F301" i="1"/>
  <c r="J301" i="1"/>
  <c r="L301" i="1"/>
  <c r="G310" i="1"/>
  <c r="D310" i="1"/>
  <c r="K310" i="1"/>
  <c r="F310" i="1"/>
  <c r="J310" i="1"/>
  <c r="L310" i="1"/>
  <c r="G319" i="1"/>
  <c r="D319" i="1"/>
  <c r="K319" i="1"/>
  <c r="F319" i="1"/>
  <c r="J319" i="1"/>
  <c r="L319" i="1"/>
  <c r="G331" i="1"/>
  <c r="D331" i="1"/>
  <c r="K331" i="1"/>
  <c r="F331" i="1"/>
  <c r="J331" i="1"/>
  <c r="L331" i="1"/>
  <c r="G341" i="1"/>
  <c r="D341" i="1"/>
  <c r="K341" i="1"/>
  <c r="F341" i="1"/>
  <c r="J341" i="1"/>
  <c r="L341" i="1"/>
  <c r="G355" i="1"/>
  <c r="D355" i="1"/>
  <c r="K355" i="1"/>
  <c r="F355" i="1"/>
  <c r="J355" i="1"/>
  <c r="L355" i="1"/>
  <c r="G366" i="1"/>
  <c r="D366" i="1"/>
  <c r="K366" i="1"/>
  <c r="F366" i="1"/>
  <c r="J366" i="1"/>
  <c r="L366" i="1"/>
  <c r="G378" i="1"/>
  <c r="D378" i="1"/>
  <c r="K378" i="1"/>
  <c r="F378" i="1"/>
  <c r="J378" i="1"/>
  <c r="L378" i="1"/>
  <c r="G391" i="1"/>
  <c r="D391" i="1"/>
  <c r="K391" i="1"/>
  <c r="F391" i="1"/>
  <c r="J391" i="1"/>
  <c r="L391" i="1"/>
  <c r="G405" i="1"/>
  <c r="D405" i="1"/>
  <c r="K405" i="1"/>
  <c r="F405" i="1"/>
  <c r="J405" i="1"/>
  <c r="L405" i="1"/>
  <c r="G423" i="1"/>
  <c r="D423" i="1"/>
  <c r="K423" i="1"/>
  <c r="F423" i="1"/>
  <c r="J423" i="1"/>
  <c r="L423" i="1"/>
  <c r="G441" i="1"/>
  <c r="D441" i="1"/>
  <c r="K441" i="1"/>
  <c r="F441" i="1"/>
  <c r="J441" i="1"/>
  <c r="L441" i="1"/>
  <c r="G461" i="1"/>
  <c r="D461" i="1"/>
  <c r="K461" i="1"/>
  <c r="F461" i="1"/>
  <c r="J461" i="1"/>
  <c r="L461" i="1"/>
  <c r="G468" i="1"/>
  <c r="D468" i="1"/>
  <c r="K468" i="1"/>
  <c r="F468" i="1"/>
  <c r="J468" i="1"/>
  <c r="L468" i="1"/>
  <c r="G471" i="1"/>
  <c r="D471" i="1"/>
  <c r="K471" i="1"/>
  <c r="F471" i="1"/>
  <c r="J471" i="1"/>
  <c r="L471" i="1"/>
  <c r="G483" i="1"/>
  <c r="D483" i="1"/>
  <c r="K483" i="1"/>
  <c r="F483" i="1"/>
  <c r="J483" i="1"/>
  <c r="L483" i="1"/>
  <c r="G492" i="1"/>
  <c r="D492" i="1"/>
  <c r="K492" i="1"/>
  <c r="F492" i="1"/>
  <c r="J492" i="1"/>
  <c r="L492" i="1"/>
  <c r="G497" i="1"/>
  <c r="D497" i="1"/>
  <c r="K497" i="1"/>
  <c r="F497" i="1"/>
  <c r="J497" i="1"/>
  <c r="L497" i="1"/>
  <c r="G504" i="1"/>
  <c r="D504" i="1"/>
  <c r="K504" i="1"/>
  <c r="F504" i="1"/>
  <c r="J504" i="1"/>
  <c r="L504" i="1"/>
  <c r="G516" i="1"/>
  <c r="D516" i="1"/>
  <c r="K516" i="1"/>
  <c r="F516" i="1"/>
  <c r="J516" i="1"/>
  <c r="L516" i="1"/>
  <c r="G579" i="1"/>
  <c r="D579" i="1"/>
  <c r="K579" i="1"/>
  <c r="F579" i="1"/>
  <c r="J579" i="1"/>
  <c r="L579" i="1"/>
  <c r="G623" i="1"/>
  <c r="D623" i="1"/>
  <c r="K623" i="1"/>
  <c r="F623" i="1"/>
  <c r="J623" i="1"/>
  <c r="L623" i="1"/>
  <c r="G640" i="1"/>
  <c r="D640" i="1"/>
  <c r="K640" i="1"/>
  <c r="F640" i="1"/>
  <c r="J640" i="1"/>
  <c r="L640" i="1"/>
  <c r="G661" i="1"/>
  <c r="D661" i="1"/>
  <c r="K661" i="1"/>
  <c r="F661" i="1"/>
  <c r="J661" i="1"/>
  <c r="L661" i="1"/>
  <c r="G708" i="1"/>
  <c r="D708" i="1"/>
  <c r="K708" i="1"/>
  <c r="F708" i="1"/>
  <c r="J708" i="1"/>
  <c r="L708" i="1"/>
  <c r="G722" i="1"/>
  <c r="D722" i="1"/>
  <c r="K722" i="1"/>
  <c r="F722" i="1"/>
  <c r="J722" i="1"/>
  <c r="L722" i="1"/>
  <c r="G746" i="1"/>
  <c r="D746" i="1"/>
  <c r="K746" i="1"/>
  <c r="F746" i="1"/>
  <c r="J746" i="1"/>
  <c r="L746" i="1"/>
  <c r="G794" i="1"/>
  <c r="D794" i="1"/>
  <c r="K794" i="1"/>
  <c r="F794" i="1"/>
  <c r="J794" i="1"/>
  <c r="L794" i="1"/>
  <c r="G823" i="1"/>
  <c r="D823" i="1"/>
  <c r="K823" i="1"/>
  <c r="F823" i="1"/>
  <c r="J823" i="1"/>
  <c r="L823" i="1"/>
  <c r="G850" i="1"/>
  <c r="D850" i="1"/>
  <c r="K850" i="1"/>
  <c r="F850" i="1"/>
  <c r="J850" i="1"/>
  <c r="L850" i="1"/>
  <c r="G871" i="1"/>
  <c r="D871" i="1"/>
  <c r="K871" i="1"/>
  <c r="F871" i="1"/>
  <c r="J871" i="1"/>
  <c r="L871" i="1"/>
  <c r="G909" i="1"/>
  <c r="D909" i="1"/>
  <c r="K909" i="1"/>
  <c r="F909" i="1"/>
  <c r="J909" i="1"/>
  <c r="L909" i="1"/>
  <c r="G958" i="1"/>
  <c r="D958" i="1"/>
  <c r="K958" i="1"/>
  <c r="F958" i="1"/>
  <c r="J958" i="1"/>
  <c r="L958" i="1"/>
  <c r="G986" i="1"/>
  <c r="D986" i="1"/>
  <c r="K986" i="1"/>
  <c r="F986" i="1"/>
  <c r="J986" i="1"/>
  <c r="L986" i="1"/>
  <c r="G1021" i="1"/>
  <c r="D1021" i="1"/>
  <c r="K1021" i="1"/>
  <c r="F1021" i="1"/>
  <c r="J1021" i="1"/>
  <c r="L1021" i="1"/>
  <c r="G1043" i="1"/>
  <c r="D1043" i="1"/>
  <c r="K1043" i="1"/>
  <c r="F1043" i="1"/>
  <c r="J1043" i="1"/>
  <c r="L1043" i="1"/>
  <c r="G1080" i="1"/>
  <c r="D1080" i="1"/>
  <c r="K1080" i="1"/>
  <c r="F1080" i="1"/>
  <c r="J1080" i="1"/>
  <c r="L1080" i="1"/>
  <c r="G1105" i="1"/>
  <c r="D1105" i="1"/>
  <c r="K1105" i="1"/>
  <c r="F1105" i="1"/>
  <c r="J1105" i="1"/>
  <c r="L1105" i="1"/>
  <c r="G1153" i="1"/>
  <c r="D1153" i="1"/>
  <c r="K1153" i="1"/>
  <c r="F1153" i="1"/>
  <c r="J1153" i="1"/>
  <c r="L1153" i="1"/>
  <c r="G1183" i="1"/>
  <c r="D1183" i="1"/>
  <c r="K1183" i="1"/>
  <c r="F1183" i="1"/>
  <c r="J1183" i="1"/>
  <c r="L1183" i="1"/>
  <c r="G1234" i="1"/>
  <c r="D1234" i="1"/>
  <c r="K1234" i="1"/>
  <c r="F1234" i="1"/>
  <c r="J1234" i="1"/>
  <c r="L1234" i="1"/>
  <c r="G1274" i="1"/>
  <c r="D1274" i="1"/>
  <c r="K1274" i="1"/>
  <c r="F1274" i="1"/>
  <c r="J1274" i="1"/>
  <c r="L1274" i="1"/>
  <c r="G1298" i="1"/>
  <c r="D1298" i="1"/>
  <c r="K1298" i="1"/>
  <c r="F1298" i="1"/>
  <c r="J1298" i="1"/>
  <c r="L1298" i="1"/>
  <c r="G1318" i="1"/>
  <c r="D1318" i="1"/>
  <c r="K1318" i="1"/>
  <c r="F1318" i="1"/>
  <c r="J1318" i="1"/>
  <c r="L1318" i="1"/>
  <c r="G1368" i="1"/>
  <c r="D1368" i="1"/>
  <c r="K1368" i="1"/>
  <c r="F1368" i="1"/>
  <c r="J1368" i="1"/>
  <c r="L1368" i="1"/>
  <c r="G1388" i="1"/>
  <c r="D1388" i="1"/>
  <c r="K1388" i="1"/>
  <c r="F1388" i="1"/>
  <c r="J1388" i="1"/>
  <c r="L1388" i="1"/>
  <c r="G1410" i="1"/>
  <c r="D1410" i="1"/>
  <c r="K1410" i="1"/>
  <c r="F1410" i="1"/>
  <c r="J1410" i="1"/>
  <c r="L1410" i="1"/>
  <c r="G1447" i="1"/>
  <c r="D1447" i="1"/>
  <c r="K1447" i="1"/>
  <c r="F1447" i="1"/>
  <c r="J1447" i="1"/>
  <c r="L1447" i="1"/>
  <c r="G1473" i="1"/>
  <c r="D1473" i="1"/>
  <c r="K1473" i="1"/>
  <c r="F1473" i="1"/>
  <c r="J1473" i="1"/>
  <c r="L1473" i="1"/>
  <c r="G1493" i="1"/>
  <c r="D1493" i="1"/>
  <c r="K1493" i="1"/>
  <c r="F1493" i="1"/>
  <c r="J1493" i="1"/>
  <c r="L1493" i="1"/>
  <c r="G1521" i="1"/>
  <c r="D1521" i="1"/>
  <c r="K1521" i="1"/>
  <c r="F1521" i="1"/>
  <c r="J1521" i="1"/>
  <c r="L1521" i="1"/>
  <c r="G1542" i="1"/>
  <c r="D1542" i="1"/>
  <c r="K1542" i="1"/>
  <c r="F1542" i="1"/>
  <c r="J1542" i="1"/>
  <c r="L1542" i="1"/>
  <c r="G29" i="1"/>
  <c r="D29" i="1"/>
  <c r="K29" i="1"/>
  <c r="F29" i="1"/>
  <c r="J29" i="1"/>
  <c r="L29" i="1"/>
  <c r="G120" i="1"/>
  <c r="D120" i="1"/>
  <c r="K120" i="1"/>
  <c r="F120" i="1"/>
  <c r="J120" i="1"/>
  <c r="L120" i="1"/>
  <c r="G384" i="1"/>
  <c r="D384" i="1"/>
  <c r="K384" i="1"/>
  <c r="F384" i="1"/>
  <c r="J384" i="1"/>
  <c r="L384" i="1"/>
  <c r="G444" i="1"/>
  <c r="D444" i="1"/>
  <c r="K444" i="1"/>
  <c r="F444" i="1"/>
  <c r="J444" i="1"/>
  <c r="L444" i="1"/>
  <c r="G555" i="1"/>
  <c r="D555" i="1"/>
  <c r="K555" i="1"/>
  <c r="F555" i="1"/>
  <c r="J555" i="1"/>
  <c r="L555" i="1"/>
  <c r="G881" i="1"/>
  <c r="D881" i="1"/>
  <c r="K881" i="1"/>
  <c r="F881" i="1"/>
  <c r="J881" i="1"/>
  <c r="L881" i="1"/>
  <c r="G919" i="1"/>
  <c r="D919" i="1"/>
  <c r="K919" i="1"/>
  <c r="F919" i="1"/>
  <c r="J919" i="1"/>
  <c r="L919" i="1"/>
  <c r="G1136" i="1"/>
  <c r="D1136" i="1"/>
  <c r="K1136" i="1"/>
  <c r="F1136" i="1"/>
  <c r="J1136" i="1"/>
  <c r="L1136" i="1"/>
  <c r="G1192" i="1"/>
  <c r="D1192" i="1"/>
  <c r="K1192" i="1"/>
  <c r="F1192" i="1"/>
  <c r="J1192" i="1"/>
  <c r="L1192" i="1"/>
  <c r="G1304" i="1"/>
  <c r="D1304" i="1"/>
  <c r="K1304" i="1"/>
  <c r="F1304" i="1"/>
  <c r="J1304" i="1"/>
  <c r="L1304" i="1"/>
  <c r="G1341" i="1"/>
  <c r="D1341" i="1"/>
  <c r="K1341" i="1"/>
  <c r="F1341" i="1"/>
  <c r="J1341" i="1"/>
  <c r="L1341" i="1"/>
  <c r="G1381" i="1"/>
  <c r="D1381" i="1"/>
  <c r="K1381" i="1"/>
  <c r="F1381" i="1"/>
  <c r="J1381" i="1"/>
  <c r="L1381" i="1"/>
  <c r="G1468" i="1"/>
  <c r="D1468" i="1"/>
  <c r="K1468" i="1"/>
  <c r="F1468" i="1"/>
  <c r="J1468" i="1"/>
  <c r="L1468" i="1"/>
  <c r="G1047" i="1"/>
  <c r="D1047" i="1"/>
  <c r="K1047" i="1"/>
  <c r="F1047" i="1"/>
  <c r="J1047" i="1"/>
  <c r="L1047" i="1"/>
  <c r="G1208" i="1"/>
  <c r="D1208" i="1"/>
  <c r="K1208" i="1"/>
  <c r="F1208" i="1"/>
  <c r="J1208" i="1"/>
  <c r="L1208" i="1"/>
  <c r="G1469" i="1"/>
  <c r="D1469" i="1"/>
  <c r="K1469" i="1"/>
  <c r="F1469" i="1"/>
  <c r="J1469" i="1"/>
  <c r="L1469" i="1"/>
  <c r="G1209" i="1"/>
  <c r="D1209" i="1"/>
  <c r="K1209" i="1"/>
  <c r="F1209" i="1"/>
  <c r="J1209" i="1"/>
  <c r="L1209" i="1"/>
  <c r="G1278" i="1"/>
  <c r="D1278" i="1"/>
  <c r="K1278" i="1"/>
  <c r="F1278" i="1"/>
  <c r="J1278" i="1"/>
  <c r="L1278" i="1"/>
  <c r="G1137" i="1"/>
  <c r="D1137" i="1"/>
  <c r="K1137" i="1"/>
  <c r="F1137" i="1"/>
  <c r="J1137" i="1"/>
  <c r="L1137" i="1"/>
  <c r="G1165" i="1"/>
  <c r="D1165" i="1"/>
  <c r="K1165" i="1"/>
  <c r="F1165" i="1"/>
  <c r="J1165" i="1"/>
  <c r="L1165" i="1"/>
  <c r="G1253" i="1"/>
  <c r="D1253" i="1"/>
  <c r="K1253" i="1"/>
  <c r="F1253" i="1"/>
  <c r="J1253" i="1"/>
  <c r="L1253" i="1"/>
  <c r="G1291" i="1"/>
  <c r="D1291" i="1"/>
  <c r="K1291" i="1"/>
  <c r="F1291" i="1"/>
  <c r="J1291" i="1"/>
  <c r="L1291" i="1"/>
  <c r="G1306" i="1"/>
  <c r="D1306" i="1"/>
  <c r="K1306" i="1"/>
  <c r="F1306" i="1"/>
  <c r="J1306" i="1"/>
  <c r="L1306" i="1"/>
  <c r="G1398" i="1"/>
  <c r="D1398" i="1"/>
  <c r="K1398" i="1"/>
  <c r="F1398" i="1"/>
  <c r="J1398" i="1"/>
  <c r="L1398" i="1"/>
  <c r="G1417" i="1"/>
  <c r="D1417" i="1"/>
  <c r="K1417" i="1"/>
  <c r="F1417" i="1"/>
  <c r="J1417" i="1"/>
  <c r="L1417" i="1"/>
  <c r="G1433" i="1"/>
  <c r="D1433" i="1"/>
  <c r="K1433" i="1"/>
  <c r="F1433" i="1"/>
  <c r="J1433" i="1"/>
  <c r="L1433" i="1"/>
  <c r="G1454" i="1"/>
  <c r="D1454" i="1"/>
  <c r="K1454" i="1"/>
  <c r="F1454" i="1"/>
  <c r="J1454" i="1"/>
  <c r="L1454" i="1"/>
  <c r="G1489" i="1"/>
  <c r="D1489" i="1"/>
  <c r="K1489" i="1"/>
  <c r="F1489" i="1"/>
  <c r="J1489" i="1"/>
  <c r="L1489" i="1"/>
  <c r="G1522" i="1"/>
  <c r="D1522" i="1"/>
  <c r="K1522" i="1"/>
  <c r="F1522" i="1"/>
  <c r="J1522" i="1"/>
  <c r="L1522" i="1"/>
  <c r="G973" i="1"/>
  <c r="D973" i="1"/>
  <c r="K973" i="1"/>
  <c r="F973" i="1"/>
  <c r="J973" i="1"/>
  <c r="L973" i="1"/>
  <c r="G1223" i="1"/>
  <c r="D1223" i="1"/>
  <c r="K1223" i="1"/>
  <c r="F1223" i="1"/>
  <c r="J1223" i="1"/>
  <c r="L1223" i="1"/>
  <c r="G1275" i="1"/>
  <c r="D1275" i="1"/>
  <c r="K1275" i="1"/>
  <c r="F1275" i="1"/>
  <c r="J1275" i="1"/>
  <c r="L1275" i="1"/>
  <c r="G1312" i="1"/>
  <c r="D1312" i="1"/>
  <c r="K1312" i="1"/>
  <c r="F1312" i="1"/>
  <c r="J1312" i="1"/>
  <c r="L1312" i="1"/>
  <c r="G1369" i="1"/>
  <c r="D1369" i="1"/>
  <c r="K1369" i="1"/>
  <c r="F1369" i="1"/>
  <c r="J1369" i="1"/>
  <c r="L1369" i="1"/>
  <c r="G1423" i="1"/>
  <c r="D1423" i="1"/>
  <c r="K1423" i="1"/>
  <c r="F1423" i="1"/>
  <c r="J1423" i="1"/>
  <c r="L1423" i="1"/>
  <c r="G1543" i="1"/>
  <c r="D1543" i="1"/>
  <c r="K1543" i="1"/>
  <c r="F1543" i="1"/>
  <c r="J1543" i="1"/>
  <c r="L1543" i="1"/>
  <c r="G36" i="1"/>
  <c r="D36" i="1"/>
  <c r="K36" i="1"/>
  <c r="F36" i="1"/>
  <c r="J36" i="1"/>
  <c r="L36" i="1"/>
  <c r="G141" i="1"/>
  <c r="D141" i="1"/>
  <c r="K141" i="1"/>
  <c r="F141" i="1"/>
  <c r="J141" i="1"/>
  <c r="L141" i="1"/>
  <c r="G145" i="1"/>
  <c r="D145" i="1"/>
  <c r="K145" i="1"/>
  <c r="F145" i="1"/>
  <c r="J145" i="1"/>
  <c r="L145" i="1"/>
  <c r="G150" i="1"/>
  <c r="D150" i="1"/>
  <c r="K150" i="1"/>
  <c r="F150" i="1"/>
  <c r="J150" i="1"/>
  <c r="L150" i="1"/>
  <c r="G163" i="1"/>
  <c r="D163" i="1"/>
  <c r="K163" i="1"/>
  <c r="F163" i="1"/>
  <c r="J163" i="1"/>
  <c r="L163" i="1"/>
  <c r="G178" i="1"/>
  <c r="D178" i="1"/>
  <c r="K178" i="1"/>
  <c r="F178" i="1"/>
  <c r="J178" i="1"/>
  <c r="L178" i="1"/>
  <c r="G195" i="1"/>
  <c r="D195" i="1"/>
  <c r="K195" i="1"/>
  <c r="F195" i="1"/>
  <c r="J195" i="1"/>
  <c r="L195" i="1"/>
  <c r="G209" i="1"/>
  <c r="D209" i="1"/>
  <c r="K209" i="1"/>
  <c r="F209" i="1"/>
  <c r="J209" i="1"/>
  <c r="L209" i="1"/>
  <c r="G231" i="1"/>
  <c r="D231" i="1"/>
  <c r="K231" i="1"/>
  <c r="F231" i="1"/>
  <c r="J231" i="1"/>
  <c r="L231" i="1"/>
  <c r="G242" i="1"/>
  <c r="D242" i="1"/>
  <c r="K242" i="1"/>
  <c r="F242" i="1"/>
  <c r="J242" i="1"/>
  <c r="L242" i="1"/>
  <c r="G258" i="1"/>
  <c r="D258" i="1"/>
  <c r="K258" i="1"/>
  <c r="F258" i="1"/>
  <c r="J258" i="1"/>
  <c r="L258" i="1"/>
  <c r="G268" i="1"/>
  <c r="D268" i="1"/>
  <c r="K268" i="1"/>
  <c r="F268" i="1"/>
  <c r="J268" i="1"/>
  <c r="L268" i="1"/>
  <c r="G269" i="1"/>
  <c r="D269" i="1"/>
  <c r="K269" i="1"/>
  <c r="F269" i="1"/>
  <c r="J269" i="1"/>
  <c r="L269" i="1"/>
  <c r="G272" i="1"/>
  <c r="D272" i="1"/>
  <c r="K272" i="1"/>
  <c r="F272" i="1"/>
  <c r="J272" i="1"/>
  <c r="L272" i="1"/>
  <c r="G280" i="1"/>
  <c r="D280" i="1"/>
  <c r="K280" i="1"/>
  <c r="F280" i="1"/>
  <c r="J280" i="1"/>
  <c r="L280" i="1"/>
  <c r="G294" i="1"/>
  <c r="D294" i="1"/>
  <c r="K294" i="1"/>
  <c r="F294" i="1"/>
  <c r="J294" i="1"/>
  <c r="L294" i="1"/>
  <c r="G297" i="1"/>
  <c r="D297" i="1"/>
  <c r="K297" i="1"/>
  <c r="F297" i="1"/>
  <c r="J297" i="1"/>
  <c r="L297" i="1"/>
  <c r="G305" i="1"/>
  <c r="D305" i="1"/>
  <c r="K305" i="1"/>
  <c r="F305" i="1"/>
  <c r="J305" i="1"/>
  <c r="L305" i="1"/>
  <c r="G314" i="1"/>
  <c r="D314" i="1"/>
  <c r="K314" i="1"/>
  <c r="F314" i="1"/>
  <c r="J314" i="1"/>
  <c r="L314" i="1"/>
  <c r="G323" i="1"/>
  <c r="D323" i="1"/>
  <c r="K323" i="1"/>
  <c r="F323" i="1"/>
  <c r="J323" i="1"/>
  <c r="L323" i="1"/>
  <c r="G339" i="1"/>
  <c r="D339" i="1"/>
  <c r="K339" i="1"/>
  <c r="F339" i="1"/>
  <c r="J339" i="1"/>
  <c r="L339" i="1"/>
  <c r="G350" i="1"/>
  <c r="D350" i="1"/>
  <c r="K350" i="1"/>
  <c r="F350" i="1"/>
  <c r="J350" i="1"/>
  <c r="L350" i="1"/>
  <c r="G358" i="1"/>
  <c r="D358" i="1"/>
  <c r="K358" i="1"/>
  <c r="F358" i="1"/>
  <c r="J358" i="1"/>
  <c r="L358" i="1"/>
  <c r="G359" i="1"/>
  <c r="D359" i="1"/>
  <c r="K359" i="1"/>
  <c r="F359" i="1"/>
  <c r="J359" i="1"/>
  <c r="L359" i="1"/>
  <c r="G369" i="1"/>
  <c r="D369" i="1"/>
  <c r="K369" i="1"/>
  <c r="F369" i="1"/>
  <c r="J369" i="1"/>
  <c r="L369" i="1"/>
  <c r="G385" i="1"/>
  <c r="D385" i="1"/>
  <c r="K385" i="1"/>
  <c r="F385" i="1"/>
  <c r="J385" i="1"/>
  <c r="L385" i="1"/>
  <c r="G401" i="1"/>
  <c r="D401" i="1"/>
  <c r="K401" i="1"/>
  <c r="F401" i="1"/>
  <c r="J401" i="1"/>
  <c r="L401" i="1"/>
  <c r="G413" i="1"/>
  <c r="D413" i="1"/>
  <c r="K413" i="1"/>
  <c r="F413" i="1"/>
  <c r="J413" i="1"/>
  <c r="L413" i="1"/>
  <c r="G425" i="1"/>
  <c r="D425" i="1"/>
  <c r="K425" i="1"/>
  <c r="F425" i="1"/>
  <c r="J425" i="1"/>
  <c r="L425" i="1"/>
  <c r="G435" i="1"/>
  <c r="D435" i="1"/>
  <c r="K435" i="1"/>
  <c r="F435" i="1"/>
  <c r="J435" i="1"/>
  <c r="L435" i="1"/>
  <c r="G449" i="1"/>
  <c r="D449" i="1"/>
  <c r="K449" i="1"/>
  <c r="F449" i="1"/>
  <c r="J449" i="1"/>
  <c r="L449" i="1"/>
  <c r="G458" i="1"/>
  <c r="D458" i="1"/>
  <c r="K458" i="1"/>
  <c r="F458" i="1"/>
  <c r="J458" i="1"/>
  <c r="L458" i="1"/>
  <c r="G463" i="1"/>
  <c r="D463" i="1"/>
  <c r="K463" i="1"/>
  <c r="F463" i="1"/>
  <c r="J463" i="1"/>
  <c r="L463" i="1"/>
  <c r="G472" i="1"/>
  <c r="D472" i="1"/>
  <c r="K472" i="1"/>
  <c r="F472" i="1"/>
  <c r="J472" i="1"/>
  <c r="L472" i="1"/>
  <c r="G484" i="1"/>
  <c r="D484" i="1"/>
  <c r="K484" i="1"/>
  <c r="F484" i="1"/>
  <c r="J484" i="1"/>
  <c r="L484" i="1"/>
  <c r="G531" i="1"/>
  <c r="D531" i="1"/>
  <c r="K531" i="1"/>
  <c r="F531" i="1"/>
  <c r="J531" i="1"/>
  <c r="L531" i="1"/>
  <c r="G532" i="1"/>
  <c r="D532" i="1"/>
  <c r="K532" i="1"/>
  <c r="F532" i="1"/>
  <c r="J532" i="1"/>
  <c r="L532" i="1"/>
  <c r="G544" i="1"/>
  <c r="D544" i="1"/>
  <c r="K544" i="1"/>
  <c r="F544" i="1"/>
  <c r="J544" i="1"/>
  <c r="L544" i="1"/>
  <c r="G568" i="1"/>
  <c r="D568" i="1"/>
  <c r="K568" i="1"/>
  <c r="F568" i="1"/>
  <c r="J568" i="1"/>
  <c r="L568" i="1"/>
  <c r="G578" i="1"/>
  <c r="D578" i="1"/>
  <c r="K578" i="1"/>
  <c r="F578" i="1"/>
  <c r="J578" i="1"/>
  <c r="L578" i="1"/>
  <c r="G602" i="1"/>
  <c r="D602" i="1"/>
  <c r="K602" i="1"/>
  <c r="F602" i="1"/>
  <c r="J602" i="1"/>
  <c r="L602" i="1"/>
  <c r="G634" i="1"/>
  <c r="D634" i="1"/>
  <c r="K634" i="1"/>
  <c r="F634" i="1"/>
  <c r="J634" i="1"/>
  <c r="L634" i="1"/>
  <c r="G663" i="1"/>
  <c r="D663" i="1"/>
  <c r="K663" i="1"/>
  <c r="F663" i="1"/>
  <c r="J663" i="1"/>
  <c r="L663" i="1"/>
  <c r="G712" i="1"/>
  <c r="D712" i="1"/>
  <c r="K712" i="1"/>
  <c r="F712" i="1"/>
  <c r="J712" i="1"/>
  <c r="L712" i="1"/>
  <c r="G758" i="1"/>
  <c r="D758" i="1"/>
  <c r="K758" i="1"/>
  <c r="F758" i="1"/>
  <c r="J758" i="1"/>
  <c r="L758" i="1"/>
  <c r="G804" i="1"/>
  <c r="D804" i="1"/>
  <c r="K804" i="1"/>
  <c r="F804" i="1"/>
  <c r="J804" i="1"/>
  <c r="L804" i="1"/>
  <c r="G832" i="1"/>
  <c r="D832" i="1"/>
  <c r="K832" i="1"/>
  <c r="F832" i="1"/>
  <c r="J832" i="1"/>
  <c r="L832" i="1"/>
  <c r="G886" i="1"/>
  <c r="D886" i="1"/>
  <c r="K886" i="1"/>
  <c r="F886" i="1"/>
  <c r="J886" i="1"/>
  <c r="L886" i="1"/>
  <c r="G963" i="1"/>
  <c r="D963" i="1"/>
  <c r="K963" i="1"/>
  <c r="F963" i="1"/>
  <c r="J963" i="1"/>
  <c r="L963" i="1"/>
  <c r="G1031" i="1"/>
  <c r="D1031" i="1"/>
  <c r="K1031" i="1"/>
  <c r="F1031" i="1"/>
  <c r="J1031" i="1"/>
  <c r="L1031" i="1"/>
  <c r="G1095" i="1"/>
  <c r="D1095" i="1"/>
  <c r="K1095" i="1"/>
  <c r="F1095" i="1"/>
  <c r="J1095" i="1"/>
  <c r="L1095" i="1"/>
  <c r="G729" i="1"/>
  <c r="D729" i="1"/>
  <c r="K729" i="1"/>
  <c r="F729" i="1"/>
  <c r="J729" i="1"/>
  <c r="L729" i="1"/>
  <c r="G738" i="1"/>
  <c r="D738" i="1"/>
  <c r="K738" i="1"/>
  <c r="F738" i="1"/>
  <c r="J738" i="1"/>
  <c r="L738" i="1"/>
  <c r="G860" i="1"/>
  <c r="D860" i="1"/>
  <c r="K860" i="1"/>
  <c r="F860" i="1"/>
  <c r="J860" i="1"/>
  <c r="L860" i="1"/>
  <c r="G901" i="1"/>
  <c r="D901" i="1"/>
  <c r="K901" i="1"/>
  <c r="F901" i="1"/>
  <c r="J901" i="1"/>
  <c r="L901" i="1"/>
  <c r="G1067" i="1"/>
  <c r="D1067" i="1"/>
  <c r="K1067" i="1"/>
  <c r="F1067" i="1"/>
  <c r="J1067" i="1"/>
  <c r="L1067" i="1"/>
  <c r="G1147" i="1"/>
  <c r="D1147" i="1"/>
  <c r="K1147" i="1"/>
  <c r="F1147" i="1"/>
  <c r="J1147" i="1"/>
  <c r="L1147" i="1"/>
  <c r="G1201" i="1"/>
  <c r="D1201" i="1"/>
  <c r="K1201" i="1"/>
  <c r="F1201" i="1"/>
  <c r="J1201" i="1"/>
  <c r="L1201" i="1"/>
  <c r="G1276" i="1"/>
  <c r="D1276" i="1"/>
  <c r="K1276" i="1"/>
  <c r="F1276" i="1"/>
  <c r="J1276" i="1"/>
  <c r="L1276" i="1"/>
  <c r="G1299" i="1"/>
  <c r="D1299" i="1"/>
  <c r="K1299" i="1"/>
  <c r="F1299" i="1"/>
  <c r="J1299" i="1"/>
  <c r="L1299" i="1"/>
  <c r="G1331" i="1"/>
  <c r="D1331" i="1"/>
  <c r="K1331" i="1"/>
  <c r="F1331" i="1"/>
  <c r="J1331" i="1"/>
  <c r="L1331" i="1"/>
  <c r="G1346" i="1"/>
  <c r="D1346" i="1"/>
  <c r="K1346" i="1"/>
  <c r="F1346" i="1"/>
  <c r="J1346" i="1"/>
  <c r="L1346" i="1"/>
  <c r="G1360" i="1"/>
  <c r="D1360" i="1"/>
  <c r="K1360" i="1"/>
  <c r="F1360" i="1"/>
  <c r="J1360" i="1"/>
  <c r="L1360" i="1"/>
  <c r="G1376" i="1"/>
  <c r="D1376" i="1"/>
  <c r="K1376" i="1"/>
  <c r="F1376" i="1"/>
  <c r="J1376" i="1"/>
  <c r="L1376" i="1"/>
  <c r="G1399" i="1"/>
  <c r="D1399" i="1"/>
  <c r="K1399" i="1"/>
  <c r="F1399" i="1"/>
  <c r="J1399" i="1"/>
  <c r="L1399" i="1"/>
  <c r="G1455" i="1"/>
  <c r="D1455" i="1"/>
  <c r="K1455" i="1"/>
  <c r="F1455" i="1"/>
  <c r="J1455" i="1"/>
  <c r="L1455" i="1"/>
  <c r="G1484" i="1"/>
  <c r="D1484" i="1"/>
  <c r="K1484" i="1"/>
  <c r="F1484" i="1"/>
  <c r="J1484" i="1"/>
  <c r="L1484" i="1"/>
  <c r="G1503" i="1"/>
  <c r="D1503" i="1"/>
  <c r="K1503" i="1"/>
  <c r="F1503" i="1"/>
  <c r="J1503" i="1"/>
  <c r="L1503" i="1"/>
  <c r="G1536" i="1"/>
  <c r="D1536" i="1"/>
  <c r="K1536" i="1"/>
  <c r="F1536" i="1"/>
  <c r="J1536" i="1"/>
  <c r="L1536" i="1"/>
  <c r="G1556" i="1"/>
  <c r="D1556" i="1"/>
  <c r="K1556" i="1"/>
  <c r="F1556" i="1"/>
  <c r="J1556" i="1"/>
  <c r="L1556" i="1"/>
  <c r="G89" i="1"/>
  <c r="D89" i="1"/>
  <c r="K89" i="1"/>
  <c r="F89" i="1"/>
  <c r="J89" i="1"/>
  <c r="L89" i="1"/>
  <c r="G109" i="1"/>
  <c r="D109" i="1"/>
  <c r="K109" i="1"/>
  <c r="F109" i="1"/>
  <c r="J109" i="1"/>
  <c r="L109" i="1"/>
  <c r="G121" i="1"/>
  <c r="D121" i="1"/>
  <c r="K121" i="1"/>
  <c r="F121" i="1"/>
  <c r="J121" i="1"/>
  <c r="L121" i="1"/>
  <c r="G140" i="1"/>
  <c r="D140" i="1"/>
  <c r="K140" i="1"/>
  <c r="F140" i="1"/>
  <c r="J140" i="1"/>
  <c r="L140" i="1"/>
  <c r="G183" i="1"/>
  <c r="D183" i="1"/>
  <c r="K183" i="1"/>
  <c r="F183" i="1"/>
  <c r="J183" i="1"/>
  <c r="L183" i="1"/>
  <c r="G206" i="1"/>
  <c r="D206" i="1"/>
  <c r="K206" i="1"/>
  <c r="F206" i="1"/>
  <c r="J206" i="1"/>
  <c r="L206" i="1"/>
  <c r="G230" i="1"/>
  <c r="D230" i="1"/>
  <c r="K230" i="1"/>
  <c r="F230" i="1"/>
  <c r="J230" i="1"/>
  <c r="L230" i="1"/>
  <c r="G243" i="1"/>
  <c r="D243" i="1"/>
  <c r="K243" i="1"/>
  <c r="F243" i="1"/>
  <c r="J243" i="1"/>
  <c r="L243" i="1"/>
  <c r="G246" i="1"/>
  <c r="D246" i="1"/>
  <c r="K246" i="1"/>
  <c r="F246" i="1"/>
  <c r="J246" i="1"/>
  <c r="L246" i="1"/>
  <c r="G259" i="1"/>
  <c r="D259" i="1"/>
  <c r="K259" i="1"/>
  <c r="F259" i="1"/>
  <c r="J259" i="1"/>
  <c r="L259" i="1"/>
  <c r="G266" i="1"/>
  <c r="D266" i="1"/>
  <c r="K266" i="1"/>
  <c r="F266" i="1"/>
  <c r="J266" i="1"/>
  <c r="L266" i="1"/>
  <c r="G277" i="1"/>
  <c r="D277" i="1"/>
  <c r="K277" i="1"/>
  <c r="F277" i="1"/>
  <c r="J277" i="1"/>
  <c r="L277" i="1"/>
  <c r="G292" i="1"/>
  <c r="D292" i="1"/>
  <c r="K292" i="1"/>
  <c r="F292" i="1"/>
  <c r="J292" i="1"/>
  <c r="L292" i="1"/>
  <c r="G303" i="1"/>
  <c r="D303" i="1"/>
  <c r="K303" i="1"/>
  <c r="F303" i="1"/>
  <c r="J303" i="1"/>
  <c r="L303" i="1"/>
  <c r="G311" i="1"/>
  <c r="D311" i="1"/>
  <c r="K311" i="1"/>
  <c r="F311" i="1"/>
  <c r="J311" i="1"/>
  <c r="L311" i="1"/>
  <c r="G324" i="1"/>
  <c r="D324" i="1"/>
  <c r="K324" i="1"/>
  <c r="F324" i="1"/>
  <c r="J324" i="1"/>
  <c r="L324" i="1"/>
  <c r="G332" i="1"/>
  <c r="D332" i="1"/>
  <c r="K332" i="1"/>
  <c r="F332" i="1"/>
  <c r="J332" i="1"/>
  <c r="L332" i="1"/>
  <c r="G342" i="1"/>
  <c r="D342" i="1"/>
  <c r="K342" i="1"/>
  <c r="F342" i="1"/>
  <c r="J342" i="1"/>
  <c r="L342" i="1"/>
  <c r="G356" i="1"/>
  <c r="D356" i="1"/>
  <c r="K356" i="1"/>
  <c r="F356" i="1"/>
  <c r="J356" i="1"/>
  <c r="L356" i="1"/>
  <c r="G367" i="1"/>
  <c r="D367" i="1"/>
  <c r="K367" i="1"/>
  <c r="F367" i="1"/>
  <c r="J367" i="1"/>
  <c r="L367" i="1"/>
  <c r="G379" i="1"/>
  <c r="D379" i="1"/>
  <c r="K379" i="1"/>
  <c r="F379" i="1"/>
  <c r="J379" i="1"/>
  <c r="L379" i="1"/>
  <c r="G397" i="1"/>
  <c r="D397" i="1"/>
  <c r="K397" i="1"/>
  <c r="F397" i="1"/>
  <c r="J397" i="1"/>
  <c r="L397" i="1"/>
  <c r="G410" i="1"/>
  <c r="D410" i="1"/>
  <c r="K410" i="1"/>
  <c r="F410" i="1"/>
  <c r="J410" i="1"/>
  <c r="L410" i="1"/>
  <c r="G424" i="1"/>
  <c r="D424" i="1"/>
  <c r="K424" i="1"/>
  <c r="F424" i="1"/>
  <c r="J424" i="1"/>
  <c r="L424" i="1"/>
  <c r="G434" i="1"/>
  <c r="D434" i="1"/>
  <c r="K434" i="1"/>
  <c r="F434" i="1"/>
  <c r="J434" i="1"/>
  <c r="L434" i="1"/>
  <c r="G454" i="1"/>
  <c r="D454" i="1"/>
  <c r="K454" i="1"/>
  <c r="F454" i="1"/>
  <c r="J454" i="1"/>
  <c r="L454" i="1"/>
  <c r="G474" i="1"/>
  <c r="D474" i="1"/>
  <c r="K474" i="1"/>
  <c r="F474" i="1"/>
  <c r="J474" i="1"/>
  <c r="L474" i="1"/>
  <c r="G507" i="1"/>
  <c r="D507" i="1"/>
  <c r="K507" i="1"/>
  <c r="F507" i="1"/>
  <c r="J507" i="1"/>
  <c r="L507" i="1"/>
  <c r="G518" i="1"/>
  <c r="D518" i="1"/>
  <c r="K518" i="1"/>
  <c r="F518" i="1"/>
  <c r="J518" i="1"/>
  <c r="L518" i="1"/>
  <c r="G657" i="1"/>
  <c r="D657" i="1"/>
  <c r="K657" i="1"/>
  <c r="F657" i="1"/>
  <c r="J657" i="1"/>
  <c r="L657" i="1"/>
  <c r="G1004" i="1"/>
  <c r="D1004" i="1"/>
  <c r="K1004" i="1"/>
  <c r="F1004" i="1"/>
  <c r="J1004" i="1"/>
  <c r="L1004" i="1"/>
  <c r="G1056" i="1"/>
  <c r="D1056" i="1"/>
  <c r="K1056" i="1"/>
  <c r="F1056" i="1"/>
  <c r="J1056" i="1"/>
  <c r="L1056" i="1"/>
  <c r="G1138" i="1"/>
  <c r="D1138" i="1"/>
  <c r="K1138" i="1"/>
  <c r="F1138" i="1"/>
  <c r="J1138" i="1"/>
  <c r="L1138" i="1"/>
  <c r="G1202" i="1"/>
  <c r="D1202" i="1"/>
  <c r="K1202" i="1"/>
  <c r="F1202" i="1"/>
  <c r="J1202" i="1"/>
  <c r="L1202" i="1"/>
  <c r="G1319" i="1"/>
  <c r="D1319" i="1"/>
  <c r="K1319" i="1"/>
  <c r="F1319" i="1"/>
  <c r="J1319" i="1"/>
  <c r="L1319" i="1"/>
  <c r="G1377" i="1"/>
  <c r="D1377" i="1"/>
  <c r="K1377" i="1"/>
  <c r="F1377" i="1"/>
  <c r="J1377" i="1"/>
  <c r="L1377" i="1"/>
  <c r="G1523" i="1"/>
  <c r="D1523" i="1"/>
  <c r="K1523" i="1"/>
  <c r="F1523" i="1"/>
  <c r="J1523" i="1"/>
  <c r="L1523" i="1"/>
  <c r="G987" i="1"/>
  <c r="D987" i="1"/>
  <c r="K987" i="1"/>
  <c r="F987" i="1"/>
  <c r="J987" i="1"/>
  <c r="L987" i="1"/>
  <c r="G1044" i="1"/>
  <c r="D1044" i="1"/>
  <c r="K1044" i="1"/>
  <c r="F1044" i="1"/>
  <c r="J1044" i="1"/>
  <c r="L1044" i="1"/>
  <c r="G1068" i="1"/>
  <c r="D1068" i="1"/>
  <c r="K1068" i="1"/>
  <c r="F1068" i="1"/>
  <c r="J1068" i="1"/>
  <c r="L1068" i="1"/>
  <c r="G1085" i="1"/>
  <c r="D1085" i="1"/>
  <c r="K1085" i="1"/>
  <c r="F1085" i="1"/>
  <c r="J1085" i="1"/>
  <c r="L1085" i="1"/>
  <c r="G1139" i="1"/>
  <c r="D1139" i="1"/>
  <c r="K1139" i="1"/>
  <c r="F1139" i="1"/>
  <c r="J1139" i="1"/>
  <c r="L1139" i="1"/>
  <c r="G1184" i="1"/>
  <c r="D1184" i="1"/>
  <c r="K1184" i="1"/>
  <c r="F1184" i="1"/>
  <c r="J1184" i="1"/>
  <c r="L1184" i="1"/>
  <c r="G1210" i="1"/>
  <c r="D1210" i="1"/>
  <c r="K1210" i="1"/>
  <c r="F1210" i="1"/>
  <c r="J1210" i="1"/>
  <c r="L1210" i="1"/>
  <c r="G1279" i="1"/>
  <c r="D1279" i="1"/>
  <c r="K1279" i="1"/>
  <c r="F1279" i="1"/>
  <c r="J1279" i="1"/>
  <c r="L1279" i="1"/>
  <c r="G1300" i="1"/>
  <c r="D1300" i="1"/>
  <c r="K1300" i="1"/>
  <c r="F1300" i="1"/>
  <c r="J1300" i="1"/>
  <c r="L1300" i="1"/>
  <c r="G1477" i="1"/>
  <c r="D1477" i="1"/>
  <c r="K1477" i="1"/>
  <c r="F1477" i="1"/>
  <c r="J1477" i="1"/>
  <c r="L1477" i="1"/>
  <c r="G1526" i="1"/>
  <c r="D1526" i="1"/>
  <c r="K1526" i="1"/>
  <c r="F1526" i="1"/>
  <c r="J1526" i="1"/>
  <c r="L1526" i="1"/>
  <c r="G1547" i="1"/>
  <c r="D1547" i="1"/>
  <c r="K1547" i="1"/>
  <c r="F1547" i="1"/>
  <c r="J1547" i="1"/>
  <c r="L1547" i="1"/>
  <c r="G78" i="1"/>
  <c r="D78" i="1"/>
  <c r="K78" i="1"/>
  <c r="F78" i="1"/>
  <c r="J78" i="1"/>
  <c r="L78" i="1"/>
  <c r="G82" i="1"/>
  <c r="D82" i="1"/>
  <c r="K82" i="1"/>
  <c r="F82" i="1"/>
  <c r="J82" i="1"/>
  <c r="L82" i="1"/>
  <c r="G92" i="1"/>
  <c r="D92" i="1"/>
  <c r="K92" i="1"/>
  <c r="F92" i="1"/>
  <c r="J92" i="1"/>
  <c r="L92" i="1"/>
  <c r="G103" i="1"/>
  <c r="D103" i="1"/>
  <c r="K103" i="1"/>
  <c r="F103" i="1"/>
  <c r="J103" i="1"/>
  <c r="L103" i="1"/>
  <c r="G119" i="1"/>
  <c r="D119" i="1"/>
  <c r="K119" i="1"/>
  <c r="F119" i="1"/>
  <c r="J119" i="1"/>
  <c r="L119" i="1"/>
  <c r="G135" i="1"/>
  <c r="D135" i="1"/>
  <c r="K135" i="1"/>
  <c r="F135" i="1"/>
  <c r="J135" i="1"/>
  <c r="L135" i="1"/>
  <c r="G162" i="1"/>
  <c r="D162" i="1"/>
  <c r="K162" i="1"/>
  <c r="F162" i="1"/>
  <c r="J162" i="1"/>
  <c r="L162" i="1"/>
  <c r="G179" i="1"/>
  <c r="D179" i="1"/>
  <c r="K179" i="1"/>
  <c r="F179" i="1"/>
  <c r="J179" i="1"/>
  <c r="L179" i="1"/>
  <c r="G188" i="1"/>
  <c r="D188" i="1"/>
  <c r="K188" i="1"/>
  <c r="F188" i="1"/>
  <c r="J188" i="1"/>
  <c r="L188" i="1"/>
  <c r="G202" i="1"/>
  <c r="D202" i="1"/>
  <c r="K202" i="1"/>
  <c r="F202" i="1"/>
  <c r="J202" i="1"/>
  <c r="L202" i="1"/>
  <c r="G232" i="1"/>
  <c r="D232" i="1"/>
  <c r="K232" i="1"/>
  <c r="F232" i="1"/>
  <c r="J232" i="1"/>
  <c r="L232" i="1"/>
  <c r="G249" i="1"/>
  <c r="D249" i="1"/>
  <c r="K249" i="1"/>
  <c r="F249" i="1"/>
  <c r="J249" i="1"/>
  <c r="L249" i="1"/>
  <c r="G260" i="1"/>
  <c r="D260" i="1"/>
  <c r="K260" i="1"/>
  <c r="F260" i="1"/>
  <c r="J260" i="1"/>
  <c r="L260" i="1"/>
  <c r="G267" i="1"/>
  <c r="D267" i="1"/>
  <c r="K267" i="1"/>
  <c r="F267" i="1"/>
  <c r="J267" i="1"/>
  <c r="L267" i="1"/>
  <c r="G275" i="1"/>
  <c r="D275" i="1"/>
  <c r="K275" i="1"/>
  <c r="F275" i="1"/>
  <c r="J275" i="1"/>
  <c r="L275" i="1"/>
  <c r="G279" i="1"/>
  <c r="D279" i="1"/>
  <c r="K279" i="1"/>
  <c r="F279" i="1"/>
  <c r="J279" i="1"/>
  <c r="L279" i="1"/>
  <c r="G293" i="1"/>
  <c r="D293" i="1"/>
  <c r="K293" i="1"/>
  <c r="F293" i="1"/>
  <c r="J293" i="1"/>
  <c r="L293" i="1"/>
  <c r="G304" i="1"/>
  <c r="D304" i="1"/>
  <c r="K304" i="1"/>
  <c r="F304" i="1"/>
  <c r="J304" i="1"/>
  <c r="L304" i="1"/>
  <c r="G313" i="1"/>
  <c r="D313" i="1"/>
  <c r="K313" i="1"/>
  <c r="F313" i="1"/>
  <c r="J313" i="1"/>
  <c r="L313" i="1"/>
  <c r="G325" i="1"/>
  <c r="D325" i="1"/>
  <c r="K325" i="1"/>
  <c r="F325" i="1"/>
  <c r="J325" i="1"/>
  <c r="L325" i="1"/>
  <c r="G334" i="1"/>
  <c r="D334" i="1"/>
  <c r="K334" i="1"/>
  <c r="F334" i="1"/>
  <c r="J334" i="1"/>
  <c r="L334" i="1"/>
  <c r="G346" i="1"/>
  <c r="D346" i="1"/>
  <c r="K346" i="1"/>
  <c r="F346" i="1"/>
  <c r="J346" i="1"/>
  <c r="L346" i="1"/>
  <c r="G357" i="1"/>
  <c r="D357" i="1"/>
  <c r="K357" i="1"/>
  <c r="F357" i="1"/>
  <c r="J357" i="1"/>
  <c r="L357" i="1"/>
  <c r="G398" i="1"/>
  <c r="D398" i="1"/>
  <c r="K398" i="1"/>
  <c r="F398" i="1"/>
  <c r="J398" i="1"/>
  <c r="L398" i="1"/>
  <c r="G414" i="1"/>
  <c r="D414" i="1"/>
  <c r="K414" i="1"/>
  <c r="F414" i="1"/>
  <c r="J414" i="1"/>
  <c r="L414" i="1"/>
  <c r="G426" i="1"/>
  <c r="D426" i="1"/>
  <c r="K426" i="1"/>
  <c r="F426" i="1"/>
  <c r="J426" i="1"/>
  <c r="L426" i="1"/>
  <c r="G436" i="1"/>
  <c r="D436" i="1"/>
  <c r="K436" i="1"/>
  <c r="F436" i="1"/>
  <c r="J436" i="1"/>
  <c r="L436" i="1"/>
  <c r="G445" i="1"/>
  <c r="D445" i="1"/>
  <c r="K445" i="1"/>
  <c r="F445" i="1"/>
  <c r="J445" i="1"/>
  <c r="L445" i="1"/>
  <c r="G498" i="1"/>
  <c r="D498" i="1"/>
  <c r="K498" i="1"/>
  <c r="F498" i="1"/>
  <c r="J498" i="1"/>
  <c r="L498" i="1"/>
  <c r="G499" i="1"/>
  <c r="D499" i="1"/>
  <c r="K499" i="1"/>
  <c r="F499" i="1"/>
  <c r="J499" i="1"/>
  <c r="L499" i="1"/>
  <c r="G500" i="1"/>
  <c r="D500" i="1"/>
  <c r="K500" i="1"/>
  <c r="F500" i="1"/>
  <c r="J500" i="1"/>
  <c r="L500" i="1"/>
  <c r="G517" i="1"/>
  <c r="D517" i="1"/>
  <c r="K517" i="1"/>
  <c r="F517" i="1"/>
  <c r="J517" i="1"/>
  <c r="L517" i="1"/>
  <c r="G573" i="1"/>
  <c r="D573" i="1"/>
  <c r="K573" i="1"/>
  <c r="F573" i="1"/>
  <c r="J573" i="1"/>
  <c r="L573" i="1"/>
  <c r="G593" i="1"/>
  <c r="D593" i="1"/>
  <c r="K593" i="1"/>
  <c r="F593" i="1"/>
  <c r="J593" i="1"/>
  <c r="L593" i="1"/>
  <c r="G604" i="1"/>
  <c r="D604" i="1"/>
  <c r="K604" i="1"/>
  <c r="F604" i="1"/>
  <c r="J604" i="1"/>
  <c r="L604" i="1"/>
  <c r="G632" i="1"/>
  <c r="D632" i="1"/>
  <c r="K632" i="1"/>
  <c r="F632" i="1"/>
  <c r="J632" i="1"/>
  <c r="L632" i="1"/>
  <c r="G652" i="1"/>
  <c r="D652" i="1"/>
  <c r="K652" i="1"/>
  <c r="F652" i="1"/>
  <c r="J652" i="1"/>
  <c r="L652" i="1"/>
  <c r="G670" i="1"/>
  <c r="D670" i="1"/>
  <c r="K670" i="1"/>
  <c r="F670" i="1"/>
  <c r="J670" i="1"/>
  <c r="L670" i="1"/>
  <c r="G713" i="1"/>
  <c r="D713" i="1"/>
  <c r="K713" i="1"/>
  <c r="F713" i="1"/>
  <c r="J713" i="1"/>
  <c r="L713" i="1"/>
  <c r="G744" i="1"/>
  <c r="D744" i="1"/>
  <c r="K744" i="1"/>
  <c r="F744" i="1"/>
  <c r="J744" i="1"/>
  <c r="L744" i="1"/>
  <c r="G773" i="1"/>
  <c r="D773" i="1"/>
  <c r="K773" i="1"/>
  <c r="F773" i="1"/>
  <c r="J773" i="1"/>
  <c r="L773" i="1"/>
  <c r="G781" i="1"/>
  <c r="D781" i="1"/>
  <c r="K781" i="1"/>
  <c r="F781" i="1"/>
  <c r="J781" i="1"/>
  <c r="L781" i="1"/>
  <c r="G805" i="1"/>
  <c r="D805" i="1"/>
  <c r="K805" i="1"/>
  <c r="F805" i="1"/>
  <c r="J805" i="1"/>
  <c r="L805" i="1"/>
  <c r="G833" i="1"/>
  <c r="D833" i="1"/>
  <c r="K833" i="1"/>
  <c r="F833" i="1"/>
  <c r="J833" i="1"/>
  <c r="L833" i="1"/>
  <c r="G861" i="1"/>
  <c r="D861" i="1"/>
  <c r="K861" i="1"/>
  <c r="F861" i="1"/>
  <c r="J861" i="1"/>
  <c r="L861" i="1"/>
  <c r="G895" i="1"/>
  <c r="D895" i="1"/>
  <c r="K895" i="1"/>
  <c r="F895" i="1"/>
  <c r="J895" i="1"/>
  <c r="L895" i="1"/>
  <c r="G922" i="1"/>
  <c r="D922" i="1"/>
  <c r="K922" i="1"/>
  <c r="F922" i="1"/>
  <c r="J922" i="1"/>
  <c r="L922" i="1"/>
  <c r="G923" i="1"/>
  <c r="D923" i="1"/>
  <c r="K923" i="1"/>
  <c r="F923" i="1"/>
  <c r="J923" i="1"/>
  <c r="L923" i="1"/>
  <c r="G942" i="1"/>
  <c r="D942" i="1"/>
  <c r="K942" i="1"/>
  <c r="F942" i="1"/>
  <c r="J942" i="1"/>
  <c r="L942" i="1"/>
  <c r="G964" i="1"/>
  <c r="D964" i="1"/>
  <c r="K964" i="1"/>
  <c r="F964" i="1"/>
  <c r="J964" i="1"/>
  <c r="L964" i="1"/>
  <c r="G1005" i="1"/>
  <c r="D1005" i="1"/>
  <c r="K1005" i="1"/>
  <c r="F1005" i="1"/>
  <c r="J1005" i="1"/>
  <c r="L1005" i="1"/>
  <c r="G203" i="1"/>
  <c r="D203" i="1"/>
  <c r="K203" i="1"/>
  <c r="F203" i="1"/>
  <c r="J203" i="1"/>
  <c r="L203" i="1"/>
  <c r="G551" i="1"/>
  <c r="D551" i="1"/>
  <c r="K551" i="1"/>
  <c r="F551" i="1"/>
  <c r="J551" i="1"/>
  <c r="L551" i="1"/>
  <c r="G714" i="1"/>
  <c r="D714" i="1"/>
  <c r="K714" i="1"/>
  <c r="F714" i="1"/>
  <c r="J714" i="1"/>
  <c r="L714" i="1"/>
  <c r="G733" i="1"/>
  <c r="D733" i="1"/>
  <c r="K733" i="1"/>
  <c r="F733" i="1"/>
  <c r="J733" i="1"/>
  <c r="L733" i="1"/>
  <c r="G508" i="1"/>
  <c r="D508" i="1"/>
  <c r="K508" i="1"/>
  <c r="F508" i="1"/>
  <c r="J508" i="1"/>
  <c r="L508" i="1"/>
  <c r="G181" i="1"/>
  <c r="D181" i="1"/>
  <c r="K181" i="1"/>
  <c r="F181" i="1"/>
  <c r="J181" i="1"/>
  <c r="L181" i="1"/>
  <c r="G415" i="1"/>
  <c r="D415" i="1"/>
  <c r="K415" i="1"/>
  <c r="F415" i="1"/>
  <c r="J415" i="1"/>
  <c r="L415" i="1"/>
  <c r="G420" i="1"/>
  <c r="D420" i="1"/>
  <c r="K420" i="1"/>
  <c r="F420" i="1"/>
  <c r="J420" i="1"/>
  <c r="L420" i="1"/>
  <c r="G427" i="1"/>
  <c r="D427" i="1"/>
  <c r="K427" i="1"/>
  <c r="F427" i="1"/>
  <c r="J427" i="1"/>
  <c r="L427" i="1"/>
  <c r="G479" i="1"/>
  <c r="D479" i="1"/>
  <c r="K479" i="1"/>
  <c r="F479" i="1"/>
  <c r="J479" i="1"/>
  <c r="L479" i="1"/>
  <c r="G485" i="1"/>
  <c r="D485" i="1"/>
  <c r="K485" i="1"/>
  <c r="F485" i="1"/>
  <c r="J485" i="1"/>
  <c r="L485" i="1"/>
  <c r="G506" i="1"/>
  <c r="D506" i="1"/>
  <c r="K506" i="1"/>
  <c r="F506" i="1"/>
  <c r="J506" i="1"/>
  <c r="L506" i="1"/>
  <c r="G525" i="1"/>
  <c r="D525" i="1"/>
  <c r="K525" i="1"/>
  <c r="F525" i="1"/>
  <c r="J525" i="1"/>
  <c r="L525" i="1"/>
  <c r="G533" i="1"/>
  <c r="D533" i="1"/>
  <c r="K533" i="1"/>
  <c r="F533" i="1"/>
  <c r="J533" i="1"/>
  <c r="L533" i="1"/>
  <c r="G558" i="1"/>
  <c r="D558" i="1"/>
  <c r="K558" i="1"/>
  <c r="F558" i="1"/>
  <c r="J558" i="1"/>
  <c r="L558" i="1"/>
  <c r="G597" i="1"/>
  <c r="D597" i="1"/>
  <c r="K597" i="1"/>
  <c r="F597" i="1"/>
  <c r="J597" i="1"/>
  <c r="L597" i="1"/>
  <c r="G626" i="1"/>
  <c r="D626" i="1"/>
  <c r="K626" i="1"/>
  <c r="F626" i="1"/>
  <c r="J626" i="1"/>
  <c r="L626" i="1"/>
  <c r="G263" i="1"/>
  <c r="D263" i="1"/>
  <c r="K263" i="1"/>
  <c r="F263" i="1"/>
  <c r="J263" i="1"/>
  <c r="L263" i="1"/>
  <c r="G392" i="1"/>
  <c r="D392" i="1"/>
  <c r="K392" i="1"/>
  <c r="F392" i="1"/>
  <c r="J392" i="1"/>
  <c r="L392" i="1"/>
  <c r="G521" i="1"/>
  <c r="D521" i="1"/>
  <c r="K521" i="1"/>
  <c r="F521" i="1"/>
  <c r="J521" i="1"/>
  <c r="L521" i="1"/>
  <c r="G386" i="1"/>
  <c r="D386" i="1"/>
  <c r="K386" i="1"/>
  <c r="F386" i="1"/>
  <c r="J386" i="1"/>
  <c r="L386" i="1"/>
  <c r="G1424" i="1"/>
  <c r="D1424" i="1"/>
  <c r="K1424" i="1"/>
  <c r="F1424" i="1"/>
  <c r="J1424" i="1"/>
  <c r="L1424" i="1"/>
  <c r="G83" i="1"/>
  <c r="D83" i="1"/>
  <c r="K83" i="1"/>
  <c r="F83" i="1"/>
  <c r="J83" i="1"/>
  <c r="L83" i="1"/>
  <c r="G90" i="1"/>
  <c r="D90" i="1"/>
  <c r="K90" i="1"/>
  <c r="F90" i="1"/>
  <c r="J90" i="1"/>
  <c r="L90" i="1"/>
  <c r="G114" i="1"/>
  <c r="D114" i="1"/>
  <c r="K114" i="1"/>
  <c r="F114" i="1"/>
  <c r="J114" i="1"/>
  <c r="L114" i="1"/>
  <c r="G130" i="1"/>
  <c r="D130" i="1"/>
  <c r="K130" i="1"/>
  <c r="F130" i="1"/>
  <c r="J130" i="1"/>
  <c r="L130" i="1"/>
  <c r="G144" i="1"/>
  <c r="D144" i="1"/>
  <c r="K144" i="1"/>
  <c r="F144" i="1"/>
  <c r="J144" i="1"/>
  <c r="L144" i="1"/>
  <c r="G153" i="1"/>
  <c r="D153" i="1"/>
  <c r="K153" i="1"/>
  <c r="F153" i="1"/>
  <c r="J153" i="1"/>
  <c r="L153" i="1"/>
  <c r="G164" i="1"/>
  <c r="D164" i="1"/>
  <c r="K164" i="1"/>
  <c r="F164" i="1"/>
  <c r="J164" i="1"/>
  <c r="L164" i="1"/>
  <c r="G193" i="1"/>
  <c r="D193" i="1"/>
  <c r="K193" i="1"/>
  <c r="F193" i="1"/>
  <c r="J193" i="1"/>
  <c r="L193" i="1"/>
  <c r="G214" i="1"/>
  <c r="D214" i="1"/>
  <c r="K214" i="1"/>
  <c r="F214" i="1"/>
  <c r="J214" i="1"/>
  <c r="L214" i="1"/>
  <c r="G215" i="1"/>
  <c r="D215" i="1"/>
  <c r="K215" i="1"/>
  <c r="F215" i="1"/>
  <c r="J215" i="1"/>
  <c r="L215" i="1"/>
  <c r="G234" i="1"/>
  <c r="D234" i="1"/>
  <c r="K234" i="1"/>
  <c r="F234" i="1"/>
  <c r="J234" i="1"/>
  <c r="L234" i="1"/>
  <c r="G244" i="1"/>
  <c r="D244" i="1"/>
  <c r="K244" i="1"/>
  <c r="F244" i="1"/>
  <c r="J244" i="1"/>
  <c r="L244" i="1"/>
  <c r="G273" i="1"/>
  <c r="D273" i="1"/>
  <c r="K273" i="1"/>
  <c r="F273" i="1"/>
  <c r="J273" i="1"/>
  <c r="L273" i="1"/>
  <c r="G285" i="1"/>
  <c r="D285" i="1"/>
  <c r="K285" i="1"/>
  <c r="F285" i="1"/>
  <c r="J285" i="1"/>
  <c r="L285" i="1"/>
  <c r="G295" i="1"/>
  <c r="D295" i="1"/>
  <c r="K295" i="1"/>
  <c r="F295" i="1"/>
  <c r="J295" i="1"/>
  <c r="L295" i="1"/>
  <c r="G298" i="1"/>
  <c r="D298" i="1"/>
  <c r="K298" i="1"/>
  <c r="F298" i="1"/>
  <c r="J298" i="1"/>
  <c r="L298" i="1"/>
  <c r="G317" i="1"/>
  <c r="D317" i="1"/>
  <c r="K317" i="1"/>
  <c r="F317" i="1"/>
  <c r="J317" i="1"/>
  <c r="L317" i="1"/>
  <c r="G327" i="1"/>
  <c r="D327" i="1"/>
  <c r="K327" i="1"/>
  <c r="F327" i="1"/>
  <c r="J327" i="1"/>
  <c r="L327" i="1"/>
  <c r="G335" i="1"/>
  <c r="D335" i="1"/>
  <c r="K335" i="1"/>
  <c r="F335" i="1"/>
  <c r="J335" i="1"/>
  <c r="L335" i="1"/>
  <c r="G347" i="1"/>
  <c r="D347" i="1"/>
  <c r="K347" i="1"/>
  <c r="F347" i="1"/>
  <c r="J347" i="1"/>
  <c r="L347" i="1"/>
  <c r="G368" i="1"/>
  <c r="D368" i="1"/>
  <c r="K368" i="1"/>
  <c r="F368" i="1"/>
  <c r="J368" i="1"/>
  <c r="L368" i="1"/>
  <c r="G380" i="1"/>
  <c r="D380" i="1"/>
  <c r="K380" i="1"/>
  <c r="F380" i="1"/>
  <c r="J380" i="1"/>
  <c r="L380" i="1"/>
  <c r="G399" i="1"/>
  <c r="D399" i="1"/>
  <c r="K399" i="1"/>
  <c r="F399" i="1"/>
  <c r="J399" i="1"/>
  <c r="L399" i="1"/>
  <c r="G411" i="1"/>
  <c r="D411" i="1"/>
  <c r="K411" i="1"/>
  <c r="F411" i="1"/>
  <c r="J411" i="1"/>
  <c r="L411" i="1"/>
  <c r="G439" i="1"/>
  <c r="D439" i="1"/>
  <c r="K439" i="1"/>
  <c r="F439" i="1"/>
  <c r="J439" i="1"/>
  <c r="L439" i="1"/>
  <c r="G480" i="1"/>
  <c r="D480" i="1"/>
  <c r="K480" i="1"/>
  <c r="F480" i="1"/>
  <c r="J480" i="1"/>
  <c r="L480" i="1"/>
  <c r="G495" i="1"/>
  <c r="D495" i="1"/>
  <c r="K495" i="1"/>
  <c r="F495" i="1"/>
  <c r="J495" i="1"/>
  <c r="L495" i="1"/>
  <c r="G522" i="1"/>
  <c r="D522" i="1"/>
  <c r="K522" i="1"/>
  <c r="F522" i="1"/>
  <c r="J522" i="1"/>
  <c r="L522" i="1"/>
  <c r="G569" i="1"/>
  <c r="D569" i="1"/>
  <c r="K569" i="1"/>
  <c r="F569" i="1"/>
  <c r="J569" i="1"/>
  <c r="L569" i="1"/>
  <c r="G574" i="1"/>
  <c r="D574" i="1"/>
  <c r="K574" i="1"/>
  <c r="F574" i="1"/>
  <c r="J574" i="1"/>
  <c r="L574" i="1"/>
  <c r="G591" i="1"/>
  <c r="D591" i="1"/>
  <c r="K591" i="1"/>
  <c r="F591" i="1"/>
  <c r="J591" i="1"/>
  <c r="L591" i="1"/>
  <c r="G646" i="1"/>
  <c r="D646" i="1"/>
  <c r="K646" i="1"/>
  <c r="F646" i="1"/>
  <c r="J646" i="1"/>
  <c r="L646" i="1"/>
  <c r="G674" i="1"/>
  <c r="D674" i="1"/>
  <c r="K674" i="1"/>
  <c r="F674" i="1"/>
  <c r="J674" i="1"/>
  <c r="L674" i="1"/>
  <c r="G715" i="1"/>
  <c r="D715" i="1"/>
  <c r="K715" i="1"/>
  <c r="F715" i="1"/>
  <c r="J715" i="1"/>
  <c r="L715" i="1"/>
  <c r="G745" i="1"/>
  <c r="D745" i="1"/>
  <c r="K745" i="1"/>
  <c r="F745" i="1"/>
  <c r="J745" i="1"/>
  <c r="L745" i="1"/>
  <c r="G782" i="1"/>
  <c r="D782" i="1"/>
  <c r="K782" i="1"/>
  <c r="F782" i="1"/>
  <c r="J782" i="1"/>
  <c r="L782" i="1"/>
  <c r="G817" i="1"/>
  <c r="D817" i="1"/>
  <c r="K817" i="1"/>
  <c r="F817" i="1"/>
  <c r="J817" i="1"/>
  <c r="L817" i="1"/>
  <c r="G837" i="1"/>
  <c r="D837" i="1"/>
  <c r="K837" i="1"/>
  <c r="F837" i="1"/>
  <c r="J837" i="1"/>
  <c r="L837" i="1"/>
  <c r="G862" i="1"/>
  <c r="D862" i="1"/>
  <c r="K862" i="1"/>
  <c r="F862" i="1"/>
  <c r="J862" i="1"/>
  <c r="L862" i="1"/>
  <c r="G929" i="1"/>
  <c r="D929" i="1"/>
  <c r="K929" i="1"/>
  <c r="F929" i="1"/>
  <c r="J929" i="1"/>
  <c r="L929" i="1"/>
  <c r="G974" i="1"/>
  <c r="D974" i="1"/>
  <c r="K974" i="1"/>
  <c r="F974" i="1"/>
  <c r="J974" i="1"/>
  <c r="L974" i="1"/>
  <c r="G1015" i="1"/>
  <c r="D1015" i="1"/>
  <c r="K1015" i="1"/>
  <c r="F1015" i="1"/>
  <c r="J1015" i="1"/>
  <c r="L1015" i="1"/>
  <c r="G1045" i="1"/>
  <c r="D1045" i="1"/>
  <c r="K1045" i="1"/>
  <c r="F1045" i="1"/>
  <c r="J1045" i="1"/>
  <c r="L1045" i="1"/>
  <c r="G1069" i="1"/>
  <c r="D1069" i="1"/>
  <c r="K1069" i="1"/>
  <c r="F1069" i="1"/>
  <c r="J1069" i="1"/>
  <c r="L1069" i="1"/>
  <c r="G1096" i="1"/>
  <c r="D1096" i="1"/>
  <c r="K1096" i="1"/>
  <c r="F1096" i="1"/>
  <c r="J1096" i="1"/>
  <c r="L1096" i="1"/>
  <c r="G1148" i="1"/>
  <c r="D1148" i="1"/>
  <c r="K1148" i="1"/>
  <c r="F1148" i="1"/>
  <c r="J1148" i="1"/>
  <c r="L1148" i="1"/>
  <c r="G1173" i="1"/>
  <c r="D1173" i="1"/>
  <c r="K1173" i="1"/>
  <c r="F1173" i="1"/>
  <c r="J1173" i="1"/>
  <c r="L1173" i="1"/>
  <c r="G1224" i="1"/>
  <c r="D1224" i="1"/>
  <c r="K1224" i="1"/>
  <c r="F1224" i="1"/>
  <c r="J1224" i="1"/>
  <c r="L1224" i="1"/>
  <c r="G1264" i="1"/>
  <c r="D1264" i="1"/>
  <c r="K1264" i="1"/>
  <c r="F1264" i="1"/>
  <c r="J1264" i="1"/>
  <c r="L1264" i="1"/>
  <c r="G1287" i="1"/>
  <c r="D1287" i="1"/>
  <c r="K1287" i="1"/>
  <c r="F1287" i="1"/>
  <c r="J1287" i="1"/>
  <c r="L1287" i="1"/>
  <c r="G1313" i="1"/>
  <c r="D1313" i="1"/>
  <c r="K1313" i="1"/>
  <c r="F1313" i="1"/>
  <c r="J1313" i="1"/>
  <c r="L1313" i="1"/>
  <c r="G1389" i="1"/>
  <c r="D1389" i="1"/>
  <c r="K1389" i="1"/>
  <c r="F1389" i="1"/>
  <c r="J1389" i="1"/>
  <c r="L1389" i="1"/>
  <c r="G1406" i="1"/>
  <c r="D1406" i="1"/>
  <c r="K1406" i="1"/>
  <c r="F1406" i="1"/>
  <c r="J1406" i="1"/>
  <c r="L1406" i="1"/>
  <c r="G1439" i="1"/>
  <c r="D1439" i="1"/>
  <c r="K1439" i="1"/>
  <c r="F1439" i="1"/>
  <c r="J1439" i="1"/>
  <c r="L1439" i="1"/>
  <c r="G1470" i="1"/>
  <c r="D1470" i="1"/>
  <c r="K1470" i="1"/>
  <c r="F1470" i="1"/>
  <c r="J1470" i="1"/>
  <c r="L1470" i="1"/>
  <c r="G1490" i="1"/>
  <c r="D1490" i="1"/>
  <c r="K1490" i="1"/>
  <c r="F1490" i="1"/>
  <c r="J1490" i="1"/>
  <c r="L1490" i="1"/>
  <c r="G1516" i="1"/>
  <c r="D1516" i="1"/>
  <c r="K1516" i="1"/>
  <c r="F1516" i="1"/>
  <c r="J1516" i="1"/>
  <c r="L1516" i="1"/>
  <c r="G1540" i="1"/>
  <c r="D1540" i="1"/>
  <c r="K1540" i="1"/>
  <c r="F1540" i="1"/>
  <c r="J1540" i="1"/>
  <c r="L1540" i="1"/>
  <c r="G1560" i="1"/>
  <c r="D1560" i="1"/>
  <c r="K1560" i="1"/>
  <c r="F1560" i="1"/>
  <c r="J1560" i="1"/>
  <c r="L1560" i="1"/>
  <c r="G764" i="1"/>
  <c r="D764" i="1"/>
  <c r="K764" i="1"/>
  <c r="F764" i="1"/>
  <c r="J764" i="1"/>
  <c r="L764" i="1"/>
  <c r="G774" i="1"/>
  <c r="D774" i="1"/>
  <c r="K774" i="1"/>
  <c r="F774" i="1"/>
  <c r="J774" i="1"/>
  <c r="L774" i="1"/>
  <c r="G1106" i="1"/>
  <c r="D1106" i="1"/>
  <c r="K1106" i="1"/>
  <c r="F1106" i="1"/>
  <c r="J1106" i="1"/>
  <c r="L1106" i="1"/>
  <c r="G1154" i="1"/>
  <c r="D1154" i="1"/>
  <c r="K1154" i="1"/>
  <c r="F1154" i="1"/>
  <c r="J1154" i="1"/>
  <c r="L1154" i="1"/>
  <c r="G1159" i="1"/>
  <c r="D1159" i="1"/>
  <c r="K1159" i="1"/>
  <c r="F1159" i="1"/>
  <c r="J1159" i="1"/>
  <c r="L1159" i="1"/>
  <c r="G1185" i="1"/>
  <c r="D1185" i="1"/>
  <c r="K1185" i="1"/>
  <c r="F1185" i="1"/>
  <c r="J1185" i="1"/>
  <c r="L1185" i="1"/>
  <c r="G1211" i="1"/>
  <c r="D1211" i="1"/>
  <c r="K1211" i="1"/>
  <c r="F1211" i="1"/>
  <c r="J1211" i="1"/>
  <c r="L1211" i="1"/>
  <c r="G1292" i="1"/>
  <c r="D1292" i="1"/>
  <c r="K1292" i="1"/>
  <c r="F1292" i="1"/>
  <c r="J1292" i="1"/>
  <c r="L1292" i="1"/>
  <c r="G1293" i="1"/>
  <c r="D1293" i="1"/>
  <c r="K1293" i="1"/>
  <c r="F1293" i="1"/>
  <c r="J1293" i="1"/>
  <c r="L1293" i="1"/>
  <c r="G1332" i="1"/>
  <c r="D1332" i="1"/>
  <c r="K1332" i="1"/>
  <c r="F1332" i="1"/>
  <c r="J1332" i="1"/>
  <c r="L1332" i="1"/>
  <c r="G1342" i="1"/>
  <c r="D1342" i="1"/>
  <c r="K1342" i="1"/>
  <c r="F1342" i="1"/>
  <c r="J1342" i="1"/>
  <c r="L1342" i="1"/>
  <c r="G1361" i="1"/>
  <c r="D1361" i="1"/>
  <c r="K1361" i="1"/>
  <c r="F1361" i="1"/>
  <c r="J1361" i="1"/>
  <c r="L1361" i="1"/>
  <c r="G1382" i="1"/>
  <c r="D1382" i="1"/>
  <c r="K1382" i="1"/>
  <c r="F1382" i="1"/>
  <c r="J1382" i="1"/>
  <c r="L1382" i="1"/>
  <c r="G5" i="1"/>
  <c r="D5" i="1"/>
  <c r="K5" i="1"/>
  <c r="F5" i="1"/>
  <c r="J5" i="1"/>
  <c r="L5" i="1"/>
  <c r="G18" i="1"/>
  <c r="D18" i="1"/>
  <c r="K18" i="1"/>
  <c r="F18" i="1"/>
  <c r="J18" i="1"/>
  <c r="L18" i="1"/>
  <c r="G74" i="1"/>
  <c r="D74" i="1"/>
  <c r="K74" i="1"/>
  <c r="F74" i="1"/>
  <c r="J74" i="1"/>
  <c r="L74" i="1"/>
  <c r="G85" i="1"/>
  <c r="D85" i="1"/>
  <c r="K85" i="1"/>
  <c r="F85" i="1"/>
  <c r="J85" i="1"/>
  <c r="L85" i="1"/>
  <c r="G98" i="1"/>
  <c r="D98" i="1"/>
  <c r="K98" i="1"/>
  <c r="F98" i="1"/>
  <c r="J98" i="1"/>
  <c r="L98" i="1"/>
  <c r="G110" i="1"/>
  <c r="D110" i="1"/>
  <c r="K110" i="1"/>
  <c r="F110" i="1"/>
  <c r="J110" i="1"/>
  <c r="L110" i="1"/>
  <c r="G127" i="1"/>
  <c r="D127" i="1"/>
  <c r="K127" i="1"/>
  <c r="F127" i="1"/>
  <c r="J127" i="1"/>
  <c r="L127" i="1"/>
  <c r="G142" i="1"/>
  <c r="D142" i="1"/>
  <c r="K142" i="1"/>
  <c r="F142" i="1"/>
  <c r="J142" i="1"/>
  <c r="L142" i="1"/>
  <c r="G151" i="1"/>
  <c r="D151" i="1"/>
  <c r="K151" i="1"/>
  <c r="F151" i="1"/>
  <c r="J151" i="1"/>
  <c r="L151" i="1"/>
  <c r="G165" i="1"/>
  <c r="D165" i="1"/>
  <c r="K165" i="1"/>
  <c r="F165" i="1"/>
  <c r="J165" i="1"/>
  <c r="L165" i="1"/>
  <c r="G182" i="1"/>
  <c r="D182" i="1"/>
  <c r="K182" i="1"/>
  <c r="F182" i="1"/>
  <c r="J182" i="1"/>
  <c r="L182" i="1"/>
  <c r="G189" i="1"/>
  <c r="D189" i="1"/>
  <c r="K189" i="1"/>
  <c r="F189" i="1"/>
  <c r="J189" i="1"/>
  <c r="L189" i="1"/>
  <c r="G204" i="1"/>
  <c r="D204" i="1"/>
  <c r="K204" i="1"/>
  <c r="F204" i="1"/>
  <c r="J204" i="1"/>
  <c r="L204" i="1"/>
  <c r="G216" i="1"/>
  <c r="D216" i="1"/>
  <c r="K216" i="1"/>
  <c r="F216" i="1"/>
  <c r="J216" i="1"/>
  <c r="L216" i="1"/>
  <c r="G235" i="1"/>
  <c r="D235" i="1"/>
  <c r="K235" i="1"/>
  <c r="F235" i="1"/>
  <c r="J235" i="1"/>
  <c r="L235" i="1"/>
  <c r="G245" i="1"/>
  <c r="D245" i="1"/>
  <c r="K245" i="1"/>
  <c r="F245" i="1"/>
  <c r="J245" i="1"/>
  <c r="L245" i="1"/>
  <c r="G261" i="1"/>
  <c r="D261" i="1"/>
  <c r="K261" i="1"/>
  <c r="F261" i="1"/>
  <c r="J261" i="1"/>
  <c r="L261" i="1"/>
  <c r="G274" i="1"/>
  <c r="D274" i="1"/>
  <c r="K274" i="1"/>
  <c r="F274" i="1"/>
  <c r="J274" i="1"/>
  <c r="L274" i="1"/>
  <c r="G284" i="1"/>
  <c r="D284" i="1"/>
  <c r="K284" i="1"/>
  <c r="F284" i="1"/>
  <c r="J284" i="1"/>
  <c r="L284" i="1"/>
  <c r="G299" i="1"/>
  <c r="D299" i="1"/>
  <c r="K299" i="1"/>
  <c r="F299" i="1"/>
  <c r="J299" i="1"/>
  <c r="L299" i="1"/>
  <c r="G307" i="1"/>
  <c r="D307" i="1"/>
  <c r="K307" i="1"/>
  <c r="F307" i="1"/>
  <c r="J307" i="1"/>
  <c r="L307" i="1"/>
  <c r="G318" i="1"/>
  <c r="D318" i="1"/>
  <c r="K318" i="1"/>
  <c r="F318" i="1"/>
  <c r="J318" i="1"/>
  <c r="L318" i="1"/>
  <c r="G328" i="1"/>
  <c r="D328" i="1"/>
  <c r="K328" i="1"/>
  <c r="F328" i="1"/>
  <c r="J328" i="1"/>
  <c r="L328" i="1"/>
  <c r="G340" i="1"/>
  <c r="D340" i="1"/>
  <c r="K340" i="1"/>
  <c r="F340" i="1"/>
  <c r="J340" i="1"/>
  <c r="L340" i="1"/>
  <c r="G352" i="1"/>
  <c r="D352" i="1"/>
  <c r="K352" i="1"/>
  <c r="F352" i="1"/>
  <c r="J352" i="1"/>
  <c r="L352" i="1"/>
  <c r="G363" i="1"/>
  <c r="D363" i="1"/>
  <c r="K363" i="1"/>
  <c r="F363" i="1"/>
  <c r="J363" i="1"/>
  <c r="L363" i="1"/>
  <c r="G377" i="1"/>
  <c r="D377" i="1"/>
  <c r="K377" i="1"/>
  <c r="F377" i="1"/>
  <c r="J377" i="1"/>
  <c r="L377" i="1"/>
  <c r="G387" i="1"/>
  <c r="D387" i="1"/>
  <c r="K387" i="1"/>
  <c r="F387" i="1"/>
  <c r="J387" i="1"/>
  <c r="L387" i="1"/>
  <c r="G403" i="1"/>
  <c r="D403" i="1"/>
  <c r="K403" i="1"/>
  <c r="F403" i="1"/>
  <c r="J403" i="1"/>
  <c r="L403" i="1"/>
  <c r="G418" i="1"/>
  <c r="D418" i="1"/>
  <c r="K418" i="1"/>
  <c r="F418" i="1"/>
  <c r="J418" i="1"/>
  <c r="L418" i="1"/>
  <c r="G429" i="1"/>
  <c r="D429" i="1"/>
  <c r="K429" i="1"/>
  <c r="F429" i="1"/>
  <c r="J429" i="1"/>
  <c r="L429" i="1"/>
  <c r="G440" i="1"/>
  <c r="D440" i="1"/>
  <c r="K440" i="1"/>
  <c r="F440" i="1"/>
  <c r="J440" i="1"/>
  <c r="L440" i="1"/>
  <c r="G450" i="1"/>
  <c r="D450" i="1"/>
  <c r="K450" i="1"/>
  <c r="F450" i="1"/>
  <c r="J450" i="1"/>
  <c r="L450" i="1"/>
  <c r="G459" i="1"/>
  <c r="D459" i="1"/>
  <c r="K459" i="1"/>
  <c r="F459" i="1"/>
  <c r="J459" i="1"/>
  <c r="L459" i="1"/>
  <c r="G466" i="1"/>
  <c r="D466" i="1"/>
  <c r="K466" i="1"/>
  <c r="F466" i="1"/>
  <c r="J466" i="1"/>
  <c r="L466" i="1"/>
  <c r="G473" i="1"/>
  <c r="D473" i="1"/>
  <c r="K473" i="1"/>
  <c r="F473" i="1"/>
  <c r="J473" i="1"/>
  <c r="L473" i="1"/>
  <c r="G489" i="1"/>
  <c r="D489" i="1"/>
  <c r="K489" i="1"/>
  <c r="F489" i="1"/>
  <c r="J489" i="1"/>
  <c r="L489" i="1"/>
  <c r="G502" i="1"/>
  <c r="D502" i="1"/>
  <c r="K502" i="1"/>
  <c r="F502" i="1"/>
  <c r="J502" i="1"/>
  <c r="L502" i="1"/>
  <c r="G511" i="1"/>
  <c r="D511" i="1"/>
  <c r="K511" i="1"/>
  <c r="F511" i="1"/>
  <c r="J511" i="1"/>
  <c r="L511" i="1"/>
  <c r="G543" i="1"/>
  <c r="D543" i="1"/>
  <c r="K543" i="1"/>
  <c r="F543" i="1"/>
  <c r="J543" i="1"/>
  <c r="L543" i="1"/>
  <c r="G553" i="1"/>
  <c r="D553" i="1"/>
  <c r="K553" i="1"/>
  <c r="F553" i="1"/>
  <c r="J553" i="1"/>
  <c r="L553" i="1"/>
  <c r="G560" i="1"/>
  <c r="D560" i="1"/>
  <c r="K560" i="1"/>
  <c r="F560" i="1"/>
  <c r="J560" i="1"/>
  <c r="L560" i="1"/>
  <c r="G570" i="1"/>
  <c r="D570" i="1"/>
  <c r="K570" i="1"/>
  <c r="F570" i="1"/>
  <c r="J570" i="1"/>
  <c r="L570" i="1"/>
  <c r="G575" i="1"/>
  <c r="D575" i="1"/>
  <c r="K575" i="1"/>
  <c r="F575" i="1"/>
  <c r="J575" i="1"/>
  <c r="L575" i="1"/>
  <c r="G594" i="1"/>
  <c r="D594" i="1"/>
  <c r="K594" i="1"/>
  <c r="F594" i="1"/>
  <c r="J594" i="1"/>
  <c r="L594" i="1"/>
  <c r="G616" i="1"/>
  <c r="D616" i="1"/>
  <c r="K616" i="1"/>
  <c r="F616" i="1"/>
  <c r="J616" i="1"/>
  <c r="L616" i="1"/>
  <c r="G624" i="1"/>
  <c r="D624" i="1"/>
  <c r="K624" i="1"/>
  <c r="F624" i="1"/>
  <c r="J624" i="1"/>
  <c r="L624" i="1"/>
  <c r="G635" i="1"/>
  <c r="D635" i="1"/>
  <c r="K635" i="1"/>
  <c r="F635" i="1"/>
  <c r="J635" i="1"/>
  <c r="L635" i="1"/>
  <c r="G658" i="1"/>
  <c r="D658" i="1"/>
  <c r="K658" i="1"/>
  <c r="F658" i="1"/>
  <c r="J658" i="1"/>
  <c r="L658" i="1"/>
  <c r="G675" i="1"/>
  <c r="D675" i="1"/>
  <c r="K675" i="1"/>
  <c r="F675" i="1"/>
  <c r="J675" i="1"/>
  <c r="L675" i="1"/>
  <c r="G676" i="1"/>
  <c r="D676" i="1"/>
  <c r="K676" i="1"/>
  <c r="F676" i="1"/>
  <c r="J676" i="1"/>
  <c r="L676" i="1"/>
  <c r="G693" i="1"/>
  <c r="D693" i="1"/>
  <c r="K693" i="1"/>
  <c r="F693" i="1"/>
  <c r="J693" i="1"/>
  <c r="L693" i="1"/>
  <c r="G709" i="1"/>
  <c r="D709" i="1"/>
  <c r="K709" i="1"/>
  <c r="F709" i="1"/>
  <c r="J709" i="1"/>
  <c r="L709" i="1"/>
  <c r="G723" i="1"/>
  <c r="D723" i="1"/>
  <c r="K723" i="1"/>
  <c r="F723" i="1"/>
  <c r="J723" i="1"/>
  <c r="L723" i="1"/>
  <c r="G747" i="1"/>
  <c r="D747" i="1"/>
  <c r="K747" i="1"/>
  <c r="F747" i="1"/>
  <c r="J747" i="1"/>
  <c r="L747" i="1"/>
  <c r="G775" i="1"/>
  <c r="D775" i="1"/>
  <c r="K775" i="1"/>
  <c r="F775" i="1"/>
  <c r="J775" i="1"/>
  <c r="L775" i="1"/>
  <c r="G943" i="1"/>
  <c r="D943" i="1"/>
  <c r="K943" i="1"/>
  <c r="F943" i="1"/>
  <c r="J943" i="1"/>
  <c r="L943" i="1"/>
  <c r="G988" i="1"/>
  <c r="D988" i="1"/>
  <c r="K988" i="1"/>
  <c r="F988" i="1"/>
  <c r="J988" i="1"/>
  <c r="L988" i="1"/>
  <c r="G1022" i="1"/>
  <c r="D1022" i="1"/>
  <c r="K1022" i="1"/>
  <c r="F1022" i="1"/>
  <c r="J1022" i="1"/>
  <c r="L1022" i="1"/>
  <c r="G1046" i="1"/>
  <c r="D1046" i="1"/>
  <c r="K1046" i="1"/>
  <c r="F1046" i="1"/>
  <c r="J1046" i="1"/>
  <c r="L1046" i="1"/>
  <c r="G1107" i="1"/>
  <c r="D1107" i="1"/>
  <c r="K1107" i="1"/>
  <c r="F1107" i="1"/>
  <c r="J1107" i="1"/>
  <c r="L1107" i="1"/>
  <c r="G1186" i="1"/>
  <c r="D1186" i="1"/>
  <c r="K1186" i="1"/>
  <c r="F1186" i="1"/>
  <c r="J1186" i="1"/>
  <c r="L1186" i="1"/>
  <c r="G1235" i="1"/>
  <c r="D1235" i="1"/>
  <c r="K1235" i="1"/>
  <c r="F1235" i="1"/>
  <c r="J1235" i="1"/>
  <c r="L1235" i="1"/>
  <c r="G1277" i="1"/>
  <c r="D1277" i="1"/>
  <c r="K1277" i="1"/>
  <c r="F1277" i="1"/>
  <c r="J1277" i="1"/>
  <c r="L1277" i="1"/>
  <c r="G1307" i="1"/>
  <c r="D1307" i="1"/>
  <c r="K1307" i="1"/>
  <c r="F1307" i="1"/>
  <c r="J1307" i="1"/>
  <c r="L1307" i="1"/>
  <c r="G1321" i="1"/>
  <c r="D1321" i="1"/>
  <c r="K1321" i="1"/>
  <c r="F1321" i="1"/>
  <c r="J1321" i="1"/>
  <c r="L1321" i="1"/>
  <c r="G1343" i="1"/>
  <c r="D1343" i="1"/>
  <c r="K1343" i="1"/>
  <c r="F1343" i="1"/>
  <c r="J1343" i="1"/>
  <c r="L1343" i="1"/>
  <c r="G1347" i="1"/>
  <c r="D1347" i="1"/>
  <c r="K1347" i="1"/>
  <c r="F1347" i="1"/>
  <c r="J1347" i="1"/>
  <c r="L1347" i="1"/>
  <c r="G1348" i="1"/>
  <c r="D1348" i="1"/>
  <c r="K1348" i="1"/>
  <c r="F1348" i="1"/>
  <c r="J1348" i="1"/>
  <c r="L1348" i="1"/>
  <c r="G1364" i="1"/>
  <c r="D1364" i="1"/>
  <c r="K1364" i="1"/>
  <c r="F1364" i="1"/>
  <c r="J1364" i="1"/>
  <c r="L1364" i="1"/>
  <c r="G1383" i="1"/>
  <c r="D1383" i="1"/>
  <c r="K1383" i="1"/>
  <c r="F1383" i="1"/>
  <c r="J1383" i="1"/>
  <c r="L1383" i="1"/>
  <c r="G1390" i="1"/>
  <c r="D1390" i="1"/>
  <c r="K1390" i="1"/>
  <c r="F1390" i="1"/>
  <c r="J1390" i="1"/>
  <c r="L1390" i="1"/>
  <c r="G1411" i="1"/>
  <c r="D1411" i="1"/>
  <c r="K1411" i="1"/>
  <c r="F1411" i="1"/>
  <c r="J1411" i="1"/>
  <c r="L1411" i="1"/>
  <c r="G1448" i="1"/>
  <c r="D1448" i="1"/>
  <c r="K1448" i="1"/>
  <c r="F1448" i="1"/>
  <c r="J1448" i="1"/>
  <c r="L1448" i="1"/>
  <c r="G1474" i="1"/>
  <c r="D1474" i="1"/>
  <c r="K1474" i="1"/>
  <c r="F1474" i="1"/>
  <c r="J1474" i="1"/>
  <c r="L1474" i="1"/>
  <c r="G1494" i="1"/>
  <c r="D1494" i="1"/>
  <c r="K1494" i="1"/>
  <c r="F1494" i="1"/>
  <c r="J1494" i="1"/>
  <c r="L1494" i="1"/>
  <c r="G1524" i="1"/>
  <c r="D1524" i="1"/>
  <c r="K1524" i="1"/>
  <c r="F1524" i="1"/>
  <c r="J1524" i="1"/>
  <c r="L1524" i="1"/>
  <c r="G1544" i="1"/>
  <c r="D1544" i="1"/>
  <c r="K1544" i="1"/>
  <c r="F1544" i="1"/>
  <c r="J1544" i="1"/>
  <c r="L1544" i="1"/>
  <c r="G1120" i="1"/>
  <c r="D1120" i="1"/>
  <c r="K1120" i="1"/>
  <c r="F1120" i="1"/>
  <c r="J1120" i="1"/>
  <c r="L1120" i="1"/>
  <c r="G1254" i="1"/>
  <c r="D1254" i="1"/>
  <c r="K1254" i="1"/>
  <c r="F1254" i="1"/>
  <c r="J1254" i="1"/>
  <c r="L1254" i="1"/>
  <c r="G1314" i="1"/>
  <c r="D1314" i="1"/>
  <c r="K1314" i="1"/>
  <c r="F1314" i="1"/>
  <c r="J1314" i="1"/>
  <c r="L1314" i="1"/>
  <c r="G1395" i="1"/>
  <c r="D1395" i="1"/>
  <c r="K1395" i="1"/>
  <c r="F1395" i="1"/>
  <c r="J1395" i="1"/>
  <c r="L1395" i="1"/>
  <c r="G1475" i="1"/>
  <c r="D1475" i="1"/>
  <c r="K1475" i="1"/>
  <c r="F1475" i="1"/>
  <c r="J1475" i="1"/>
  <c r="L1475" i="1"/>
  <c r="G1545" i="1"/>
  <c r="D1545" i="1"/>
  <c r="K1545" i="1"/>
  <c r="F1545" i="1"/>
  <c r="J1545" i="1"/>
  <c r="L1545" i="1"/>
  <c r="G748" i="1"/>
  <c r="D748" i="1"/>
  <c r="K748" i="1"/>
  <c r="F748" i="1"/>
  <c r="J748" i="1"/>
  <c r="L748" i="1"/>
  <c r="G806" i="1"/>
  <c r="D806" i="1"/>
  <c r="K806" i="1"/>
  <c r="F806" i="1"/>
  <c r="J806" i="1"/>
  <c r="L806" i="1"/>
  <c r="G838" i="1"/>
  <c r="D838" i="1"/>
  <c r="K838" i="1"/>
  <c r="F838" i="1"/>
  <c r="J838" i="1"/>
  <c r="L838" i="1"/>
  <c r="G882" i="1"/>
  <c r="D882" i="1"/>
  <c r="K882" i="1"/>
  <c r="F882" i="1"/>
  <c r="J882" i="1"/>
  <c r="L882" i="1"/>
  <c r="G920" i="1"/>
  <c r="D920" i="1"/>
  <c r="K920" i="1"/>
  <c r="F920" i="1"/>
  <c r="J920" i="1"/>
  <c r="L920" i="1"/>
  <c r="G965" i="1"/>
  <c r="D965" i="1"/>
  <c r="K965" i="1"/>
  <c r="F965" i="1"/>
  <c r="J965" i="1"/>
  <c r="L965" i="1"/>
  <c r="G1006" i="1"/>
  <c r="D1006" i="1"/>
  <c r="K1006" i="1"/>
  <c r="F1006" i="1"/>
  <c r="J1006" i="1"/>
  <c r="L1006" i="1"/>
  <c r="G1048" i="1"/>
  <c r="D1048" i="1"/>
  <c r="K1048" i="1"/>
  <c r="F1048" i="1"/>
  <c r="J1048" i="1"/>
  <c r="L1048" i="1"/>
  <c r="G1086" i="1"/>
  <c r="D1086" i="1"/>
  <c r="K1086" i="1"/>
  <c r="F1086" i="1"/>
  <c r="J1086" i="1"/>
  <c r="L1086" i="1"/>
  <c r="G1140" i="1"/>
  <c r="D1140" i="1"/>
  <c r="K1140" i="1"/>
  <c r="F1140" i="1"/>
  <c r="J1140" i="1"/>
  <c r="L1140" i="1"/>
  <c r="G1166" i="1"/>
  <c r="D1166" i="1"/>
  <c r="K1166" i="1"/>
  <c r="F1166" i="1"/>
  <c r="J1166" i="1"/>
  <c r="L1166" i="1"/>
  <c r="G1212" i="1"/>
  <c r="D1212" i="1"/>
  <c r="K1212" i="1"/>
  <c r="F1212" i="1"/>
  <c r="J1212" i="1"/>
  <c r="L1212" i="1"/>
  <c r="G1255" i="1"/>
  <c r="D1255" i="1"/>
  <c r="K1255" i="1"/>
  <c r="F1255" i="1"/>
  <c r="J1255" i="1"/>
  <c r="L1255" i="1"/>
  <c r="G1325" i="1"/>
  <c r="D1325" i="1"/>
  <c r="K1325" i="1"/>
  <c r="F1325" i="1"/>
  <c r="J1325" i="1"/>
  <c r="L1325" i="1"/>
  <c r="G1434" i="1"/>
  <c r="D1434" i="1"/>
  <c r="K1434" i="1"/>
  <c r="F1434" i="1"/>
  <c r="J1434" i="1"/>
  <c r="L1434" i="1"/>
  <c r="G1456" i="1"/>
  <c r="D1456" i="1"/>
  <c r="K1456" i="1"/>
  <c r="F1456" i="1"/>
  <c r="J1456" i="1"/>
  <c r="L1456" i="1"/>
  <c r="G1488" i="1"/>
  <c r="D1488" i="1"/>
  <c r="K1488" i="1"/>
  <c r="F1488" i="1"/>
  <c r="J1488" i="1"/>
  <c r="L1488" i="1"/>
  <c r="G1507" i="1"/>
  <c r="D1507" i="1"/>
  <c r="K1507" i="1"/>
  <c r="F1507" i="1"/>
  <c r="J1507" i="1"/>
  <c r="L1507" i="1"/>
  <c r="G1537" i="1"/>
  <c r="D1537" i="1"/>
  <c r="K1537" i="1"/>
  <c r="F1537" i="1"/>
  <c r="J1537" i="1"/>
  <c r="L1537" i="1"/>
  <c r="G1557" i="1"/>
  <c r="D1557" i="1"/>
  <c r="K1557" i="1"/>
  <c r="F1557" i="1"/>
  <c r="J1557" i="1"/>
  <c r="L1557" i="1"/>
  <c r="G839" i="1"/>
  <c r="D839" i="1"/>
  <c r="K839" i="1"/>
  <c r="F839" i="1"/>
  <c r="J839" i="1"/>
  <c r="L839" i="1"/>
  <c r="G902" i="1"/>
  <c r="D902" i="1"/>
  <c r="K902" i="1"/>
  <c r="F902" i="1"/>
  <c r="J902" i="1"/>
  <c r="L902" i="1"/>
  <c r="G930" i="1"/>
  <c r="D930" i="1"/>
  <c r="K930" i="1"/>
  <c r="F930" i="1"/>
  <c r="J930" i="1"/>
  <c r="L930" i="1"/>
  <c r="G1016" i="1"/>
  <c r="D1016" i="1"/>
  <c r="K1016" i="1"/>
  <c r="F1016" i="1"/>
  <c r="J1016" i="1"/>
  <c r="L1016" i="1"/>
  <c r="G1034" i="1"/>
  <c r="D1034" i="1"/>
  <c r="K1034" i="1"/>
  <c r="F1034" i="1"/>
  <c r="J1034" i="1"/>
  <c r="L1034" i="1"/>
  <c r="G1070" i="1"/>
  <c r="D1070" i="1"/>
  <c r="K1070" i="1"/>
  <c r="F1070" i="1"/>
  <c r="J1070" i="1"/>
  <c r="L1070" i="1"/>
  <c r="G1121" i="1"/>
  <c r="D1121" i="1"/>
  <c r="K1121" i="1"/>
  <c r="F1121" i="1"/>
  <c r="J1121" i="1"/>
  <c r="L1121" i="1"/>
  <c r="G1149" i="1"/>
  <c r="D1149" i="1"/>
  <c r="K1149" i="1"/>
  <c r="F1149" i="1"/>
  <c r="J1149" i="1"/>
  <c r="L1149" i="1"/>
  <c r="G1174" i="1"/>
  <c r="D1174" i="1"/>
  <c r="K1174" i="1"/>
  <c r="F1174" i="1"/>
  <c r="J1174" i="1"/>
  <c r="L1174" i="1"/>
  <c r="G1203" i="1"/>
  <c r="D1203" i="1"/>
  <c r="K1203" i="1"/>
  <c r="F1203" i="1"/>
  <c r="J1203" i="1"/>
  <c r="L1203" i="1"/>
  <c r="G1265" i="1"/>
  <c r="D1265" i="1"/>
  <c r="K1265" i="1"/>
  <c r="F1265" i="1"/>
  <c r="J1265" i="1"/>
  <c r="L1265" i="1"/>
  <c r="G1288" i="1"/>
  <c r="D1288" i="1"/>
  <c r="K1288" i="1"/>
  <c r="F1288" i="1"/>
  <c r="J1288" i="1"/>
  <c r="L1288" i="1"/>
  <c r="G1326" i="1"/>
  <c r="D1326" i="1"/>
  <c r="K1326" i="1"/>
  <c r="F1326" i="1"/>
  <c r="J1326" i="1"/>
  <c r="L1326" i="1"/>
  <c r="G1336" i="1"/>
  <c r="D1336" i="1"/>
  <c r="K1336" i="1"/>
  <c r="F1336" i="1"/>
  <c r="J1336" i="1"/>
  <c r="L1336" i="1"/>
  <c r="G1365" i="1"/>
  <c r="D1365" i="1"/>
  <c r="K1365" i="1"/>
  <c r="F1365" i="1"/>
  <c r="J1365" i="1"/>
  <c r="L1365" i="1"/>
  <c r="G1384" i="1"/>
  <c r="D1384" i="1"/>
  <c r="K1384" i="1"/>
  <c r="F1384" i="1"/>
  <c r="J1384" i="1"/>
  <c r="L1384" i="1"/>
  <c r="G1412" i="1"/>
  <c r="D1412" i="1"/>
  <c r="K1412" i="1"/>
  <c r="F1412" i="1"/>
  <c r="J1412" i="1"/>
  <c r="L1412" i="1"/>
  <c r="G1440" i="1"/>
  <c r="D1440" i="1"/>
  <c r="K1440" i="1"/>
  <c r="F1440" i="1"/>
  <c r="J1440" i="1"/>
  <c r="L1440" i="1"/>
  <c r="G1476" i="1"/>
  <c r="D1476" i="1"/>
  <c r="K1476" i="1"/>
  <c r="F1476" i="1"/>
  <c r="J1476" i="1"/>
  <c r="L1476" i="1"/>
  <c r="G1504" i="1"/>
  <c r="D1504" i="1"/>
  <c r="K1504" i="1"/>
  <c r="F1504" i="1"/>
  <c r="J1504" i="1"/>
  <c r="L1504" i="1"/>
  <c r="G1527" i="1"/>
  <c r="D1527" i="1"/>
  <c r="K1527" i="1"/>
  <c r="F1527" i="1"/>
  <c r="J1527" i="1"/>
  <c r="L1527" i="1"/>
  <c r="G818" i="1"/>
  <c r="D818" i="1"/>
  <c r="K818" i="1"/>
  <c r="F818" i="1"/>
  <c r="J818" i="1"/>
  <c r="L818" i="1"/>
  <c r="G903" i="1"/>
  <c r="D903" i="1"/>
  <c r="K903" i="1"/>
  <c r="F903" i="1"/>
  <c r="J903" i="1"/>
  <c r="L903" i="1"/>
  <c r="G1001" i="1"/>
  <c r="D1001" i="1"/>
  <c r="K1001" i="1"/>
  <c r="F1001" i="1"/>
  <c r="J1001" i="1"/>
  <c r="L1001" i="1"/>
  <c r="G1057" i="1"/>
  <c r="D1057" i="1"/>
  <c r="K1057" i="1"/>
  <c r="F1057" i="1"/>
  <c r="J1057" i="1"/>
  <c r="L1057" i="1"/>
  <c r="G1087" i="1"/>
  <c r="D1087" i="1"/>
  <c r="K1087" i="1"/>
  <c r="F1087" i="1"/>
  <c r="J1087" i="1"/>
  <c r="L1087" i="1"/>
  <c r="G1141" i="1"/>
  <c r="D1141" i="1"/>
  <c r="K1141" i="1"/>
  <c r="F1141" i="1"/>
  <c r="J1141" i="1"/>
  <c r="L1141" i="1"/>
  <c r="G1167" i="1"/>
  <c r="D1167" i="1"/>
  <c r="K1167" i="1"/>
  <c r="F1167" i="1"/>
  <c r="J1167" i="1"/>
  <c r="L1167" i="1"/>
  <c r="G1213" i="1"/>
  <c r="D1213" i="1"/>
  <c r="K1213" i="1"/>
  <c r="F1213" i="1"/>
  <c r="J1213" i="1"/>
  <c r="L1213" i="1"/>
  <c r="G1266" i="1"/>
  <c r="D1266" i="1"/>
  <c r="K1266" i="1"/>
  <c r="F1266" i="1"/>
  <c r="J1266" i="1"/>
  <c r="L1266" i="1"/>
  <c r="G1315" i="1"/>
  <c r="D1315" i="1"/>
  <c r="K1315" i="1"/>
  <c r="F1315" i="1"/>
  <c r="J1315" i="1"/>
  <c r="L1315" i="1"/>
  <c r="G1337" i="1"/>
  <c r="D1337" i="1"/>
  <c r="K1337" i="1"/>
  <c r="F1337" i="1"/>
  <c r="J1337" i="1"/>
  <c r="L1337" i="1"/>
  <c r="G1362" i="1"/>
  <c r="D1362" i="1"/>
  <c r="K1362" i="1"/>
  <c r="F1362" i="1"/>
  <c r="J1362" i="1"/>
  <c r="L1362" i="1"/>
  <c r="G1391" i="1"/>
  <c r="D1391" i="1"/>
  <c r="K1391" i="1"/>
  <c r="F1391" i="1"/>
  <c r="J1391" i="1"/>
  <c r="L1391" i="1"/>
  <c r="G1425" i="1"/>
  <c r="D1425" i="1"/>
  <c r="K1425" i="1"/>
  <c r="F1425" i="1"/>
  <c r="J1425" i="1"/>
  <c r="L1425" i="1"/>
  <c r="G1457" i="1"/>
  <c r="D1457" i="1"/>
  <c r="K1457" i="1"/>
  <c r="F1457" i="1"/>
  <c r="J1457" i="1"/>
  <c r="L1457" i="1"/>
  <c r="G1485" i="1"/>
  <c r="D1485" i="1"/>
  <c r="K1485" i="1"/>
  <c r="F1485" i="1"/>
  <c r="J1485" i="1"/>
  <c r="L1485" i="1"/>
  <c r="G1508" i="1"/>
  <c r="D1508" i="1"/>
  <c r="K1508" i="1"/>
  <c r="F1508" i="1"/>
  <c r="J1508" i="1"/>
  <c r="L1508" i="1"/>
  <c r="G1533" i="1"/>
  <c r="D1533" i="1"/>
  <c r="K1533" i="1"/>
  <c r="F1533" i="1"/>
  <c r="J1533" i="1"/>
  <c r="L1533" i="1"/>
  <c r="G1561" i="1"/>
  <c r="D1561" i="1"/>
  <c r="K1561" i="1"/>
  <c r="F1561" i="1"/>
  <c r="J1561" i="1"/>
  <c r="L1561" i="1"/>
  <c r="G172" i="1"/>
  <c r="D172" i="1"/>
  <c r="K172" i="1"/>
  <c r="F172" i="1"/>
  <c r="J172" i="1"/>
  <c r="L172" i="1"/>
  <c r="G131" i="1"/>
  <c r="D131" i="1"/>
  <c r="K131" i="1"/>
  <c r="F131" i="1"/>
  <c r="J131" i="1"/>
  <c r="L131" i="1"/>
  <c r="G166" i="1"/>
  <c r="D166" i="1"/>
  <c r="K166" i="1"/>
  <c r="F166" i="1"/>
  <c r="J166" i="1"/>
  <c r="L166" i="1"/>
  <c r="G184" i="1"/>
  <c r="D184" i="1"/>
  <c r="K184" i="1"/>
  <c r="F184" i="1"/>
  <c r="J184" i="1"/>
  <c r="L184" i="1"/>
  <c r="G196" i="1"/>
  <c r="D196" i="1"/>
  <c r="K196" i="1"/>
  <c r="F196" i="1"/>
  <c r="J196" i="1"/>
  <c r="L196" i="1"/>
  <c r="G205" i="1"/>
  <c r="D205" i="1"/>
  <c r="K205" i="1"/>
  <c r="F205" i="1"/>
  <c r="J205" i="1"/>
  <c r="L205" i="1"/>
  <c r="G207" i="1"/>
  <c r="D207" i="1"/>
  <c r="K207" i="1"/>
  <c r="F207" i="1"/>
  <c r="J207" i="1"/>
  <c r="L207" i="1"/>
  <c r="G220" i="1"/>
  <c r="D220" i="1"/>
  <c r="K220" i="1"/>
  <c r="F220" i="1"/>
  <c r="J220" i="1"/>
  <c r="L220" i="1"/>
  <c r="G240" i="1"/>
  <c r="D240" i="1"/>
  <c r="K240" i="1"/>
  <c r="F240" i="1"/>
  <c r="J240" i="1"/>
  <c r="L240" i="1"/>
  <c r="G250" i="1"/>
  <c r="D250" i="1"/>
  <c r="K250" i="1"/>
  <c r="F250" i="1"/>
  <c r="J250" i="1"/>
  <c r="L250" i="1"/>
  <c r="G270" i="1"/>
  <c r="D270" i="1"/>
  <c r="K270" i="1"/>
  <c r="F270" i="1"/>
  <c r="J270" i="1"/>
  <c r="L270" i="1"/>
  <c r="G281" i="1"/>
  <c r="D281" i="1"/>
  <c r="K281" i="1"/>
  <c r="F281" i="1"/>
  <c r="J281" i="1"/>
  <c r="L281" i="1"/>
  <c r="G296" i="1"/>
  <c r="D296" i="1"/>
  <c r="K296" i="1"/>
  <c r="F296" i="1"/>
  <c r="J296" i="1"/>
  <c r="L296" i="1"/>
  <c r="G315" i="1"/>
  <c r="D315" i="1"/>
  <c r="K315" i="1"/>
  <c r="F315" i="1"/>
  <c r="J315" i="1"/>
  <c r="L315" i="1"/>
  <c r="G329" i="1"/>
  <c r="D329" i="1"/>
  <c r="K329" i="1"/>
  <c r="F329" i="1"/>
  <c r="J329" i="1"/>
  <c r="L329" i="1"/>
  <c r="G336" i="1"/>
  <c r="D336" i="1"/>
  <c r="K336" i="1"/>
  <c r="F336" i="1"/>
  <c r="J336" i="1"/>
  <c r="L336" i="1"/>
  <c r="G348" i="1"/>
  <c r="D348" i="1"/>
  <c r="K348" i="1"/>
  <c r="F348" i="1"/>
  <c r="J348" i="1"/>
  <c r="L348" i="1"/>
  <c r="G360" i="1"/>
  <c r="D360" i="1"/>
  <c r="K360" i="1"/>
  <c r="F360" i="1"/>
  <c r="J360" i="1"/>
  <c r="L360" i="1"/>
  <c r="G404" i="1"/>
  <c r="D404" i="1"/>
  <c r="K404" i="1"/>
  <c r="F404" i="1"/>
  <c r="J404" i="1"/>
  <c r="L404" i="1"/>
  <c r="G416" i="1"/>
  <c r="D416" i="1"/>
  <c r="K416" i="1"/>
  <c r="F416" i="1"/>
  <c r="J416" i="1"/>
  <c r="L416" i="1"/>
  <c r="G428" i="1"/>
  <c r="D428" i="1"/>
  <c r="K428" i="1"/>
  <c r="F428" i="1"/>
  <c r="J428" i="1"/>
  <c r="L428" i="1"/>
  <c r="G437" i="1"/>
  <c r="D437" i="1"/>
  <c r="K437" i="1"/>
  <c r="F437" i="1"/>
  <c r="J437" i="1"/>
  <c r="L437" i="1"/>
  <c r="G446" i="1"/>
  <c r="D446" i="1"/>
  <c r="K446" i="1"/>
  <c r="F446" i="1"/>
  <c r="J446" i="1"/>
  <c r="L446" i="1"/>
  <c r="G464" i="1"/>
  <c r="D464" i="1"/>
  <c r="K464" i="1"/>
  <c r="F464" i="1"/>
  <c r="J464" i="1"/>
  <c r="L464" i="1"/>
  <c r="G514" i="1"/>
  <c r="D514" i="1"/>
  <c r="K514" i="1"/>
  <c r="F514" i="1"/>
  <c r="J514" i="1"/>
  <c r="L514" i="1"/>
  <c r="G554" i="1"/>
  <c r="D554" i="1"/>
  <c r="K554" i="1"/>
  <c r="F554" i="1"/>
  <c r="J554" i="1"/>
  <c r="L554" i="1"/>
  <c r="G565" i="1"/>
  <c r="D565" i="1"/>
  <c r="K565" i="1"/>
  <c r="F565" i="1"/>
  <c r="J565" i="1"/>
  <c r="L565" i="1"/>
  <c r="G592" i="1"/>
  <c r="D592" i="1"/>
  <c r="K592" i="1"/>
  <c r="F592" i="1"/>
  <c r="J592" i="1"/>
  <c r="L592" i="1"/>
  <c r="G605" i="1"/>
  <c r="D605" i="1"/>
  <c r="K605" i="1"/>
  <c r="F605" i="1"/>
  <c r="J605" i="1"/>
  <c r="L605" i="1"/>
  <c r="G633" i="1"/>
  <c r="D633" i="1"/>
  <c r="K633" i="1"/>
  <c r="F633" i="1"/>
  <c r="J633" i="1"/>
  <c r="L633" i="1"/>
  <c r="G647" i="1"/>
  <c r="D647" i="1"/>
  <c r="K647" i="1"/>
  <c r="F647" i="1"/>
  <c r="J647" i="1"/>
  <c r="L647" i="1"/>
  <c r="G694" i="1"/>
  <c r="D694" i="1"/>
  <c r="K694" i="1"/>
  <c r="F694" i="1"/>
  <c r="J694" i="1"/>
  <c r="L694" i="1"/>
  <c r="G716" i="1"/>
  <c r="D716" i="1"/>
  <c r="K716" i="1"/>
  <c r="F716" i="1"/>
  <c r="J716" i="1"/>
  <c r="L716" i="1"/>
  <c r="G749" i="1"/>
  <c r="D749" i="1"/>
  <c r="K749" i="1"/>
  <c r="F749" i="1"/>
  <c r="J749" i="1"/>
  <c r="L749" i="1"/>
  <c r="G783" i="1"/>
  <c r="D783" i="1"/>
  <c r="K783" i="1"/>
  <c r="F783" i="1"/>
  <c r="J783" i="1"/>
  <c r="L783" i="1"/>
  <c r="G819" i="1"/>
  <c r="D819" i="1"/>
  <c r="K819" i="1"/>
  <c r="F819" i="1"/>
  <c r="J819" i="1"/>
  <c r="L819" i="1"/>
  <c r="G834" i="1"/>
  <c r="D834" i="1"/>
  <c r="K834" i="1"/>
  <c r="F834" i="1"/>
  <c r="J834" i="1"/>
  <c r="L834" i="1"/>
  <c r="G863" i="1"/>
  <c r="D863" i="1"/>
  <c r="K863" i="1"/>
  <c r="F863" i="1"/>
  <c r="J863" i="1"/>
  <c r="L863" i="1"/>
  <c r="G883" i="1"/>
  <c r="D883" i="1"/>
  <c r="K883" i="1"/>
  <c r="F883" i="1"/>
  <c r="J883" i="1"/>
  <c r="L883" i="1"/>
  <c r="G896" i="1"/>
  <c r="D896" i="1"/>
  <c r="K896" i="1"/>
  <c r="F896" i="1"/>
  <c r="J896" i="1"/>
  <c r="L896" i="1"/>
  <c r="G931" i="1"/>
  <c r="D931" i="1"/>
  <c r="K931" i="1"/>
  <c r="F931" i="1"/>
  <c r="J931" i="1"/>
  <c r="L931" i="1"/>
  <c r="G975" i="1"/>
  <c r="D975" i="1"/>
  <c r="K975" i="1"/>
  <c r="F975" i="1"/>
  <c r="J975" i="1"/>
  <c r="L975" i="1"/>
  <c r="G1035" i="1"/>
  <c r="D1035" i="1"/>
  <c r="K1035" i="1"/>
  <c r="F1035" i="1"/>
  <c r="J1035" i="1"/>
  <c r="L1035" i="1"/>
  <c r="G1079" i="1"/>
  <c r="D1079" i="1"/>
  <c r="K1079" i="1"/>
  <c r="F1079" i="1"/>
  <c r="J1079" i="1"/>
  <c r="L1079" i="1"/>
  <c r="G1097" i="1"/>
  <c r="D1097" i="1"/>
  <c r="K1097" i="1"/>
  <c r="F1097" i="1"/>
  <c r="J1097" i="1"/>
  <c r="L1097" i="1"/>
  <c r="G1150" i="1"/>
  <c r="D1150" i="1"/>
  <c r="K1150" i="1"/>
  <c r="F1150" i="1"/>
  <c r="J1150" i="1"/>
  <c r="L1150" i="1"/>
  <c r="G1175" i="1"/>
  <c r="D1175" i="1"/>
  <c r="K1175" i="1"/>
  <c r="F1175" i="1"/>
  <c r="J1175" i="1"/>
  <c r="L1175" i="1"/>
  <c r="G1225" i="1"/>
  <c r="D1225" i="1"/>
  <c r="K1225" i="1"/>
  <c r="F1225" i="1"/>
  <c r="J1225" i="1"/>
  <c r="L1225" i="1"/>
  <c r="G1267" i="1"/>
  <c r="D1267" i="1"/>
  <c r="K1267" i="1"/>
  <c r="F1267" i="1"/>
  <c r="J1267" i="1"/>
  <c r="L1267" i="1"/>
  <c r="G1289" i="1"/>
  <c r="D1289" i="1"/>
  <c r="K1289" i="1"/>
  <c r="F1289" i="1"/>
  <c r="J1289" i="1"/>
  <c r="L1289" i="1"/>
  <c r="G1316" i="1"/>
  <c r="D1316" i="1"/>
  <c r="K1316" i="1"/>
  <c r="F1316" i="1"/>
  <c r="J1316" i="1"/>
  <c r="L1316" i="1"/>
  <c r="G1338" i="1"/>
  <c r="D1338" i="1"/>
  <c r="K1338" i="1"/>
  <c r="F1338" i="1"/>
  <c r="J1338" i="1"/>
  <c r="L1338" i="1"/>
  <c r="G1363" i="1"/>
  <c r="D1363" i="1"/>
  <c r="K1363" i="1"/>
  <c r="F1363" i="1"/>
  <c r="J1363" i="1"/>
  <c r="L1363" i="1"/>
  <c r="G1385" i="1"/>
  <c r="D1385" i="1"/>
  <c r="K1385" i="1"/>
  <c r="F1385" i="1"/>
  <c r="J1385" i="1"/>
  <c r="L1385" i="1"/>
  <c r="G1441" i="1"/>
  <c r="D1441" i="1"/>
  <c r="K1441" i="1"/>
  <c r="F1441" i="1"/>
  <c r="J1441" i="1"/>
  <c r="L1441" i="1"/>
  <c r="G1471" i="1"/>
  <c r="D1471" i="1"/>
  <c r="K1471" i="1"/>
  <c r="F1471" i="1"/>
  <c r="J1471" i="1"/>
  <c r="L1471" i="1"/>
  <c r="G1491" i="1"/>
  <c r="D1491" i="1"/>
  <c r="K1491" i="1"/>
  <c r="F1491" i="1"/>
  <c r="J1491" i="1"/>
  <c r="L1491" i="1"/>
  <c r="G1517" i="1"/>
  <c r="D1517" i="1"/>
  <c r="K1517" i="1"/>
  <c r="F1517" i="1"/>
  <c r="J1517" i="1"/>
  <c r="L1517" i="1"/>
  <c r="G1541" i="1"/>
  <c r="D1541" i="1"/>
  <c r="K1541" i="1"/>
  <c r="F1541" i="1"/>
  <c r="J1541" i="1"/>
  <c r="L1541" i="1"/>
  <c r="G1562" i="1"/>
  <c r="D1562" i="1"/>
  <c r="K1562" i="1"/>
  <c r="F1562" i="1"/>
  <c r="J1562" i="1"/>
  <c r="L1562" i="1"/>
  <c r="G1435" i="1"/>
  <c r="D1435" i="1"/>
  <c r="K1435" i="1"/>
  <c r="F1435" i="1"/>
  <c r="J1435" i="1"/>
  <c r="L1435" i="1"/>
  <c r="G1142" i="1"/>
  <c r="D1142" i="1"/>
  <c r="K1142" i="1"/>
  <c r="F1142" i="1"/>
  <c r="J1142" i="1"/>
  <c r="L1142" i="1"/>
  <c r="G1214" i="1"/>
  <c r="D1214" i="1"/>
  <c r="K1214" i="1"/>
  <c r="F1214" i="1"/>
  <c r="J1214" i="1"/>
  <c r="L1214" i="1"/>
  <c r="G1256" i="1"/>
  <c r="D1256" i="1"/>
  <c r="K1256" i="1"/>
  <c r="F1256" i="1"/>
  <c r="J1256" i="1"/>
  <c r="L1256" i="1"/>
  <c r="G1333" i="1"/>
  <c r="D1333" i="1"/>
  <c r="K1333" i="1"/>
  <c r="F1333" i="1"/>
  <c r="J1333" i="1"/>
  <c r="L1333" i="1"/>
  <c r="G966" i="1"/>
  <c r="D966" i="1"/>
  <c r="K966" i="1"/>
  <c r="F966" i="1"/>
  <c r="J966" i="1"/>
  <c r="L966" i="1"/>
  <c r="G1098" i="1"/>
  <c r="D1098" i="1"/>
  <c r="K1098" i="1"/>
  <c r="F1098" i="1"/>
  <c r="J1098" i="1"/>
  <c r="L1098" i="1"/>
  <c r="G1151" i="1"/>
  <c r="D1151" i="1"/>
  <c r="K1151" i="1"/>
  <c r="F1151" i="1"/>
  <c r="J1151" i="1"/>
  <c r="L1151" i="1"/>
  <c r="G1176" i="1"/>
  <c r="D1176" i="1"/>
  <c r="K1176" i="1"/>
  <c r="F1176" i="1"/>
  <c r="J1176" i="1"/>
  <c r="L1176" i="1"/>
  <c r="G1226" i="1"/>
  <c r="D1226" i="1"/>
  <c r="K1226" i="1"/>
  <c r="F1226" i="1"/>
  <c r="J1226" i="1"/>
  <c r="L1226" i="1"/>
  <c r="G1268" i="1"/>
  <c r="D1268" i="1"/>
  <c r="K1268" i="1"/>
  <c r="F1268" i="1"/>
  <c r="J1268" i="1"/>
  <c r="L1268" i="1"/>
  <c r="G1317" i="1"/>
  <c r="D1317" i="1"/>
  <c r="K1317" i="1"/>
  <c r="F1317" i="1"/>
  <c r="J1317" i="1"/>
  <c r="L1317" i="1"/>
  <c r="G1344" i="1"/>
  <c r="D1344" i="1"/>
  <c r="K1344" i="1"/>
  <c r="F1344" i="1"/>
  <c r="J1344" i="1"/>
  <c r="L1344" i="1"/>
  <c r="G1392" i="1"/>
  <c r="D1392" i="1"/>
  <c r="K1392" i="1"/>
  <c r="F1392" i="1"/>
  <c r="J1392" i="1"/>
  <c r="L1392" i="1"/>
  <c r="G1436" i="1"/>
  <c r="D1436" i="1"/>
  <c r="K1436" i="1"/>
  <c r="F1436" i="1"/>
  <c r="J1436" i="1"/>
  <c r="L1436" i="1"/>
  <c r="G1437" i="1"/>
  <c r="D1437" i="1"/>
  <c r="K1437" i="1"/>
  <c r="F1437" i="1"/>
  <c r="J1437" i="1"/>
  <c r="L1437" i="1"/>
  <c r="G1509" i="1"/>
  <c r="D1509" i="1"/>
  <c r="K1509" i="1"/>
  <c r="F1509" i="1"/>
  <c r="J1509" i="1"/>
  <c r="L1509" i="1"/>
  <c r="G1538" i="1"/>
  <c r="D1538" i="1"/>
  <c r="K1538" i="1"/>
  <c r="F1538" i="1"/>
  <c r="J1538" i="1"/>
  <c r="L1538" i="1"/>
  <c r="G1558" i="1"/>
  <c r="D1558" i="1"/>
  <c r="K1558" i="1"/>
  <c r="F1558" i="1"/>
  <c r="J1558" i="1"/>
  <c r="L1558" i="1"/>
  <c r="G1334" i="1"/>
  <c r="D1334" i="1"/>
  <c r="K1334" i="1"/>
  <c r="F1334" i="1"/>
  <c r="J1334" i="1"/>
  <c r="L1334" i="1"/>
  <c r="G1449" i="1"/>
  <c r="D1449" i="1"/>
  <c r="K1449" i="1"/>
  <c r="F1449" i="1"/>
  <c r="J1449" i="1"/>
  <c r="L1449" i="1"/>
  <c r="G3" i="1"/>
  <c r="D3" i="1"/>
  <c r="K3" i="1"/>
  <c r="F3" i="1"/>
  <c r="J3" i="1"/>
  <c r="L3" i="1"/>
  <c r="G4" i="1"/>
  <c r="D4" i="1"/>
  <c r="K4" i="1"/>
  <c r="F4" i="1"/>
  <c r="J4" i="1"/>
  <c r="L4" i="1"/>
  <c r="G7" i="1"/>
  <c r="D7" i="1"/>
  <c r="K7" i="1"/>
  <c r="F7" i="1"/>
  <c r="J7" i="1"/>
  <c r="L7" i="1"/>
  <c r="G11" i="1"/>
  <c r="D11" i="1"/>
  <c r="K11" i="1"/>
  <c r="F11" i="1"/>
  <c r="J11" i="1"/>
  <c r="L11" i="1"/>
  <c r="G12" i="1"/>
  <c r="D12" i="1"/>
  <c r="K12" i="1"/>
  <c r="F12" i="1"/>
  <c r="J12" i="1"/>
  <c r="L12" i="1"/>
  <c r="G15" i="1"/>
  <c r="D15" i="1"/>
  <c r="K15" i="1"/>
  <c r="F15" i="1"/>
  <c r="J15" i="1"/>
  <c r="L15" i="1"/>
  <c r="G21" i="1"/>
  <c r="D21" i="1"/>
  <c r="K21" i="1"/>
  <c r="F21" i="1"/>
  <c r="J21" i="1"/>
  <c r="L21" i="1"/>
  <c r="G22" i="1"/>
  <c r="D22" i="1"/>
  <c r="K22" i="1"/>
  <c r="F22" i="1"/>
  <c r="J22" i="1"/>
  <c r="L22" i="1"/>
  <c r="G35" i="1"/>
  <c r="D35" i="1"/>
  <c r="K35" i="1"/>
  <c r="F35" i="1"/>
  <c r="J35" i="1"/>
  <c r="L35" i="1"/>
  <c r="G37" i="1"/>
  <c r="D37" i="1"/>
  <c r="K37" i="1"/>
  <c r="F37" i="1"/>
  <c r="J37" i="1"/>
  <c r="L37" i="1"/>
  <c r="G38" i="1"/>
  <c r="D38" i="1"/>
  <c r="K38" i="1"/>
  <c r="F38" i="1"/>
  <c r="J38" i="1"/>
  <c r="L38" i="1"/>
  <c r="G39" i="1"/>
  <c r="D39" i="1"/>
  <c r="K39" i="1"/>
  <c r="F39" i="1"/>
  <c r="J39" i="1"/>
  <c r="L39" i="1"/>
  <c r="G40" i="1"/>
  <c r="D40" i="1"/>
  <c r="K40" i="1"/>
  <c r="F40" i="1"/>
  <c r="J40" i="1"/>
  <c r="L40" i="1"/>
  <c r="G41" i="1"/>
  <c r="D41" i="1"/>
  <c r="K41" i="1"/>
  <c r="F41" i="1"/>
  <c r="J41" i="1"/>
  <c r="L41" i="1"/>
  <c r="G42" i="1"/>
  <c r="D42" i="1"/>
  <c r="K42" i="1"/>
  <c r="F42" i="1"/>
  <c r="J42" i="1"/>
  <c r="L42" i="1"/>
  <c r="G43" i="1"/>
  <c r="D43" i="1"/>
  <c r="K43" i="1"/>
  <c r="F43" i="1"/>
  <c r="J43" i="1"/>
  <c r="L43" i="1"/>
  <c r="G44" i="1"/>
  <c r="D44" i="1"/>
  <c r="K44" i="1"/>
  <c r="F44" i="1"/>
  <c r="J44" i="1"/>
  <c r="L44" i="1"/>
  <c r="G45" i="1"/>
  <c r="D45" i="1"/>
  <c r="K45" i="1"/>
  <c r="F45" i="1"/>
  <c r="J45" i="1"/>
  <c r="L45" i="1"/>
  <c r="G46" i="1"/>
  <c r="D46" i="1"/>
  <c r="K46" i="1"/>
  <c r="F46" i="1"/>
  <c r="J46" i="1"/>
  <c r="L46" i="1"/>
  <c r="G47" i="1"/>
  <c r="D47" i="1"/>
  <c r="K47" i="1"/>
  <c r="F47" i="1"/>
  <c r="J47" i="1"/>
  <c r="L47" i="1"/>
  <c r="G48" i="1"/>
  <c r="D48" i="1"/>
  <c r="K48" i="1"/>
  <c r="F48" i="1"/>
  <c r="J48" i="1"/>
  <c r="L48" i="1"/>
  <c r="G52" i="1"/>
  <c r="D52" i="1"/>
  <c r="K52" i="1"/>
  <c r="F52" i="1"/>
  <c r="J52" i="1"/>
  <c r="L52" i="1"/>
  <c r="G53" i="1"/>
  <c r="D53" i="1"/>
  <c r="K53" i="1"/>
  <c r="F53" i="1"/>
  <c r="J53" i="1"/>
  <c r="L53" i="1"/>
  <c r="G54" i="1"/>
  <c r="D54" i="1"/>
  <c r="K54" i="1"/>
  <c r="F54" i="1"/>
  <c r="J54" i="1"/>
  <c r="L54" i="1"/>
  <c r="G61" i="1"/>
  <c r="D61" i="1"/>
  <c r="K61" i="1"/>
  <c r="F61" i="1"/>
  <c r="J61" i="1"/>
  <c r="L61" i="1"/>
  <c r="G62" i="1"/>
  <c r="D62" i="1"/>
  <c r="K62" i="1"/>
  <c r="F62" i="1"/>
  <c r="J62" i="1"/>
  <c r="L62" i="1"/>
  <c r="G63" i="1"/>
  <c r="D63" i="1"/>
  <c r="K63" i="1"/>
  <c r="F63" i="1"/>
  <c r="J63" i="1"/>
  <c r="L63" i="1"/>
  <c r="G64" i="1"/>
  <c r="D64" i="1"/>
  <c r="K64" i="1"/>
  <c r="F64" i="1"/>
  <c r="J64" i="1"/>
  <c r="L64" i="1"/>
  <c r="G65" i="1"/>
  <c r="D65" i="1"/>
  <c r="K65" i="1"/>
  <c r="F65" i="1"/>
  <c r="J65" i="1"/>
  <c r="L65" i="1"/>
  <c r="G66" i="1"/>
  <c r="D66" i="1"/>
  <c r="K66" i="1"/>
  <c r="F66" i="1"/>
  <c r="J66" i="1"/>
  <c r="L66" i="1"/>
  <c r="G67" i="1"/>
  <c r="D67" i="1"/>
  <c r="K67" i="1"/>
  <c r="F67" i="1"/>
  <c r="J67" i="1"/>
  <c r="L67" i="1"/>
  <c r="G68" i="1"/>
  <c r="D68" i="1"/>
  <c r="K68" i="1"/>
  <c r="F68" i="1"/>
  <c r="J68" i="1"/>
  <c r="L68" i="1"/>
  <c r="G75" i="1"/>
  <c r="D75" i="1"/>
  <c r="K75" i="1"/>
  <c r="F75" i="1"/>
  <c r="J75" i="1"/>
  <c r="L75" i="1"/>
  <c r="G76" i="1"/>
  <c r="D76" i="1"/>
  <c r="K76" i="1"/>
  <c r="F76" i="1"/>
  <c r="J76" i="1"/>
  <c r="L76" i="1"/>
  <c r="G77" i="1"/>
  <c r="D77" i="1"/>
  <c r="K77" i="1"/>
  <c r="F77" i="1"/>
  <c r="J77" i="1"/>
  <c r="L77" i="1"/>
  <c r="G81" i="1"/>
  <c r="D81" i="1"/>
  <c r="K81" i="1"/>
  <c r="F81" i="1"/>
  <c r="J81" i="1"/>
  <c r="L81" i="1"/>
  <c r="G93" i="1"/>
  <c r="D93" i="1"/>
  <c r="K93" i="1"/>
  <c r="F93" i="1"/>
  <c r="J93" i="1"/>
  <c r="L93" i="1"/>
  <c r="G94" i="1"/>
  <c r="D94" i="1"/>
  <c r="K94" i="1"/>
  <c r="F94" i="1"/>
  <c r="J94" i="1"/>
  <c r="L94" i="1"/>
  <c r="G95" i="1"/>
  <c r="D95" i="1"/>
  <c r="K95" i="1"/>
  <c r="F95" i="1"/>
  <c r="J95" i="1"/>
  <c r="L95" i="1"/>
  <c r="G96" i="1"/>
  <c r="D96" i="1"/>
  <c r="K96" i="1"/>
  <c r="F96" i="1"/>
  <c r="J96" i="1"/>
  <c r="L96" i="1"/>
  <c r="G102" i="1"/>
  <c r="D102" i="1"/>
  <c r="K102" i="1"/>
  <c r="F102" i="1"/>
  <c r="J102" i="1"/>
  <c r="L102" i="1"/>
  <c r="G104" i="1"/>
  <c r="D104" i="1"/>
  <c r="K104" i="1"/>
  <c r="F104" i="1"/>
  <c r="J104" i="1"/>
  <c r="L104" i="1"/>
  <c r="G105" i="1"/>
  <c r="D105" i="1"/>
  <c r="K105" i="1"/>
  <c r="F105" i="1"/>
  <c r="J105" i="1"/>
  <c r="L105" i="1"/>
  <c r="G106" i="1"/>
  <c r="D106" i="1"/>
  <c r="K106" i="1"/>
  <c r="F106" i="1"/>
  <c r="J106" i="1"/>
  <c r="L106" i="1"/>
  <c r="G107" i="1"/>
  <c r="D107" i="1"/>
  <c r="K107" i="1"/>
  <c r="F107" i="1"/>
  <c r="J107" i="1"/>
  <c r="L107" i="1"/>
  <c r="G111" i="1"/>
  <c r="D111" i="1"/>
  <c r="K111" i="1"/>
  <c r="F111" i="1"/>
  <c r="J111" i="1"/>
  <c r="L111" i="1"/>
  <c r="G116" i="1"/>
  <c r="D116" i="1"/>
  <c r="K116" i="1"/>
  <c r="F116" i="1"/>
  <c r="J116" i="1"/>
  <c r="L116" i="1"/>
  <c r="G122" i="1"/>
  <c r="D122" i="1"/>
  <c r="K122" i="1"/>
  <c r="F122" i="1"/>
  <c r="J122" i="1"/>
  <c r="L122" i="1"/>
  <c r="G123" i="1"/>
  <c r="D123" i="1"/>
  <c r="K123" i="1"/>
  <c r="F123" i="1"/>
  <c r="J123" i="1"/>
  <c r="L123" i="1"/>
  <c r="G124" i="1"/>
  <c r="D124" i="1"/>
  <c r="K124" i="1"/>
  <c r="F124" i="1"/>
  <c r="J124" i="1"/>
  <c r="L124" i="1"/>
  <c r="G125" i="1"/>
  <c r="D125" i="1"/>
  <c r="K125" i="1"/>
  <c r="F125" i="1"/>
  <c r="J125" i="1"/>
  <c r="L125" i="1"/>
  <c r="G132" i="1"/>
  <c r="D132" i="1"/>
  <c r="K132" i="1"/>
  <c r="F132" i="1"/>
  <c r="J132" i="1"/>
  <c r="L132" i="1"/>
  <c r="G136" i="1"/>
  <c r="D136" i="1"/>
  <c r="K136" i="1"/>
  <c r="F136" i="1"/>
  <c r="J136" i="1"/>
  <c r="L136" i="1"/>
  <c r="G137" i="1"/>
  <c r="D137" i="1"/>
  <c r="K137" i="1"/>
  <c r="F137" i="1"/>
  <c r="J137" i="1"/>
  <c r="L137" i="1"/>
  <c r="G138" i="1"/>
  <c r="D138" i="1"/>
  <c r="K138" i="1"/>
  <c r="F138" i="1"/>
  <c r="J138" i="1"/>
  <c r="L138" i="1"/>
  <c r="G139" i="1"/>
  <c r="D139" i="1"/>
  <c r="K139" i="1"/>
  <c r="F139" i="1"/>
  <c r="J139" i="1"/>
  <c r="L139" i="1"/>
  <c r="G148" i="1"/>
  <c r="D148" i="1"/>
  <c r="K148" i="1"/>
  <c r="F148" i="1"/>
  <c r="J148" i="1"/>
  <c r="L148" i="1"/>
  <c r="G154" i="1"/>
  <c r="D154" i="1"/>
  <c r="K154" i="1"/>
  <c r="F154" i="1"/>
  <c r="J154" i="1"/>
  <c r="L154" i="1"/>
  <c r="G155" i="1"/>
  <c r="D155" i="1"/>
  <c r="K155" i="1"/>
  <c r="F155" i="1"/>
  <c r="J155" i="1"/>
  <c r="L155" i="1"/>
  <c r="G159" i="1"/>
  <c r="D159" i="1"/>
  <c r="K159" i="1"/>
  <c r="F159" i="1"/>
  <c r="J159" i="1"/>
  <c r="L159" i="1"/>
  <c r="G160" i="1"/>
  <c r="D160" i="1"/>
  <c r="K160" i="1"/>
  <c r="F160" i="1"/>
  <c r="J160" i="1"/>
  <c r="L160" i="1"/>
  <c r="G161" i="1"/>
  <c r="D161" i="1"/>
  <c r="K161" i="1"/>
  <c r="F161" i="1"/>
  <c r="J161" i="1"/>
  <c r="L161" i="1"/>
  <c r="G167" i="1"/>
  <c r="D167" i="1"/>
  <c r="K167" i="1"/>
  <c r="F167" i="1"/>
  <c r="J167" i="1"/>
  <c r="L167" i="1"/>
  <c r="G169" i="1"/>
  <c r="D169" i="1"/>
  <c r="K169" i="1"/>
  <c r="F169" i="1"/>
  <c r="J169" i="1"/>
  <c r="L169" i="1"/>
  <c r="G170" i="1"/>
  <c r="D170" i="1"/>
  <c r="K170" i="1"/>
  <c r="F170" i="1"/>
  <c r="J170" i="1"/>
  <c r="L170" i="1"/>
  <c r="G173" i="1"/>
  <c r="D173" i="1"/>
  <c r="K173" i="1"/>
  <c r="F173" i="1"/>
  <c r="J173" i="1"/>
  <c r="L173" i="1"/>
  <c r="G174" i="1"/>
  <c r="D174" i="1"/>
  <c r="K174" i="1"/>
  <c r="F174" i="1"/>
  <c r="J174" i="1"/>
  <c r="L174" i="1"/>
  <c r="G175" i="1"/>
  <c r="D175" i="1"/>
  <c r="K175" i="1"/>
  <c r="F175" i="1"/>
  <c r="J175" i="1"/>
  <c r="L175" i="1"/>
  <c r="G185" i="1"/>
  <c r="D185" i="1"/>
  <c r="K185" i="1"/>
  <c r="F185" i="1"/>
  <c r="J185" i="1"/>
  <c r="L185" i="1"/>
  <c r="G197" i="1"/>
  <c r="D197" i="1"/>
  <c r="K197" i="1"/>
  <c r="F197" i="1"/>
  <c r="J197" i="1"/>
  <c r="L197" i="1"/>
  <c r="G198" i="1"/>
  <c r="D198" i="1"/>
  <c r="K198" i="1"/>
  <c r="F198" i="1"/>
  <c r="J198" i="1"/>
  <c r="L198" i="1"/>
  <c r="G210" i="1"/>
  <c r="D210" i="1"/>
  <c r="K210" i="1"/>
  <c r="F210" i="1"/>
  <c r="J210" i="1"/>
  <c r="L210" i="1"/>
  <c r="G211" i="1"/>
  <c r="D211" i="1"/>
  <c r="K211" i="1"/>
  <c r="F211" i="1"/>
  <c r="J211" i="1"/>
  <c r="L211" i="1"/>
  <c r="G217" i="1"/>
  <c r="D217" i="1"/>
  <c r="K217" i="1"/>
  <c r="F217" i="1"/>
  <c r="J217" i="1"/>
  <c r="L217" i="1"/>
  <c r="G218" i="1"/>
  <c r="D218" i="1"/>
  <c r="K218" i="1"/>
  <c r="F218" i="1"/>
  <c r="J218" i="1"/>
  <c r="L218" i="1"/>
  <c r="G221" i="1"/>
  <c r="D221" i="1"/>
  <c r="K221" i="1"/>
  <c r="F221" i="1"/>
  <c r="J221" i="1"/>
  <c r="L221" i="1"/>
  <c r="G222" i="1"/>
  <c r="D222" i="1"/>
  <c r="K222" i="1"/>
  <c r="F222" i="1"/>
  <c r="J222" i="1"/>
  <c r="L222" i="1"/>
  <c r="G223" i="1"/>
  <c r="D223" i="1"/>
  <c r="K223" i="1"/>
  <c r="F223" i="1"/>
  <c r="J223" i="1"/>
  <c r="L223" i="1"/>
  <c r="G224" i="1"/>
  <c r="D224" i="1"/>
  <c r="K224" i="1"/>
  <c r="F224" i="1"/>
  <c r="J224" i="1"/>
  <c r="L224" i="1"/>
  <c r="G225" i="1"/>
  <c r="D225" i="1"/>
  <c r="K225" i="1"/>
  <c r="F225" i="1"/>
  <c r="J225" i="1"/>
  <c r="L225" i="1"/>
  <c r="G226" i="1"/>
  <c r="D226" i="1"/>
  <c r="K226" i="1"/>
  <c r="F226" i="1"/>
  <c r="J226" i="1"/>
  <c r="L226" i="1"/>
  <c r="G227" i="1"/>
  <c r="D227" i="1"/>
  <c r="K227" i="1"/>
  <c r="F227" i="1"/>
  <c r="J227" i="1"/>
  <c r="L227" i="1"/>
  <c r="G300" i="1"/>
  <c r="D300" i="1"/>
  <c r="K300" i="1"/>
  <c r="F300" i="1"/>
  <c r="J300" i="1"/>
  <c r="L300" i="1"/>
  <c r="G308" i="1"/>
  <c r="D308" i="1"/>
  <c r="K308" i="1"/>
  <c r="F308" i="1"/>
  <c r="J308" i="1"/>
  <c r="L308" i="1"/>
  <c r="G320" i="1"/>
  <c r="D320" i="1"/>
  <c r="K320" i="1"/>
  <c r="F320" i="1"/>
  <c r="J320" i="1"/>
  <c r="L320" i="1"/>
  <c r="G330" i="1"/>
  <c r="D330" i="1"/>
  <c r="K330" i="1"/>
  <c r="F330" i="1"/>
  <c r="J330" i="1"/>
  <c r="L330" i="1"/>
  <c r="G337" i="1"/>
  <c r="D337" i="1"/>
  <c r="K337" i="1"/>
  <c r="F337" i="1"/>
  <c r="J337" i="1"/>
  <c r="L337" i="1"/>
  <c r="G343" i="1"/>
  <c r="D343" i="1"/>
  <c r="K343" i="1"/>
  <c r="F343" i="1"/>
  <c r="J343" i="1"/>
  <c r="L343" i="1"/>
  <c r="G344" i="1"/>
  <c r="D344" i="1"/>
  <c r="K344" i="1"/>
  <c r="F344" i="1"/>
  <c r="J344" i="1"/>
  <c r="L344" i="1"/>
  <c r="G353" i="1"/>
  <c r="D353" i="1"/>
  <c r="K353" i="1"/>
  <c r="F353" i="1"/>
  <c r="J353" i="1"/>
  <c r="L353" i="1"/>
  <c r="G354" i="1"/>
  <c r="D354" i="1"/>
  <c r="K354" i="1"/>
  <c r="F354" i="1"/>
  <c r="J354" i="1"/>
  <c r="L354" i="1"/>
  <c r="G361" i="1"/>
  <c r="D361" i="1"/>
  <c r="K361" i="1"/>
  <c r="F361" i="1"/>
  <c r="J361" i="1"/>
  <c r="L361" i="1"/>
  <c r="G364" i="1"/>
  <c r="D364" i="1"/>
  <c r="K364" i="1"/>
  <c r="F364" i="1"/>
  <c r="J364" i="1"/>
  <c r="L364" i="1"/>
  <c r="G365" i="1"/>
  <c r="D365" i="1"/>
  <c r="K365" i="1"/>
  <c r="F365" i="1"/>
  <c r="J365" i="1"/>
  <c r="L365" i="1"/>
  <c r="G370" i="1"/>
  <c r="D370" i="1"/>
  <c r="K370" i="1"/>
  <c r="F370" i="1"/>
  <c r="J370" i="1"/>
  <c r="L370" i="1"/>
  <c r="G371" i="1"/>
  <c r="D371" i="1"/>
  <c r="K371" i="1"/>
  <c r="F371" i="1"/>
  <c r="J371" i="1"/>
  <c r="L371" i="1"/>
  <c r="G372" i="1"/>
  <c r="D372" i="1"/>
  <c r="K372" i="1"/>
  <c r="F372" i="1"/>
  <c r="J372" i="1"/>
  <c r="L372" i="1"/>
  <c r="G373" i="1"/>
  <c r="D373" i="1"/>
  <c r="K373" i="1"/>
  <c r="F373" i="1"/>
  <c r="J373" i="1"/>
  <c r="L373" i="1"/>
  <c r="G374" i="1"/>
  <c r="D374" i="1"/>
  <c r="K374" i="1"/>
  <c r="F374" i="1"/>
  <c r="J374" i="1"/>
  <c r="L374" i="1"/>
  <c r="G375" i="1"/>
  <c r="D375" i="1"/>
  <c r="K375" i="1"/>
  <c r="F375" i="1"/>
  <c r="J375" i="1"/>
  <c r="L375" i="1"/>
  <c r="G381" i="1"/>
  <c r="D381" i="1"/>
  <c r="K381" i="1"/>
  <c r="F381" i="1"/>
  <c r="J381" i="1"/>
  <c r="L381" i="1"/>
  <c r="G382" i="1"/>
  <c r="D382" i="1"/>
  <c r="K382" i="1"/>
  <c r="F382" i="1"/>
  <c r="J382" i="1"/>
  <c r="L382" i="1"/>
  <c r="G388" i="1"/>
  <c r="D388" i="1"/>
  <c r="K388" i="1"/>
  <c r="F388" i="1"/>
  <c r="J388" i="1"/>
  <c r="L388" i="1"/>
  <c r="G389" i="1"/>
  <c r="D389" i="1"/>
  <c r="K389" i="1"/>
  <c r="F389" i="1"/>
  <c r="J389" i="1"/>
  <c r="L389" i="1"/>
  <c r="G393" i="1"/>
  <c r="D393" i="1"/>
  <c r="K393" i="1"/>
  <c r="F393" i="1"/>
  <c r="J393" i="1"/>
  <c r="L393" i="1"/>
  <c r="G394" i="1"/>
  <c r="D394" i="1"/>
  <c r="K394" i="1"/>
  <c r="F394" i="1"/>
  <c r="J394" i="1"/>
  <c r="L394" i="1"/>
  <c r="G395" i="1"/>
  <c r="D395" i="1"/>
  <c r="K395" i="1"/>
  <c r="F395" i="1"/>
  <c r="J395" i="1"/>
  <c r="L395" i="1"/>
  <c r="G400" i="1"/>
  <c r="D400" i="1"/>
  <c r="K400" i="1"/>
  <c r="F400" i="1"/>
  <c r="J400" i="1"/>
  <c r="L400" i="1"/>
  <c r="G406" i="1"/>
  <c r="D406" i="1"/>
  <c r="K406" i="1"/>
  <c r="F406" i="1"/>
  <c r="J406" i="1"/>
  <c r="L406" i="1"/>
  <c r="G407" i="1"/>
  <c r="D407" i="1"/>
  <c r="K407" i="1"/>
  <c r="F407" i="1"/>
  <c r="J407" i="1"/>
  <c r="L407" i="1"/>
  <c r="G408" i="1"/>
  <c r="D408" i="1"/>
  <c r="K408" i="1"/>
  <c r="F408" i="1"/>
  <c r="J408" i="1"/>
  <c r="L408" i="1"/>
  <c r="G421" i="1"/>
  <c r="D421" i="1"/>
  <c r="K421" i="1"/>
  <c r="F421" i="1"/>
  <c r="J421" i="1"/>
  <c r="L421" i="1"/>
  <c r="G430" i="1"/>
  <c r="D430" i="1"/>
  <c r="K430" i="1"/>
  <c r="F430" i="1"/>
  <c r="J430" i="1"/>
  <c r="L430" i="1"/>
  <c r="G431" i="1"/>
  <c r="D431" i="1"/>
  <c r="K431" i="1"/>
  <c r="F431" i="1"/>
  <c r="J431" i="1"/>
  <c r="L431" i="1"/>
  <c r="G432" i="1"/>
  <c r="D432" i="1"/>
  <c r="K432" i="1"/>
  <c r="F432" i="1"/>
  <c r="J432" i="1"/>
  <c r="L432" i="1"/>
  <c r="G442" i="1"/>
  <c r="D442" i="1"/>
  <c r="K442" i="1"/>
  <c r="F442" i="1"/>
  <c r="J442" i="1"/>
  <c r="L442" i="1"/>
  <c r="G451" i="1"/>
  <c r="D451" i="1"/>
  <c r="K451" i="1"/>
  <c r="F451" i="1"/>
  <c r="J451" i="1"/>
  <c r="L451" i="1"/>
  <c r="G452" i="1"/>
  <c r="D452" i="1"/>
  <c r="K452" i="1"/>
  <c r="F452" i="1"/>
  <c r="J452" i="1"/>
  <c r="L452" i="1"/>
  <c r="G476" i="1"/>
  <c r="D476" i="1"/>
  <c r="K476" i="1"/>
  <c r="F476" i="1"/>
  <c r="J476" i="1"/>
  <c r="L476" i="1"/>
  <c r="G530" i="1"/>
  <c r="D530" i="1"/>
  <c r="K530" i="1"/>
  <c r="F530" i="1"/>
  <c r="J530" i="1"/>
  <c r="L530" i="1"/>
  <c r="G534" i="1"/>
  <c r="D534" i="1"/>
  <c r="K534" i="1"/>
  <c r="F534" i="1"/>
  <c r="J534" i="1"/>
  <c r="L534" i="1"/>
  <c r="G535" i="1"/>
  <c r="D535" i="1"/>
  <c r="K535" i="1"/>
  <c r="F535" i="1"/>
  <c r="J535" i="1"/>
  <c r="L535" i="1"/>
  <c r="G536" i="1"/>
  <c r="D536" i="1"/>
  <c r="K536" i="1"/>
  <c r="F536" i="1"/>
  <c r="J536" i="1"/>
  <c r="L536" i="1"/>
  <c r="G537" i="1"/>
  <c r="D537" i="1"/>
  <c r="K537" i="1"/>
  <c r="F537" i="1"/>
  <c r="J537" i="1"/>
  <c r="L537" i="1"/>
  <c r="G538" i="1"/>
  <c r="D538" i="1"/>
  <c r="K538" i="1"/>
  <c r="F538" i="1"/>
  <c r="J538" i="1"/>
  <c r="L538" i="1"/>
  <c r="G540" i="1"/>
  <c r="D540" i="1"/>
  <c r="K540" i="1"/>
  <c r="F540" i="1"/>
  <c r="J540" i="1"/>
  <c r="L540" i="1"/>
  <c r="G541" i="1"/>
  <c r="D541" i="1"/>
  <c r="K541" i="1"/>
  <c r="F541" i="1"/>
  <c r="J541" i="1"/>
  <c r="L541" i="1"/>
  <c r="G542" i="1"/>
  <c r="D542" i="1"/>
  <c r="K542" i="1"/>
  <c r="F542" i="1"/>
  <c r="J542" i="1"/>
  <c r="L542" i="1"/>
  <c r="G545" i="1"/>
  <c r="D545" i="1"/>
  <c r="K545" i="1"/>
  <c r="F545" i="1"/>
  <c r="J545" i="1"/>
  <c r="L545" i="1"/>
  <c r="G546" i="1"/>
  <c r="D546" i="1"/>
  <c r="K546" i="1"/>
  <c r="F546" i="1"/>
  <c r="J546" i="1"/>
  <c r="L546" i="1"/>
  <c r="G547" i="1"/>
  <c r="D547" i="1"/>
  <c r="K547" i="1"/>
  <c r="F547" i="1"/>
  <c r="J547" i="1"/>
  <c r="L547" i="1"/>
  <c r="G548" i="1"/>
  <c r="D548" i="1"/>
  <c r="K548" i="1"/>
  <c r="F548" i="1"/>
  <c r="J548" i="1"/>
  <c r="L548" i="1"/>
  <c r="G550" i="1"/>
  <c r="D550" i="1"/>
  <c r="K550" i="1"/>
  <c r="F550" i="1"/>
  <c r="J550" i="1"/>
  <c r="L550" i="1"/>
  <c r="G556" i="1"/>
  <c r="D556" i="1"/>
  <c r="K556" i="1"/>
  <c r="F556" i="1"/>
  <c r="J556" i="1"/>
  <c r="L556" i="1"/>
  <c r="G559" i="1"/>
  <c r="D559" i="1"/>
  <c r="K559" i="1"/>
  <c r="F559" i="1"/>
  <c r="J559" i="1"/>
  <c r="L559" i="1"/>
  <c r="G562" i="1"/>
  <c r="D562" i="1"/>
  <c r="K562" i="1"/>
  <c r="F562" i="1"/>
  <c r="J562" i="1"/>
  <c r="L562" i="1"/>
  <c r="G563" i="1"/>
  <c r="D563" i="1"/>
  <c r="K563" i="1"/>
  <c r="F563" i="1"/>
  <c r="J563" i="1"/>
  <c r="L563" i="1"/>
  <c r="G566" i="1"/>
  <c r="D566" i="1"/>
  <c r="K566" i="1"/>
  <c r="F566" i="1"/>
  <c r="J566" i="1"/>
  <c r="L566" i="1"/>
  <c r="G571" i="1"/>
  <c r="D571" i="1"/>
  <c r="K571" i="1"/>
  <c r="F571" i="1"/>
  <c r="J571" i="1"/>
  <c r="L571" i="1"/>
  <c r="G580" i="1"/>
  <c r="D580" i="1"/>
  <c r="K580" i="1"/>
  <c r="F580" i="1"/>
  <c r="J580" i="1"/>
  <c r="L580" i="1"/>
  <c r="G581" i="1"/>
  <c r="D581" i="1"/>
  <c r="K581" i="1"/>
  <c r="F581" i="1"/>
  <c r="J581" i="1"/>
  <c r="L581" i="1"/>
  <c r="G582" i="1"/>
  <c r="D582" i="1"/>
  <c r="K582" i="1"/>
  <c r="F582" i="1"/>
  <c r="J582" i="1"/>
  <c r="L582" i="1"/>
  <c r="G583" i="1"/>
  <c r="D583" i="1"/>
  <c r="K583" i="1"/>
  <c r="F583" i="1"/>
  <c r="J583" i="1"/>
  <c r="L583" i="1"/>
  <c r="G584" i="1"/>
  <c r="D584" i="1"/>
  <c r="K584" i="1"/>
  <c r="F584" i="1"/>
  <c r="J584" i="1"/>
  <c r="L584" i="1"/>
  <c r="G585" i="1"/>
  <c r="D585" i="1"/>
  <c r="K585" i="1"/>
  <c r="F585" i="1"/>
  <c r="J585" i="1"/>
  <c r="L585" i="1"/>
  <c r="G586" i="1"/>
  <c r="D586" i="1"/>
  <c r="K586" i="1"/>
  <c r="F586" i="1"/>
  <c r="J586" i="1"/>
  <c r="L586" i="1"/>
  <c r="G587" i="1"/>
  <c r="D587" i="1"/>
  <c r="K587" i="1"/>
  <c r="F587" i="1"/>
  <c r="J587" i="1"/>
  <c r="L587" i="1"/>
  <c r="G589" i="1"/>
  <c r="D589" i="1"/>
  <c r="K589" i="1"/>
  <c r="F589" i="1"/>
  <c r="J589" i="1"/>
  <c r="L589" i="1"/>
  <c r="G595" i="1"/>
  <c r="D595" i="1"/>
  <c r="K595" i="1"/>
  <c r="F595" i="1"/>
  <c r="J595" i="1"/>
  <c r="L595" i="1"/>
  <c r="G596" i="1"/>
  <c r="D596" i="1"/>
  <c r="K596" i="1"/>
  <c r="F596" i="1"/>
  <c r="J596" i="1"/>
  <c r="L596" i="1"/>
  <c r="G598" i="1"/>
  <c r="D598" i="1"/>
  <c r="K598" i="1"/>
  <c r="F598" i="1"/>
  <c r="J598" i="1"/>
  <c r="L598" i="1"/>
  <c r="G599" i="1"/>
  <c r="D599" i="1"/>
  <c r="K599" i="1"/>
  <c r="F599" i="1"/>
  <c r="J599" i="1"/>
  <c r="L599" i="1"/>
  <c r="G600" i="1"/>
  <c r="D600" i="1"/>
  <c r="K600" i="1"/>
  <c r="F600" i="1"/>
  <c r="J600" i="1"/>
  <c r="L600" i="1"/>
  <c r="G606" i="1"/>
  <c r="D606" i="1"/>
  <c r="K606" i="1"/>
  <c r="F606" i="1"/>
  <c r="J606" i="1"/>
  <c r="L606" i="1"/>
  <c r="G607" i="1"/>
  <c r="D607" i="1"/>
  <c r="K607" i="1"/>
  <c r="F607" i="1"/>
  <c r="J607" i="1"/>
  <c r="L607" i="1"/>
  <c r="G608" i="1"/>
  <c r="D608" i="1"/>
  <c r="K608" i="1"/>
  <c r="F608" i="1"/>
  <c r="J608" i="1"/>
  <c r="L608" i="1"/>
  <c r="G609" i="1"/>
  <c r="D609" i="1"/>
  <c r="K609" i="1"/>
  <c r="F609" i="1"/>
  <c r="J609" i="1"/>
  <c r="L609" i="1"/>
  <c r="G610" i="1"/>
  <c r="D610" i="1"/>
  <c r="K610" i="1"/>
  <c r="F610" i="1"/>
  <c r="J610" i="1"/>
  <c r="L610" i="1"/>
  <c r="G611" i="1"/>
  <c r="D611" i="1"/>
  <c r="K611" i="1"/>
  <c r="F611" i="1"/>
  <c r="J611" i="1"/>
  <c r="L611" i="1"/>
  <c r="G612" i="1"/>
  <c r="D612" i="1"/>
  <c r="K612" i="1"/>
  <c r="F612" i="1"/>
  <c r="J612" i="1"/>
  <c r="L612" i="1"/>
  <c r="G613" i="1"/>
  <c r="D613" i="1"/>
  <c r="K613" i="1"/>
  <c r="F613" i="1"/>
  <c r="J613" i="1"/>
  <c r="L613" i="1"/>
  <c r="G614" i="1"/>
  <c r="D614" i="1"/>
  <c r="K614" i="1"/>
  <c r="F614" i="1"/>
  <c r="J614" i="1"/>
  <c r="L614" i="1"/>
  <c r="G617" i="1"/>
  <c r="D617" i="1"/>
  <c r="K617" i="1"/>
  <c r="F617" i="1"/>
  <c r="J617" i="1"/>
  <c r="L617" i="1"/>
  <c r="G618" i="1"/>
  <c r="D618" i="1"/>
  <c r="K618" i="1"/>
  <c r="F618" i="1"/>
  <c r="J618" i="1"/>
  <c r="L618" i="1"/>
  <c r="G619" i="1"/>
  <c r="D619" i="1"/>
  <c r="K619" i="1"/>
  <c r="F619" i="1"/>
  <c r="J619" i="1"/>
  <c r="L619" i="1"/>
  <c r="G620" i="1"/>
  <c r="D620" i="1"/>
  <c r="K620" i="1"/>
  <c r="F620" i="1"/>
  <c r="J620" i="1"/>
  <c r="L620" i="1"/>
  <c r="G636" i="1"/>
  <c r="D636" i="1"/>
  <c r="K636" i="1"/>
  <c r="F636" i="1"/>
  <c r="J636" i="1"/>
  <c r="L636" i="1"/>
  <c r="G637" i="1"/>
  <c r="D637" i="1"/>
  <c r="K637" i="1"/>
  <c r="F637" i="1"/>
  <c r="J637" i="1"/>
  <c r="L637" i="1"/>
  <c r="G638" i="1"/>
  <c r="D638" i="1"/>
  <c r="K638" i="1"/>
  <c r="F638" i="1"/>
  <c r="J638" i="1"/>
  <c r="L638" i="1"/>
  <c r="G641" i="1"/>
  <c r="D641" i="1"/>
  <c r="K641" i="1"/>
  <c r="F641" i="1"/>
  <c r="J641" i="1"/>
  <c r="L641" i="1"/>
  <c r="G642" i="1"/>
  <c r="D642" i="1"/>
  <c r="K642" i="1"/>
  <c r="F642" i="1"/>
  <c r="J642" i="1"/>
  <c r="L642" i="1"/>
  <c r="G643" i="1"/>
  <c r="D643" i="1"/>
  <c r="K643" i="1"/>
  <c r="F643" i="1"/>
  <c r="J643" i="1"/>
  <c r="L643" i="1"/>
  <c r="G644" i="1"/>
  <c r="D644" i="1"/>
  <c r="K644" i="1"/>
  <c r="F644" i="1"/>
  <c r="J644" i="1"/>
  <c r="L644" i="1"/>
  <c r="G648" i="1"/>
  <c r="D648" i="1"/>
  <c r="K648" i="1"/>
  <c r="F648" i="1"/>
  <c r="J648" i="1"/>
  <c r="L648" i="1"/>
  <c r="G649" i="1"/>
  <c r="D649" i="1"/>
  <c r="K649" i="1"/>
  <c r="F649" i="1"/>
  <c r="J649" i="1"/>
  <c r="L649" i="1"/>
  <c r="G650" i="1"/>
  <c r="D650" i="1"/>
  <c r="K650" i="1"/>
  <c r="F650" i="1"/>
  <c r="J650" i="1"/>
  <c r="L650" i="1"/>
  <c r="G653" i="1"/>
  <c r="D653" i="1"/>
  <c r="K653" i="1"/>
  <c r="F653" i="1"/>
  <c r="J653" i="1"/>
  <c r="L653" i="1"/>
  <c r="G655" i="1"/>
  <c r="D655" i="1"/>
  <c r="K655" i="1"/>
  <c r="F655" i="1"/>
  <c r="J655" i="1"/>
  <c r="L655" i="1"/>
  <c r="G656" i="1"/>
  <c r="D656" i="1"/>
  <c r="K656" i="1"/>
  <c r="F656" i="1"/>
  <c r="J656" i="1"/>
  <c r="L656" i="1"/>
  <c r="G659" i="1"/>
  <c r="D659" i="1"/>
  <c r="K659" i="1"/>
  <c r="F659" i="1"/>
  <c r="J659" i="1"/>
  <c r="L659" i="1"/>
  <c r="G664" i="1"/>
  <c r="D664" i="1"/>
  <c r="K664" i="1"/>
  <c r="F664" i="1"/>
  <c r="J664" i="1"/>
  <c r="L664" i="1"/>
  <c r="G665" i="1"/>
  <c r="D665" i="1"/>
  <c r="K665" i="1"/>
  <c r="F665" i="1"/>
  <c r="J665" i="1"/>
  <c r="L665" i="1"/>
  <c r="G666" i="1"/>
  <c r="D666" i="1"/>
  <c r="K666" i="1"/>
  <c r="F666" i="1"/>
  <c r="J666" i="1"/>
  <c r="L666" i="1"/>
  <c r="G667" i="1"/>
  <c r="D667" i="1"/>
  <c r="K667" i="1"/>
  <c r="F667" i="1"/>
  <c r="J667" i="1"/>
  <c r="L667" i="1"/>
  <c r="G668" i="1"/>
  <c r="D668" i="1"/>
  <c r="K668" i="1"/>
  <c r="F668" i="1"/>
  <c r="J668" i="1"/>
  <c r="L668" i="1"/>
  <c r="G671" i="1"/>
  <c r="D671" i="1"/>
  <c r="K671" i="1"/>
  <c r="F671" i="1"/>
  <c r="J671" i="1"/>
  <c r="L671" i="1"/>
  <c r="G672" i="1"/>
  <c r="D672" i="1"/>
  <c r="K672" i="1"/>
  <c r="F672" i="1"/>
  <c r="J672" i="1"/>
  <c r="L672" i="1"/>
  <c r="G677" i="1"/>
  <c r="D677" i="1"/>
  <c r="K677" i="1"/>
  <c r="F677" i="1"/>
  <c r="J677" i="1"/>
  <c r="L677" i="1"/>
  <c r="G678" i="1"/>
  <c r="D678" i="1"/>
  <c r="K678" i="1"/>
  <c r="F678" i="1"/>
  <c r="J678" i="1"/>
  <c r="L678" i="1"/>
  <c r="G679" i="1"/>
  <c r="D679" i="1"/>
  <c r="K679" i="1"/>
  <c r="F679" i="1"/>
  <c r="J679" i="1"/>
  <c r="L679" i="1"/>
  <c r="G680" i="1"/>
  <c r="D680" i="1"/>
  <c r="K680" i="1"/>
  <c r="F680" i="1"/>
  <c r="J680" i="1"/>
  <c r="L680" i="1"/>
  <c r="G681" i="1"/>
  <c r="D681" i="1"/>
  <c r="K681" i="1"/>
  <c r="F681" i="1"/>
  <c r="J681" i="1"/>
  <c r="L681" i="1"/>
  <c r="G682" i="1"/>
  <c r="D682" i="1"/>
  <c r="K682" i="1"/>
  <c r="F682" i="1"/>
  <c r="J682" i="1"/>
  <c r="L682" i="1"/>
  <c r="G683" i="1"/>
  <c r="D683" i="1"/>
  <c r="K683" i="1"/>
  <c r="F683" i="1"/>
  <c r="J683" i="1"/>
  <c r="L683" i="1"/>
  <c r="G684" i="1"/>
  <c r="D684" i="1"/>
  <c r="K684" i="1"/>
  <c r="F684" i="1"/>
  <c r="J684" i="1"/>
  <c r="L684" i="1"/>
  <c r="G686" i="1"/>
  <c r="D686" i="1"/>
  <c r="K686" i="1"/>
  <c r="F686" i="1"/>
  <c r="J686" i="1"/>
  <c r="L686" i="1"/>
  <c r="G687" i="1"/>
  <c r="D687" i="1"/>
  <c r="K687" i="1"/>
  <c r="F687" i="1"/>
  <c r="J687" i="1"/>
  <c r="L687" i="1"/>
  <c r="G688" i="1"/>
  <c r="D688" i="1"/>
  <c r="K688" i="1"/>
  <c r="F688" i="1"/>
  <c r="J688" i="1"/>
  <c r="L688" i="1"/>
  <c r="G689" i="1"/>
  <c r="D689" i="1"/>
  <c r="K689" i="1"/>
  <c r="F689" i="1"/>
  <c r="J689" i="1"/>
  <c r="L689" i="1"/>
  <c r="G690" i="1"/>
  <c r="D690" i="1"/>
  <c r="K690" i="1"/>
  <c r="F690" i="1"/>
  <c r="J690" i="1"/>
  <c r="L690" i="1"/>
  <c r="G691" i="1"/>
  <c r="D691" i="1"/>
  <c r="K691" i="1"/>
  <c r="F691" i="1"/>
  <c r="J691" i="1"/>
  <c r="L691" i="1"/>
  <c r="G695" i="1"/>
  <c r="D695" i="1"/>
  <c r="K695" i="1"/>
  <c r="F695" i="1"/>
  <c r="J695" i="1"/>
  <c r="L695" i="1"/>
  <c r="G696" i="1"/>
  <c r="D696" i="1"/>
  <c r="K696" i="1"/>
  <c r="F696" i="1"/>
  <c r="J696" i="1"/>
  <c r="L696" i="1"/>
  <c r="G697" i="1"/>
  <c r="D697" i="1"/>
  <c r="K697" i="1"/>
  <c r="F697" i="1"/>
  <c r="J697" i="1"/>
  <c r="L697" i="1"/>
  <c r="G698" i="1"/>
  <c r="D698" i="1"/>
  <c r="K698" i="1"/>
  <c r="F698" i="1"/>
  <c r="J698" i="1"/>
  <c r="L698" i="1"/>
  <c r="G699" i="1"/>
  <c r="D699" i="1"/>
  <c r="K699" i="1"/>
  <c r="F699" i="1"/>
  <c r="J699" i="1"/>
  <c r="L699" i="1"/>
  <c r="G701" i="1"/>
  <c r="D701" i="1"/>
  <c r="K701" i="1"/>
  <c r="F701" i="1"/>
  <c r="J701" i="1"/>
  <c r="L701" i="1"/>
  <c r="G702" i="1"/>
  <c r="D702" i="1"/>
  <c r="K702" i="1"/>
  <c r="F702" i="1"/>
  <c r="J702" i="1"/>
  <c r="L702" i="1"/>
  <c r="G703" i="1"/>
  <c r="D703" i="1"/>
  <c r="K703" i="1"/>
  <c r="F703" i="1"/>
  <c r="J703" i="1"/>
  <c r="L703" i="1"/>
  <c r="G704" i="1"/>
  <c r="D704" i="1"/>
  <c r="K704" i="1"/>
  <c r="F704" i="1"/>
  <c r="J704" i="1"/>
  <c r="L704" i="1"/>
  <c r="G705" i="1"/>
  <c r="D705" i="1"/>
  <c r="K705" i="1"/>
  <c r="F705" i="1"/>
  <c r="J705" i="1"/>
  <c r="L705" i="1"/>
  <c r="G717" i="1"/>
  <c r="D717" i="1"/>
  <c r="K717" i="1"/>
  <c r="F717" i="1"/>
  <c r="J717" i="1"/>
  <c r="L717" i="1"/>
  <c r="G718" i="1"/>
  <c r="D718" i="1"/>
  <c r="K718" i="1"/>
  <c r="F718" i="1"/>
  <c r="J718" i="1"/>
  <c r="L718" i="1"/>
  <c r="G719" i="1"/>
  <c r="D719" i="1"/>
  <c r="K719" i="1"/>
  <c r="F719" i="1"/>
  <c r="J719" i="1"/>
  <c r="L719" i="1"/>
  <c r="G720" i="1"/>
  <c r="D720" i="1"/>
  <c r="K720" i="1"/>
  <c r="F720" i="1"/>
  <c r="J720" i="1"/>
  <c r="L720" i="1"/>
  <c r="G724" i="1"/>
  <c r="D724" i="1"/>
  <c r="K724" i="1"/>
  <c r="F724" i="1"/>
  <c r="J724" i="1"/>
  <c r="L724" i="1"/>
  <c r="G725" i="1"/>
  <c r="D725" i="1"/>
  <c r="K725" i="1"/>
  <c r="F725" i="1"/>
  <c r="J725" i="1"/>
  <c r="L725" i="1"/>
  <c r="G726" i="1"/>
  <c r="D726" i="1"/>
  <c r="K726" i="1"/>
  <c r="F726" i="1"/>
  <c r="J726" i="1"/>
  <c r="L726" i="1"/>
  <c r="G730" i="1"/>
  <c r="D730" i="1"/>
  <c r="K730" i="1"/>
  <c r="F730" i="1"/>
  <c r="J730" i="1"/>
  <c r="L730" i="1"/>
  <c r="G731" i="1"/>
  <c r="D731" i="1"/>
  <c r="K731" i="1"/>
  <c r="F731" i="1"/>
  <c r="J731" i="1"/>
  <c r="L731" i="1"/>
  <c r="G734" i="1"/>
  <c r="D734" i="1"/>
  <c r="K734" i="1"/>
  <c r="F734" i="1"/>
  <c r="J734" i="1"/>
  <c r="L734" i="1"/>
  <c r="G735" i="1"/>
  <c r="D735" i="1"/>
  <c r="K735" i="1"/>
  <c r="F735" i="1"/>
  <c r="J735" i="1"/>
  <c r="L735" i="1"/>
  <c r="G739" i="1"/>
  <c r="D739" i="1"/>
  <c r="K739" i="1"/>
  <c r="F739" i="1"/>
  <c r="J739" i="1"/>
  <c r="L739" i="1"/>
  <c r="G740" i="1"/>
  <c r="D740" i="1"/>
  <c r="K740" i="1"/>
  <c r="F740" i="1"/>
  <c r="J740" i="1"/>
  <c r="L740" i="1"/>
  <c r="G741" i="1"/>
  <c r="D741" i="1"/>
  <c r="K741" i="1"/>
  <c r="F741" i="1"/>
  <c r="J741" i="1"/>
  <c r="L741" i="1"/>
  <c r="G742" i="1"/>
  <c r="D742" i="1"/>
  <c r="K742" i="1"/>
  <c r="F742" i="1"/>
  <c r="J742" i="1"/>
  <c r="L742" i="1"/>
  <c r="G750" i="1"/>
  <c r="D750" i="1"/>
  <c r="K750" i="1"/>
  <c r="F750" i="1"/>
  <c r="J750" i="1"/>
  <c r="L750" i="1"/>
  <c r="G751" i="1"/>
  <c r="D751" i="1"/>
  <c r="K751" i="1"/>
  <c r="F751" i="1"/>
  <c r="J751" i="1"/>
  <c r="L751" i="1"/>
  <c r="G752" i="1"/>
  <c r="D752" i="1"/>
  <c r="K752" i="1"/>
  <c r="F752" i="1"/>
  <c r="J752" i="1"/>
  <c r="L752" i="1"/>
  <c r="G753" i="1"/>
  <c r="D753" i="1"/>
  <c r="K753" i="1"/>
  <c r="F753" i="1"/>
  <c r="J753" i="1"/>
  <c r="L753" i="1"/>
  <c r="G754" i="1"/>
  <c r="D754" i="1"/>
  <c r="K754" i="1"/>
  <c r="F754" i="1"/>
  <c r="J754" i="1"/>
  <c r="L754" i="1"/>
  <c r="G755" i="1"/>
  <c r="D755" i="1"/>
  <c r="K755" i="1"/>
  <c r="F755" i="1"/>
  <c r="J755" i="1"/>
  <c r="L755" i="1"/>
  <c r="G756" i="1"/>
  <c r="D756" i="1"/>
  <c r="K756" i="1"/>
  <c r="F756" i="1"/>
  <c r="J756" i="1"/>
  <c r="L756" i="1"/>
  <c r="G759" i="1"/>
  <c r="D759" i="1"/>
  <c r="K759" i="1"/>
  <c r="F759" i="1"/>
  <c r="J759" i="1"/>
  <c r="L759" i="1"/>
  <c r="G760" i="1"/>
  <c r="D760" i="1"/>
  <c r="K760" i="1"/>
  <c r="F760" i="1"/>
  <c r="J760" i="1"/>
  <c r="L760" i="1"/>
  <c r="G765" i="1"/>
  <c r="D765" i="1"/>
  <c r="K765" i="1"/>
  <c r="F765" i="1"/>
  <c r="J765" i="1"/>
  <c r="L765" i="1"/>
  <c r="G766" i="1"/>
  <c r="D766" i="1"/>
  <c r="K766" i="1"/>
  <c r="F766" i="1"/>
  <c r="J766" i="1"/>
  <c r="L766" i="1"/>
  <c r="G767" i="1"/>
  <c r="D767" i="1"/>
  <c r="K767" i="1"/>
  <c r="F767" i="1"/>
  <c r="J767" i="1"/>
  <c r="L767" i="1"/>
  <c r="G768" i="1"/>
  <c r="D768" i="1"/>
  <c r="K768" i="1"/>
  <c r="F768" i="1"/>
  <c r="J768" i="1"/>
  <c r="L768" i="1"/>
  <c r="G769" i="1"/>
  <c r="D769" i="1"/>
  <c r="K769" i="1"/>
  <c r="F769" i="1"/>
  <c r="J769" i="1"/>
  <c r="L769" i="1"/>
  <c r="G776" i="1"/>
  <c r="D776" i="1"/>
  <c r="K776" i="1"/>
  <c r="F776" i="1"/>
  <c r="J776" i="1"/>
  <c r="L776" i="1"/>
  <c r="G777" i="1"/>
  <c r="D777" i="1"/>
  <c r="K777" i="1"/>
  <c r="F777" i="1"/>
  <c r="J777" i="1"/>
  <c r="L777" i="1"/>
  <c r="G778" i="1"/>
  <c r="D778" i="1"/>
  <c r="K778" i="1"/>
  <c r="F778" i="1"/>
  <c r="J778" i="1"/>
  <c r="L778" i="1"/>
  <c r="G779" i="1"/>
  <c r="D779" i="1"/>
  <c r="K779" i="1"/>
  <c r="F779" i="1"/>
  <c r="J779" i="1"/>
  <c r="L779" i="1"/>
  <c r="G784" i="1"/>
  <c r="D784" i="1"/>
  <c r="K784" i="1"/>
  <c r="F784" i="1"/>
  <c r="J784" i="1"/>
  <c r="L784" i="1"/>
  <c r="G785" i="1"/>
  <c r="D785" i="1"/>
  <c r="K785" i="1"/>
  <c r="F785" i="1"/>
  <c r="J785" i="1"/>
  <c r="L785" i="1"/>
  <c r="G786" i="1"/>
  <c r="D786" i="1"/>
  <c r="K786" i="1"/>
  <c r="F786" i="1"/>
  <c r="J786" i="1"/>
  <c r="L786" i="1"/>
  <c r="G787" i="1"/>
  <c r="D787" i="1"/>
  <c r="K787" i="1"/>
  <c r="F787" i="1"/>
  <c r="J787" i="1"/>
  <c r="L787" i="1"/>
  <c r="G788" i="1"/>
  <c r="D788" i="1"/>
  <c r="K788" i="1"/>
  <c r="F788" i="1"/>
  <c r="J788" i="1"/>
  <c r="L788" i="1"/>
  <c r="G789" i="1"/>
  <c r="D789" i="1"/>
  <c r="K789" i="1"/>
  <c r="F789" i="1"/>
  <c r="J789" i="1"/>
  <c r="L789" i="1"/>
  <c r="G790" i="1"/>
  <c r="D790" i="1"/>
  <c r="K790" i="1"/>
  <c r="F790" i="1"/>
  <c r="J790" i="1"/>
  <c r="L790" i="1"/>
  <c r="G791" i="1"/>
  <c r="D791" i="1"/>
  <c r="K791" i="1"/>
  <c r="F791" i="1"/>
  <c r="J791" i="1"/>
  <c r="L791" i="1"/>
  <c r="G801" i="1"/>
  <c r="D801" i="1"/>
  <c r="K801" i="1"/>
  <c r="F801" i="1"/>
  <c r="J801" i="1"/>
  <c r="L801" i="1"/>
  <c r="G807" i="1"/>
  <c r="D807" i="1"/>
  <c r="K807" i="1"/>
  <c r="F807" i="1"/>
  <c r="J807" i="1"/>
  <c r="L807" i="1"/>
  <c r="G808" i="1"/>
  <c r="D808" i="1"/>
  <c r="K808" i="1"/>
  <c r="F808" i="1"/>
  <c r="J808" i="1"/>
  <c r="L808" i="1"/>
  <c r="G809" i="1"/>
  <c r="D809" i="1"/>
  <c r="K809" i="1"/>
  <c r="F809" i="1"/>
  <c r="J809" i="1"/>
  <c r="L809" i="1"/>
  <c r="G810" i="1"/>
  <c r="D810" i="1"/>
  <c r="K810" i="1"/>
  <c r="F810" i="1"/>
  <c r="J810" i="1"/>
  <c r="L810" i="1"/>
  <c r="G811" i="1"/>
  <c r="D811" i="1"/>
  <c r="K811" i="1"/>
  <c r="F811" i="1"/>
  <c r="J811" i="1"/>
  <c r="L811" i="1"/>
  <c r="G812" i="1"/>
  <c r="D812" i="1"/>
  <c r="K812" i="1"/>
  <c r="F812" i="1"/>
  <c r="J812" i="1"/>
  <c r="L812" i="1"/>
  <c r="G813" i="1"/>
  <c r="D813" i="1"/>
  <c r="K813" i="1"/>
  <c r="F813" i="1"/>
  <c r="J813" i="1"/>
  <c r="L813" i="1"/>
  <c r="G814" i="1"/>
  <c r="D814" i="1"/>
  <c r="K814" i="1"/>
  <c r="F814" i="1"/>
  <c r="J814" i="1"/>
  <c r="L814" i="1"/>
  <c r="G815" i="1"/>
  <c r="D815" i="1"/>
  <c r="K815" i="1"/>
  <c r="F815" i="1"/>
  <c r="J815" i="1"/>
  <c r="L815" i="1"/>
  <c r="G820" i="1"/>
  <c r="D820" i="1"/>
  <c r="K820" i="1"/>
  <c r="F820" i="1"/>
  <c r="J820" i="1"/>
  <c r="L820" i="1"/>
  <c r="G821" i="1"/>
  <c r="D821" i="1"/>
  <c r="K821" i="1"/>
  <c r="F821" i="1"/>
  <c r="J821" i="1"/>
  <c r="L821" i="1"/>
  <c r="G825" i="1"/>
  <c r="D825" i="1"/>
  <c r="K825" i="1"/>
  <c r="F825" i="1"/>
  <c r="J825" i="1"/>
  <c r="L825" i="1"/>
  <c r="G826" i="1"/>
  <c r="D826" i="1"/>
  <c r="K826" i="1"/>
  <c r="F826" i="1"/>
  <c r="J826" i="1"/>
  <c r="L826" i="1"/>
  <c r="G827" i="1"/>
  <c r="D827" i="1"/>
  <c r="K827" i="1"/>
  <c r="F827" i="1"/>
  <c r="J827" i="1"/>
  <c r="L827" i="1"/>
  <c r="G828" i="1"/>
  <c r="D828" i="1"/>
  <c r="K828" i="1"/>
  <c r="F828" i="1"/>
  <c r="J828" i="1"/>
  <c r="L828" i="1"/>
  <c r="G835" i="1"/>
  <c r="D835" i="1"/>
  <c r="K835" i="1"/>
  <c r="F835" i="1"/>
  <c r="J835" i="1"/>
  <c r="L835" i="1"/>
  <c r="G836" i="1"/>
  <c r="D836" i="1"/>
  <c r="K836" i="1"/>
  <c r="F836" i="1"/>
  <c r="J836" i="1"/>
  <c r="L836" i="1"/>
  <c r="G840" i="1"/>
  <c r="D840" i="1"/>
  <c r="K840" i="1"/>
  <c r="F840" i="1"/>
  <c r="J840" i="1"/>
  <c r="L840" i="1"/>
  <c r="G841" i="1"/>
  <c r="D841" i="1"/>
  <c r="K841" i="1"/>
  <c r="F841" i="1"/>
  <c r="J841" i="1"/>
  <c r="L841" i="1"/>
  <c r="G842" i="1"/>
  <c r="D842" i="1"/>
  <c r="K842" i="1"/>
  <c r="F842" i="1"/>
  <c r="J842" i="1"/>
  <c r="L842" i="1"/>
  <c r="G843" i="1"/>
  <c r="D843" i="1"/>
  <c r="K843" i="1"/>
  <c r="F843" i="1"/>
  <c r="J843" i="1"/>
  <c r="L843" i="1"/>
  <c r="G844" i="1"/>
  <c r="D844" i="1"/>
  <c r="K844" i="1"/>
  <c r="F844" i="1"/>
  <c r="J844" i="1"/>
  <c r="L844" i="1"/>
  <c r="G845" i="1"/>
  <c r="D845" i="1"/>
  <c r="K845" i="1"/>
  <c r="F845" i="1"/>
  <c r="J845" i="1"/>
  <c r="L845" i="1"/>
  <c r="G846" i="1"/>
  <c r="D846" i="1"/>
  <c r="K846" i="1"/>
  <c r="F846" i="1"/>
  <c r="J846" i="1"/>
  <c r="L846" i="1"/>
  <c r="G847" i="1"/>
  <c r="D847" i="1"/>
  <c r="K847" i="1"/>
  <c r="F847" i="1"/>
  <c r="J847" i="1"/>
  <c r="L847" i="1"/>
  <c r="G848" i="1"/>
  <c r="D848" i="1"/>
  <c r="K848" i="1"/>
  <c r="F848" i="1"/>
  <c r="J848" i="1"/>
  <c r="L848" i="1"/>
  <c r="G851" i="1"/>
  <c r="D851" i="1"/>
  <c r="K851" i="1"/>
  <c r="F851" i="1"/>
  <c r="J851" i="1"/>
  <c r="L851" i="1"/>
  <c r="G853" i="1"/>
  <c r="D853" i="1"/>
  <c r="K853" i="1"/>
  <c r="F853" i="1"/>
  <c r="J853" i="1"/>
  <c r="L853" i="1"/>
  <c r="G854" i="1"/>
  <c r="D854" i="1"/>
  <c r="K854" i="1"/>
  <c r="F854" i="1"/>
  <c r="J854" i="1"/>
  <c r="L854" i="1"/>
  <c r="G864" i="1"/>
  <c r="D864" i="1"/>
  <c r="K864" i="1"/>
  <c r="F864" i="1"/>
  <c r="J864" i="1"/>
  <c r="L864" i="1"/>
  <c r="G865" i="1"/>
  <c r="D865" i="1"/>
  <c r="K865" i="1"/>
  <c r="F865" i="1"/>
  <c r="J865" i="1"/>
  <c r="L865" i="1"/>
  <c r="G866" i="1"/>
  <c r="D866" i="1"/>
  <c r="K866" i="1"/>
  <c r="F866" i="1"/>
  <c r="J866" i="1"/>
  <c r="L866" i="1"/>
  <c r="G867" i="1"/>
  <c r="D867" i="1"/>
  <c r="K867" i="1"/>
  <c r="F867" i="1"/>
  <c r="J867" i="1"/>
  <c r="L867" i="1"/>
  <c r="G868" i="1"/>
  <c r="D868" i="1"/>
  <c r="K868" i="1"/>
  <c r="F868" i="1"/>
  <c r="J868" i="1"/>
  <c r="L868" i="1"/>
  <c r="G869" i="1"/>
  <c r="D869" i="1"/>
  <c r="K869" i="1"/>
  <c r="F869" i="1"/>
  <c r="J869" i="1"/>
  <c r="L869" i="1"/>
  <c r="G872" i="1"/>
  <c r="D872" i="1"/>
  <c r="K872" i="1"/>
  <c r="F872" i="1"/>
  <c r="J872" i="1"/>
  <c r="L872" i="1"/>
  <c r="G873" i="1"/>
  <c r="D873" i="1"/>
  <c r="K873" i="1"/>
  <c r="F873" i="1"/>
  <c r="J873" i="1"/>
  <c r="L873" i="1"/>
  <c r="G874" i="1"/>
  <c r="D874" i="1"/>
  <c r="K874" i="1"/>
  <c r="F874" i="1"/>
  <c r="J874" i="1"/>
  <c r="L874" i="1"/>
  <c r="G875" i="1"/>
  <c r="D875" i="1"/>
  <c r="K875" i="1"/>
  <c r="F875" i="1"/>
  <c r="J875" i="1"/>
  <c r="L875" i="1"/>
  <c r="G876" i="1"/>
  <c r="D876" i="1"/>
  <c r="K876" i="1"/>
  <c r="F876" i="1"/>
  <c r="J876" i="1"/>
  <c r="L876" i="1"/>
  <c r="G877" i="1"/>
  <c r="D877" i="1"/>
  <c r="K877" i="1"/>
  <c r="F877" i="1"/>
  <c r="J877" i="1"/>
  <c r="L877" i="1"/>
  <c r="G878" i="1"/>
  <c r="D878" i="1"/>
  <c r="K878" i="1"/>
  <c r="F878" i="1"/>
  <c r="J878" i="1"/>
  <c r="L878" i="1"/>
  <c r="G879" i="1"/>
  <c r="D879" i="1"/>
  <c r="K879" i="1"/>
  <c r="F879" i="1"/>
  <c r="J879" i="1"/>
  <c r="L879" i="1"/>
  <c r="G887" i="1"/>
  <c r="D887" i="1"/>
  <c r="K887" i="1"/>
  <c r="F887" i="1"/>
  <c r="J887" i="1"/>
  <c r="L887" i="1"/>
  <c r="G888" i="1"/>
  <c r="D888" i="1"/>
  <c r="K888" i="1"/>
  <c r="F888" i="1"/>
  <c r="J888" i="1"/>
  <c r="L888" i="1"/>
  <c r="G889" i="1"/>
  <c r="D889" i="1"/>
  <c r="K889" i="1"/>
  <c r="F889" i="1"/>
  <c r="J889" i="1"/>
  <c r="L889" i="1"/>
  <c r="G890" i="1"/>
  <c r="D890" i="1"/>
  <c r="K890" i="1"/>
  <c r="F890" i="1"/>
  <c r="J890" i="1"/>
  <c r="L890" i="1"/>
  <c r="G891" i="1"/>
  <c r="D891" i="1"/>
  <c r="K891" i="1"/>
  <c r="F891" i="1"/>
  <c r="J891" i="1"/>
  <c r="L891" i="1"/>
  <c r="G892" i="1"/>
  <c r="D892" i="1"/>
  <c r="K892" i="1"/>
  <c r="F892" i="1"/>
  <c r="J892" i="1"/>
  <c r="L892" i="1"/>
  <c r="G897" i="1"/>
  <c r="D897" i="1"/>
  <c r="K897" i="1"/>
  <c r="F897" i="1"/>
  <c r="J897" i="1"/>
  <c r="L897" i="1"/>
  <c r="G898" i="1"/>
  <c r="D898" i="1"/>
  <c r="K898" i="1"/>
  <c r="F898" i="1"/>
  <c r="J898" i="1"/>
  <c r="L898" i="1"/>
  <c r="G899" i="1"/>
  <c r="D899" i="1"/>
  <c r="K899" i="1"/>
  <c r="F899" i="1"/>
  <c r="J899" i="1"/>
  <c r="L899" i="1"/>
  <c r="G904" i="1"/>
  <c r="D904" i="1"/>
  <c r="K904" i="1"/>
  <c r="F904" i="1"/>
  <c r="J904" i="1"/>
  <c r="L904" i="1"/>
  <c r="G905" i="1"/>
  <c r="D905" i="1"/>
  <c r="K905" i="1"/>
  <c r="F905" i="1"/>
  <c r="J905" i="1"/>
  <c r="L905" i="1"/>
  <c r="G906" i="1"/>
  <c r="D906" i="1"/>
  <c r="K906" i="1"/>
  <c r="F906" i="1"/>
  <c r="J906" i="1"/>
  <c r="L906" i="1"/>
  <c r="G907" i="1"/>
  <c r="D907" i="1"/>
  <c r="K907" i="1"/>
  <c r="F907" i="1"/>
  <c r="J907" i="1"/>
  <c r="L907" i="1"/>
  <c r="G910" i="1"/>
  <c r="D910" i="1"/>
  <c r="K910" i="1"/>
  <c r="F910" i="1"/>
  <c r="J910" i="1"/>
  <c r="L910" i="1"/>
  <c r="G911" i="1"/>
  <c r="D911" i="1"/>
  <c r="K911" i="1"/>
  <c r="F911" i="1"/>
  <c r="J911" i="1"/>
  <c r="L911" i="1"/>
  <c r="G912" i="1"/>
  <c r="D912" i="1"/>
  <c r="K912" i="1"/>
  <c r="F912" i="1"/>
  <c r="J912" i="1"/>
  <c r="L912" i="1"/>
  <c r="G913" i="1"/>
  <c r="D913" i="1"/>
  <c r="K913" i="1"/>
  <c r="F913" i="1"/>
  <c r="J913" i="1"/>
  <c r="L913" i="1"/>
  <c r="G914" i="1"/>
  <c r="D914" i="1"/>
  <c r="K914" i="1"/>
  <c r="F914" i="1"/>
  <c r="J914" i="1"/>
  <c r="L914" i="1"/>
  <c r="G917" i="1"/>
  <c r="D917" i="1"/>
  <c r="K917" i="1"/>
  <c r="F917" i="1"/>
  <c r="J917" i="1"/>
  <c r="L917" i="1"/>
  <c r="G924" i="1"/>
  <c r="D924" i="1"/>
  <c r="K924" i="1"/>
  <c r="F924" i="1"/>
  <c r="J924" i="1"/>
  <c r="L924" i="1"/>
  <c r="G925" i="1"/>
  <c r="D925" i="1"/>
  <c r="K925" i="1"/>
  <c r="F925" i="1"/>
  <c r="J925" i="1"/>
  <c r="L925" i="1"/>
  <c r="G926" i="1"/>
  <c r="D926" i="1"/>
  <c r="K926" i="1"/>
  <c r="F926" i="1"/>
  <c r="J926" i="1"/>
  <c r="L926" i="1"/>
  <c r="G927" i="1"/>
  <c r="D927" i="1"/>
  <c r="K927" i="1"/>
  <c r="F927" i="1"/>
  <c r="J927" i="1"/>
  <c r="L927" i="1"/>
  <c r="G932" i="1"/>
  <c r="D932" i="1"/>
  <c r="K932" i="1"/>
  <c r="F932" i="1"/>
  <c r="J932" i="1"/>
  <c r="L932" i="1"/>
  <c r="G933" i="1"/>
  <c r="D933" i="1"/>
  <c r="K933" i="1"/>
  <c r="F933" i="1"/>
  <c r="J933" i="1"/>
  <c r="L933" i="1"/>
  <c r="G934" i="1"/>
  <c r="D934" i="1"/>
  <c r="K934" i="1"/>
  <c r="F934" i="1"/>
  <c r="J934" i="1"/>
  <c r="L934" i="1"/>
  <c r="G935" i="1"/>
  <c r="D935" i="1"/>
  <c r="K935" i="1"/>
  <c r="F935" i="1"/>
  <c r="J935" i="1"/>
  <c r="L935" i="1"/>
  <c r="G936" i="1"/>
  <c r="D936" i="1"/>
  <c r="K936" i="1"/>
  <c r="F936" i="1"/>
  <c r="J936" i="1"/>
  <c r="L936" i="1"/>
  <c r="G937" i="1"/>
  <c r="D937" i="1"/>
  <c r="K937" i="1"/>
  <c r="F937" i="1"/>
  <c r="J937" i="1"/>
  <c r="L937" i="1"/>
  <c r="G938" i="1"/>
  <c r="D938" i="1"/>
  <c r="K938" i="1"/>
  <c r="F938" i="1"/>
  <c r="J938" i="1"/>
  <c r="L938" i="1"/>
  <c r="G939" i="1"/>
  <c r="D939" i="1"/>
  <c r="K939" i="1"/>
  <c r="F939" i="1"/>
  <c r="J939" i="1"/>
  <c r="L939" i="1"/>
  <c r="G944" i="1"/>
  <c r="D944" i="1"/>
  <c r="K944" i="1"/>
  <c r="F944" i="1"/>
  <c r="J944" i="1"/>
  <c r="L944" i="1"/>
  <c r="G945" i="1"/>
  <c r="D945" i="1"/>
  <c r="K945" i="1"/>
  <c r="F945" i="1"/>
  <c r="J945" i="1"/>
  <c r="L945" i="1"/>
  <c r="G946" i="1"/>
  <c r="D946" i="1"/>
  <c r="K946" i="1"/>
  <c r="F946" i="1"/>
  <c r="J946" i="1"/>
  <c r="L946" i="1"/>
  <c r="G947" i="1"/>
  <c r="D947" i="1"/>
  <c r="K947" i="1"/>
  <c r="F947" i="1"/>
  <c r="J947" i="1"/>
  <c r="L947" i="1"/>
  <c r="G948" i="1"/>
  <c r="D948" i="1"/>
  <c r="K948" i="1"/>
  <c r="F948" i="1"/>
  <c r="J948" i="1"/>
  <c r="L948" i="1"/>
  <c r="G949" i="1"/>
  <c r="D949" i="1"/>
  <c r="K949" i="1"/>
  <c r="F949" i="1"/>
  <c r="J949" i="1"/>
  <c r="L949" i="1"/>
  <c r="G950" i="1"/>
  <c r="D950" i="1"/>
  <c r="K950" i="1"/>
  <c r="F950" i="1"/>
  <c r="J950" i="1"/>
  <c r="L950" i="1"/>
  <c r="G951" i="1"/>
  <c r="D951" i="1"/>
  <c r="K951" i="1"/>
  <c r="F951" i="1"/>
  <c r="J951" i="1"/>
  <c r="L951" i="1"/>
  <c r="G952" i="1"/>
  <c r="D952" i="1"/>
  <c r="K952" i="1"/>
  <c r="F952" i="1"/>
  <c r="J952" i="1"/>
  <c r="L952" i="1"/>
  <c r="G953" i="1"/>
  <c r="D953" i="1"/>
  <c r="K953" i="1"/>
  <c r="F953" i="1"/>
  <c r="J953" i="1"/>
  <c r="L953" i="1"/>
  <c r="G954" i="1"/>
  <c r="D954" i="1"/>
  <c r="K954" i="1"/>
  <c r="F954" i="1"/>
  <c r="J954" i="1"/>
  <c r="L954" i="1"/>
  <c r="G959" i="1"/>
  <c r="D959" i="1"/>
  <c r="K959" i="1"/>
  <c r="F959" i="1"/>
  <c r="J959" i="1"/>
  <c r="L959" i="1"/>
  <c r="G960" i="1"/>
  <c r="D960" i="1"/>
  <c r="K960" i="1"/>
  <c r="F960" i="1"/>
  <c r="J960" i="1"/>
  <c r="L960" i="1"/>
  <c r="G967" i="1"/>
  <c r="D967" i="1"/>
  <c r="K967" i="1"/>
  <c r="F967" i="1"/>
  <c r="J967" i="1"/>
  <c r="L967" i="1"/>
  <c r="G968" i="1"/>
  <c r="D968" i="1"/>
  <c r="K968" i="1"/>
  <c r="F968" i="1"/>
  <c r="J968" i="1"/>
  <c r="L968" i="1"/>
  <c r="G969" i="1"/>
  <c r="D969" i="1"/>
  <c r="K969" i="1"/>
  <c r="F969" i="1"/>
  <c r="J969" i="1"/>
  <c r="L969" i="1"/>
  <c r="G970" i="1"/>
  <c r="D970" i="1"/>
  <c r="K970" i="1"/>
  <c r="F970" i="1"/>
  <c r="J970" i="1"/>
  <c r="L970" i="1"/>
  <c r="G976" i="1"/>
  <c r="D976" i="1"/>
  <c r="K976" i="1"/>
  <c r="F976" i="1"/>
  <c r="J976" i="1"/>
  <c r="L976" i="1"/>
  <c r="G977" i="1"/>
  <c r="D977" i="1"/>
  <c r="K977" i="1"/>
  <c r="F977" i="1"/>
  <c r="J977" i="1"/>
  <c r="L977" i="1"/>
  <c r="G978" i="1"/>
  <c r="D978" i="1"/>
  <c r="K978" i="1"/>
  <c r="F978" i="1"/>
  <c r="J978" i="1"/>
  <c r="L978" i="1"/>
  <c r="G979" i="1"/>
  <c r="D979" i="1"/>
  <c r="K979" i="1"/>
  <c r="F979" i="1"/>
  <c r="J979" i="1"/>
  <c r="L979" i="1"/>
  <c r="G980" i="1"/>
  <c r="D980" i="1"/>
  <c r="K980" i="1"/>
  <c r="F980" i="1"/>
  <c r="J980" i="1"/>
  <c r="L980" i="1"/>
  <c r="G981" i="1"/>
  <c r="D981" i="1"/>
  <c r="K981" i="1"/>
  <c r="F981" i="1"/>
  <c r="J981" i="1"/>
  <c r="L981" i="1"/>
  <c r="G982" i="1"/>
  <c r="D982" i="1"/>
  <c r="K982" i="1"/>
  <c r="F982" i="1"/>
  <c r="J982" i="1"/>
  <c r="L982" i="1"/>
  <c r="G983" i="1"/>
  <c r="D983" i="1"/>
  <c r="K983" i="1"/>
  <c r="F983" i="1"/>
  <c r="J983" i="1"/>
  <c r="L983" i="1"/>
  <c r="G989" i="1"/>
  <c r="D989" i="1"/>
  <c r="K989" i="1"/>
  <c r="F989" i="1"/>
  <c r="J989" i="1"/>
  <c r="L989" i="1"/>
  <c r="G990" i="1"/>
  <c r="D990" i="1"/>
  <c r="K990" i="1"/>
  <c r="F990" i="1"/>
  <c r="J990" i="1"/>
  <c r="L990" i="1"/>
  <c r="G991" i="1"/>
  <c r="D991" i="1"/>
  <c r="K991" i="1"/>
  <c r="F991" i="1"/>
  <c r="J991" i="1"/>
  <c r="L991" i="1"/>
  <c r="G992" i="1"/>
  <c r="D992" i="1"/>
  <c r="K992" i="1"/>
  <c r="F992" i="1"/>
  <c r="J992" i="1"/>
  <c r="L992" i="1"/>
  <c r="G993" i="1"/>
  <c r="D993" i="1"/>
  <c r="K993" i="1"/>
  <c r="F993" i="1"/>
  <c r="J993" i="1"/>
  <c r="L993" i="1"/>
  <c r="G995" i="1"/>
  <c r="D995" i="1"/>
  <c r="K995" i="1"/>
  <c r="F995" i="1"/>
  <c r="J995" i="1"/>
  <c r="L995" i="1"/>
  <c r="G996" i="1"/>
  <c r="D996" i="1"/>
  <c r="K996" i="1"/>
  <c r="F996" i="1"/>
  <c r="J996" i="1"/>
  <c r="L996" i="1"/>
  <c r="G997" i="1"/>
  <c r="D997" i="1"/>
  <c r="K997" i="1"/>
  <c r="F997" i="1"/>
  <c r="J997" i="1"/>
  <c r="L997" i="1"/>
  <c r="G1002" i="1"/>
  <c r="D1002" i="1"/>
  <c r="K1002" i="1"/>
  <c r="F1002" i="1"/>
  <c r="J1002" i="1"/>
  <c r="L1002" i="1"/>
  <c r="G1007" i="1"/>
  <c r="D1007" i="1"/>
  <c r="K1007" i="1"/>
  <c r="F1007" i="1"/>
  <c r="J1007" i="1"/>
  <c r="L1007" i="1"/>
  <c r="G1008" i="1"/>
  <c r="D1008" i="1"/>
  <c r="K1008" i="1"/>
  <c r="F1008" i="1"/>
  <c r="J1008" i="1"/>
  <c r="L1008" i="1"/>
  <c r="G1009" i="1"/>
  <c r="D1009" i="1"/>
  <c r="K1009" i="1"/>
  <c r="F1009" i="1"/>
  <c r="J1009" i="1"/>
  <c r="L1009" i="1"/>
  <c r="G1010" i="1"/>
  <c r="D1010" i="1"/>
  <c r="K1010" i="1"/>
  <c r="F1010" i="1"/>
  <c r="J1010" i="1"/>
  <c r="L1010" i="1"/>
  <c r="G1011" i="1"/>
  <c r="D1011" i="1"/>
  <c r="K1011" i="1"/>
  <c r="F1011" i="1"/>
  <c r="J1011" i="1"/>
  <c r="L1011" i="1"/>
  <c r="G1017" i="1"/>
  <c r="D1017" i="1"/>
  <c r="K1017" i="1"/>
  <c r="F1017" i="1"/>
  <c r="J1017" i="1"/>
  <c r="L1017" i="1"/>
  <c r="G1018" i="1"/>
  <c r="D1018" i="1"/>
  <c r="K1018" i="1"/>
  <c r="F1018" i="1"/>
  <c r="J1018" i="1"/>
  <c r="L1018" i="1"/>
  <c r="G1019" i="1"/>
  <c r="D1019" i="1"/>
  <c r="K1019" i="1"/>
  <c r="F1019" i="1"/>
  <c r="J1019" i="1"/>
  <c r="L1019" i="1"/>
  <c r="G1020" i="1"/>
  <c r="D1020" i="1"/>
  <c r="K1020" i="1"/>
  <c r="F1020" i="1"/>
  <c r="J1020" i="1"/>
  <c r="L1020" i="1"/>
  <c r="G1026" i="1"/>
  <c r="D1026" i="1"/>
  <c r="K1026" i="1"/>
  <c r="F1026" i="1"/>
  <c r="J1026" i="1"/>
  <c r="L1026" i="1"/>
  <c r="G1027" i="1"/>
  <c r="D1027" i="1"/>
  <c r="K1027" i="1"/>
  <c r="F1027" i="1"/>
  <c r="J1027" i="1"/>
  <c r="L1027" i="1"/>
  <c r="G1028" i="1"/>
  <c r="D1028" i="1"/>
  <c r="K1028" i="1"/>
  <c r="F1028" i="1"/>
  <c r="J1028" i="1"/>
  <c r="L1028" i="1"/>
  <c r="G1032" i="1"/>
  <c r="D1032" i="1"/>
  <c r="K1032" i="1"/>
  <c r="F1032" i="1"/>
  <c r="J1032" i="1"/>
  <c r="L1032" i="1"/>
  <c r="G1033" i="1"/>
  <c r="D1033" i="1"/>
  <c r="K1033" i="1"/>
  <c r="F1033" i="1"/>
  <c r="J1033" i="1"/>
  <c r="L1033" i="1"/>
  <c r="G1036" i="1"/>
  <c r="D1036" i="1"/>
  <c r="K1036" i="1"/>
  <c r="F1036" i="1"/>
  <c r="J1036" i="1"/>
  <c r="L1036" i="1"/>
  <c r="G1037" i="1"/>
  <c r="D1037" i="1"/>
  <c r="K1037" i="1"/>
  <c r="F1037" i="1"/>
  <c r="J1037" i="1"/>
  <c r="L1037" i="1"/>
  <c r="G1038" i="1"/>
  <c r="D1038" i="1"/>
  <c r="K1038" i="1"/>
  <c r="F1038" i="1"/>
  <c r="J1038" i="1"/>
  <c r="L1038" i="1"/>
  <c r="G1039" i="1"/>
  <c r="D1039" i="1"/>
  <c r="K1039" i="1"/>
  <c r="F1039" i="1"/>
  <c r="J1039" i="1"/>
  <c r="L1039" i="1"/>
  <c r="G1040" i="1"/>
  <c r="D1040" i="1"/>
  <c r="K1040" i="1"/>
  <c r="F1040" i="1"/>
  <c r="J1040" i="1"/>
  <c r="L1040" i="1"/>
  <c r="G1041" i="1"/>
  <c r="D1041" i="1"/>
  <c r="K1041" i="1"/>
  <c r="F1041" i="1"/>
  <c r="J1041" i="1"/>
  <c r="L1041" i="1"/>
  <c r="G1049" i="1"/>
  <c r="D1049" i="1"/>
  <c r="K1049" i="1"/>
  <c r="F1049" i="1"/>
  <c r="J1049" i="1"/>
  <c r="L1049" i="1"/>
  <c r="G1050" i="1"/>
  <c r="D1050" i="1"/>
  <c r="K1050" i="1"/>
  <c r="F1050" i="1"/>
  <c r="J1050" i="1"/>
  <c r="L1050" i="1"/>
  <c r="G1051" i="1"/>
  <c r="D1051" i="1"/>
  <c r="K1051" i="1"/>
  <c r="F1051" i="1"/>
  <c r="J1051" i="1"/>
  <c r="L1051" i="1"/>
  <c r="G1058" i="1"/>
  <c r="D1058" i="1"/>
  <c r="K1058" i="1"/>
  <c r="F1058" i="1"/>
  <c r="J1058" i="1"/>
  <c r="L1058" i="1"/>
  <c r="G1059" i="1"/>
  <c r="D1059" i="1"/>
  <c r="K1059" i="1"/>
  <c r="F1059" i="1"/>
  <c r="J1059" i="1"/>
  <c r="L1059" i="1"/>
  <c r="G1060" i="1"/>
  <c r="D1060" i="1"/>
  <c r="K1060" i="1"/>
  <c r="F1060" i="1"/>
  <c r="J1060" i="1"/>
  <c r="L1060" i="1"/>
  <c r="G1061" i="1"/>
  <c r="D1061" i="1"/>
  <c r="K1061" i="1"/>
  <c r="F1061" i="1"/>
  <c r="J1061" i="1"/>
  <c r="L1061" i="1"/>
  <c r="G1062" i="1"/>
  <c r="D1062" i="1"/>
  <c r="K1062" i="1"/>
  <c r="F1062" i="1"/>
  <c r="J1062" i="1"/>
  <c r="L1062" i="1"/>
  <c r="G1063" i="1"/>
  <c r="D1063" i="1"/>
  <c r="K1063" i="1"/>
  <c r="F1063" i="1"/>
  <c r="J1063" i="1"/>
  <c r="L1063" i="1"/>
  <c r="G1071" i="1"/>
  <c r="D1071" i="1"/>
  <c r="K1071" i="1"/>
  <c r="F1071" i="1"/>
  <c r="J1071" i="1"/>
  <c r="L1071" i="1"/>
  <c r="G1072" i="1"/>
  <c r="D1072" i="1"/>
  <c r="K1072" i="1"/>
  <c r="F1072" i="1"/>
  <c r="J1072" i="1"/>
  <c r="L1072" i="1"/>
  <c r="G1073" i="1"/>
  <c r="D1073" i="1"/>
  <c r="K1073" i="1"/>
  <c r="F1073" i="1"/>
  <c r="J1073" i="1"/>
  <c r="L1073" i="1"/>
  <c r="G1074" i="1"/>
  <c r="D1074" i="1"/>
  <c r="K1074" i="1"/>
  <c r="F1074" i="1"/>
  <c r="J1074" i="1"/>
  <c r="L1074" i="1"/>
  <c r="G1075" i="1"/>
  <c r="D1075" i="1"/>
  <c r="K1075" i="1"/>
  <c r="F1075" i="1"/>
  <c r="J1075" i="1"/>
  <c r="L1075" i="1"/>
  <c r="G1076" i="1"/>
  <c r="D1076" i="1"/>
  <c r="K1076" i="1"/>
  <c r="F1076" i="1"/>
  <c r="J1076" i="1"/>
  <c r="L1076" i="1"/>
  <c r="G1077" i="1"/>
  <c r="D1077" i="1"/>
  <c r="K1077" i="1"/>
  <c r="F1077" i="1"/>
  <c r="J1077" i="1"/>
  <c r="L1077" i="1"/>
  <c r="G1078" i="1"/>
  <c r="D1078" i="1"/>
  <c r="K1078" i="1"/>
  <c r="F1078" i="1"/>
  <c r="J1078" i="1"/>
  <c r="L1078" i="1"/>
  <c r="G1081" i="1"/>
  <c r="D1081" i="1"/>
  <c r="K1081" i="1"/>
  <c r="F1081" i="1"/>
  <c r="J1081" i="1"/>
  <c r="L1081" i="1"/>
  <c r="G1082" i="1"/>
  <c r="D1082" i="1"/>
  <c r="K1082" i="1"/>
  <c r="F1082" i="1"/>
  <c r="J1082" i="1"/>
  <c r="L1082" i="1"/>
  <c r="G1088" i="1"/>
  <c r="D1088" i="1"/>
  <c r="K1088" i="1"/>
  <c r="F1088" i="1"/>
  <c r="J1088" i="1"/>
  <c r="L1088" i="1"/>
  <c r="G1089" i="1"/>
  <c r="D1089" i="1"/>
  <c r="K1089" i="1"/>
  <c r="F1089" i="1"/>
  <c r="J1089" i="1"/>
  <c r="L1089" i="1"/>
  <c r="G1093" i="1"/>
  <c r="D1093" i="1"/>
  <c r="K1093" i="1"/>
  <c r="F1093" i="1"/>
  <c r="J1093" i="1"/>
  <c r="L1093" i="1"/>
  <c r="G1099" i="1"/>
  <c r="D1099" i="1"/>
  <c r="K1099" i="1"/>
  <c r="F1099" i="1"/>
  <c r="J1099" i="1"/>
  <c r="L1099" i="1"/>
  <c r="G1100" i="1"/>
  <c r="D1100" i="1"/>
  <c r="K1100" i="1"/>
  <c r="F1100" i="1"/>
  <c r="J1100" i="1"/>
  <c r="L1100" i="1"/>
  <c r="G1101" i="1"/>
  <c r="D1101" i="1"/>
  <c r="K1101" i="1"/>
  <c r="F1101" i="1"/>
  <c r="J1101" i="1"/>
  <c r="L1101" i="1"/>
  <c r="G1102" i="1"/>
  <c r="D1102" i="1"/>
  <c r="K1102" i="1"/>
  <c r="F1102" i="1"/>
  <c r="J1102" i="1"/>
  <c r="L1102" i="1"/>
  <c r="G1103" i="1"/>
  <c r="D1103" i="1"/>
  <c r="K1103" i="1"/>
  <c r="F1103" i="1"/>
  <c r="J1103" i="1"/>
  <c r="L1103" i="1"/>
  <c r="G1108" i="1"/>
  <c r="D1108" i="1"/>
  <c r="K1108" i="1"/>
  <c r="F1108" i="1"/>
  <c r="J1108" i="1"/>
  <c r="L1108" i="1"/>
  <c r="G1111" i="1"/>
  <c r="D1111" i="1"/>
  <c r="K1111" i="1"/>
  <c r="F1111" i="1"/>
  <c r="J1111" i="1"/>
  <c r="L1111" i="1"/>
  <c r="G1112" i="1"/>
  <c r="D1112" i="1"/>
  <c r="K1112" i="1"/>
  <c r="F1112" i="1"/>
  <c r="J1112" i="1"/>
  <c r="L1112" i="1"/>
  <c r="G1113" i="1"/>
  <c r="D1113" i="1"/>
  <c r="K1113" i="1"/>
  <c r="F1113" i="1"/>
  <c r="J1113" i="1"/>
  <c r="L1113" i="1"/>
  <c r="G1114" i="1"/>
  <c r="D1114" i="1"/>
  <c r="K1114" i="1"/>
  <c r="F1114" i="1"/>
  <c r="J1114" i="1"/>
  <c r="L1114" i="1"/>
  <c r="G1115" i="1"/>
  <c r="D1115" i="1"/>
  <c r="K1115" i="1"/>
  <c r="F1115" i="1"/>
  <c r="J1115" i="1"/>
  <c r="L1115" i="1"/>
  <c r="G1116" i="1"/>
  <c r="D1116" i="1"/>
  <c r="K1116" i="1"/>
  <c r="F1116" i="1"/>
  <c r="J1116" i="1"/>
  <c r="L1116" i="1"/>
  <c r="G1117" i="1"/>
  <c r="D1117" i="1"/>
  <c r="K1117" i="1"/>
  <c r="F1117" i="1"/>
  <c r="J1117" i="1"/>
  <c r="L1117" i="1"/>
  <c r="G1122" i="1"/>
  <c r="D1122" i="1"/>
  <c r="K1122" i="1"/>
  <c r="F1122" i="1"/>
  <c r="J1122" i="1"/>
  <c r="L1122" i="1"/>
  <c r="G1123" i="1"/>
  <c r="D1123" i="1"/>
  <c r="K1123" i="1"/>
  <c r="F1123" i="1"/>
  <c r="J1123" i="1"/>
  <c r="L1123" i="1"/>
  <c r="G1124" i="1"/>
  <c r="D1124" i="1"/>
  <c r="K1124" i="1"/>
  <c r="F1124" i="1"/>
  <c r="J1124" i="1"/>
  <c r="L1124" i="1"/>
  <c r="G1125" i="1"/>
  <c r="D1125" i="1"/>
  <c r="K1125" i="1"/>
  <c r="F1125" i="1"/>
  <c r="J1125" i="1"/>
  <c r="L1125" i="1"/>
  <c r="G1126" i="1"/>
  <c r="D1126" i="1"/>
  <c r="K1126" i="1"/>
  <c r="F1126" i="1"/>
  <c r="J1126" i="1"/>
  <c r="L1126" i="1"/>
  <c r="G1127" i="1"/>
  <c r="D1127" i="1"/>
  <c r="K1127" i="1"/>
  <c r="F1127" i="1"/>
  <c r="J1127" i="1"/>
  <c r="L1127" i="1"/>
  <c r="G1128" i="1"/>
  <c r="D1128" i="1"/>
  <c r="K1128" i="1"/>
  <c r="F1128" i="1"/>
  <c r="J1128" i="1"/>
  <c r="L1128" i="1"/>
  <c r="G1129" i="1"/>
  <c r="D1129" i="1"/>
  <c r="K1129" i="1"/>
  <c r="F1129" i="1"/>
  <c r="J1129" i="1"/>
  <c r="L1129" i="1"/>
  <c r="G1130" i="1"/>
  <c r="D1130" i="1"/>
  <c r="K1130" i="1"/>
  <c r="F1130" i="1"/>
  <c r="J1130" i="1"/>
  <c r="L1130" i="1"/>
  <c r="G1131" i="1"/>
  <c r="D1131" i="1"/>
  <c r="K1131" i="1"/>
  <c r="F1131" i="1"/>
  <c r="J1131" i="1"/>
  <c r="L1131" i="1"/>
  <c r="G1143" i="1"/>
  <c r="D1143" i="1"/>
  <c r="K1143" i="1"/>
  <c r="F1143" i="1"/>
  <c r="J1143" i="1"/>
  <c r="L1143" i="1"/>
  <c r="G1144" i="1"/>
  <c r="D1144" i="1"/>
  <c r="K1144" i="1"/>
  <c r="F1144" i="1"/>
  <c r="J1144" i="1"/>
  <c r="L1144" i="1"/>
  <c r="G1152" i="1"/>
  <c r="D1152" i="1"/>
  <c r="K1152" i="1"/>
  <c r="F1152" i="1"/>
  <c r="J1152" i="1"/>
  <c r="L1152" i="1"/>
  <c r="G1155" i="1"/>
  <c r="D1155" i="1"/>
  <c r="K1155" i="1"/>
  <c r="F1155" i="1"/>
  <c r="J1155" i="1"/>
  <c r="L1155" i="1"/>
  <c r="G1156" i="1"/>
  <c r="D1156" i="1"/>
  <c r="K1156" i="1"/>
  <c r="F1156" i="1"/>
  <c r="J1156" i="1"/>
  <c r="L1156" i="1"/>
  <c r="G1160" i="1"/>
  <c r="D1160" i="1"/>
  <c r="K1160" i="1"/>
  <c r="F1160" i="1"/>
  <c r="J1160" i="1"/>
  <c r="L1160" i="1"/>
  <c r="G1161" i="1"/>
  <c r="D1161" i="1"/>
  <c r="K1161" i="1"/>
  <c r="F1161" i="1"/>
  <c r="J1161" i="1"/>
  <c r="L1161" i="1"/>
  <c r="G1168" i="1"/>
  <c r="D1168" i="1"/>
  <c r="K1168" i="1"/>
  <c r="F1168" i="1"/>
  <c r="J1168" i="1"/>
  <c r="L1168" i="1"/>
  <c r="G1169" i="1"/>
  <c r="D1169" i="1"/>
  <c r="K1169" i="1"/>
  <c r="F1169" i="1"/>
  <c r="J1169" i="1"/>
  <c r="L1169" i="1"/>
  <c r="G1170" i="1"/>
  <c r="D1170" i="1"/>
  <c r="K1170" i="1"/>
  <c r="F1170" i="1"/>
  <c r="J1170" i="1"/>
  <c r="L1170" i="1"/>
  <c r="G1171" i="1"/>
  <c r="D1171" i="1"/>
  <c r="K1171" i="1"/>
  <c r="F1171" i="1"/>
  <c r="J1171" i="1"/>
  <c r="L1171" i="1"/>
  <c r="G1172" i="1"/>
  <c r="D1172" i="1"/>
  <c r="K1172" i="1"/>
  <c r="F1172" i="1"/>
  <c r="J1172" i="1"/>
  <c r="L1172" i="1"/>
  <c r="G1177" i="1"/>
  <c r="D1177" i="1"/>
  <c r="K1177" i="1"/>
  <c r="F1177" i="1"/>
  <c r="J1177" i="1"/>
  <c r="L1177" i="1"/>
  <c r="G1178" i="1"/>
  <c r="D1178" i="1"/>
  <c r="K1178" i="1"/>
  <c r="F1178" i="1"/>
  <c r="J1178" i="1"/>
  <c r="L1178" i="1"/>
  <c r="G1179" i="1"/>
  <c r="D1179" i="1"/>
  <c r="K1179" i="1"/>
  <c r="F1179" i="1"/>
  <c r="J1179" i="1"/>
  <c r="L1179" i="1"/>
  <c r="G1187" i="1"/>
  <c r="D1187" i="1"/>
  <c r="K1187" i="1"/>
  <c r="F1187" i="1"/>
  <c r="J1187" i="1"/>
  <c r="L1187" i="1"/>
  <c r="G1188" i="1"/>
  <c r="D1188" i="1"/>
  <c r="K1188" i="1"/>
  <c r="F1188" i="1"/>
  <c r="J1188" i="1"/>
  <c r="L1188" i="1"/>
  <c r="G1189" i="1"/>
  <c r="D1189" i="1"/>
  <c r="K1189" i="1"/>
  <c r="F1189" i="1"/>
  <c r="J1189" i="1"/>
  <c r="L1189" i="1"/>
  <c r="G1190" i="1"/>
  <c r="D1190" i="1"/>
  <c r="K1190" i="1"/>
  <c r="F1190" i="1"/>
  <c r="J1190" i="1"/>
  <c r="L1190" i="1"/>
  <c r="G1191" i="1"/>
  <c r="D1191" i="1"/>
  <c r="K1191" i="1"/>
  <c r="F1191" i="1"/>
  <c r="J1191" i="1"/>
  <c r="L1191" i="1"/>
  <c r="G1193" i="1"/>
  <c r="D1193" i="1"/>
  <c r="K1193" i="1"/>
  <c r="F1193" i="1"/>
  <c r="J1193" i="1"/>
  <c r="L1193" i="1"/>
  <c r="G1194" i="1"/>
  <c r="D1194" i="1"/>
  <c r="K1194" i="1"/>
  <c r="F1194" i="1"/>
  <c r="J1194" i="1"/>
  <c r="L1194" i="1"/>
  <c r="G1195" i="1"/>
  <c r="D1195" i="1"/>
  <c r="K1195" i="1"/>
  <c r="F1195" i="1"/>
  <c r="J1195" i="1"/>
  <c r="L1195" i="1"/>
  <c r="G1196" i="1"/>
  <c r="D1196" i="1"/>
  <c r="K1196" i="1"/>
  <c r="F1196" i="1"/>
  <c r="J1196" i="1"/>
  <c r="L1196" i="1"/>
  <c r="G1204" i="1"/>
  <c r="D1204" i="1"/>
  <c r="K1204" i="1"/>
  <c r="F1204" i="1"/>
  <c r="J1204" i="1"/>
  <c r="L1204" i="1"/>
  <c r="G1215" i="1"/>
  <c r="D1215" i="1"/>
  <c r="K1215" i="1"/>
  <c r="F1215" i="1"/>
  <c r="J1215" i="1"/>
  <c r="L1215" i="1"/>
  <c r="G1216" i="1"/>
  <c r="D1216" i="1"/>
  <c r="K1216" i="1"/>
  <c r="F1216" i="1"/>
  <c r="J1216" i="1"/>
  <c r="L1216" i="1"/>
  <c r="G1217" i="1"/>
  <c r="D1217" i="1"/>
  <c r="K1217" i="1"/>
  <c r="F1217" i="1"/>
  <c r="J1217" i="1"/>
  <c r="L1217" i="1"/>
  <c r="G1218" i="1"/>
  <c r="D1218" i="1"/>
  <c r="K1218" i="1"/>
  <c r="F1218" i="1"/>
  <c r="J1218" i="1"/>
  <c r="L1218" i="1"/>
  <c r="G1219" i="1"/>
  <c r="D1219" i="1"/>
  <c r="K1219" i="1"/>
  <c r="F1219" i="1"/>
  <c r="J1219" i="1"/>
  <c r="L1219" i="1"/>
  <c r="G1220" i="1"/>
  <c r="D1220" i="1"/>
  <c r="K1220" i="1"/>
  <c r="F1220" i="1"/>
  <c r="J1220" i="1"/>
  <c r="L1220" i="1"/>
  <c r="G1227" i="1"/>
  <c r="D1227" i="1"/>
  <c r="K1227" i="1"/>
  <c r="F1227" i="1"/>
  <c r="J1227" i="1"/>
  <c r="L1227" i="1"/>
  <c r="G1228" i="1"/>
  <c r="D1228" i="1"/>
  <c r="K1228" i="1"/>
  <c r="F1228" i="1"/>
  <c r="J1228" i="1"/>
  <c r="L1228" i="1"/>
  <c r="G1229" i="1"/>
  <c r="D1229" i="1"/>
  <c r="K1229" i="1"/>
  <c r="F1229" i="1"/>
  <c r="J1229" i="1"/>
  <c r="L1229" i="1"/>
  <c r="G1230" i="1"/>
  <c r="D1230" i="1"/>
  <c r="K1230" i="1"/>
  <c r="F1230" i="1"/>
  <c r="J1230" i="1"/>
  <c r="L1230" i="1"/>
  <c r="G1231" i="1"/>
  <c r="D1231" i="1"/>
  <c r="K1231" i="1"/>
  <c r="F1231" i="1"/>
  <c r="J1231" i="1"/>
  <c r="L1231" i="1"/>
  <c r="G1236" i="1"/>
  <c r="D1236" i="1"/>
  <c r="K1236" i="1"/>
  <c r="F1236" i="1"/>
  <c r="J1236" i="1"/>
  <c r="L1236" i="1"/>
  <c r="G1237" i="1"/>
  <c r="D1237" i="1"/>
  <c r="K1237" i="1"/>
  <c r="F1237" i="1"/>
  <c r="J1237" i="1"/>
  <c r="L1237" i="1"/>
  <c r="G1238" i="1"/>
  <c r="D1238" i="1"/>
  <c r="K1238" i="1"/>
  <c r="F1238" i="1"/>
  <c r="J1238" i="1"/>
  <c r="L1238" i="1"/>
  <c r="G1239" i="1"/>
  <c r="D1239" i="1"/>
  <c r="K1239" i="1"/>
  <c r="F1239" i="1"/>
  <c r="J1239" i="1"/>
  <c r="L1239" i="1"/>
  <c r="G1240" i="1"/>
  <c r="D1240" i="1"/>
  <c r="K1240" i="1"/>
  <c r="F1240" i="1"/>
  <c r="J1240" i="1"/>
  <c r="L1240" i="1"/>
  <c r="G1241" i="1"/>
  <c r="D1241" i="1"/>
  <c r="K1241" i="1"/>
  <c r="F1241" i="1"/>
  <c r="J1241" i="1"/>
  <c r="L1241" i="1"/>
  <c r="G1242" i="1"/>
  <c r="D1242" i="1"/>
  <c r="K1242" i="1"/>
  <c r="F1242" i="1"/>
  <c r="J1242" i="1"/>
  <c r="L1242" i="1"/>
  <c r="G1243" i="1"/>
  <c r="D1243" i="1"/>
  <c r="K1243" i="1"/>
  <c r="F1243" i="1"/>
  <c r="J1243" i="1"/>
  <c r="L1243" i="1"/>
  <c r="G1244" i="1"/>
  <c r="D1244" i="1"/>
  <c r="K1244" i="1"/>
  <c r="F1244" i="1"/>
  <c r="J1244" i="1"/>
  <c r="L1244" i="1"/>
  <c r="G1247" i="1"/>
  <c r="D1247" i="1"/>
  <c r="K1247" i="1"/>
  <c r="F1247" i="1"/>
  <c r="J1247" i="1"/>
  <c r="L1247" i="1"/>
  <c r="G1248" i="1"/>
  <c r="D1248" i="1"/>
  <c r="K1248" i="1"/>
  <c r="F1248" i="1"/>
  <c r="J1248" i="1"/>
  <c r="L1248" i="1"/>
  <c r="G1257" i="1"/>
  <c r="D1257" i="1"/>
  <c r="K1257" i="1"/>
  <c r="F1257" i="1"/>
  <c r="J1257" i="1"/>
  <c r="L1257" i="1"/>
  <c r="G1258" i="1"/>
  <c r="D1258" i="1"/>
  <c r="K1258" i="1"/>
  <c r="F1258" i="1"/>
  <c r="J1258" i="1"/>
  <c r="L1258" i="1"/>
  <c r="G1259" i="1"/>
  <c r="D1259" i="1"/>
  <c r="K1259" i="1"/>
  <c r="F1259" i="1"/>
  <c r="J1259" i="1"/>
  <c r="L1259" i="1"/>
  <c r="G1260" i="1"/>
  <c r="D1260" i="1"/>
  <c r="K1260" i="1"/>
  <c r="F1260" i="1"/>
  <c r="J1260" i="1"/>
  <c r="L1260" i="1"/>
  <c r="G1261" i="1"/>
  <c r="D1261" i="1"/>
  <c r="K1261" i="1"/>
  <c r="F1261" i="1"/>
  <c r="J1261" i="1"/>
  <c r="L1261" i="1"/>
  <c r="G1269" i="1"/>
  <c r="D1269" i="1"/>
  <c r="K1269" i="1"/>
  <c r="F1269" i="1"/>
  <c r="J1269" i="1"/>
  <c r="L1269" i="1"/>
  <c r="G1270" i="1"/>
  <c r="D1270" i="1"/>
  <c r="K1270" i="1"/>
  <c r="F1270" i="1"/>
  <c r="J1270" i="1"/>
  <c r="L1270" i="1"/>
  <c r="G1271" i="1"/>
  <c r="D1271" i="1"/>
  <c r="K1271" i="1"/>
  <c r="F1271" i="1"/>
  <c r="J1271" i="1"/>
  <c r="L1271" i="1"/>
  <c r="G1272" i="1"/>
  <c r="D1272" i="1"/>
  <c r="K1272" i="1"/>
  <c r="F1272" i="1"/>
  <c r="J1272" i="1"/>
  <c r="L1272" i="1"/>
  <c r="G1280" i="1"/>
  <c r="D1280" i="1"/>
  <c r="K1280" i="1"/>
  <c r="F1280" i="1"/>
  <c r="J1280" i="1"/>
  <c r="L1280" i="1"/>
  <c r="G1283" i="1"/>
  <c r="D1283" i="1"/>
  <c r="K1283" i="1"/>
  <c r="F1283" i="1"/>
  <c r="J1283" i="1"/>
  <c r="L1283" i="1"/>
  <c r="G1284" i="1"/>
  <c r="D1284" i="1"/>
  <c r="K1284" i="1"/>
  <c r="F1284" i="1"/>
  <c r="J1284" i="1"/>
  <c r="L1284" i="1"/>
  <c r="G1285" i="1"/>
  <c r="D1285" i="1"/>
  <c r="K1285" i="1"/>
  <c r="F1285" i="1"/>
  <c r="J1285" i="1"/>
  <c r="L1285" i="1"/>
  <c r="G1286" i="1"/>
  <c r="D1286" i="1"/>
  <c r="K1286" i="1"/>
  <c r="F1286" i="1"/>
  <c r="J1286" i="1"/>
  <c r="L1286" i="1"/>
  <c r="G1290" i="1"/>
  <c r="D1290" i="1"/>
  <c r="K1290" i="1"/>
  <c r="F1290" i="1"/>
  <c r="J1290" i="1"/>
  <c r="L1290" i="1"/>
  <c r="G1294" i="1"/>
  <c r="D1294" i="1"/>
  <c r="K1294" i="1"/>
  <c r="F1294" i="1"/>
  <c r="J1294" i="1"/>
  <c r="L1294" i="1"/>
  <c r="G1295" i="1"/>
  <c r="D1295" i="1"/>
  <c r="K1295" i="1"/>
  <c r="F1295" i="1"/>
  <c r="J1295" i="1"/>
  <c r="L1295" i="1"/>
  <c r="G1296" i="1"/>
  <c r="D1296" i="1"/>
  <c r="K1296" i="1"/>
  <c r="F1296" i="1"/>
  <c r="J1296" i="1"/>
  <c r="L1296" i="1"/>
  <c r="G1308" i="1"/>
  <c r="D1308" i="1"/>
  <c r="K1308" i="1"/>
  <c r="F1308" i="1"/>
  <c r="J1308" i="1"/>
  <c r="L1308" i="1"/>
  <c r="G1309" i="1"/>
  <c r="D1309" i="1"/>
  <c r="K1309" i="1"/>
  <c r="F1309" i="1"/>
  <c r="J1309" i="1"/>
  <c r="L1309" i="1"/>
  <c r="G1322" i="1"/>
  <c r="D1322" i="1"/>
  <c r="K1322" i="1"/>
  <c r="F1322" i="1"/>
  <c r="J1322" i="1"/>
  <c r="L1322" i="1"/>
  <c r="G1323" i="1"/>
  <c r="D1323" i="1"/>
  <c r="K1323" i="1"/>
  <c r="F1323" i="1"/>
  <c r="J1323" i="1"/>
  <c r="L1323" i="1"/>
  <c r="G1324" i="1"/>
  <c r="D1324" i="1"/>
  <c r="K1324" i="1"/>
  <c r="F1324" i="1"/>
  <c r="J1324" i="1"/>
  <c r="L1324" i="1"/>
  <c r="G1327" i="1"/>
  <c r="D1327" i="1"/>
  <c r="K1327" i="1"/>
  <c r="F1327" i="1"/>
  <c r="J1327" i="1"/>
  <c r="L1327" i="1"/>
  <c r="G1339" i="1"/>
  <c r="D1339" i="1"/>
  <c r="K1339" i="1"/>
  <c r="F1339" i="1"/>
  <c r="J1339" i="1"/>
  <c r="L1339" i="1"/>
  <c r="G1340" i="1"/>
  <c r="D1340" i="1"/>
  <c r="K1340" i="1"/>
  <c r="F1340" i="1"/>
  <c r="J1340" i="1"/>
  <c r="L1340" i="1"/>
  <c r="G1345" i="1"/>
  <c r="D1345" i="1"/>
  <c r="K1345" i="1"/>
  <c r="F1345" i="1"/>
  <c r="J1345" i="1"/>
  <c r="L1345" i="1"/>
  <c r="G1349" i="1"/>
  <c r="D1349" i="1"/>
  <c r="K1349" i="1"/>
  <c r="F1349" i="1"/>
  <c r="J1349" i="1"/>
  <c r="L1349" i="1"/>
  <c r="G1355" i="1"/>
  <c r="D1355" i="1"/>
  <c r="K1355" i="1"/>
  <c r="F1355" i="1"/>
  <c r="J1355" i="1"/>
  <c r="L1355" i="1"/>
  <c r="G1356" i="1"/>
  <c r="D1356" i="1"/>
  <c r="K1356" i="1"/>
  <c r="F1356" i="1"/>
  <c r="J1356" i="1"/>
  <c r="L1356" i="1"/>
  <c r="G1357" i="1"/>
  <c r="D1357" i="1"/>
  <c r="K1357" i="1"/>
  <c r="F1357" i="1"/>
  <c r="J1357" i="1"/>
  <c r="L1357" i="1"/>
  <c r="G1366" i="1"/>
  <c r="D1366" i="1"/>
  <c r="K1366" i="1"/>
  <c r="F1366" i="1"/>
  <c r="J1366" i="1"/>
  <c r="L1366" i="1"/>
  <c r="G1370" i="1"/>
  <c r="D1370" i="1"/>
  <c r="K1370" i="1"/>
  <c r="F1370" i="1"/>
  <c r="J1370" i="1"/>
  <c r="L1370" i="1"/>
  <c r="G1371" i="1"/>
  <c r="D1371" i="1"/>
  <c r="K1371" i="1"/>
  <c r="F1371" i="1"/>
  <c r="J1371" i="1"/>
  <c r="L1371" i="1"/>
  <c r="G1373" i="1"/>
  <c r="D1373" i="1"/>
  <c r="K1373" i="1"/>
  <c r="F1373" i="1"/>
  <c r="J1373" i="1"/>
  <c r="L1373" i="1"/>
  <c r="G1374" i="1"/>
  <c r="D1374" i="1"/>
  <c r="K1374" i="1"/>
  <c r="F1374" i="1"/>
  <c r="J1374" i="1"/>
  <c r="L1374" i="1"/>
  <c r="G1378" i="1"/>
  <c r="D1378" i="1"/>
  <c r="K1378" i="1"/>
  <c r="F1378" i="1"/>
  <c r="J1378" i="1"/>
  <c r="L1378" i="1"/>
  <c r="G1379" i="1"/>
  <c r="D1379" i="1"/>
  <c r="K1379" i="1"/>
  <c r="F1379" i="1"/>
  <c r="J1379" i="1"/>
  <c r="L1379" i="1"/>
  <c r="G1386" i="1"/>
  <c r="D1386" i="1"/>
  <c r="K1386" i="1"/>
  <c r="F1386" i="1"/>
  <c r="J1386" i="1"/>
  <c r="L1386" i="1"/>
  <c r="G1387" i="1"/>
  <c r="D1387" i="1"/>
  <c r="K1387" i="1"/>
  <c r="F1387" i="1"/>
  <c r="J1387" i="1"/>
  <c r="L1387" i="1"/>
  <c r="G1393" i="1"/>
  <c r="D1393" i="1"/>
  <c r="K1393" i="1"/>
  <c r="F1393" i="1"/>
  <c r="J1393" i="1"/>
  <c r="L1393" i="1"/>
  <c r="G1394" i="1"/>
  <c r="D1394" i="1"/>
  <c r="K1394" i="1"/>
  <c r="F1394" i="1"/>
  <c r="J1394" i="1"/>
  <c r="L1394" i="1"/>
  <c r="G1396" i="1"/>
  <c r="D1396" i="1"/>
  <c r="K1396" i="1"/>
  <c r="F1396" i="1"/>
  <c r="J1396" i="1"/>
  <c r="L1396" i="1"/>
  <c r="G1397" i="1"/>
  <c r="D1397" i="1"/>
  <c r="K1397" i="1"/>
  <c r="F1397" i="1"/>
  <c r="J1397" i="1"/>
  <c r="L1397" i="1"/>
  <c r="G1400" i="1"/>
  <c r="D1400" i="1"/>
  <c r="K1400" i="1"/>
  <c r="F1400" i="1"/>
  <c r="J1400" i="1"/>
  <c r="L1400" i="1"/>
  <c r="G1401" i="1"/>
  <c r="D1401" i="1"/>
  <c r="K1401" i="1"/>
  <c r="F1401" i="1"/>
  <c r="J1401" i="1"/>
  <c r="L1401" i="1"/>
  <c r="G1402" i="1"/>
  <c r="D1402" i="1"/>
  <c r="K1402" i="1"/>
  <c r="F1402" i="1"/>
  <c r="J1402" i="1"/>
  <c r="L1402" i="1"/>
  <c r="G1407" i="1"/>
  <c r="D1407" i="1"/>
  <c r="K1407" i="1"/>
  <c r="F1407" i="1"/>
  <c r="J1407" i="1"/>
  <c r="L1407" i="1"/>
  <c r="G1408" i="1"/>
  <c r="D1408" i="1"/>
  <c r="K1408" i="1"/>
  <c r="F1408" i="1"/>
  <c r="J1408" i="1"/>
  <c r="L1408" i="1"/>
  <c r="G1413" i="1"/>
  <c r="D1413" i="1"/>
  <c r="K1413" i="1"/>
  <c r="F1413" i="1"/>
  <c r="J1413" i="1"/>
  <c r="L1413" i="1"/>
  <c r="G1416" i="1"/>
  <c r="D1416" i="1"/>
  <c r="K1416" i="1"/>
  <c r="F1416" i="1"/>
  <c r="J1416" i="1"/>
  <c r="L1416" i="1"/>
  <c r="G1418" i="1"/>
  <c r="D1418" i="1"/>
  <c r="K1418" i="1"/>
  <c r="F1418" i="1"/>
  <c r="J1418" i="1"/>
  <c r="L1418" i="1"/>
  <c r="G1419" i="1"/>
  <c r="D1419" i="1"/>
  <c r="K1419" i="1"/>
  <c r="F1419" i="1"/>
  <c r="J1419" i="1"/>
  <c r="L1419" i="1"/>
  <c r="G1420" i="1"/>
  <c r="D1420" i="1"/>
  <c r="K1420" i="1"/>
  <c r="F1420" i="1"/>
  <c r="J1420" i="1"/>
  <c r="L1420" i="1"/>
  <c r="G1421" i="1"/>
  <c r="D1421" i="1"/>
  <c r="K1421" i="1"/>
  <c r="F1421" i="1"/>
  <c r="J1421" i="1"/>
  <c r="L1421" i="1"/>
  <c r="G1426" i="1"/>
  <c r="D1426" i="1"/>
  <c r="K1426" i="1"/>
  <c r="F1426" i="1"/>
  <c r="J1426" i="1"/>
  <c r="L1426" i="1"/>
  <c r="G1427" i="1"/>
  <c r="D1427" i="1"/>
  <c r="K1427" i="1"/>
  <c r="F1427" i="1"/>
  <c r="J1427" i="1"/>
  <c r="L1427" i="1"/>
  <c r="G1428" i="1"/>
  <c r="D1428" i="1"/>
  <c r="K1428" i="1"/>
  <c r="F1428" i="1"/>
  <c r="J1428" i="1"/>
  <c r="L1428" i="1"/>
  <c r="G1429" i="1"/>
  <c r="D1429" i="1"/>
  <c r="K1429" i="1"/>
  <c r="F1429" i="1"/>
  <c r="J1429" i="1"/>
  <c r="L1429" i="1"/>
  <c r="G1442" i="1"/>
  <c r="D1442" i="1"/>
  <c r="K1442" i="1"/>
  <c r="F1442" i="1"/>
  <c r="J1442" i="1"/>
  <c r="L1442" i="1"/>
  <c r="G1443" i="1"/>
  <c r="D1443" i="1"/>
  <c r="K1443" i="1"/>
  <c r="F1443" i="1"/>
  <c r="J1443" i="1"/>
  <c r="L1443" i="1"/>
  <c r="G1444" i="1"/>
  <c r="D1444" i="1"/>
  <c r="K1444" i="1"/>
  <c r="F1444" i="1"/>
  <c r="J1444" i="1"/>
  <c r="L1444" i="1"/>
  <c r="G1445" i="1"/>
  <c r="D1445" i="1"/>
  <c r="K1445" i="1"/>
  <c r="F1445" i="1"/>
  <c r="J1445" i="1"/>
  <c r="L1445" i="1"/>
  <c r="G1446" i="1"/>
  <c r="D1446" i="1"/>
  <c r="K1446" i="1"/>
  <c r="F1446" i="1"/>
  <c r="J1446" i="1"/>
  <c r="L1446" i="1"/>
  <c r="G1450" i="1"/>
  <c r="D1450" i="1"/>
  <c r="K1450" i="1"/>
  <c r="F1450" i="1"/>
  <c r="J1450" i="1"/>
  <c r="L1450" i="1"/>
  <c r="G1451" i="1"/>
  <c r="D1451" i="1"/>
  <c r="K1451" i="1"/>
  <c r="F1451" i="1"/>
  <c r="J1451" i="1"/>
  <c r="L1451" i="1"/>
  <c r="G1452" i="1"/>
  <c r="D1452" i="1"/>
  <c r="K1452" i="1"/>
  <c r="F1452" i="1"/>
  <c r="J1452" i="1"/>
  <c r="L1452" i="1"/>
  <c r="G1458" i="1"/>
  <c r="D1458" i="1"/>
  <c r="K1458" i="1"/>
  <c r="F1458" i="1"/>
  <c r="J1458" i="1"/>
  <c r="L1458" i="1"/>
  <c r="G1459" i="1"/>
  <c r="D1459" i="1"/>
  <c r="K1459" i="1"/>
  <c r="F1459" i="1"/>
  <c r="J1459" i="1"/>
  <c r="L1459" i="1"/>
  <c r="G1460" i="1"/>
  <c r="D1460" i="1"/>
  <c r="K1460" i="1"/>
  <c r="F1460" i="1"/>
  <c r="J1460" i="1"/>
  <c r="L1460" i="1"/>
  <c r="G1461" i="1"/>
  <c r="D1461" i="1"/>
  <c r="K1461" i="1"/>
  <c r="F1461" i="1"/>
  <c r="J1461" i="1"/>
  <c r="L1461" i="1"/>
  <c r="G1478" i="1"/>
  <c r="D1478" i="1"/>
  <c r="K1478" i="1"/>
  <c r="F1478" i="1"/>
  <c r="J1478" i="1"/>
  <c r="L1478" i="1"/>
  <c r="G1479" i="1"/>
  <c r="D1479" i="1"/>
  <c r="K1479" i="1"/>
  <c r="F1479" i="1"/>
  <c r="J1479" i="1"/>
  <c r="L1479" i="1"/>
  <c r="G1480" i="1"/>
  <c r="D1480" i="1"/>
  <c r="K1480" i="1"/>
  <c r="F1480" i="1"/>
  <c r="J1480" i="1"/>
  <c r="L1480" i="1"/>
  <c r="G1481" i="1"/>
  <c r="D1481" i="1"/>
  <c r="K1481" i="1"/>
  <c r="F1481" i="1"/>
  <c r="J1481" i="1"/>
  <c r="L1481" i="1"/>
  <c r="G1482" i="1"/>
  <c r="D1482" i="1"/>
  <c r="K1482" i="1"/>
  <c r="F1482" i="1"/>
  <c r="J1482" i="1"/>
  <c r="L1482" i="1"/>
  <c r="G1486" i="1"/>
  <c r="D1486" i="1"/>
  <c r="K1486" i="1"/>
  <c r="F1486" i="1"/>
  <c r="J1486" i="1"/>
  <c r="L1486" i="1"/>
  <c r="G1495" i="1"/>
  <c r="D1495" i="1"/>
  <c r="K1495" i="1"/>
  <c r="F1495" i="1"/>
  <c r="J1495" i="1"/>
  <c r="L1495" i="1"/>
  <c r="G1496" i="1"/>
  <c r="D1496" i="1"/>
  <c r="K1496" i="1"/>
  <c r="F1496" i="1"/>
  <c r="J1496" i="1"/>
  <c r="L1496" i="1"/>
  <c r="G1497" i="1"/>
  <c r="D1497" i="1"/>
  <c r="K1497" i="1"/>
  <c r="F1497" i="1"/>
  <c r="J1497" i="1"/>
  <c r="L1497" i="1"/>
  <c r="G1498" i="1"/>
  <c r="D1498" i="1"/>
  <c r="K1498" i="1"/>
  <c r="F1498" i="1"/>
  <c r="J1498" i="1"/>
  <c r="L1498" i="1"/>
  <c r="G1500" i="1"/>
  <c r="D1500" i="1"/>
  <c r="K1500" i="1"/>
  <c r="F1500" i="1"/>
  <c r="J1500" i="1"/>
  <c r="L1500" i="1"/>
  <c r="G1501" i="1"/>
  <c r="D1501" i="1"/>
  <c r="K1501" i="1"/>
  <c r="F1501" i="1"/>
  <c r="J1501" i="1"/>
  <c r="L1501" i="1"/>
  <c r="G1502" i="1"/>
  <c r="D1502" i="1"/>
  <c r="K1502" i="1"/>
  <c r="F1502" i="1"/>
  <c r="J1502" i="1"/>
  <c r="L1502" i="1"/>
  <c r="G1510" i="1"/>
  <c r="D1510" i="1"/>
  <c r="K1510" i="1"/>
  <c r="F1510" i="1"/>
  <c r="J1510" i="1"/>
  <c r="L1510" i="1"/>
  <c r="G1511" i="1"/>
  <c r="D1511" i="1"/>
  <c r="K1511" i="1"/>
  <c r="F1511" i="1"/>
  <c r="J1511" i="1"/>
  <c r="L1511" i="1"/>
  <c r="G1512" i="1"/>
  <c r="D1512" i="1"/>
  <c r="K1512" i="1"/>
  <c r="F1512" i="1"/>
  <c r="J1512" i="1"/>
  <c r="L1512" i="1"/>
  <c r="G1518" i="1"/>
  <c r="D1518" i="1"/>
  <c r="K1518" i="1"/>
  <c r="F1518" i="1"/>
  <c r="J1518" i="1"/>
  <c r="L1518" i="1"/>
  <c r="G1519" i="1"/>
  <c r="D1519" i="1"/>
  <c r="K1519" i="1"/>
  <c r="F1519" i="1"/>
  <c r="J1519" i="1"/>
  <c r="L1519" i="1"/>
  <c r="G1520" i="1"/>
  <c r="D1520" i="1"/>
  <c r="K1520" i="1"/>
  <c r="F1520" i="1"/>
  <c r="J1520" i="1"/>
  <c r="L1520" i="1"/>
  <c r="G1525" i="1"/>
  <c r="D1525" i="1"/>
  <c r="K1525" i="1"/>
  <c r="F1525" i="1"/>
  <c r="J1525" i="1"/>
  <c r="L1525" i="1"/>
  <c r="G1528" i="1"/>
  <c r="D1528" i="1"/>
  <c r="K1528" i="1"/>
  <c r="F1528" i="1"/>
  <c r="J1528" i="1"/>
  <c r="L1528" i="1"/>
  <c r="G1529" i="1"/>
  <c r="D1529" i="1"/>
  <c r="K1529" i="1"/>
  <c r="F1529" i="1"/>
  <c r="J1529" i="1"/>
  <c r="L1529" i="1"/>
  <c r="G1530" i="1"/>
  <c r="D1530" i="1"/>
  <c r="K1530" i="1"/>
  <c r="F1530" i="1"/>
  <c r="J1530" i="1"/>
  <c r="L1530" i="1"/>
  <c r="G1531" i="1"/>
  <c r="D1531" i="1"/>
  <c r="K1531" i="1"/>
  <c r="F1531" i="1"/>
  <c r="J1531" i="1"/>
  <c r="L1531" i="1"/>
  <c r="G1534" i="1"/>
  <c r="D1534" i="1"/>
  <c r="K1534" i="1"/>
  <c r="F1534" i="1"/>
  <c r="J1534" i="1"/>
  <c r="L1534" i="1"/>
  <c r="G1546" i="1"/>
  <c r="D1546" i="1"/>
  <c r="K1546" i="1"/>
  <c r="F1546" i="1"/>
  <c r="J1546" i="1"/>
  <c r="L1546" i="1"/>
  <c r="G1548" i="1"/>
  <c r="D1548" i="1"/>
  <c r="K1548" i="1"/>
  <c r="F1548" i="1"/>
  <c r="J1548" i="1"/>
  <c r="L1548" i="1"/>
  <c r="G1549" i="1"/>
  <c r="D1549" i="1"/>
  <c r="K1549" i="1"/>
  <c r="F1549" i="1"/>
  <c r="J1549" i="1"/>
  <c r="L1549" i="1"/>
  <c r="G1550" i="1"/>
  <c r="D1550" i="1"/>
  <c r="K1550" i="1"/>
  <c r="F1550" i="1"/>
  <c r="J1550" i="1"/>
  <c r="L1550" i="1"/>
  <c r="G1551" i="1"/>
  <c r="D1551" i="1"/>
  <c r="K1551" i="1"/>
  <c r="F1551" i="1"/>
  <c r="J1551" i="1"/>
  <c r="L1551" i="1"/>
  <c r="G1552" i="1"/>
  <c r="D1552" i="1"/>
  <c r="K1552" i="1"/>
  <c r="F1552" i="1"/>
  <c r="J1552" i="1"/>
  <c r="L1552" i="1"/>
  <c r="G1559" i="1"/>
  <c r="D1559" i="1"/>
  <c r="K1559" i="1"/>
  <c r="F1559" i="1"/>
  <c r="J1559" i="1"/>
  <c r="L1559" i="1"/>
  <c r="G1563" i="1"/>
  <c r="D1563" i="1"/>
  <c r="K1563" i="1"/>
  <c r="F1563" i="1"/>
  <c r="J1563" i="1"/>
  <c r="L1563" i="1"/>
  <c r="G1564" i="1"/>
  <c r="D1564" i="1"/>
  <c r="K1564" i="1"/>
  <c r="F1564" i="1"/>
  <c r="J1564" i="1"/>
  <c r="L1564" i="1"/>
  <c r="G1565" i="1"/>
  <c r="D1565" i="1"/>
  <c r="K1565" i="1"/>
  <c r="F1565" i="1"/>
  <c r="J1565" i="1"/>
  <c r="L1565" i="1"/>
  <c r="G1566" i="1"/>
  <c r="D1566" i="1"/>
  <c r="K1566" i="1"/>
  <c r="F1566" i="1"/>
  <c r="J1566" i="1"/>
  <c r="L1566" i="1"/>
  <c r="G1567" i="1"/>
  <c r="D1567" i="1"/>
  <c r="K1567" i="1"/>
  <c r="F1567" i="1"/>
  <c r="J1567" i="1"/>
  <c r="L1567" i="1"/>
  <c r="G488" i="1"/>
  <c r="D488" i="1"/>
  <c r="K488" i="1"/>
  <c r="F488" i="1"/>
  <c r="J488" i="1"/>
  <c r="L488" i="1"/>
  <c r="G621" i="1"/>
  <c r="D621" i="1"/>
  <c r="K621" i="1"/>
  <c r="F621" i="1"/>
  <c r="J621" i="1"/>
  <c r="L621" i="1"/>
  <c r="G736" i="1"/>
  <c r="D736" i="1"/>
  <c r="K736" i="1"/>
  <c r="F736" i="1"/>
  <c r="J736" i="1"/>
  <c r="L736" i="1"/>
  <c r="G955" i="1"/>
  <c r="D955" i="1"/>
  <c r="K955" i="1"/>
  <c r="F955" i="1"/>
  <c r="J955" i="1"/>
  <c r="L955" i="1"/>
  <c r="G998" i="1"/>
  <c r="D998" i="1"/>
  <c r="K998" i="1"/>
  <c r="F998" i="1"/>
  <c r="J998" i="1"/>
  <c r="L998" i="1"/>
  <c r="G1083" i="1"/>
  <c r="D1083" i="1"/>
  <c r="K1083" i="1"/>
  <c r="F1083" i="1"/>
  <c r="J1083" i="1"/>
  <c r="L1083" i="1"/>
  <c r="G1118" i="1"/>
  <c r="D1118" i="1"/>
  <c r="K1118" i="1"/>
  <c r="F1118" i="1"/>
  <c r="J1118" i="1"/>
  <c r="L1118" i="1"/>
  <c r="G1221" i="1"/>
  <c r="D1221" i="1"/>
  <c r="K1221" i="1"/>
  <c r="F1221" i="1"/>
  <c r="J1221" i="1"/>
  <c r="L1221" i="1"/>
  <c r="D2" i="1"/>
  <c r="K2" i="1"/>
  <c r="F2" i="1"/>
  <c r="J2" i="1"/>
  <c r="L2" i="1"/>
  <c r="G8" i="1"/>
  <c r="D8" i="1"/>
  <c r="K8" i="1"/>
  <c r="F8" i="1"/>
  <c r="J8" i="1"/>
  <c r="L8" i="1"/>
  <c r="G13" i="1"/>
  <c r="D13" i="1"/>
  <c r="K13" i="1"/>
  <c r="F13" i="1"/>
  <c r="J13" i="1"/>
  <c r="L13" i="1"/>
  <c r="G17" i="1"/>
  <c r="D17" i="1"/>
  <c r="K17" i="1"/>
  <c r="F17" i="1"/>
  <c r="J17" i="1"/>
  <c r="L17" i="1"/>
  <c r="G19" i="1"/>
  <c r="D19" i="1"/>
  <c r="K19" i="1"/>
  <c r="F19" i="1"/>
  <c r="J19" i="1"/>
  <c r="L19" i="1"/>
  <c r="G23" i="1"/>
  <c r="D23" i="1"/>
  <c r="K23" i="1"/>
  <c r="F23" i="1"/>
  <c r="J23" i="1"/>
  <c r="L23" i="1"/>
  <c r="G24" i="1"/>
  <c r="D24" i="1"/>
  <c r="K24" i="1"/>
  <c r="F24" i="1"/>
  <c r="J24" i="1"/>
  <c r="L24" i="1"/>
  <c r="G26" i="1"/>
  <c r="D26" i="1"/>
  <c r="K26" i="1"/>
  <c r="F26" i="1"/>
  <c r="J26" i="1"/>
  <c r="L26" i="1"/>
  <c r="G49" i="1"/>
  <c r="D49" i="1"/>
  <c r="K49" i="1"/>
  <c r="F49" i="1"/>
  <c r="J49" i="1"/>
  <c r="L49" i="1"/>
  <c r="G51" i="1"/>
  <c r="D51" i="1"/>
  <c r="K51" i="1"/>
  <c r="F51" i="1"/>
  <c r="J51" i="1"/>
  <c r="L51" i="1"/>
  <c r="G56" i="1"/>
  <c r="D56" i="1"/>
  <c r="K56" i="1"/>
  <c r="F56" i="1"/>
  <c r="J56" i="1"/>
  <c r="L56" i="1"/>
  <c r="G69" i="1"/>
  <c r="D69" i="1"/>
  <c r="K69" i="1"/>
  <c r="F69" i="1"/>
  <c r="J69" i="1"/>
  <c r="L69" i="1"/>
  <c r="G70" i="1"/>
  <c r="D70" i="1"/>
  <c r="K70" i="1"/>
  <c r="F70" i="1"/>
  <c r="J70" i="1"/>
  <c r="L70" i="1"/>
  <c r="G97" i="1"/>
  <c r="D97" i="1"/>
  <c r="K97" i="1"/>
  <c r="F97" i="1"/>
  <c r="J97" i="1"/>
  <c r="L97" i="1"/>
  <c r="G126" i="1"/>
  <c r="D126" i="1"/>
  <c r="K126" i="1"/>
  <c r="F126" i="1"/>
  <c r="J126" i="1"/>
  <c r="L126" i="1"/>
  <c r="G133" i="1"/>
  <c r="D133" i="1"/>
  <c r="K133" i="1"/>
  <c r="F133" i="1"/>
  <c r="J133" i="1"/>
  <c r="L133" i="1"/>
  <c r="G251" i="1"/>
  <c r="D251" i="1"/>
  <c r="K251" i="1"/>
  <c r="F251" i="1"/>
  <c r="J251" i="1"/>
  <c r="L251" i="1"/>
  <c r="G493" i="1"/>
  <c r="D493" i="1"/>
  <c r="K493" i="1"/>
  <c r="F493" i="1"/>
  <c r="J493" i="1"/>
  <c r="L493" i="1"/>
  <c r="G576" i="1"/>
  <c r="D576" i="1"/>
  <c r="K576" i="1"/>
  <c r="F576" i="1"/>
  <c r="J576" i="1"/>
  <c r="L576" i="1"/>
  <c r="G795" i="1"/>
  <c r="D795" i="1"/>
  <c r="K795" i="1"/>
  <c r="F795" i="1"/>
  <c r="J795" i="1"/>
  <c r="L795" i="1"/>
  <c r="G796" i="1"/>
  <c r="D796" i="1"/>
  <c r="K796" i="1"/>
  <c r="F796" i="1"/>
  <c r="J796" i="1"/>
  <c r="L796" i="1"/>
  <c r="G797" i="1"/>
  <c r="D797" i="1"/>
  <c r="K797" i="1"/>
  <c r="F797" i="1"/>
  <c r="J797" i="1"/>
  <c r="L797" i="1"/>
  <c r="G798" i="1"/>
  <c r="D798" i="1"/>
  <c r="K798" i="1"/>
  <c r="F798" i="1"/>
  <c r="J798" i="1"/>
  <c r="L798" i="1"/>
  <c r="G940" i="1"/>
  <c r="D940" i="1"/>
  <c r="K940" i="1"/>
  <c r="F940" i="1"/>
  <c r="J940" i="1"/>
  <c r="L940" i="1"/>
  <c r="G1065" i="1"/>
  <c r="D1065" i="1"/>
  <c r="K1065" i="1"/>
  <c r="F1065" i="1"/>
  <c r="J1065" i="1"/>
  <c r="L1065" i="1"/>
  <c r="G1132" i="1"/>
  <c r="D1132" i="1"/>
  <c r="K1132" i="1"/>
  <c r="F1132" i="1"/>
  <c r="J1132" i="1"/>
  <c r="L1132" i="1"/>
  <c r="G1197" i="1"/>
  <c r="D1197" i="1"/>
  <c r="K1197" i="1"/>
  <c r="F1197" i="1"/>
  <c r="J1197" i="1"/>
  <c r="L1197" i="1"/>
  <c r="G1409" i="1"/>
  <c r="D1409" i="1"/>
  <c r="K1409" i="1"/>
  <c r="F1409" i="1"/>
  <c r="J1409" i="1"/>
  <c r="L1409" i="1"/>
  <c r="G1133" i="1"/>
  <c r="D1133" i="1"/>
  <c r="K1133" i="1"/>
  <c r="F1133" i="1"/>
  <c r="J1133" i="1"/>
  <c r="L1133" i="1"/>
  <c r="G1180" i="1"/>
  <c r="D1180" i="1"/>
  <c r="K1180" i="1"/>
  <c r="F1180" i="1"/>
  <c r="J1180" i="1"/>
  <c r="L1180" i="1"/>
  <c r="G1403" i="1"/>
  <c r="D1403" i="1"/>
  <c r="K1403" i="1"/>
  <c r="F1403" i="1"/>
  <c r="J1403" i="1"/>
  <c r="L1403" i="1"/>
  <c r="G1505" i="1"/>
  <c r="D1505" i="1"/>
  <c r="K1505" i="1"/>
  <c r="F1505" i="1"/>
  <c r="J1505" i="1"/>
  <c r="L1505" i="1"/>
  <c r="G20" i="1"/>
  <c r="D20" i="1"/>
  <c r="K20" i="1"/>
  <c r="F20" i="1"/>
  <c r="J20" i="1"/>
  <c r="L20" i="1"/>
  <c r="G72" i="1"/>
  <c r="D72" i="1"/>
  <c r="K72" i="1"/>
  <c r="F72" i="1"/>
  <c r="J72" i="1"/>
  <c r="L72" i="1"/>
  <c r="G146" i="1"/>
  <c r="D146" i="1"/>
  <c r="K146" i="1"/>
  <c r="F146" i="1"/>
  <c r="J146" i="1"/>
  <c r="L146" i="1"/>
  <c r="G236" i="1"/>
  <c r="D236" i="1"/>
  <c r="K236" i="1"/>
  <c r="F236" i="1"/>
  <c r="J236" i="1"/>
  <c r="L236" i="1"/>
  <c r="G519" i="1"/>
  <c r="D519" i="1"/>
  <c r="K519" i="1"/>
  <c r="F519" i="1"/>
  <c r="J519" i="1"/>
  <c r="L519" i="1"/>
  <c r="G524" i="1"/>
  <c r="D524" i="1"/>
  <c r="K524" i="1"/>
  <c r="F524" i="1"/>
  <c r="J524" i="1"/>
  <c r="L524" i="1"/>
  <c r="G577" i="1"/>
  <c r="D577" i="1"/>
  <c r="K577" i="1"/>
  <c r="F577" i="1"/>
  <c r="J577" i="1"/>
  <c r="L577" i="1"/>
  <c r="G1414" i="1"/>
  <c r="D1414" i="1"/>
  <c r="K1414" i="1"/>
  <c r="F1414" i="1"/>
  <c r="J1414" i="1"/>
  <c r="L1414" i="1"/>
  <c r="G1415" i="1"/>
  <c r="D1415" i="1"/>
  <c r="K1415" i="1"/>
  <c r="F1415" i="1"/>
  <c r="J1415" i="1"/>
  <c r="L1415" i="1"/>
  <c r="D513" i="1"/>
  <c r="K513" i="1"/>
  <c r="F513" i="1"/>
  <c r="J513" i="1"/>
  <c r="L513" i="1"/>
  <c r="D60" i="1"/>
  <c r="K60" i="1"/>
  <c r="F60" i="1"/>
  <c r="J60" i="1"/>
  <c r="L60" i="1"/>
  <c r="D30" i="1"/>
  <c r="K30" i="1"/>
  <c r="F30" i="1"/>
  <c r="J30" i="1"/>
  <c r="L30" i="1"/>
  <c r="D31" i="1"/>
  <c r="K31" i="1"/>
  <c r="F31" i="1"/>
  <c r="J31" i="1"/>
  <c r="L31" i="1"/>
  <c r="D147" i="1"/>
  <c r="K147" i="1"/>
  <c r="F147" i="1"/>
  <c r="J147" i="1"/>
  <c r="L147" i="1"/>
  <c r="D9" i="1"/>
  <c r="K9" i="1"/>
  <c r="F9" i="1"/>
  <c r="J9" i="1"/>
  <c r="L9" i="1"/>
  <c r="D115" i="1"/>
  <c r="K115" i="1"/>
  <c r="F115" i="1"/>
  <c r="J115" i="1"/>
  <c r="L115" i="1"/>
  <c r="D855" i="1"/>
  <c r="K855" i="1"/>
  <c r="F855" i="1"/>
  <c r="J855" i="1"/>
  <c r="L855" i="1"/>
  <c r="D900" i="1"/>
  <c r="K900" i="1"/>
  <c r="F900" i="1"/>
  <c r="J900" i="1"/>
  <c r="L900" i="1"/>
  <c r="D928" i="1"/>
  <c r="K928" i="1"/>
  <c r="F928" i="1"/>
  <c r="J928" i="1"/>
  <c r="L928" i="1"/>
  <c r="D971" i="1"/>
  <c r="K971" i="1"/>
  <c r="F971" i="1"/>
  <c r="J971" i="1"/>
  <c r="L971" i="1"/>
  <c r="D237" i="1"/>
  <c r="K237" i="1"/>
  <c r="F237" i="1"/>
  <c r="J237" i="1"/>
  <c r="L237" i="1"/>
  <c r="D79" i="1"/>
  <c r="K79" i="1"/>
  <c r="F79" i="1"/>
  <c r="J79" i="1"/>
  <c r="L79" i="1"/>
  <c r="D190" i="1"/>
  <c r="K190" i="1"/>
  <c r="F190" i="1"/>
  <c r="J190" i="1"/>
  <c r="L190" i="1"/>
  <c r="D287" i="1"/>
  <c r="K287" i="1"/>
  <c r="F287" i="1"/>
  <c r="J287" i="1"/>
  <c r="L287" i="1"/>
  <c r="D447" i="1"/>
  <c r="K447" i="1"/>
  <c r="F447" i="1"/>
  <c r="J447" i="1"/>
  <c r="L447" i="1"/>
  <c r="D501" i="1"/>
  <c r="K501" i="1"/>
  <c r="F501" i="1"/>
  <c r="J501" i="1"/>
  <c r="L501" i="1"/>
  <c r="D743" i="1"/>
  <c r="K743" i="1"/>
  <c r="F743" i="1"/>
  <c r="J743" i="1"/>
  <c r="L743" i="1"/>
  <c r="D1104" i="1"/>
  <c r="K1104" i="1"/>
  <c r="F1104" i="1"/>
  <c r="J1104" i="1"/>
  <c r="L1104" i="1"/>
  <c r="D462" i="1"/>
  <c r="K462" i="1"/>
  <c r="F462" i="1"/>
  <c r="J462" i="1"/>
  <c r="L462" i="1"/>
  <c r="D1358" i="1"/>
  <c r="K1358" i="1"/>
  <c r="F1358" i="1"/>
  <c r="J1358" i="1"/>
  <c r="L1358" i="1"/>
  <c r="D409" i="1"/>
  <c r="K409" i="1"/>
  <c r="F409" i="1"/>
  <c r="J409" i="1"/>
  <c r="L409" i="1"/>
  <c r="D527" i="1"/>
  <c r="K527" i="1"/>
  <c r="F527" i="1"/>
  <c r="J527" i="1"/>
  <c r="L527" i="1"/>
  <c r="D727" i="1"/>
  <c r="K727" i="1"/>
  <c r="F727" i="1"/>
  <c r="J727" i="1"/>
  <c r="L727" i="1"/>
  <c r="D822" i="1"/>
  <c r="K822" i="1"/>
  <c r="F822" i="1"/>
  <c r="J822" i="1"/>
  <c r="L822" i="1"/>
  <c r="D849" i="1"/>
  <c r="K849" i="1"/>
  <c r="F849" i="1"/>
  <c r="J849" i="1"/>
  <c r="L849" i="1"/>
  <c r="D870" i="1"/>
  <c r="K870" i="1"/>
  <c r="F870" i="1"/>
  <c r="J870" i="1"/>
  <c r="L870" i="1"/>
  <c r="D915" i="1"/>
  <c r="K915" i="1"/>
  <c r="F915" i="1"/>
  <c r="J915" i="1"/>
  <c r="L915" i="1"/>
  <c r="D6" i="1"/>
  <c r="K6" i="1"/>
  <c r="F6" i="1"/>
  <c r="J6" i="1"/>
  <c r="L6" i="1"/>
  <c r="D824" i="1"/>
  <c r="K824" i="1"/>
  <c r="F824" i="1"/>
  <c r="J824" i="1"/>
  <c r="L824" i="1"/>
  <c r="D71" i="1"/>
  <c r="K71" i="1"/>
  <c r="F71" i="1"/>
  <c r="J71" i="1"/>
  <c r="L71" i="1"/>
  <c r="D16" i="1"/>
  <c r="K16" i="1"/>
  <c r="F16" i="1"/>
  <c r="J16" i="1"/>
  <c r="L16" i="1"/>
  <c r="D25" i="1"/>
  <c r="K25" i="1"/>
  <c r="F25" i="1"/>
  <c r="J25" i="1"/>
  <c r="L25" i="1"/>
  <c r="D33" i="1"/>
  <c r="K33" i="1"/>
  <c r="F33" i="1"/>
  <c r="J33" i="1"/>
  <c r="L33" i="1"/>
  <c r="D50" i="1"/>
  <c r="K50" i="1"/>
  <c r="F50" i="1"/>
  <c r="J50" i="1"/>
  <c r="L50" i="1"/>
  <c r="D57" i="1"/>
  <c r="K57" i="1"/>
  <c r="F57" i="1"/>
  <c r="J57" i="1"/>
  <c r="L57" i="1"/>
  <c r="D73" i="1"/>
  <c r="K73" i="1"/>
  <c r="F73" i="1"/>
  <c r="J73" i="1"/>
  <c r="L73" i="1"/>
  <c r="D86" i="1"/>
  <c r="K86" i="1"/>
  <c r="F86" i="1"/>
  <c r="J86" i="1"/>
  <c r="L86" i="1"/>
  <c r="D108" i="1"/>
  <c r="K108" i="1"/>
  <c r="F108" i="1"/>
  <c r="J108" i="1"/>
  <c r="L108" i="1"/>
  <c r="D143" i="1"/>
  <c r="K143" i="1"/>
  <c r="F143" i="1"/>
  <c r="J143" i="1"/>
  <c r="L143" i="1"/>
  <c r="D156" i="1"/>
  <c r="K156" i="1"/>
  <c r="F156" i="1"/>
  <c r="J156" i="1"/>
  <c r="L156" i="1"/>
  <c r="D176" i="1"/>
  <c r="K176" i="1"/>
  <c r="F176" i="1"/>
  <c r="J176" i="1"/>
  <c r="L176" i="1"/>
  <c r="D180" i="1"/>
  <c r="K180" i="1"/>
  <c r="F180" i="1"/>
  <c r="J180" i="1"/>
  <c r="L180" i="1"/>
  <c r="D194" i="1"/>
  <c r="K194" i="1"/>
  <c r="F194" i="1"/>
  <c r="J194" i="1"/>
  <c r="L194" i="1"/>
  <c r="D252" i="1"/>
  <c r="K252" i="1"/>
  <c r="F252" i="1"/>
  <c r="J252" i="1"/>
  <c r="L252" i="1"/>
  <c r="D309" i="1"/>
  <c r="K309" i="1"/>
  <c r="F309" i="1"/>
  <c r="J309" i="1"/>
  <c r="L309" i="1"/>
  <c r="D321" i="1"/>
  <c r="K321" i="1"/>
  <c r="F321" i="1"/>
  <c r="J321" i="1"/>
  <c r="L321" i="1"/>
  <c r="D351" i="1"/>
  <c r="K351" i="1"/>
  <c r="F351" i="1"/>
  <c r="J351" i="1"/>
  <c r="L351" i="1"/>
  <c r="D376" i="1"/>
  <c r="K376" i="1"/>
  <c r="F376" i="1"/>
  <c r="J376" i="1"/>
  <c r="L376" i="1"/>
  <c r="D448" i="1"/>
  <c r="K448" i="1"/>
  <c r="F448" i="1"/>
  <c r="J448" i="1"/>
  <c r="L448" i="1"/>
  <c r="D455" i="1"/>
  <c r="K455" i="1"/>
  <c r="F455" i="1"/>
  <c r="J455" i="1"/>
  <c r="L455" i="1"/>
  <c r="D496" i="1"/>
  <c r="K496" i="1"/>
  <c r="F496" i="1"/>
  <c r="J496" i="1"/>
  <c r="L496" i="1"/>
  <c r="D622" i="1"/>
  <c r="K622" i="1"/>
  <c r="F622" i="1"/>
  <c r="J622" i="1"/>
  <c r="L622" i="1"/>
  <c r="D627" i="1"/>
  <c r="K627" i="1"/>
  <c r="F627" i="1"/>
  <c r="J627" i="1"/>
  <c r="L627" i="1"/>
  <c r="D710" i="1"/>
  <c r="K710" i="1"/>
  <c r="F710" i="1"/>
  <c r="J710" i="1"/>
  <c r="L710" i="1"/>
  <c r="D761" i="1"/>
  <c r="K761" i="1"/>
  <c r="F761" i="1"/>
  <c r="J761" i="1"/>
  <c r="L761" i="1"/>
  <c r="D792" i="1"/>
  <c r="K792" i="1"/>
  <c r="F792" i="1"/>
  <c r="J792" i="1"/>
  <c r="L792" i="1"/>
  <c r="D816" i="1"/>
  <c r="K816" i="1"/>
  <c r="F816" i="1"/>
  <c r="J816" i="1"/>
  <c r="L816" i="1"/>
  <c r="D856" i="1"/>
  <c r="K856" i="1"/>
  <c r="F856" i="1"/>
  <c r="J856" i="1"/>
  <c r="L856" i="1"/>
  <c r="D857" i="1"/>
  <c r="K857" i="1"/>
  <c r="F857" i="1"/>
  <c r="J857" i="1"/>
  <c r="L857" i="1"/>
  <c r="D880" i="1"/>
  <c r="K880" i="1"/>
  <c r="F880" i="1"/>
  <c r="J880" i="1"/>
  <c r="L880" i="1"/>
  <c r="D893" i="1"/>
  <c r="K893" i="1"/>
  <c r="F893" i="1"/>
  <c r="J893" i="1"/>
  <c r="L893" i="1"/>
  <c r="D908" i="1"/>
  <c r="K908" i="1"/>
  <c r="F908" i="1"/>
  <c r="J908" i="1"/>
  <c r="L908" i="1"/>
  <c r="D984" i="1"/>
  <c r="K984" i="1"/>
  <c r="F984" i="1"/>
  <c r="J984" i="1"/>
  <c r="L984" i="1"/>
  <c r="D999" i="1"/>
  <c r="K999" i="1"/>
  <c r="F999" i="1"/>
  <c r="J999" i="1"/>
  <c r="L999" i="1"/>
  <c r="D1012" i="1"/>
  <c r="K1012" i="1"/>
  <c r="F1012" i="1"/>
  <c r="J1012" i="1"/>
  <c r="L1012" i="1"/>
  <c r="D1052" i="1"/>
  <c r="K1052" i="1"/>
  <c r="F1052" i="1"/>
  <c r="J1052" i="1"/>
  <c r="L1052" i="1"/>
  <c r="D1090" i="1"/>
  <c r="K1090" i="1"/>
  <c r="F1090" i="1"/>
  <c r="J1090" i="1"/>
  <c r="L1090" i="1"/>
  <c r="D1109" i="1"/>
  <c r="K1109" i="1"/>
  <c r="F1109" i="1"/>
  <c r="J1109" i="1"/>
  <c r="L1109" i="1"/>
  <c r="D1162" i="1"/>
  <c r="K1162" i="1"/>
  <c r="F1162" i="1"/>
  <c r="J1162" i="1"/>
  <c r="L1162" i="1"/>
  <c r="D1198" i="1"/>
  <c r="K1198" i="1"/>
  <c r="F1198" i="1"/>
  <c r="J1198" i="1"/>
  <c r="L1198" i="1"/>
  <c r="D1205" i="1"/>
  <c r="K1205" i="1"/>
  <c r="F1205" i="1"/>
  <c r="J1205" i="1"/>
  <c r="L1205" i="1"/>
  <c r="D1232" i="1"/>
  <c r="K1232" i="1"/>
  <c r="F1232" i="1"/>
  <c r="J1232" i="1"/>
  <c r="L1232" i="1"/>
  <c r="D1281" i="1"/>
  <c r="K1281" i="1"/>
  <c r="F1281" i="1"/>
  <c r="J1281" i="1"/>
  <c r="L1281" i="1"/>
  <c r="D1301" i="1"/>
  <c r="K1301" i="1"/>
  <c r="F1301" i="1"/>
  <c r="J1301" i="1"/>
  <c r="L1301" i="1"/>
  <c r="D1328" i="1"/>
  <c r="K1328" i="1"/>
  <c r="F1328" i="1"/>
  <c r="J1328" i="1"/>
  <c r="L1328" i="1"/>
  <c r="D1350" i="1"/>
  <c r="K1350" i="1"/>
  <c r="F1350" i="1"/>
  <c r="J1350" i="1"/>
  <c r="L1350" i="1"/>
  <c r="D1375" i="1"/>
  <c r="K1375" i="1"/>
  <c r="F1375" i="1"/>
  <c r="J1375" i="1"/>
  <c r="L1375" i="1"/>
  <c r="D1462" i="1"/>
  <c r="K1462" i="1"/>
  <c r="F1462" i="1"/>
  <c r="J1462" i="1"/>
  <c r="L1462" i="1"/>
  <c r="D1465" i="1"/>
  <c r="K1465" i="1"/>
  <c r="F1465" i="1"/>
  <c r="J1465" i="1"/>
  <c r="L1465" i="1"/>
  <c r="D1513" i="1"/>
  <c r="K1513" i="1"/>
  <c r="F1513" i="1"/>
  <c r="J1513" i="1"/>
  <c r="L1513" i="1"/>
  <c r="D1568" i="1"/>
  <c r="K1568" i="1"/>
  <c r="F1568" i="1"/>
  <c r="J1568" i="1"/>
  <c r="L1568" i="1"/>
  <c r="D253" i="1"/>
  <c r="K253" i="1"/>
  <c r="F253" i="1"/>
  <c r="J253" i="1"/>
  <c r="L253" i="1"/>
  <c r="D490" i="1"/>
  <c r="K490" i="1"/>
  <c r="F490" i="1"/>
  <c r="J490" i="1"/>
  <c r="L490" i="1"/>
  <c r="D10" i="1"/>
  <c r="K10" i="1"/>
  <c r="F10" i="1"/>
  <c r="J10" i="1"/>
  <c r="L10" i="1"/>
  <c r="D27" i="1"/>
  <c r="K27" i="1"/>
  <c r="F27" i="1"/>
  <c r="J27" i="1"/>
  <c r="L27" i="1"/>
  <c r="D58" i="1"/>
  <c r="K58" i="1"/>
  <c r="F58" i="1"/>
  <c r="J58" i="1"/>
  <c r="L58" i="1"/>
  <c r="D91" i="1"/>
  <c r="K91" i="1"/>
  <c r="F91" i="1"/>
  <c r="J91" i="1"/>
  <c r="L91" i="1"/>
  <c r="D101" i="1"/>
  <c r="K101" i="1"/>
  <c r="F101" i="1"/>
  <c r="J101" i="1"/>
  <c r="L101" i="1"/>
  <c r="D157" i="1"/>
  <c r="K157" i="1"/>
  <c r="F157" i="1"/>
  <c r="J157" i="1"/>
  <c r="L157" i="1"/>
  <c r="D212" i="1"/>
  <c r="K212" i="1"/>
  <c r="F212" i="1"/>
  <c r="J212" i="1"/>
  <c r="L212" i="1"/>
  <c r="D481" i="1"/>
  <c r="K481" i="1"/>
  <c r="F481" i="1"/>
  <c r="J481" i="1"/>
  <c r="L481" i="1"/>
  <c r="D549" i="1"/>
  <c r="K549" i="1"/>
  <c r="F549" i="1"/>
  <c r="J549" i="1"/>
  <c r="L549" i="1"/>
  <c r="D561" i="1"/>
  <c r="K561" i="1"/>
  <c r="F561" i="1"/>
  <c r="J561" i="1"/>
  <c r="L561" i="1"/>
  <c r="D564" i="1"/>
  <c r="K564" i="1"/>
  <c r="F564" i="1"/>
  <c r="J564" i="1"/>
  <c r="L564" i="1"/>
  <c r="D639" i="1"/>
  <c r="K639" i="1"/>
  <c r="F639" i="1"/>
  <c r="J639" i="1"/>
  <c r="L639" i="1"/>
  <c r="D685" i="1"/>
  <c r="K685" i="1"/>
  <c r="F685" i="1"/>
  <c r="J685" i="1"/>
  <c r="L685" i="1"/>
  <c r="D706" i="1"/>
  <c r="K706" i="1"/>
  <c r="F706" i="1"/>
  <c r="J706" i="1"/>
  <c r="L706" i="1"/>
  <c r="D728" i="1"/>
  <c r="K728" i="1"/>
  <c r="F728" i="1"/>
  <c r="J728" i="1"/>
  <c r="L728" i="1"/>
  <c r="D770" i="1"/>
  <c r="K770" i="1"/>
  <c r="F770" i="1"/>
  <c r="J770" i="1"/>
  <c r="L770" i="1"/>
  <c r="D799" i="1"/>
  <c r="K799" i="1"/>
  <c r="F799" i="1"/>
  <c r="J799" i="1"/>
  <c r="L799" i="1"/>
  <c r="D830" i="1"/>
  <c r="K830" i="1"/>
  <c r="F830" i="1"/>
  <c r="J830" i="1"/>
  <c r="L830" i="1"/>
  <c r="D523" i="1"/>
  <c r="K523" i="1"/>
  <c r="F523" i="1"/>
  <c r="J523" i="1"/>
  <c r="L523" i="1"/>
  <c r="D628" i="1"/>
  <c r="K628" i="1"/>
  <c r="F628" i="1"/>
  <c r="J628" i="1"/>
  <c r="L628" i="1"/>
  <c r="D88" i="1"/>
  <c r="K88" i="1"/>
  <c r="F88" i="1"/>
  <c r="J88" i="1"/>
  <c r="L88" i="1"/>
  <c r="D112" i="1"/>
  <c r="K112" i="1"/>
  <c r="F112" i="1"/>
  <c r="J112" i="1"/>
  <c r="L112" i="1"/>
  <c r="D793" i="1"/>
  <c r="K793" i="1"/>
  <c r="F793" i="1"/>
  <c r="J793" i="1"/>
  <c r="L793" i="1"/>
  <c r="D34" i="1"/>
  <c r="K34" i="1"/>
  <c r="F34" i="1"/>
  <c r="J34" i="1"/>
  <c r="L34" i="1"/>
  <c r="D59" i="1"/>
  <c r="K59" i="1"/>
  <c r="F59" i="1"/>
  <c r="J59" i="1"/>
  <c r="L59" i="1"/>
  <c r="D254" i="1"/>
  <c r="K254" i="1"/>
  <c r="F254" i="1"/>
  <c r="J254" i="1"/>
  <c r="L254" i="1"/>
  <c r="D255" i="1"/>
  <c r="K255" i="1"/>
  <c r="F255" i="1"/>
  <c r="J255" i="1"/>
  <c r="L255" i="1"/>
  <c r="D256" i="1"/>
  <c r="K256" i="1"/>
  <c r="F256" i="1"/>
  <c r="J256" i="1"/>
  <c r="L256" i="1"/>
  <c r="D262" i="1"/>
  <c r="K262" i="1"/>
  <c r="F262" i="1"/>
  <c r="J262" i="1"/>
  <c r="L262" i="1"/>
  <c r="D282" i="1"/>
  <c r="K282" i="1"/>
  <c r="F282" i="1"/>
  <c r="J282" i="1"/>
  <c r="L282" i="1"/>
  <c r="D288" i="1"/>
  <c r="K288" i="1"/>
  <c r="F288" i="1"/>
  <c r="J288" i="1"/>
  <c r="L288" i="1"/>
  <c r="D289" i="1"/>
  <c r="K289" i="1"/>
  <c r="F289" i="1"/>
  <c r="J289" i="1"/>
  <c r="L289" i="1"/>
  <c r="D290" i="1"/>
  <c r="K290" i="1"/>
  <c r="F290" i="1"/>
  <c r="J290" i="1"/>
  <c r="L290" i="1"/>
  <c r="D453" i="1"/>
  <c r="K453" i="1"/>
  <c r="F453" i="1"/>
  <c r="J453" i="1"/>
  <c r="L453" i="1"/>
  <c r="D456" i="1"/>
  <c r="K456" i="1"/>
  <c r="F456" i="1"/>
  <c r="J456" i="1"/>
  <c r="L456" i="1"/>
  <c r="D457" i="1"/>
  <c r="K457" i="1"/>
  <c r="F457" i="1"/>
  <c r="J457" i="1"/>
  <c r="L457" i="1"/>
  <c r="D526" i="1"/>
  <c r="K526" i="1"/>
  <c r="F526" i="1"/>
  <c r="J526" i="1"/>
  <c r="L526" i="1"/>
  <c r="D528" i="1"/>
  <c r="K528" i="1"/>
  <c r="F528" i="1"/>
  <c r="J528" i="1"/>
  <c r="L528" i="1"/>
  <c r="D419" i="1"/>
  <c r="K419" i="1"/>
  <c r="F419" i="1"/>
  <c r="J419" i="1"/>
  <c r="L419" i="1"/>
  <c r="D467" i="1"/>
  <c r="K467" i="1"/>
  <c r="F467" i="1"/>
  <c r="J467" i="1"/>
  <c r="L467" i="1"/>
  <c r="D509" i="1"/>
  <c r="K509" i="1"/>
  <c r="F509" i="1"/>
  <c r="J509" i="1"/>
  <c r="L509" i="1"/>
  <c r="D213" i="1"/>
  <c r="K213" i="1"/>
  <c r="F213" i="1"/>
  <c r="J213" i="1"/>
  <c r="L213" i="1"/>
  <c r="D961" i="1"/>
  <c r="K961" i="1"/>
  <c r="F961" i="1"/>
  <c r="J961" i="1"/>
  <c r="L961" i="1"/>
  <c r="D662" i="1"/>
  <c r="K662" i="1"/>
  <c r="F662" i="1"/>
  <c r="J662" i="1"/>
  <c r="L662" i="1"/>
  <c r="D700" i="1"/>
  <c r="K700" i="1"/>
  <c r="F700" i="1"/>
  <c r="J700" i="1"/>
  <c r="L700" i="1"/>
  <c r="D737" i="1"/>
  <c r="K737" i="1"/>
  <c r="F737" i="1"/>
  <c r="J737" i="1"/>
  <c r="L737" i="1"/>
  <c r="D771" i="1"/>
  <c r="K771" i="1"/>
  <c r="F771" i="1"/>
  <c r="J771" i="1"/>
  <c r="L771" i="1"/>
  <c r="D780" i="1"/>
  <c r="K780" i="1"/>
  <c r="F780" i="1"/>
  <c r="J780" i="1"/>
  <c r="L780" i="1"/>
  <c r="D800" i="1"/>
  <c r="K800" i="1"/>
  <c r="F800" i="1"/>
  <c r="J800" i="1"/>
  <c r="L800" i="1"/>
  <c r="D858" i="1"/>
  <c r="K858" i="1"/>
  <c r="F858" i="1"/>
  <c r="J858" i="1"/>
  <c r="L858" i="1"/>
  <c r="D916" i="1"/>
  <c r="K916" i="1"/>
  <c r="F916" i="1"/>
  <c r="J916" i="1"/>
  <c r="L916" i="1"/>
  <c r="D941" i="1"/>
  <c r="K941" i="1"/>
  <c r="F941" i="1"/>
  <c r="J941" i="1"/>
  <c r="L941" i="1"/>
  <c r="D956" i="1"/>
  <c r="K956" i="1"/>
  <c r="F956" i="1"/>
  <c r="J956" i="1"/>
  <c r="L956" i="1"/>
  <c r="D985" i="1"/>
  <c r="K985" i="1"/>
  <c r="F985" i="1"/>
  <c r="J985" i="1"/>
  <c r="L985" i="1"/>
  <c r="D994" i="1"/>
  <c r="K994" i="1"/>
  <c r="F994" i="1"/>
  <c r="J994" i="1"/>
  <c r="L994" i="1"/>
  <c r="D1023" i="1"/>
  <c r="K1023" i="1"/>
  <c r="F1023" i="1"/>
  <c r="J1023" i="1"/>
  <c r="L1023" i="1"/>
  <c r="D1053" i="1"/>
  <c r="K1053" i="1"/>
  <c r="F1053" i="1"/>
  <c r="J1053" i="1"/>
  <c r="L1053" i="1"/>
  <c r="D1091" i="1"/>
  <c r="K1091" i="1"/>
  <c r="F1091" i="1"/>
  <c r="J1091" i="1"/>
  <c r="L1091" i="1"/>
  <c r="D1134" i="1"/>
  <c r="K1134" i="1"/>
  <c r="F1134" i="1"/>
  <c r="J1134" i="1"/>
  <c r="L1134" i="1"/>
  <c r="D1163" i="1"/>
  <c r="K1163" i="1"/>
  <c r="F1163" i="1"/>
  <c r="J1163" i="1"/>
  <c r="L1163" i="1"/>
  <c r="D1199" i="1"/>
  <c r="K1199" i="1"/>
  <c r="F1199" i="1"/>
  <c r="J1199" i="1"/>
  <c r="L1199" i="1"/>
  <c r="D1245" i="1"/>
  <c r="K1245" i="1"/>
  <c r="F1245" i="1"/>
  <c r="J1245" i="1"/>
  <c r="L1245" i="1"/>
  <c r="D1302" i="1"/>
  <c r="K1302" i="1"/>
  <c r="F1302" i="1"/>
  <c r="J1302" i="1"/>
  <c r="L1302" i="1"/>
  <c r="D1320" i="1"/>
  <c r="K1320" i="1"/>
  <c r="F1320" i="1"/>
  <c r="J1320" i="1"/>
  <c r="L1320" i="1"/>
  <c r="D1353" i="1"/>
  <c r="K1353" i="1"/>
  <c r="F1353" i="1"/>
  <c r="J1353" i="1"/>
  <c r="L1353" i="1"/>
  <c r="D1372" i="1"/>
  <c r="K1372" i="1"/>
  <c r="F1372" i="1"/>
  <c r="J1372" i="1"/>
  <c r="L1372" i="1"/>
  <c r="D1404" i="1"/>
  <c r="K1404" i="1"/>
  <c r="F1404" i="1"/>
  <c r="J1404" i="1"/>
  <c r="L1404" i="1"/>
  <c r="D1430" i="1"/>
  <c r="K1430" i="1"/>
  <c r="F1430" i="1"/>
  <c r="J1430" i="1"/>
  <c r="L1430" i="1"/>
  <c r="D1466" i="1"/>
  <c r="K1466" i="1"/>
  <c r="F1466" i="1"/>
  <c r="J1466" i="1"/>
  <c r="L1466" i="1"/>
</calcChain>
</file>

<file path=xl/sharedStrings.xml><?xml version="1.0" encoding="utf-8"?>
<sst xmlns="http://schemas.openxmlformats.org/spreadsheetml/2006/main" count="11258" uniqueCount="496">
  <si>
    <t>7. Lieu depart OT</t>
  </si>
  <si>
    <t>CP de départ</t>
  </si>
  <si>
    <t>Ville de départ</t>
  </si>
  <si>
    <t>8. LIeu arrivee OT</t>
  </si>
  <si>
    <t>CP</t>
  </si>
  <si>
    <t>NBCar</t>
  </si>
  <si>
    <t>POLE</t>
  </si>
  <si>
    <t>13000 MARSEILLE</t>
  </si>
  <si>
    <t>13000</t>
  </si>
  <si>
    <t xml:space="preserve"> MARSEILLE</t>
  </si>
  <si>
    <t>91100VILLABE</t>
  </si>
  <si>
    <t>91100</t>
  </si>
  <si>
    <t>VILLABE</t>
  </si>
  <si>
    <t>GV</t>
  </si>
  <si>
    <t>91090LISSES</t>
  </si>
  <si>
    <t>91090</t>
  </si>
  <si>
    <t>LISSES</t>
  </si>
  <si>
    <t>13010 MARSEILLE</t>
  </si>
  <si>
    <t>13010</t>
  </si>
  <si>
    <t>PAEX</t>
  </si>
  <si>
    <t>19410 PERPEZAC LE NOI</t>
  </si>
  <si>
    <t>19410</t>
  </si>
  <si>
    <t xml:space="preserve"> PERPEZAC LE NOI</t>
  </si>
  <si>
    <t>21300 CHENOVE</t>
  </si>
  <si>
    <t>21300</t>
  </si>
  <si>
    <t xml:space="preserve"> CHENOVE</t>
  </si>
  <si>
    <t>59100ROUBAIX</t>
  </si>
  <si>
    <t>59100</t>
  </si>
  <si>
    <t>ROUBAIX</t>
  </si>
  <si>
    <t>62138HAISNES</t>
  </si>
  <si>
    <t>62138</t>
  </si>
  <si>
    <t>HAISNES</t>
  </si>
  <si>
    <t>21600 OUGES</t>
  </si>
  <si>
    <t>21600</t>
  </si>
  <si>
    <t xml:space="preserve"> OUGES</t>
  </si>
  <si>
    <t>26750 ROMANS SUR ISER</t>
  </si>
  <si>
    <t>26750</t>
  </si>
  <si>
    <t xml:space="preserve"> ROMANS SUR ISER</t>
  </si>
  <si>
    <t>31390 CARBONNE</t>
  </si>
  <si>
    <t>31390</t>
  </si>
  <si>
    <t xml:space="preserve"> CARBONNE</t>
  </si>
  <si>
    <t>33520 BRUGES</t>
  </si>
  <si>
    <t>33520</t>
  </si>
  <si>
    <t xml:space="preserve"> BRUGES</t>
  </si>
  <si>
    <t>33800 BORDEAUX</t>
  </si>
  <si>
    <t>33800</t>
  </si>
  <si>
    <t xml:space="preserve"> BORDEAUX</t>
  </si>
  <si>
    <t>AFF</t>
  </si>
  <si>
    <t>34000 MONTPELLIER</t>
  </si>
  <si>
    <t>34000</t>
  </si>
  <si>
    <t xml:space="preserve"> MONTPELLIER</t>
  </si>
  <si>
    <t>66000PERPIGNAN</t>
  </si>
  <si>
    <t>66000</t>
  </si>
  <si>
    <t>PERPIGNAN</t>
  </si>
  <si>
    <t>37000 TOURS</t>
  </si>
  <si>
    <t>37000</t>
  </si>
  <si>
    <t xml:space="preserve"> TOURS</t>
  </si>
  <si>
    <t>37220 ILE BOUCHARD/L''</t>
  </si>
  <si>
    <t>37220</t>
  </si>
  <si>
    <t xml:space="preserve"> ILE BOUCHARD/L''</t>
  </si>
  <si>
    <t>39570 LONS LE SAUNIER</t>
  </si>
  <si>
    <t>39570</t>
  </si>
  <si>
    <t xml:space="preserve"> LONS LE SAUNIER</t>
  </si>
  <si>
    <t>40300 PEYREHORADE</t>
  </si>
  <si>
    <t>40300</t>
  </si>
  <si>
    <t xml:space="preserve"> PEYREHORADE</t>
  </si>
  <si>
    <t>42153 RIORGES</t>
  </si>
  <si>
    <t>42153</t>
  </si>
  <si>
    <t xml:space="preserve"> RIORGES</t>
  </si>
  <si>
    <t>44260 LAVAU SUR LOIRE</t>
  </si>
  <si>
    <t>44260</t>
  </si>
  <si>
    <t xml:space="preserve"> LAVAU SUR LOIRE</t>
  </si>
  <si>
    <t>53120 GORRON</t>
  </si>
  <si>
    <t>53120</t>
  </si>
  <si>
    <t xml:space="preserve"> GORRON</t>
  </si>
  <si>
    <t>54710 LUDRES</t>
  </si>
  <si>
    <t>54710</t>
  </si>
  <si>
    <t xml:space="preserve"> LUDRES</t>
  </si>
  <si>
    <t>59100 ROUBAIX</t>
  </si>
  <si>
    <t xml:space="preserve"> ROUBAIX</t>
  </si>
  <si>
    <t>75001PARIS 01</t>
  </si>
  <si>
    <t>75001</t>
  </si>
  <si>
    <t>PARIS 01</t>
  </si>
  <si>
    <t>33185HAILLAN/LE</t>
  </si>
  <si>
    <t>33185</t>
  </si>
  <si>
    <t>HAILLAN/LE</t>
  </si>
  <si>
    <t>93100MONTREUIL</t>
  </si>
  <si>
    <t>93100</t>
  </si>
  <si>
    <t>MONTREUIL</t>
  </si>
  <si>
    <t>38070ST QUENTIN FALLA</t>
  </si>
  <si>
    <t>38070</t>
  </si>
  <si>
    <t>ST QUENTIN FALLA</t>
  </si>
  <si>
    <t>93120COURNEUVE/LA</t>
  </si>
  <si>
    <t>93120</t>
  </si>
  <si>
    <t>COURNEUVE/LA</t>
  </si>
  <si>
    <t>93300AUBERVILLIERS</t>
  </si>
  <si>
    <t>93300</t>
  </si>
  <si>
    <t>AUBERVILLIERS</t>
  </si>
  <si>
    <t>93000BOBIGNY</t>
  </si>
  <si>
    <t>93000</t>
  </si>
  <si>
    <t>BOBIGNY</t>
  </si>
  <si>
    <t>24400LECHES/LES</t>
  </si>
  <si>
    <t>24400</t>
  </si>
  <si>
    <t>LECHES/LES</t>
  </si>
  <si>
    <t>21300CHENOVE</t>
  </si>
  <si>
    <t>CHENOVE</t>
  </si>
  <si>
    <t>PLR</t>
  </si>
  <si>
    <t>59118 WAMBRECHIES</t>
  </si>
  <si>
    <t>59118</t>
  </si>
  <si>
    <t xml:space="preserve"> WAMBRECHIES</t>
  </si>
  <si>
    <t>59200 TOURCOING</t>
  </si>
  <si>
    <t>59200</t>
  </si>
  <si>
    <t xml:space="preserve"> TOURCOING</t>
  </si>
  <si>
    <t>59243 QUAROUBLE</t>
  </si>
  <si>
    <t>59243</t>
  </si>
  <si>
    <t xml:space="preserve"> QUAROUBLE</t>
  </si>
  <si>
    <t>59510 HEM</t>
  </si>
  <si>
    <t>59510</t>
  </si>
  <si>
    <t xml:space="preserve"> HEM</t>
  </si>
  <si>
    <t>62110HENIN BEAUMONT</t>
  </si>
  <si>
    <t>62110</t>
  </si>
  <si>
    <t>HENIN BEAUMONT</t>
  </si>
  <si>
    <t>59800 LILLE</t>
  </si>
  <si>
    <t>59800</t>
  </si>
  <si>
    <t xml:space="preserve"> LILLE</t>
  </si>
  <si>
    <t>59810 LESQUIN</t>
  </si>
  <si>
    <t>59810</t>
  </si>
  <si>
    <t xml:space="preserve"> LESQUIN</t>
  </si>
  <si>
    <t>39570LONS LE SAUNIER</t>
  </si>
  <si>
    <t>LONS LE SAUNIER</t>
  </si>
  <si>
    <t>93130NOISY LE SEC</t>
  </si>
  <si>
    <t>93130</t>
  </si>
  <si>
    <t>NOISY LE SEC</t>
  </si>
  <si>
    <t>26750ROMANS SUR ISER</t>
  </si>
  <si>
    <t>ROMANS SUR ISER</t>
  </si>
  <si>
    <t>94440MAROLLES EN BRI</t>
  </si>
  <si>
    <t>94440</t>
  </si>
  <si>
    <t>MAROLLES EN BRI</t>
  </si>
  <si>
    <t>60000 BEAUVAIS</t>
  </si>
  <si>
    <t>60000</t>
  </si>
  <si>
    <t xml:space="preserve"> BEAUVAIS</t>
  </si>
  <si>
    <t>59118WAMBRECHIES</t>
  </si>
  <si>
    <t>WAMBRECHIES</t>
  </si>
  <si>
    <t>6150 CANNES</t>
  </si>
  <si>
    <t>06150</t>
  </si>
  <si>
    <t>CANNES</t>
  </si>
  <si>
    <t>62138 HAISNES</t>
  </si>
  <si>
    <t xml:space="preserve"> HAISNES</t>
  </si>
  <si>
    <t>59810LESQUIN</t>
  </si>
  <si>
    <t>LESQUIN</t>
  </si>
  <si>
    <t>62780CUCQ</t>
  </si>
  <si>
    <t>62780</t>
  </si>
  <si>
    <t>CUCQ</t>
  </si>
  <si>
    <t>67100STRASBOURG</t>
  </si>
  <si>
    <t>67100</t>
  </si>
  <si>
    <t>STRASBOURG</t>
  </si>
  <si>
    <t>59225CLARY</t>
  </si>
  <si>
    <t>59225</t>
  </si>
  <si>
    <t>CLARY</t>
  </si>
  <si>
    <t>64230SAUVAGNON</t>
  </si>
  <si>
    <t>64230</t>
  </si>
  <si>
    <t>SAUVAGNON</t>
  </si>
  <si>
    <t>62450 BAPAUME</t>
  </si>
  <si>
    <t>62450</t>
  </si>
  <si>
    <t xml:space="preserve"> BAPAUME</t>
  </si>
  <si>
    <t>62620 RUITZ</t>
  </si>
  <si>
    <t>62620</t>
  </si>
  <si>
    <t xml:space="preserve"> RUITZ</t>
  </si>
  <si>
    <t>62780 CUCQ</t>
  </si>
  <si>
    <t xml:space="preserve"> CUCQ</t>
  </si>
  <si>
    <t>64230 SAUVAGNON</t>
  </si>
  <si>
    <t xml:space="preserve"> SAUVAGNON</t>
  </si>
  <si>
    <t>67000 STRASBOURG</t>
  </si>
  <si>
    <t>67000</t>
  </si>
  <si>
    <t xml:space="preserve"> STRASBOURG</t>
  </si>
  <si>
    <t>67100 STRASBOURG</t>
  </si>
  <si>
    <t>67400 ILLKIRCH GRAFFEN</t>
  </si>
  <si>
    <t>67400</t>
  </si>
  <si>
    <t xml:space="preserve"> ILLKIRCH GRAFFEN</t>
  </si>
  <si>
    <t>73490 RAVOIRE/LA</t>
  </si>
  <si>
    <t>73490</t>
  </si>
  <si>
    <t xml:space="preserve"> RAVOIRE/LA</t>
  </si>
  <si>
    <t>76380 CANTELEU</t>
  </si>
  <si>
    <t>76380</t>
  </si>
  <si>
    <t xml:space="preserve"> CANTELEU</t>
  </si>
  <si>
    <t>80090 AMIENS</t>
  </si>
  <si>
    <t>80090</t>
  </si>
  <si>
    <t xml:space="preserve"> AMIENS</t>
  </si>
  <si>
    <t>80400 HAM</t>
  </si>
  <si>
    <t>80400</t>
  </si>
  <si>
    <t xml:space="preserve"> HAM</t>
  </si>
  <si>
    <t>8090 CHARLEVILLE MEZ</t>
  </si>
  <si>
    <t>08090</t>
  </si>
  <si>
    <t>CHARLEVILLE MEZ</t>
  </si>
  <si>
    <t>83170 BRIGNOLES</t>
  </si>
  <si>
    <t>83170</t>
  </si>
  <si>
    <t xml:space="preserve"> BRIGNOLES</t>
  </si>
  <si>
    <t>85200 FONTENAY LE COM</t>
  </si>
  <si>
    <t>85200</t>
  </si>
  <si>
    <t xml:space="preserve"> FONTENAY LE COM</t>
  </si>
  <si>
    <t>85200 PISSOTTE</t>
  </si>
  <si>
    <t xml:space="preserve"> PISSOTTE</t>
  </si>
  <si>
    <t>87000 LIMOGES</t>
  </si>
  <si>
    <t>87000</t>
  </si>
  <si>
    <t xml:space="preserve"> LIMOGES</t>
  </si>
  <si>
    <t>89440 JOUX LA VILLE</t>
  </si>
  <si>
    <t>89440</t>
  </si>
  <si>
    <t xml:space="preserve"> JOUX LA VILLE</t>
  </si>
  <si>
    <t>NAV</t>
  </si>
  <si>
    <t>91090 LISSES</t>
  </si>
  <si>
    <t xml:space="preserve"> LISSES</t>
  </si>
  <si>
    <t>92230GENNEVILLIERS</t>
  </si>
  <si>
    <t>92230</t>
  </si>
  <si>
    <t>GENNEVILLIERS</t>
  </si>
  <si>
    <t>91100 VILLABE</t>
  </si>
  <si>
    <t xml:space="preserve"> VILLABE</t>
  </si>
  <si>
    <t>13000MARSEILLE</t>
  </si>
  <si>
    <t>MARSEILLE</t>
  </si>
  <si>
    <t>8090CHARLEVILLE MEZ</t>
  </si>
  <si>
    <t>8090C</t>
  </si>
  <si>
    <t>HARLEVILLE MEZ</t>
  </si>
  <si>
    <t>6700ST LAURENT DU VA</t>
  </si>
  <si>
    <t>6700S</t>
  </si>
  <si>
    <t>T LAURENT DU VA</t>
  </si>
  <si>
    <t>59200TOURCOING</t>
  </si>
  <si>
    <t>TOURCOING</t>
  </si>
  <si>
    <t>60000BEAUVAIS</t>
  </si>
  <si>
    <t>BEAUVAIS</t>
  </si>
  <si>
    <t>51800STE MENEHOULD</t>
  </si>
  <si>
    <t>51800</t>
  </si>
  <si>
    <t>STE MENEHOULD</t>
  </si>
  <si>
    <t>67800BISCHHEIM</t>
  </si>
  <si>
    <t>67800</t>
  </si>
  <si>
    <t>BISCHHEIM</t>
  </si>
  <si>
    <t>59243QUAROUBLE</t>
  </si>
  <si>
    <t>QUAROUBLE</t>
  </si>
  <si>
    <t>44260LAVAU SUR LOIRE</t>
  </si>
  <si>
    <t>LAVAU SUR LOIRE</t>
  </si>
  <si>
    <t>77230MOUSSY LE NEUF</t>
  </si>
  <si>
    <t>77230</t>
  </si>
  <si>
    <t>MOUSSY LE NEUF</t>
  </si>
  <si>
    <t>C</t>
  </si>
  <si>
    <t>28630CHARTRES</t>
  </si>
  <si>
    <t>28630</t>
  </si>
  <si>
    <t>CHARTRES</t>
  </si>
  <si>
    <t>59800LILLE</t>
  </si>
  <si>
    <t>LILLE</t>
  </si>
  <si>
    <t>80400HAM</t>
  </si>
  <si>
    <t>HAM</t>
  </si>
  <si>
    <t>21600OUGES</t>
  </si>
  <si>
    <t>OUGES</t>
  </si>
  <si>
    <t>52200LANGRES</t>
  </si>
  <si>
    <t>52200</t>
  </si>
  <si>
    <t>LANGRES</t>
  </si>
  <si>
    <t>75019PARIS 19</t>
  </si>
  <si>
    <t>75019</t>
  </si>
  <si>
    <t>PARIS 19</t>
  </si>
  <si>
    <t>74200THONON LES BAIN</t>
  </si>
  <si>
    <t>74200</t>
  </si>
  <si>
    <t>THONON LES BAIN</t>
  </si>
  <si>
    <t>62620RUITZ</t>
  </si>
  <si>
    <t>RUITZ</t>
  </si>
  <si>
    <t>91460MARCOUSSIS</t>
  </si>
  <si>
    <t>91460</t>
  </si>
  <si>
    <t>MARCOUSSIS</t>
  </si>
  <si>
    <t>4100MANOSQUE</t>
  </si>
  <si>
    <t>4100M</t>
  </si>
  <si>
    <t>ANOSQUE</t>
  </si>
  <si>
    <t>75015PARIS 15</t>
  </si>
  <si>
    <t>75015</t>
  </si>
  <si>
    <t>PARIS 15</t>
  </si>
  <si>
    <t>89440JOUX LA VILLE</t>
  </si>
  <si>
    <t>JOUX LA VILLE</t>
  </si>
  <si>
    <t>62450BAPAUME</t>
  </si>
  <si>
    <t>BAPAUME</t>
  </si>
  <si>
    <t>95310ST OUEN L'AUMON</t>
  </si>
  <si>
    <t>95310</t>
  </si>
  <si>
    <t>ST OUEN L'AUMON</t>
  </si>
  <si>
    <t>95800CERGY LE HAUT</t>
  </si>
  <si>
    <t>95800</t>
  </si>
  <si>
    <t>CERGY LE HAUT</t>
  </si>
  <si>
    <t>92140CLAMART</t>
  </si>
  <si>
    <t>92140</t>
  </si>
  <si>
    <t>CLAMART</t>
  </si>
  <si>
    <t>94240HAYES LES ROSES</t>
  </si>
  <si>
    <t>94240</t>
  </si>
  <si>
    <t>HAYES LES ROSES</t>
  </si>
  <si>
    <t>75018PARIS 18</t>
  </si>
  <si>
    <t>75018</t>
  </si>
  <si>
    <t>PARIS 18</t>
  </si>
  <si>
    <t>92700COLOMBES</t>
  </si>
  <si>
    <t>92700</t>
  </si>
  <si>
    <t>COLOMBES</t>
  </si>
  <si>
    <t>75014PARIS 14</t>
  </si>
  <si>
    <t>75014</t>
  </si>
  <si>
    <t>PARIS 14</t>
  </si>
  <si>
    <t>78200MANTES LA JOLIE</t>
  </si>
  <si>
    <t>78200</t>
  </si>
  <si>
    <t>MANTES LA JOLIE</t>
  </si>
  <si>
    <t>93410VAUJOURS</t>
  </si>
  <si>
    <t>93410</t>
  </si>
  <si>
    <t>VAUJOURS</t>
  </si>
  <si>
    <t>35330CAMPEL</t>
  </si>
  <si>
    <t>35330</t>
  </si>
  <si>
    <t>CAMPEL</t>
  </si>
  <si>
    <t>1868COLLOMBEY</t>
  </si>
  <si>
    <t>1868C</t>
  </si>
  <si>
    <t>OLLOMBEY</t>
  </si>
  <si>
    <t>72000MANS/LE</t>
  </si>
  <si>
    <t>72000</t>
  </si>
  <si>
    <t>MANS/LE</t>
  </si>
  <si>
    <t>37220ILE BOUCHARD/L''</t>
  </si>
  <si>
    <t>ILE BOUCHARD/L''</t>
  </si>
  <si>
    <t>91380CHILLY MAZARIN</t>
  </si>
  <si>
    <t>91380</t>
  </si>
  <si>
    <t>CHILLY MAZARIN</t>
  </si>
  <si>
    <t>59220ROUVIGNIES</t>
  </si>
  <si>
    <t>59220</t>
  </si>
  <si>
    <t>ROUVIGNIES</t>
  </si>
  <si>
    <t>33800BORDEAUX</t>
  </si>
  <si>
    <t>BORDEAUX</t>
  </si>
  <si>
    <t>1868Collombey</t>
  </si>
  <si>
    <t>ollombey</t>
  </si>
  <si>
    <t>75017PARIS 17</t>
  </si>
  <si>
    <t>75017</t>
  </si>
  <si>
    <t>PARIS 17</t>
  </si>
  <si>
    <t>73490RAVOIRE/LA</t>
  </si>
  <si>
    <t>RAVOIRE/LA</t>
  </si>
  <si>
    <t>19410PERPEZAC LE NOI</t>
  </si>
  <si>
    <t>PERPEZAC LE NOI</t>
  </si>
  <si>
    <t>PL</t>
  </si>
  <si>
    <t>76380CANTELEU</t>
  </si>
  <si>
    <t>CANTELEU</t>
  </si>
  <si>
    <t>33520BRUGES</t>
  </si>
  <si>
    <t>BRUGES</t>
  </si>
  <si>
    <t>49280CHOLET</t>
  </si>
  <si>
    <t>49280</t>
  </si>
  <si>
    <t>CHOLET</t>
  </si>
  <si>
    <t>44150ANCENIS</t>
  </si>
  <si>
    <t>44150</t>
  </si>
  <si>
    <t>ANCENIS</t>
  </si>
  <si>
    <t>25300PONTARLIER</t>
  </si>
  <si>
    <t>25300</t>
  </si>
  <si>
    <t>PONTARLIER</t>
  </si>
  <si>
    <t>85200FONTENAY LE COM</t>
  </si>
  <si>
    <t>FONTENAY LE COM</t>
  </si>
  <si>
    <t>80090AMIENS</t>
  </si>
  <si>
    <t>AMIENS</t>
  </si>
  <si>
    <t>42000ST ETIENNE</t>
  </si>
  <si>
    <t>42000</t>
  </si>
  <si>
    <t>ST ETIENNE</t>
  </si>
  <si>
    <t>31390CARBONNE</t>
  </si>
  <si>
    <t>CARBONNE</t>
  </si>
  <si>
    <t>40230ST GEOURS DE MA</t>
  </si>
  <si>
    <t>40230</t>
  </si>
  <si>
    <t>ST GEOURS DE MA</t>
  </si>
  <si>
    <t>75010PARIS 10</t>
  </si>
  <si>
    <t>75010</t>
  </si>
  <si>
    <t>PARIS 10</t>
  </si>
  <si>
    <t>91300MASSY</t>
  </si>
  <si>
    <t>91300</t>
  </si>
  <si>
    <t>MASSY</t>
  </si>
  <si>
    <t>87000LIMOGES</t>
  </si>
  <si>
    <t>LIMOGES</t>
  </si>
  <si>
    <t>53120GORRON</t>
  </si>
  <si>
    <t>GORRON</t>
  </si>
  <si>
    <t>69800ST PRIEST</t>
  </si>
  <si>
    <t>69800</t>
  </si>
  <si>
    <t>ST PRIEST</t>
  </si>
  <si>
    <t>6520GRASSE</t>
  </si>
  <si>
    <t>6520G</t>
  </si>
  <si>
    <t>RASSE</t>
  </si>
  <si>
    <t>62117BREBIERES</t>
  </si>
  <si>
    <t>62117</t>
  </si>
  <si>
    <t>BREBIERES</t>
  </si>
  <si>
    <t>83170BRIGNOLES</t>
  </si>
  <si>
    <t>BRIGNOLES</t>
  </si>
  <si>
    <t>1300BELLEY</t>
  </si>
  <si>
    <t>1300B</t>
  </si>
  <si>
    <t>ELLEY</t>
  </si>
  <si>
    <t>93380PIERREFITTE SUR</t>
  </si>
  <si>
    <t>93380</t>
  </si>
  <si>
    <t>PIERREFITTE SUR</t>
  </si>
  <si>
    <t>25200GD CHARMONT</t>
  </si>
  <si>
    <t>25200</t>
  </si>
  <si>
    <t>GD CHARMONT</t>
  </si>
  <si>
    <t>27940AUBEVOYE</t>
  </si>
  <si>
    <t>27940</t>
  </si>
  <si>
    <t>AUBEVOYE</t>
  </si>
  <si>
    <t>42153RIORGES</t>
  </si>
  <si>
    <t>RIORGES</t>
  </si>
  <si>
    <t>80520WOINCOURT</t>
  </si>
  <si>
    <t>80520</t>
  </si>
  <si>
    <t>WOINCOURT</t>
  </si>
  <si>
    <t>75003PARIS 03</t>
  </si>
  <si>
    <t>75003</t>
  </si>
  <si>
    <t>PARIS 03</t>
  </si>
  <si>
    <t>40300PEYREHORADE</t>
  </si>
  <si>
    <t>PEYREHORADE</t>
  </si>
  <si>
    <t/>
  </si>
  <si>
    <t>13300SALON DE PROVEN</t>
  </si>
  <si>
    <t>13300</t>
  </si>
  <si>
    <t>SALON DE PROVEN</t>
  </si>
  <si>
    <t>92160ANTONY</t>
  </si>
  <si>
    <t>92160</t>
  </si>
  <si>
    <t>ANTONY</t>
  </si>
  <si>
    <t>59223RONCQ</t>
  </si>
  <si>
    <t>59223</t>
  </si>
  <si>
    <t>RONCQ</t>
  </si>
  <si>
    <t>93000 BOBIGNY</t>
  </si>
  <si>
    <t xml:space="preserve"> BOBIGNY</t>
  </si>
  <si>
    <t>69410CHAMPAGNE AU M</t>
  </si>
  <si>
    <t>69410</t>
  </si>
  <si>
    <t>CHAMPAGNE AU M</t>
  </si>
  <si>
    <t>93120 COURNEUVE/LA</t>
  </si>
  <si>
    <t xml:space="preserve"> COURNEUVE/LA</t>
  </si>
  <si>
    <t>59815 LESQUIN</t>
  </si>
  <si>
    <t>59815</t>
  </si>
  <si>
    <t>93130 NOISY LE SEC</t>
  </si>
  <si>
    <t xml:space="preserve"> NOISY LE SEC</t>
  </si>
  <si>
    <t>93380 PIERREFITTE SUR</t>
  </si>
  <si>
    <t xml:space="preserve"> PIERREFITTE SUR</t>
  </si>
  <si>
    <t>94440 MAROLLES EN BRI</t>
  </si>
  <si>
    <t xml:space="preserve"> MAROLLES EN BRI</t>
  </si>
  <si>
    <t>VILLE ARRIVEE</t>
  </si>
  <si>
    <t>Poids T</t>
  </si>
  <si>
    <t>Taux segement 1</t>
  </si>
  <si>
    <t>Taux Segement 2</t>
  </si>
  <si>
    <t>% rep S1</t>
  </si>
  <si>
    <t>% rep S2</t>
  </si>
  <si>
    <t>Bilan CO2 S1</t>
  </si>
  <si>
    <t>Bilan CO2 S2</t>
  </si>
  <si>
    <t>Bilan CO2 OT</t>
  </si>
  <si>
    <t>Date OT</t>
  </si>
  <si>
    <t>Numero OT</t>
  </si>
  <si>
    <t>Poids KG</t>
  </si>
  <si>
    <t>Type transport</t>
  </si>
  <si>
    <t>Distance en KM</t>
  </si>
  <si>
    <t>Étiquettes de lignes</t>
  </si>
  <si>
    <t>Total général</t>
  </si>
  <si>
    <t>2021</t>
  </si>
  <si>
    <t>2022</t>
  </si>
  <si>
    <t>Nombre de Numero OT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</si>
  <si>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</si>
  <si>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</si>
  <si>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</si>
  <si>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</si>
  <si>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</si>
  <si>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</si>
  <si>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</si>
  <si>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</si>
  <si>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</si>
  <si>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</si>
  <si>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</si>
  <si>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</si>
  <si>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Étiquettes de colonnes</t>
  </si>
  <si>
    <t>Somme de Distance en KM</t>
  </si>
  <si>
    <t>CONCATENER FORMULE</t>
  </si>
  <si>
    <t>Somme de Poids KG</t>
  </si>
  <si>
    <t>Somme de Bilan CO2 OT</t>
  </si>
  <si>
    <r>
      <rPr>
        <b/>
        <sz val="16"/>
        <color theme="1"/>
        <rFont val="Arial"/>
        <family val="2"/>
      </rPr>
      <t>Informations sur les modes de calcul des indicateurs 3, 5 et 7</t>
    </r>
    <r>
      <rPr>
        <b/>
        <sz val="14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-L'indicateur 3 est calculé à partir des indicateurs 1 et 2.
-L'indicateur 5 est calculé à partir des indicateurs 1 et 4.
-L'indicateur 7 est calculé à partir des indicateurs 1 et 6.</t>
    </r>
  </si>
  <si>
    <t>total</t>
  </si>
  <si>
    <t xml:space="preserve"> </t>
  </si>
  <si>
    <t>Cumul 9 mois</t>
  </si>
  <si>
    <t>%A/A-1</t>
  </si>
  <si>
    <t>8. Emission GES  (kg eq CO2 émis )</t>
  </si>
  <si>
    <t>7. Prix moyen transport (€/OT)</t>
  </si>
  <si>
    <t>6. Coût total Transport (€)</t>
  </si>
  <si>
    <t>moyenne 9 mois</t>
  </si>
  <si>
    <t>5. KM moyen (KM/OT)</t>
  </si>
  <si>
    <t>4. KM réalisés (km)</t>
  </si>
  <si>
    <t>3. Poids moyen (Kg/OT)</t>
  </si>
  <si>
    <t>2. Poids transporté (Kg)</t>
  </si>
  <si>
    <t>1. Nombre ordres de transport (OT)</t>
  </si>
  <si>
    <t>Date réalisation :</t>
  </si>
  <si>
    <t>TABLEAU DE BORD INDICATEURS TRANSPORT - CUMUL 9  MOIS</t>
  </si>
  <si>
    <t xml:space="preserve"> xxxxx à compléter</t>
  </si>
  <si>
    <t>Emetteur :</t>
  </si>
  <si>
    <t>Articulé - 44 à 60 tonnes - Diesel routier, incorporation 7 % de biodiesel</t>
  </si>
  <si>
    <t>POLE DCR</t>
  </si>
  <si>
    <t>PALEX</t>
  </si>
  <si>
    <t>V</t>
  </si>
  <si>
    <t>taux d'émission de CO2e par unité transportée et par km (kg/TxKM)</t>
  </si>
  <si>
    <t>2nd segment transport</t>
  </si>
  <si>
    <t>% répartition segment 2</t>
  </si>
  <si>
    <t>Type TRANSPORT</t>
  </si>
  <si>
    <t>si 0% , l'intégralité du transport est réalisé avec le mode de transport défini en segment 1</t>
  </si>
  <si>
    <t>Rigide - 12 à 20 tonnes - Diesel routier, incorporation 7 % de biodiesel</t>
  </si>
  <si>
    <t>VUL - &lt; 3,5 tonnes - Essence</t>
  </si>
  <si>
    <t>Rigide - 7,5 à 12 tonnes - Diesel routier, incorporation 7 % de biodiesel</t>
  </si>
  <si>
    <t>Rigide - 3,5 à 7,5 tonnes - Diesel routier, incorporation 7 % de biodiesel</t>
  </si>
  <si>
    <t>1er segment transport</t>
  </si>
  <si>
    <t>% répartition segment 1</t>
  </si>
  <si>
    <t>Taux Emissions CO2e par type de véhicule</t>
  </si>
  <si>
    <t xml:space="preserve"> Cout  OT (€)</t>
  </si>
  <si>
    <t>Somme de  Cout  OT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</si>
</sst>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0C]_-;\-* #,##0.00\ [$€-40C]_-;_-* &quot;-&quot;??\ [$€-40C]_-;_-@_-"/>
    <numFmt numFmtId="165" formatCode="[$-F800]dddd\,\ mmmm\ dd\,\ yyyy"/>
    <numFmt numFmtId="166" formatCode="[$-40C]d\ mmmm\ yyyy;@"/>
  </numFmts>
  <fonts count="29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FFFF00"/>
      <name val="Aptos Display"/>
      <family val="2"/>
      <scheme val="major"/>
    </font>
    <font>
      <sz val="11"/>
      <color rgb="FFFFFF00"/>
      <name val="Aptos Display"/>
      <family val="2"/>
      <scheme val="major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7"/>
      <color rgb="FFFFFFFF"/>
      <name val="Arial"/>
      <family val="2"/>
    </font>
    <font>
      <sz val="9"/>
      <color theme="1"/>
      <name val="Arial"/>
      <family val="2"/>
    </font>
    <font>
      <sz val="7"/>
      <color rgb="FFFFFFFF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0"/>
      <name val="Arial"/>
      <family val="2"/>
    </font>
    <font>
      <b/>
      <i/>
      <sz val="7"/>
      <color theme="1"/>
      <name val="Arial"/>
      <family val="2"/>
    </font>
    <font>
      <b/>
      <i/>
      <sz val="10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Montserrat"/>
    </font>
    <font>
      <b/>
      <sz val="10"/>
      <color theme="1"/>
      <name val="Montserrat"/>
    </font>
    <font>
      <b/>
      <sz val="10"/>
      <color rgb="FFFFFFFF"/>
      <name val="Montserrat"/>
    </font>
    <font>
      <strike/>
      <sz val="10"/>
      <color theme="1"/>
      <name val="Montserrat"/>
    </font>
    <font>
      <sz val="10"/>
      <color rgb="FF000000"/>
      <name val="Montserrat"/>
    </font>
    <font>
      <b/>
      <sz val="14"/>
      <color theme="1"/>
      <name val="Montserrat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rgb="FFD0E0E3"/>
        <bgColor rgb="FFD0E0E3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9" fontId="1" fillId="0" borderId="3" xfId="2" applyFont="1" applyFill="1" applyBorder="1" applyAlignment="1">
      <alignment horizontal="center" vertical="center"/>
    </xf>
    <xf numFmtId="0" fontId="1" fillId="0" borderId="3" xfId="0" applyFont="1" applyBorder="1"/>
    <xf numFmtId="2" fontId="1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6" fillId="0" borderId="0" xfId="0" applyFont="1"/>
    <xf numFmtId="43" fontId="5" fillId="2" borderId="2" xfId="1" applyFont="1" applyFill="1" applyBorder="1" applyAlignment="1">
      <alignment horizontal="left"/>
    </xf>
    <xf numFmtId="164" fontId="5" fillId="2" borderId="2" xfId="0" applyNumberFormat="1" applyFont="1" applyFill="1" applyBorder="1" applyAlignment="1">
      <alignment horizontal="left"/>
    </xf>
    <xf numFmtId="43" fontId="1" fillId="0" borderId="1" xfId="1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/>
    </xf>
    <xf numFmtId="43" fontId="1" fillId="0" borderId="3" xfId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left"/>
    </xf>
    <xf numFmtId="43" fontId="0" fillId="0" borderId="0" xfId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165" fontId="0" fillId="0" borderId="0" xfId="0" applyNumberFormat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3"/>
    <xf numFmtId="0" fontId="8" fillId="0" borderId="0" xfId="3" applyFont="1"/>
    <xf numFmtId="0" fontId="8" fillId="3" borderId="0" xfId="3" applyFont="1" applyFill="1"/>
    <xf numFmtId="3" fontId="8" fillId="3" borderId="0" xfId="3" applyNumberFormat="1" applyFont="1" applyFill="1"/>
    <xf numFmtId="3" fontId="13" fillId="4" borderId="0" xfId="3" applyNumberFormat="1" applyFont="1" applyFill="1" applyAlignment="1">
      <alignment horizontal="center"/>
    </xf>
    <xf numFmtId="0" fontId="13" fillId="4" borderId="0" xfId="3" applyFont="1" applyFill="1" applyAlignment="1">
      <alignment horizontal="center"/>
    </xf>
    <xf numFmtId="0" fontId="8" fillId="0" borderId="12" xfId="3" applyFont="1" applyBorder="1"/>
    <xf numFmtId="0" fontId="8" fillId="0" borderId="13" xfId="3" applyFont="1" applyBorder="1"/>
    <xf numFmtId="0" fontId="14" fillId="3" borderId="13" xfId="3" applyFont="1" applyFill="1" applyBorder="1" applyAlignment="1">
      <alignment horizontal="left"/>
    </xf>
    <xf numFmtId="0" fontId="8" fillId="3" borderId="13" xfId="3" applyFont="1" applyFill="1" applyBorder="1" applyAlignment="1">
      <alignment horizontal="left"/>
    </xf>
    <xf numFmtId="0" fontId="8" fillId="0" borderId="14" xfId="3" applyFont="1" applyBorder="1"/>
    <xf numFmtId="44" fontId="15" fillId="4" borderId="0" xfId="4" applyFont="1" applyFill="1" applyAlignment="1">
      <alignment horizontal="center"/>
    </xf>
    <xf numFmtId="0" fontId="15" fillId="4" borderId="0" xfId="3" applyFont="1" applyFill="1" applyAlignment="1">
      <alignment horizontal="center"/>
    </xf>
    <xf numFmtId="9" fontId="15" fillId="3" borderId="0" xfId="3" applyNumberFormat="1" applyFont="1" applyFill="1" applyAlignment="1">
      <alignment horizontal="center"/>
    </xf>
    <xf numFmtId="3" fontId="16" fillId="3" borderId="0" xfId="3" applyNumberFormat="1" applyFont="1" applyFill="1" applyAlignment="1">
      <alignment horizontal="center"/>
    </xf>
    <xf numFmtId="3" fontId="17" fillId="3" borderId="0" xfId="3" applyNumberFormat="1" applyFont="1" applyFill="1" applyAlignment="1">
      <alignment horizontal="center"/>
    </xf>
    <xf numFmtId="9" fontId="13" fillId="4" borderId="15" xfId="3" applyNumberFormat="1" applyFont="1" applyFill="1" applyBorder="1" applyAlignment="1">
      <alignment horizontal="center"/>
    </xf>
    <xf numFmtId="3" fontId="17" fillId="5" borderId="15" xfId="3" applyNumberFormat="1" applyFont="1" applyFill="1" applyBorder="1" applyAlignment="1">
      <alignment horizontal="center"/>
    </xf>
    <xf numFmtId="0" fontId="17" fillId="5" borderId="15" xfId="3" applyFont="1" applyFill="1" applyBorder="1" applyAlignment="1">
      <alignment horizontal="center"/>
    </xf>
    <xf numFmtId="0" fontId="8" fillId="0" borderId="16" xfId="3" applyFont="1" applyBorder="1"/>
    <xf numFmtId="9" fontId="13" fillId="4" borderId="17" xfId="3" applyNumberFormat="1" applyFont="1" applyFill="1" applyBorder="1" applyAlignment="1">
      <alignment horizontal="center"/>
    </xf>
    <xf numFmtId="3" fontId="17" fillId="6" borderId="15" xfId="3" applyNumberFormat="1" applyFont="1" applyFill="1" applyBorder="1" applyAlignment="1">
      <alignment horizontal="center"/>
    </xf>
    <xf numFmtId="0" fontId="17" fillId="6" borderId="15" xfId="3" applyFont="1" applyFill="1" applyBorder="1" applyAlignment="1">
      <alignment horizontal="center"/>
    </xf>
    <xf numFmtId="9" fontId="15" fillId="4" borderId="15" xfId="3" applyNumberFormat="1" applyFont="1" applyFill="1" applyBorder="1" applyAlignment="1">
      <alignment horizontal="center"/>
    </xf>
    <xf numFmtId="44" fontId="17" fillId="6" borderId="15" xfId="4" applyFont="1" applyFill="1" applyBorder="1" applyAlignment="1">
      <alignment horizontal="center"/>
    </xf>
    <xf numFmtId="9" fontId="17" fillId="3" borderId="0" xfId="3" applyNumberFormat="1" applyFont="1" applyFill="1" applyAlignment="1">
      <alignment horizontal="center"/>
    </xf>
    <xf numFmtId="9" fontId="17" fillId="5" borderId="15" xfId="3" applyNumberFormat="1" applyFont="1" applyFill="1" applyBorder="1" applyAlignment="1">
      <alignment horizontal="center"/>
    </xf>
    <xf numFmtId="3" fontId="16" fillId="3" borderId="15" xfId="3" applyNumberFormat="1" applyFont="1" applyFill="1" applyBorder="1" applyAlignment="1">
      <alignment horizontal="center"/>
    </xf>
    <xf numFmtId="43" fontId="16" fillId="3" borderId="15" xfId="5" applyFont="1" applyFill="1" applyBorder="1" applyAlignment="1">
      <alignment horizontal="center"/>
    </xf>
    <xf numFmtId="0" fontId="16" fillId="3" borderId="15" xfId="3" applyFont="1" applyFill="1" applyBorder="1" applyAlignment="1">
      <alignment horizontal="right"/>
    </xf>
    <xf numFmtId="9" fontId="17" fillId="6" borderId="17" xfId="3" applyNumberFormat="1" applyFont="1" applyFill="1" applyBorder="1" applyAlignment="1">
      <alignment horizontal="center"/>
    </xf>
    <xf numFmtId="9" fontId="17" fillId="6" borderId="15" xfId="3" applyNumberFormat="1" applyFont="1" applyFill="1" applyBorder="1" applyAlignment="1">
      <alignment horizontal="center"/>
    </xf>
    <xf numFmtId="44" fontId="16" fillId="3" borderId="15" xfId="4" applyFont="1" applyFill="1" applyBorder="1" applyAlignment="1">
      <alignment horizontal="center"/>
    </xf>
    <xf numFmtId="0" fontId="16" fillId="3" borderId="16" xfId="3" applyFont="1" applyFill="1" applyBorder="1" applyAlignment="1">
      <alignment horizontal="right"/>
    </xf>
    <xf numFmtId="4" fontId="16" fillId="3" borderId="15" xfId="3" applyNumberFormat="1" applyFont="1" applyFill="1" applyBorder="1" applyAlignment="1">
      <alignment horizontal="center"/>
    </xf>
    <xf numFmtId="0" fontId="8" fillId="3" borderId="14" xfId="3" applyFont="1" applyFill="1" applyBorder="1"/>
    <xf numFmtId="0" fontId="16" fillId="3" borderId="0" xfId="3" applyFont="1" applyFill="1" applyAlignment="1">
      <alignment horizontal="center"/>
    </xf>
    <xf numFmtId="0" fontId="16" fillId="3" borderId="0" xfId="3" applyFont="1" applyFill="1" applyAlignment="1">
      <alignment horizontal="center" wrapText="1"/>
    </xf>
    <xf numFmtId="0" fontId="16" fillId="5" borderId="18" xfId="3" applyFont="1" applyFill="1" applyBorder="1" applyAlignment="1">
      <alignment horizontal="center"/>
    </xf>
    <xf numFmtId="0" fontId="16" fillId="3" borderId="18" xfId="3" applyFont="1" applyFill="1" applyBorder="1" applyAlignment="1">
      <alignment horizontal="center"/>
    </xf>
    <xf numFmtId="0" fontId="16" fillId="6" borderId="17" xfId="3" applyFont="1" applyFill="1" applyBorder="1" applyAlignment="1">
      <alignment horizontal="center"/>
    </xf>
    <xf numFmtId="0" fontId="16" fillId="6" borderId="18" xfId="3" applyFont="1" applyFill="1" applyBorder="1" applyAlignment="1">
      <alignment horizontal="center"/>
    </xf>
    <xf numFmtId="0" fontId="18" fillId="3" borderId="0" xfId="3" applyFont="1" applyFill="1" applyAlignment="1">
      <alignment horizontal="center"/>
    </xf>
    <xf numFmtId="0" fontId="18" fillId="3" borderId="0" xfId="3" applyFont="1" applyFill="1"/>
    <xf numFmtId="0" fontId="8" fillId="3" borderId="13" xfId="3" applyFont="1" applyFill="1" applyBorder="1"/>
    <xf numFmtId="0" fontId="16" fillId="3" borderId="14" xfId="3" applyFont="1" applyFill="1" applyBorder="1" applyAlignment="1">
      <alignment horizontal="center"/>
    </xf>
    <xf numFmtId="3" fontId="16" fillId="3" borderId="19" xfId="3" applyNumberFormat="1" applyFont="1" applyFill="1" applyBorder="1" applyAlignment="1">
      <alignment horizontal="center"/>
    </xf>
    <xf numFmtId="0" fontId="16" fillId="3" borderId="19" xfId="3" applyFont="1" applyFill="1" applyBorder="1" applyAlignment="1">
      <alignment horizontal="right"/>
    </xf>
    <xf numFmtId="0" fontId="8" fillId="3" borderId="12" xfId="3" applyFont="1" applyFill="1" applyBorder="1"/>
    <xf numFmtId="0" fontId="8" fillId="3" borderId="13" xfId="3" applyFont="1" applyFill="1" applyBorder="1" applyAlignment="1">
      <alignment horizontal="center"/>
    </xf>
    <xf numFmtId="9" fontId="8" fillId="3" borderId="0" xfId="3" applyNumberFormat="1" applyFont="1" applyFill="1"/>
    <xf numFmtId="0" fontId="16" fillId="3" borderId="19" xfId="3" applyFont="1" applyFill="1" applyBorder="1" applyAlignment="1">
      <alignment horizontal="center"/>
    </xf>
    <xf numFmtId="9" fontId="15" fillId="4" borderId="17" xfId="3" applyNumberFormat="1" applyFont="1" applyFill="1" applyBorder="1" applyAlignment="1">
      <alignment horizontal="center"/>
    </xf>
    <xf numFmtId="3" fontId="17" fillId="7" borderId="15" xfId="3" applyNumberFormat="1" applyFont="1" applyFill="1" applyBorder="1" applyAlignment="1">
      <alignment horizontal="center"/>
    </xf>
    <xf numFmtId="0" fontId="17" fillId="7" borderId="15" xfId="3" applyFont="1" applyFill="1" applyBorder="1" applyAlignment="1">
      <alignment horizontal="center"/>
    </xf>
    <xf numFmtId="0" fontId="8" fillId="3" borderId="16" xfId="3" applyFont="1" applyFill="1" applyBorder="1"/>
    <xf numFmtId="3" fontId="17" fillId="8" borderId="15" xfId="3" applyNumberFormat="1" applyFont="1" applyFill="1" applyBorder="1" applyAlignment="1">
      <alignment horizontal="center"/>
    </xf>
    <xf numFmtId="0" fontId="17" fillId="8" borderId="15" xfId="3" applyFont="1" applyFill="1" applyBorder="1" applyAlignment="1">
      <alignment horizontal="center"/>
    </xf>
    <xf numFmtId="9" fontId="19" fillId="4" borderId="15" xfId="3" applyNumberFormat="1" applyFont="1" applyFill="1" applyBorder="1" applyAlignment="1">
      <alignment horizontal="center"/>
    </xf>
    <xf numFmtId="0" fontId="17" fillId="9" borderId="15" xfId="3" applyFont="1" applyFill="1" applyBorder="1" applyAlignment="1">
      <alignment horizontal="center"/>
    </xf>
    <xf numFmtId="9" fontId="17" fillId="7" borderId="17" xfId="3" applyNumberFormat="1" applyFont="1" applyFill="1" applyBorder="1" applyAlignment="1">
      <alignment horizontal="center"/>
    </xf>
    <xf numFmtId="9" fontId="17" fillId="7" borderId="15" xfId="3" applyNumberFormat="1" applyFont="1" applyFill="1" applyBorder="1" applyAlignment="1">
      <alignment horizontal="center"/>
    </xf>
    <xf numFmtId="9" fontId="17" fillId="8" borderId="17" xfId="3" applyNumberFormat="1" applyFont="1" applyFill="1" applyBorder="1" applyAlignment="1">
      <alignment horizontal="center"/>
    </xf>
    <xf numFmtId="9" fontId="17" fillId="8" borderId="15" xfId="3" applyNumberFormat="1" applyFont="1" applyFill="1" applyBorder="1" applyAlignment="1">
      <alignment horizontal="center"/>
    </xf>
    <xf numFmtId="9" fontId="17" fillId="10" borderId="15" xfId="3" applyNumberFormat="1" applyFont="1" applyFill="1" applyBorder="1" applyAlignment="1">
      <alignment horizontal="center"/>
    </xf>
    <xf numFmtId="0" fontId="16" fillId="3" borderId="15" xfId="3" applyFont="1" applyFill="1" applyBorder="1" applyAlignment="1">
      <alignment horizontal="center"/>
    </xf>
    <xf numFmtId="9" fontId="8" fillId="3" borderId="0" xfId="6" applyFont="1" applyFill="1" applyAlignment="1">
      <alignment horizontal="center"/>
    </xf>
    <xf numFmtId="0" fontId="16" fillId="7" borderId="17" xfId="3" applyFont="1" applyFill="1" applyBorder="1" applyAlignment="1">
      <alignment horizontal="center"/>
    </xf>
    <xf numFmtId="0" fontId="16" fillId="7" borderId="18" xfId="3" applyFont="1" applyFill="1" applyBorder="1" applyAlignment="1">
      <alignment horizontal="center"/>
    </xf>
    <xf numFmtId="0" fontId="16" fillId="8" borderId="17" xfId="3" applyFont="1" applyFill="1" applyBorder="1" applyAlignment="1">
      <alignment horizontal="center"/>
    </xf>
    <xf numFmtId="0" fontId="16" fillId="8" borderId="18" xfId="3" applyFont="1" applyFill="1" applyBorder="1" applyAlignment="1">
      <alignment horizontal="center"/>
    </xf>
    <xf numFmtId="0" fontId="16" fillId="10" borderId="18" xfId="3" applyFont="1" applyFill="1" applyBorder="1" applyAlignment="1">
      <alignment horizontal="center"/>
    </xf>
    <xf numFmtId="0" fontId="8" fillId="0" borderId="18" xfId="3" applyFont="1" applyBorder="1"/>
    <xf numFmtId="0" fontId="20" fillId="0" borderId="18" xfId="3" applyFont="1" applyBorder="1"/>
    <xf numFmtId="0" fontId="21" fillId="0" borderId="18" xfId="3" applyFont="1" applyBorder="1"/>
    <xf numFmtId="0" fontId="22" fillId="0" borderId="18" xfId="3" applyFont="1" applyBorder="1"/>
    <xf numFmtId="0" fontId="20" fillId="0" borderId="0" xfId="3" applyFont="1" applyAlignment="1">
      <alignment horizontal="right"/>
    </xf>
    <xf numFmtId="0" fontId="21" fillId="0" borderId="0" xfId="3" applyFont="1"/>
    <xf numFmtId="0" fontId="21" fillId="0" borderId="0" xfId="3" applyFont="1" applyAlignment="1">
      <alignment horizontal="right"/>
    </xf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23" fillId="0" borderId="0" xfId="3" applyFont="1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left"/>
    </xf>
    <xf numFmtId="0" fontId="24" fillId="11" borderId="0" xfId="3" applyFont="1" applyFill="1" applyAlignment="1">
      <alignment horizontal="center"/>
    </xf>
    <xf numFmtId="0" fontId="23" fillId="0" borderId="16" xfId="3" applyFont="1" applyBorder="1"/>
    <xf numFmtId="9" fontId="23" fillId="12" borderId="16" xfId="3" applyNumberFormat="1" applyFont="1" applyFill="1" applyBorder="1" applyAlignment="1">
      <alignment horizontal="center"/>
    </xf>
    <xf numFmtId="0" fontId="24" fillId="11" borderId="18" xfId="3" applyFont="1" applyFill="1" applyBorder="1" applyAlignment="1">
      <alignment horizontal="center"/>
    </xf>
    <xf numFmtId="0" fontId="23" fillId="0" borderId="15" xfId="3" applyFont="1" applyBorder="1"/>
    <xf numFmtId="9" fontId="23" fillId="12" borderId="15" xfId="3" applyNumberFormat="1" applyFont="1" applyFill="1" applyBorder="1" applyAlignment="1">
      <alignment horizontal="center"/>
    </xf>
    <xf numFmtId="0" fontId="23" fillId="0" borderId="18" xfId="3" applyFont="1" applyBorder="1" applyAlignment="1">
      <alignment horizontal="center"/>
    </xf>
    <xf numFmtId="9" fontId="23" fillId="0" borderId="15" xfId="3" applyNumberFormat="1" applyFont="1" applyBorder="1" applyAlignment="1">
      <alignment horizontal="center"/>
    </xf>
    <xf numFmtId="0" fontId="23" fillId="0" borderId="20" xfId="3" applyFont="1" applyBorder="1" applyAlignment="1">
      <alignment horizontal="center"/>
    </xf>
    <xf numFmtId="0" fontId="23" fillId="0" borderId="21" xfId="3" applyFont="1" applyBorder="1"/>
    <xf numFmtId="9" fontId="23" fillId="0" borderId="21" xfId="3" applyNumberFormat="1" applyFont="1" applyBorder="1" applyAlignment="1">
      <alignment horizontal="center"/>
    </xf>
    <xf numFmtId="0" fontId="25" fillId="13" borderId="18" xfId="3" applyFont="1" applyFill="1" applyBorder="1" applyAlignment="1">
      <alignment horizontal="center" wrapText="1"/>
    </xf>
    <xf numFmtId="0" fontId="25" fillId="13" borderId="15" xfId="3" applyFont="1" applyFill="1" applyBorder="1" applyAlignment="1">
      <alignment horizontal="center"/>
    </xf>
    <xf numFmtId="0" fontId="25" fillId="13" borderId="15" xfId="3" applyFont="1" applyFill="1" applyBorder="1" applyAlignment="1">
      <alignment horizontal="center" wrapText="1"/>
    </xf>
    <xf numFmtId="0" fontId="26" fillId="0" borderId="0" xfId="3" applyFont="1"/>
    <xf numFmtId="0" fontId="27" fillId="14" borderId="22" xfId="3" applyFont="1" applyFill="1" applyBorder="1" applyAlignment="1">
      <alignment horizontal="center"/>
    </xf>
    <xf numFmtId="0" fontId="27" fillId="14" borderId="23" xfId="3" applyFont="1" applyFill="1" applyBorder="1" applyAlignment="1">
      <alignment horizontal="center"/>
    </xf>
    <xf numFmtId="0" fontId="23" fillId="0" borderId="0" xfId="3" applyFont="1" applyAlignment="1">
      <alignment horizontal="right"/>
    </xf>
    <xf numFmtId="0" fontId="24" fillId="0" borderId="0" xfId="3" applyFont="1"/>
    <xf numFmtId="0" fontId="28" fillId="0" borderId="0" xfId="3" applyFont="1"/>
    <xf numFmtId="14" fontId="21" fillId="0" borderId="18" xfId="3" applyNumberFormat="1" applyFont="1" applyBorder="1"/>
    <xf numFmtId="0" fontId="20" fillId="0" borderId="0" xfId="3" applyFont="1"/>
    <xf numFmtId="0" fontId="9" fillId="0" borderId="18" xfId="3" applyFont="1" applyBorder="1"/>
    <xf numFmtId="0" fontId="8" fillId="0" borderId="11" xfId="3" applyFont="1" applyBorder="1" applyAlignment="1">
      <alignment vertical="center"/>
    </xf>
    <xf numFmtId="0" fontId="9" fillId="0" borderId="10" xfId="3" applyFont="1" applyBorder="1"/>
    <xf numFmtId="0" fontId="9" fillId="0" borderId="9" xfId="3" applyFont="1" applyBorder="1"/>
    <xf numFmtId="0" fontId="9" fillId="0" borderId="8" xfId="3" applyFont="1" applyBorder="1"/>
    <xf numFmtId="0" fontId="7" fillId="0" borderId="0" xfId="3"/>
    <xf numFmtId="0" fontId="9" fillId="0" borderId="7" xfId="3" applyFont="1" applyBorder="1"/>
    <xf numFmtId="0" fontId="9" fillId="0" borderId="6" xfId="3" applyFont="1" applyBorder="1"/>
    <xf numFmtId="0" fontId="9" fillId="0" borderId="5" xfId="3" applyFont="1" applyBorder="1"/>
    <xf numFmtId="0" fontId="9" fillId="0" borderId="4" xfId="3" applyFont="1" applyBorder="1"/>
  </cellXfs>
  <cellStyles count="7">
    <cellStyle name="Milliers" xfId="1" builtinId="3"/>
    <cellStyle name="Milliers 2" xfId="5" xr:uid="{FE9ED6FF-F4E5-4A58-8A64-AD1E5D342B65}"/>
    <cellStyle name="Monétaire 2" xfId="4" xr:uid="{FE75E935-685E-47D6-8352-F1A1D105480F}"/>
    <cellStyle name="Normal" xfId="0" builtinId="0"/>
    <cellStyle name="Normal 2" xfId="3" xr:uid="{D5AF8CFC-A823-4882-8AB4-663D3D819082}"/>
    <cellStyle name="Pourcentage" xfId="2" builtinId="5"/>
    <cellStyle name="Pourcentage 2" xfId="6" xr:uid="{166CDA66-105F-4915-A4D8-B0C9EFB6B788}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_-* #,##0.00\ [$€-40C]_-;\-* #,##0.00\ [$€-40C]_-;_-* &quot;-&quot;??\ [$€-40C]_-;_-@_-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Aptos Display"/>
        <family val="2"/>
        <scheme val="maj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fill>
        <patternFill patternType="solid">
          <fgColor rgb="FFCFE2F3"/>
          <bgColor rgb="FFCFE2F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3" formatCode="0%"/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3" formatCode="0%"/>
      <fill>
        <patternFill patternType="solid">
          <fgColor rgb="FFEFEFEF"/>
          <bgColor rgb="FFEFEFEF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Montserrat"/>
        <scheme val="none"/>
      </font>
      <fill>
        <patternFill patternType="solid">
          <fgColor rgb="FF073763"/>
          <bgColor rgb="FF073763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4667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AD35F3FA-FB91-4B69-A5DE-7BE696C10B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0"/>
          <a:ext cx="466725" cy="2000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ine\Desktop\OPCR\PROJET%20%233\DATA+SET%201%20(version%201).xlsb.xlsx" TargetMode="External"/><Relationship Id="rId1" Type="http://schemas.openxmlformats.org/officeDocument/2006/relationships/externalLinkPath" Target="/Users/Amine/Desktop/OPCR/PROJET%20%233/DATA+SET%201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 SET "/>
      <sheetName val="Raw_data"/>
    </sheetNames>
    <sheetDataSet>
      <sheetData sheetId="0"/>
      <sheetData sheetId="1">
        <row r="1">
          <cell r="D1" t="str">
            <v>3. numero ot</v>
          </cell>
          <cell r="E1" t="str">
            <v>Colonne1</v>
          </cell>
        </row>
        <row r="2">
          <cell r="D2">
            <v>1470226</v>
          </cell>
          <cell r="E2">
            <v>44616</v>
          </cell>
        </row>
        <row r="3">
          <cell r="D3">
            <v>1470227</v>
          </cell>
          <cell r="E3">
            <v>44617</v>
          </cell>
        </row>
        <row r="4">
          <cell r="D4">
            <v>1481793</v>
          </cell>
          <cell r="E4">
            <v>44641</v>
          </cell>
        </row>
        <row r="5">
          <cell r="D5">
            <v>1484684</v>
          </cell>
          <cell r="E5">
            <v>44649</v>
          </cell>
        </row>
        <row r="6">
          <cell r="D6">
            <v>1504126</v>
          </cell>
          <cell r="E6">
            <v>44693</v>
          </cell>
        </row>
        <row r="7">
          <cell r="D7">
            <v>1507492</v>
          </cell>
          <cell r="E7">
            <v>44701</v>
          </cell>
        </row>
        <row r="8">
          <cell r="D8">
            <v>1510635</v>
          </cell>
          <cell r="E8">
            <v>44711</v>
          </cell>
        </row>
        <row r="9">
          <cell r="D9">
            <v>1513159</v>
          </cell>
          <cell r="E9">
            <v>44713</v>
          </cell>
        </row>
        <row r="10">
          <cell r="D10">
            <v>1515554</v>
          </cell>
          <cell r="E10">
            <v>44722</v>
          </cell>
        </row>
        <row r="11">
          <cell r="D11">
            <v>1518974</v>
          </cell>
          <cell r="E11">
            <v>44729</v>
          </cell>
        </row>
        <row r="12">
          <cell r="D12">
            <v>1521189</v>
          </cell>
          <cell r="E12">
            <v>44733</v>
          </cell>
        </row>
        <row r="13">
          <cell r="D13">
            <v>1522813</v>
          </cell>
          <cell r="E13">
            <v>44739</v>
          </cell>
        </row>
        <row r="14">
          <cell r="D14">
            <v>1526002</v>
          </cell>
          <cell r="E14">
            <v>44743</v>
          </cell>
        </row>
        <row r="15">
          <cell r="D15">
            <v>1529322</v>
          </cell>
          <cell r="E15">
            <v>44750</v>
          </cell>
        </row>
        <row r="16">
          <cell r="D16">
            <v>1532331</v>
          </cell>
          <cell r="E16">
            <v>44761</v>
          </cell>
        </row>
        <row r="17">
          <cell r="D17">
            <v>1537449</v>
          </cell>
          <cell r="E17">
            <v>44771</v>
          </cell>
        </row>
        <row r="18">
          <cell r="D18">
            <v>1539844</v>
          </cell>
          <cell r="E18">
            <v>44778</v>
          </cell>
        </row>
        <row r="19">
          <cell r="D19">
            <v>1541551</v>
          </cell>
          <cell r="E19">
            <v>44785</v>
          </cell>
        </row>
        <row r="20">
          <cell r="D20">
            <v>1543061</v>
          </cell>
          <cell r="E20">
            <v>44792</v>
          </cell>
        </row>
        <row r="21">
          <cell r="D21">
            <v>1545116</v>
          </cell>
          <cell r="E21">
            <v>44799</v>
          </cell>
        </row>
        <row r="22">
          <cell r="D22">
            <v>1547813</v>
          </cell>
          <cell r="E22">
            <v>44806</v>
          </cell>
        </row>
        <row r="23">
          <cell r="D23">
            <v>1551332</v>
          </cell>
          <cell r="E23">
            <v>44816</v>
          </cell>
        </row>
        <row r="24">
          <cell r="D24">
            <v>1554349</v>
          </cell>
          <cell r="E24">
            <v>44820</v>
          </cell>
        </row>
        <row r="25">
          <cell r="D25">
            <v>1557341</v>
          </cell>
          <cell r="E25">
            <v>44827</v>
          </cell>
        </row>
        <row r="26">
          <cell r="D26">
            <v>1475340</v>
          </cell>
          <cell r="E26">
            <v>44624</v>
          </cell>
        </row>
        <row r="27">
          <cell r="D27">
            <v>1478323</v>
          </cell>
          <cell r="E27">
            <v>44631</v>
          </cell>
        </row>
        <row r="28">
          <cell r="D28">
            <v>1534576</v>
          </cell>
          <cell r="E28">
            <v>44764</v>
          </cell>
        </row>
        <row r="29">
          <cell r="D29">
            <v>1481138</v>
          </cell>
          <cell r="E29">
            <v>44638</v>
          </cell>
        </row>
        <row r="30">
          <cell r="D30">
            <v>1485503</v>
          </cell>
          <cell r="E30">
            <v>44650</v>
          </cell>
        </row>
        <row r="31">
          <cell r="D31">
            <v>1510254</v>
          </cell>
          <cell r="E31">
            <v>44705</v>
          </cell>
        </row>
        <row r="32">
          <cell r="D32">
            <v>1512494</v>
          </cell>
          <cell r="E32">
            <v>44715</v>
          </cell>
        </row>
        <row r="33">
          <cell r="D33">
            <v>1518063</v>
          </cell>
          <cell r="E33">
            <v>44726</v>
          </cell>
        </row>
        <row r="34">
          <cell r="D34">
            <v>1519901</v>
          </cell>
          <cell r="E34">
            <v>44729</v>
          </cell>
        </row>
        <row r="35">
          <cell r="D35">
            <v>1523412</v>
          </cell>
          <cell r="E35">
            <v>44739</v>
          </cell>
        </row>
        <row r="36">
          <cell r="D36">
            <v>1526229</v>
          </cell>
          <cell r="E36">
            <v>44742</v>
          </cell>
        </row>
        <row r="37">
          <cell r="D37">
            <v>1528340</v>
          </cell>
          <cell r="E37">
            <v>44749</v>
          </cell>
        </row>
        <row r="38">
          <cell r="D38">
            <v>1529571</v>
          </cell>
          <cell r="E38">
            <v>44753</v>
          </cell>
        </row>
        <row r="39">
          <cell r="D39">
            <v>1544606</v>
          </cell>
          <cell r="E39">
            <v>44798</v>
          </cell>
        </row>
        <row r="40">
          <cell r="D40">
            <v>1316891</v>
          </cell>
          <cell r="E40">
            <v>44224</v>
          </cell>
        </row>
        <row r="41">
          <cell r="D41">
            <v>1327958</v>
          </cell>
          <cell r="E41">
            <v>44258</v>
          </cell>
        </row>
        <row r="42">
          <cell r="D42">
            <v>1336645</v>
          </cell>
          <cell r="E42">
            <v>44267</v>
          </cell>
        </row>
        <row r="43">
          <cell r="D43">
            <v>1339690</v>
          </cell>
          <cell r="E43">
            <v>44278</v>
          </cell>
        </row>
        <row r="44">
          <cell r="D44">
            <v>1342186</v>
          </cell>
          <cell r="E44">
            <v>44285</v>
          </cell>
        </row>
        <row r="45">
          <cell r="D45">
            <v>1345650</v>
          </cell>
          <cell r="E45">
            <v>44294</v>
          </cell>
        </row>
        <row r="46">
          <cell r="D46">
            <v>1348734</v>
          </cell>
          <cell r="E46">
            <v>44302</v>
          </cell>
        </row>
        <row r="47">
          <cell r="D47">
            <v>1352477</v>
          </cell>
          <cell r="E47">
            <v>44314</v>
          </cell>
        </row>
        <row r="48">
          <cell r="D48">
            <v>1361617</v>
          </cell>
          <cell r="E48">
            <v>44322</v>
          </cell>
        </row>
        <row r="49">
          <cell r="D49">
            <v>1365616</v>
          </cell>
          <cell r="E49">
            <v>44334</v>
          </cell>
        </row>
        <row r="50">
          <cell r="D50">
            <v>1366171</v>
          </cell>
          <cell r="E50">
            <v>44335</v>
          </cell>
        </row>
        <row r="51">
          <cell r="D51">
            <v>1367798</v>
          </cell>
          <cell r="E51">
            <v>44342</v>
          </cell>
        </row>
        <row r="52">
          <cell r="D52">
            <v>1369761</v>
          </cell>
          <cell r="E52">
            <v>44348</v>
          </cell>
        </row>
        <row r="53">
          <cell r="D53">
            <v>1372434</v>
          </cell>
          <cell r="E53">
            <v>44355</v>
          </cell>
        </row>
        <row r="54">
          <cell r="D54">
            <v>1375107</v>
          </cell>
          <cell r="E54">
            <v>44362</v>
          </cell>
        </row>
        <row r="55">
          <cell r="D55">
            <v>1377817</v>
          </cell>
          <cell r="E55">
            <v>44369</v>
          </cell>
        </row>
        <row r="56">
          <cell r="D56">
            <v>1380615</v>
          </cell>
          <cell r="E56">
            <v>44376</v>
          </cell>
        </row>
        <row r="57">
          <cell r="D57">
            <v>1383359</v>
          </cell>
          <cell r="E57">
            <v>44383</v>
          </cell>
        </row>
        <row r="58">
          <cell r="D58">
            <v>1386107</v>
          </cell>
          <cell r="E58">
            <v>44390</v>
          </cell>
        </row>
        <row r="59">
          <cell r="D59">
            <v>1388074</v>
          </cell>
          <cell r="E59">
            <v>44397</v>
          </cell>
        </row>
        <row r="60">
          <cell r="D60">
            <v>1390541</v>
          </cell>
          <cell r="E60">
            <v>44404</v>
          </cell>
        </row>
        <row r="61">
          <cell r="D61">
            <v>1396369</v>
          </cell>
          <cell r="E61">
            <v>44426</v>
          </cell>
        </row>
        <row r="62">
          <cell r="D62">
            <v>1397920</v>
          </cell>
          <cell r="E62">
            <v>44431</v>
          </cell>
        </row>
        <row r="63">
          <cell r="D63">
            <v>1397988</v>
          </cell>
          <cell r="E63">
            <v>44432</v>
          </cell>
        </row>
        <row r="64">
          <cell r="D64">
            <v>1400108</v>
          </cell>
          <cell r="E64">
            <v>44440</v>
          </cell>
        </row>
        <row r="65">
          <cell r="D65">
            <v>1402476</v>
          </cell>
          <cell r="E65">
            <v>44446</v>
          </cell>
        </row>
        <row r="66">
          <cell r="D66">
            <v>1405321</v>
          </cell>
          <cell r="E66">
            <v>44453</v>
          </cell>
        </row>
        <row r="67">
          <cell r="D67">
            <v>1407972</v>
          </cell>
          <cell r="E67">
            <v>44460</v>
          </cell>
        </row>
        <row r="68">
          <cell r="D68">
            <v>1419584</v>
          </cell>
          <cell r="E68">
            <v>44483</v>
          </cell>
        </row>
        <row r="69">
          <cell r="D69">
            <v>1419608</v>
          </cell>
          <cell r="E69">
            <v>44484</v>
          </cell>
        </row>
        <row r="70">
          <cell r="D70">
            <v>1422131</v>
          </cell>
          <cell r="E70">
            <v>44489</v>
          </cell>
        </row>
        <row r="71">
          <cell r="D71">
            <v>1425490</v>
          </cell>
          <cell r="E71">
            <v>44496</v>
          </cell>
        </row>
        <row r="72">
          <cell r="D72">
            <v>1430557</v>
          </cell>
          <cell r="E72">
            <v>44515</v>
          </cell>
        </row>
        <row r="73">
          <cell r="D73">
            <v>1431027</v>
          </cell>
          <cell r="E73">
            <v>44516</v>
          </cell>
        </row>
        <row r="74">
          <cell r="D74">
            <v>1435628</v>
          </cell>
          <cell r="E74">
            <v>44525</v>
          </cell>
        </row>
        <row r="75">
          <cell r="D75">
            <v>1446290</v>
          </cell>
          <cell r="E75">
            <v>44550</v>
          </cell>
        </row>
        <row r="76">
          <cell r="D76">
            <v>1448943</v>
          </cell>
          <cell r="E76">
            <v>44564</v>
          </cell>
        </row>
        <row r="77">
          <cell r="D77">
            <v>1454643</v>
          </cell>
          <cell r="E77">
            <v>44578</v>
          </cell>
        </row>
        <row r="78">
          <cell r="D78">
            <v>1457783</v>
          </cell>
          <cell r="E78">
            <v>44581</v>
          </cell>
        </row>
        <row r="79">
          <cell r="D79">
            <v>1464586</v>
          </cell>
          <cell r="E79">
            <v>44601</v>
          </cell>
        </row>
        <row r="80">
          <cell r="D80">
            <v>1467408</v>
          </cell>
          <cell r="E80">
            <v>44608</v>
          </cell>
        </row>
        <row r="81">
          <cell r="D81">
            <v>1471644</v>
          </cell>
          <cell r="E81">
            <v>44615</v>
          </cell>
        </row>
        <row r="82">
          <cell r="D82">
            <v>1473649</v>
          </cell>
          <cell r="E82">
            <v>44622</v>
          </cell>
        </row>
        <row r="83">
          <cell r="D83">
            <v>1476557</v>
          </cell>
          <cell r="E83">
            <v>44628</v>
          </cell>
        </row>
        <row r="84">
          <cell r="D84">
            <v>1479776</v>
          </cell>
          <cell r="E84">
            <v>44635</v>
          </cell>
        </row>
        <row r="85">
          <cell r="D85">
            <v>1485205</v>
          </cell>
          <cell r="E85">
            <v>44650</v>
          </cell>
        </row>
        <row r="86">
          <cell r="D86">
            <v>1488270</v>
          </cell>
          <cell r="E86">
            <v>44657</v>
          </cell>
        </row>
        <row r="87">
          <cell r="D87">
            <v>1492309</v>
          </cell>
          <cell r="E87">
            <v>44664</v>
          </cell>
        </row>
        <row r="88">
          <cell r="D88">
            <v>1494760</v>
          </cell>
          <cell r="E88">
            <v>44671</v>
          </cell>
        </row>
        <row r="89">
          <cell r="D89">
            <v>1497611</v>
          </cell>
          <cell r="E89">
            <v>44678</v>
          </cell>
        </row>
        <row r="90">
          <cell r="D90">
            <v>1500498</v>
          </cell>
          <cell r="E90">
            <v>44685</v>
          </cell>
        </row>
        <row r="91">
          <cell r="D91">
            <v>1503429</v>
          </cell>
          <cell r="E91">
            <v>44692</v>
          </cell>
        </row>
        <row r="92">
          <cell r="D92">
            <v>1506770</v>
          </cell>
          <cell r="E92">
            <v>44699</v>
          </cell>
        </row>
        <row r="93">
          <cell r="D93">
            <v>1510004</v>
          </cell>
          <cell r="E93">
            <v>44706</v>
          </cell>
        </row>
        <row r="94">
          <cell r="D94">
            <v>1512335</v>
          </cell>
          <cell r="E94">
            <v>44713</v>
          </cell>
        </row>
        <row r="95">
          <cell r="D95">
            <v>1514871</v>
          </cell>
          <cell r="E95">
            <v>44720</v>
          </cell>
        </row>
        <row r="96">
          <cell r="D96">
            <v>1518274</v>
          </cell>
          <cell r="E96">
            <v>44727</v>
          </cell>
        </row>
        <row r="97">
          <cell r="D97">
            <v>1521567</v>
          </cell>
          <cell r="E97">
            <v>44734</v>
          </cell>
        </row>
        <row r="98">
          <cell r="D98">
            <v>1524778</v>
          </cell>
          <cell r="E98">
            <v>44741</v>
          </cell>
        </row>
        <row r="99">
          <cell r="D99">
            <v>1527944</v>
          </cell>
          <cell r="E99">
            <v>44748</v>
          </cell>
        </row>
        <row r="100">
          <cell r="D100">
            <v>1527394</v>
          </cell>
          <cell r="E100">
            <v>44749</v>
          </cell>
        </row>
        <row r="101">
          <cell r="D101">
            <v>1531243</v>
          </cell>
          <cell r="E101">
            <v>44755</v>
          </cell>
        </row>
        <row r="102">
          <cell r="D102">
            <v>1533505</v>
          </cell>
          <cell r="E102">
            <v>44762</v>
          </cell>
        </row>
        <row r="103">
          <cell r="D103">
            <v>1536311</v>
          </cell>
          <cell r="E103">
            <v>44770</v>
          </cell>
        </row>
        <row r="104">
          <cell r="D104">
            <v>1538940</v>
          </cell>
          <cell r="E104">
            <v>44776</v>
          </cell>
        </row>
        <row r="105">
          <cell r="D105">
            <v>1544213</v>
          </cell>
          <cell r="E105">
            <v>44797</v>
          </cell>
        </row>
        <row r="106">
          <cell r="D106">
            <v>1546651</v>
          </cell>
          <cell r="E106">
            <v>44804</v>
          </cell>
        </row>
        <row r="107">
          <cell r="D107">
            <v>1549413</v>
          </cell>
          <cell r="E107">
            <v>44811</v>
          </cell>
        </row>
        <row r="108">
          <cell r="D108">
            <v>1556208</v>
          </cell>
          <cell r="E108">
            <v>44825</v>
          </cell>
        </row>
        <row r="109">
          <cell r="D109">
            <v>1559145</v>
          </cell>
          <cell r="E109">
            <v>44832</v>
          </cell>
        </row>
        <row r="110">
          <cell r="D110">
            <v>1359873</v>
          </cell>
          <cell r="E110">
            <v>44316</v>
          </cell>
        </row>
        <row r="111">
          <cell r="D111">
            <v>1310601</v>
          </cell>
          <cell r="E111">
            <v>44208</v>
          </cell>
        </row>
        <row r="112">
          <cell r="D112">
            <v>1316391</v>
          </cell>
          <cell r="E112">
            <v>44223</v>
          </cell>
        </row>
        <row r="113">
          <cell r="D113">
            <v>1323675</v>
          </cell>
          <cell r="E113">
            <v>44243</v>
          </cell>
        </row>
        <row r="114">
          <cell r="D114">
            <v>1334486</v>
          </cell>
          <cell r="E114">
            <v>44263</v>
          </cell>
        </row>
        <row r="115">
          <cell r="D115">
            <v>1336568</v>
          </cell>
          <cell r="E115">
            <v>44267</v>
          </cell>
        </row>
        <row r="116">
          <cell r="D116">
            <v>1340077</v>
          </cell>
          <cell r="E116">
            <v>44278</v>
          </cell>
        </row>
        <row r="117">
          <cell r="D117">
            <v>1340621</v>
          </cell>
          <cell r="E117">
            <v>44281</v>
          </cell>
        </row>
        <row r="118">
          <cell r="D118">
            <v>1346672</v>
          </cell>
          <cell r="E118">
            <v>44298</v>
          </cell>
        </row>
        <row r="119">
          <cell r="D119">
            <v>1350209</v>
          </cell>
          <cell r="E119">
            <v>44307</v>
          </cell>
        </row>
        <row r="120">
          <cell r="D120">
            <v>1355857</v>
          </cell>
          <cell r="E120">
            <v>44316</v>
          </cell>
        </row>
        <row r="121">
          <cell r="D121">
            <v>1361834</v>
          </cell>
          <cell r="E121">
            <v>44322</v>
          </cell>
        </row>
        <row r="122">
          <cell r="D122">
            <v>1363676</v>
          </cell>
          <cell r="E122">
            <v>44333</v>
          </cell>
        </row>
        <row r="123">
          <cell r="D123">
            <v>1366022</v>
          </cell>
          <cell r="E123">
            <v>44337</v>
          </cell>
        </row>
        <row r="124">
          <cell r="D124">
            <v>1368472</v>
          </cell>
          <cell r="E124">
            <v>44343</v>
          </cell>
        </row>
        <row r="125">
          <cell r="D125">
            <v>1370373</v>
          </cell>
          <cell r="E125">
            <v>44350</v>
          </cell>
        </row>
        <row r="126">
          <cell r="D126">
            <v>1373073</v>
          </cell>
          <cell r="E126">
            <v>44357</v>
          </cell>
        </row>
        <row r="127">
          <cell r="D127">
            <v>1375701</v>
          </cell>
          <cell r="E127">
            <v>44364</v>
          </cell>
        </row>
        <row r="128">
          <cell r="D128">
            <v>1378406</v>
          </cell>
          <cell r="E128">
            <v>44378</v>
          </cell>
        </row>
        <row r="129">
          <cell r="D129">
            <v>1383888</v>
          </cell>
          <cell r="E129">
            <v>44385</v>
          </cell>
        </row>
        <row r="130">
          <cell r="D130">
            <v>1386797</v>
          </cell>
          <cell r="E130">
            <v>44392</v>
          </cell>
        </row>
        <row r="131">
          <cell r="D131">
            <v>1388635</v>
          </cell>
          <cell r="E131">
            <v>44398</v>
          </cell>
        </row>
        <row r="132">
          <cell r="D132">
            <v>1391083</v>
          </cell>
          <cell r="E132">
            <v>44405</v>
          </cell>
        </row>
        <row r="133">
          <cell r="D133">
            <v>1393347</v>
          </cell>
          <cell r="E133">
            <v>44413</v>
          </cell>
        </row>
        <row r="134">
          <cell r="D134">
            <v>1398454</v>
          </cell>
          <cell r="E134">
            <v>44434</v>
          </cell>
        </row>
        <row r="135">
          <cell r="D135">
            <v>1400590</v>
          </cell>
          <cell r="E135">
            <v>44441</v>
          </cell>
        </row>
        <row r="136">
          <cell r="D136">
            <v>1403075</v>
          </cell>
          <cell r="E136">
            <v>44455</v>
          </cell>
        </row>
        <row r="137">
          <cell r="D137">
            <v>1413095</v>
          </cell>
          <cell r="E137">
            <v>44473</v>
          </cell>
        </row>
        <row r="138">
          <cell r="D138">
            <v>1415538</v>
          </cell>
          <cell r="E138">
            <v>44476</v>
          </cell>
        </row>
        <row r="139">
          <cell r="D139">
            <v>1421129</v>
          </cell>
          <cell r="E139">
            <v>44490</v>
          </cell>
        </row>
        <row r="140">
          <cell r="D140">
            <v>1421124</v>
          </cell>
          <cell r="E140">
            <v>44490</v>
          </cell>
        </row>
        <row r="141">
          <cell r="D141">
            <v>1423536</v>
          </cell>
          <cell r="E141">
            <v>44494</v>
          </cell>
        </row>
        <row r="142">
          <cell r="D142">
            <v>1424680</v>
          </cell>
          <cell r="E142">
            <v>44497</v>
          </cell>
        </row>
        <row r="143">
          <cell r="D143">
            <v>1426382</v>
          </cell>
          <cell r="E143">
            <v>44502</v>
          </cell>
        </row>
        <row r="144">
          <cell r="D144">
            <v>1426384</v>
          </cell>
          <cell r="E144">
            <v>44504</v>
          </cell>
        </row>
        <row r="145">
          <cell r="D145">
            <v>1432673</v>
          </cell>
          <cell r="E145">
            <v>44518</v>
          </cell>
        </row>
        <row r="146">
          <cell r="D146">
            <v>1432513</v>
          </cell>
          <cell r="E146">
            <v>44522</v>
          </cell>
        </row>
        <row r="147">
          <cell r="D147">
            <v>1438148</v>
          </cell>
          <cell r="E147">
            <v>44532</v>
          </cell>
        </row>
        <row r="148">
          <cell r="D148">
            <v>1458804</v>
          </cell>
          <cell r="E148">
            <v>44588</v>
          </cell>
        </row>
        <row r="149">
          <cell r="D149">
            <v>1462330</v>
          </cell>
          <cell r="E149">
            <v>44595</v>
          </cell>
        </row>
        <row r="150">
          <cell r="D150">
            <v>1464977</v>
          </cell>
          <cell r="E150">
            <v>44602</v>
          </cell>
        </row>
        <row r="151">
          <cell r="D151">
            <v>1468294</v>
          </cell>
          <cell r="E151">
            <v>44609</v>
          </cell>
        </row>
        <row r="152">
          <cell r="D152">
            <v>1469887</v>
          </cell>
          <cell r="E152">
            <v>44613</v>
          </cell>
        </row>
        <row r="153">
          <cell r="D153">
            <v>1471647</v>
          </cell>
          <cell r="E153">
            <v>44617</v>
          </cell>
        </row>
        <row r="154">
          <cell r="D154">
            <v>1473711</v>
          </cell>
          <cell r="E154">
            <v>44623</v>
          </cell>
        </row>
        <row r="155">
          <cell r="D155">
            <v>1476994</v>
          </cell>
          <cell r="E155">
            <v>44630</v>
          </cell>
        </row>
        <row r="156">
          <cell r="D156">
            <v>1479770</v>
          </cell>
          <cell r="E156">
            <v>44637</v>
          </cell>
        </row>
        <row r="157">
          <cell r="D157">
            <v>1482717</v>
          </cell>
          <cell r="E157">
            <v>44643</v>
          </cell>
        </row>
        <row r="158">
          <cell r="D158">
            <v>1486022</v>
          </cell>
          <cell r="E158">
            <v>44651</v>
          </cell>
        </row>
        <row r="159">
          <cell r="D159">
            <v>1488918</v>
          </cell>
          <cell r="E159">
            <v>44658</v>
          </cell>
        </row>
        <row r="160">
          <cell r="D160">
            <v>1492938</v>
          </cell>
          <cell r="E160">
            <v>44665</v>
          </cell>
        </row>
        <row r="161">
          <cell r="D161">
            <v>1495335</v>
          </cell>
          <cell r="E161">
            <v>44672</v>
          </cell>
        </row>
        <row r="162">
          <cell r="D162">
            <v>1498236</v>
          </cell>
          <cell r="E162">
            <v>44679</v>
          </cell>
        </row>
        <row r="163">
          <cell r="D163">
            <v>1501053</v>
          </cell>
          <cell r="E163">
            <v>44686</v>
          </cell>
        </row>
        <row r="164">
          <cell r="D164">
            <v>1504131</v>
          </cell>
          <cell r="E164">
            <v>44693</v>
          </cell>
        </row>
        <row r="165">
          <cell r="D165">
            <v>1507494</v>
          </cell>
          <cell r="E165">
            <v>44700</v>
          </cell>
        </row>
        <row r="166">
          <cell r="D166">
            <v>1510206</v>
          </cell>
          <cell r="E166">
            <v>44706</v>
          </cell>
        </row>
        <row r="167">
          <cell r="D167">
            <v>1512966</v>
          </cell>
          <cell r="E167">
            <v>44714</v>
          </cell>
        </row>
        <row r="168">
          <cell r="D168">
            <v>1515556</v>
          </cell>
          <cell r="E168">
            <v>44721</v>
          </cell>
        </row>
        <row r="169">
          <cell r="D169">
            <v>1518976</v>
          </cell>
          <cell r="E169">
            <v>44728</v>
          </cell>
        </row>
        <row r="170">
          <cell r="D170">
            <v>1522174</v>
          </cell>
          <cell r="E170">
            <v>44735</v>
          </cell>
        </row>
        <row r="171">
          <cell r="D171">
            <v>1525433</v>
          </cell>
          <cell r="E171">
            <v>44742</v>
          </cell>
        </row>
        <row r="172">
          <cell r="D172">
            <v>1528616</v>
          </cell>
          <cell r="E172">
            <v>44749</v>
          </cell>
        </row>
        <row r="173">
          <cell r="D173">
            <v>1534052</v>
          </cell>
          <cell r="E173">
            <v>44764</v>
          </cell>
        </row>
        <row r="174">
          <cell r="D174">
            <v>1539866</v>
          </cell>
          <cell r="E174">
            <v>44777</v>
          </cell>
        </row>
        <row r="175">
          <cell r="D175">
            <v>1541248</v>
          </cell>
          <cell r="E175">
            <v>44798</v>
          </cell>
        </row>
        <row r="176">
          <cell r="D176">
            <v>1547195</v>
          </cell>
          <cell r="E176">
            <v>44805</v>
          </cell>
        </row>
        <row r="177">
          <cell r="D177">
            <v>1550430</v>
          </cell>
          <cell r="E177">
            <v>44812</v>
          </cell>
        </row>
        <row r="178">
          <cell r="D178">
            <v>1553772</v>
          </cell>
          <cell r="E178">
            <v>44819</v>
          </cell>
        </row>
        <row r="179">
          <cell r="D179">
            <v>1556839</v>
          </cell>
          <cell r="E179">
            <v>44826</v>
          </cell>
        </row>
        <row r="180">
          <cell r="D180">
            <v>1559802</v>
          </cell>
          <cell r="E180">
            <v>44833</v>
          </cell>
        </row>
        <row r="181">
          <cell r="D181">
            <v>1497680</v>
          </cell>
          <cell r="E181">
            <v>44678</v>
          </cell>
        </row>
        <row r="182">
          <cell r="D182">
            <v>1505150</v>
          </cell>
          <cell r="E182">
            <v>44694</v>
          </cell>
        </row>
        <row r="183">
          <cell r="D183">
            <v>1509503</v>
          </cell>
          <cell r="E183">
            <v>44705</v>
          </cell>
        </row>
        <row r="184">
          <cell r="D184">
            <v>1525886</v>
          </cell>
          <cell r="E184">
            <v>44746</v>
          </cell>
        </row>
        <row r="185">
          <cell r="D185">
            <v>1536703</v>
          </cell>
          <cell r="E185">
            <v>44770</v>
          </cell>
        </row>
        <row r="186">
          <cell r="D186">
            <v>1548314</v>
          </cell>
          <cell r="E186">
            <v>44809</v>
          </cell>
        </row>
        <row r="187">
          <cell r="D187">
            <v>1554080</v>
          </cell>
          <cell r="E187">
            <v>44820</v>
          </cell>
        </row>
        <row r="188">
          <cell r="D188">
            <v>1508080</v>
          </cell>
          <cell r="E188">
            <v>44701</v>
          </cell>
        </row>
        <row r="189">
          <cell r="D189">
            <v>1529287</v>
          </cell>
          <cell r="E189">
            <v>44750</v>
          </cell>
        </row>
        <row r="190">
          <cell r="D190">
            <v>1539399</v>
          </cell>
          <cell r="E190">
            <v>44776</v>
          </cell>
        </row>
        <row r="191">
          <cell r="D191">
            <v>1552323</v>
          </cell>
          <cell r="E191">
            <v>44817</v>
          </cell>
        </row>
        <row r="192">
          <cell r="D192">
            <v>1559695</v>
          </cell>
          <cell r="E192">
            <v>44833</v>
          </cell>
        </row>
        <row r="193">
          <cell r="D193">
            <v>1365038</v>
          </cell>
          <cell r="E193">
            <v>44341</v>
          </cell>
        </row>
        <row r="194">
          <cell r="D194">
            <v>1527033</v>
          </cell>
          <cell r="E194">
            <v>44749</v>
          </cell>
        </row>
        <row r="195">
          <cell r="D195">
            <v>1533084</v>
          </cell>
          <cell r="E195">
            <v>44763</v>
          </cell>
        </row>
        <row r="196">
          <cell r="D196">
            <v>1538579</v>
          </cell>
          <cell r="E196">
            <v>44782</v>
          </cell>
        </row>
        <row r="197">
          <cell r="D197">
            <v>1545967</v>
          </cell>
          <cell r="E197">
            <v>44805</v>
          </cell>
        </row>
        <row r="198">
          <cell r="D198">
            <v>1334029</v>
          </cell>
          <cell r="E198">
            <v>44260</v>
          </cell>
        </row>
        <row r="199">
          <cell r="D199">
            <v>1339191</v>
          </cell>
          <cell r="E199">
            <v>44274</v>
          </cell>
        </row>
        <row r="200">
          <cell r="D200">
            <v>1341084</v>
          </cell>
          <cell r="E200">
            <v>44281</v>
          </cell>
        </row>
        <row r="201">
          <cell r="D201">
            <v>1346163</v>
          </cell>
          <cell r="E201">
            <v>44295</v>
          </cell>
        </row>
        <row r="202">
          <cell r="D202">
            <v>1349593</v>
          </cell>
          <cell r="E202">
            <v>44306</v>
          </cell>
        </row>
        <row r="203">
          <cell r="D203">
            <v>1352173</v>
          </cell>
          <cell r="E203">
            <v>44314</v>
          </cell>
        </row>
        <row r="204">
          <cell r="D204">
            <v>1360899</v>
          </cell>
          <cell r="E204">
            <v>44321</v>
          </cell>
        </row>
        <row r="205">
          <cell r="D205">
            <v>1363307</v>
          </cell>
          <cell r="E205">
            <v>44328</v>
          </cell>
        </row>
        <row r="206">
          <cell r="D206">
            <v>1365194</v>
          </cell>
          <cell r="E206">
            <v>44342</v>
          </cell>
        </row>
        <row r="207">
          <cell r="D207">
            <v>1370412</v>
          </cell>
          <cell r="E207">
            <v>44348</v>
          </cell>
        </row>
        <row r="208">
          <cell r="D208">
            <v>1371465</v>
          </cell>
          <cell r="E208">
            <v>44354</v>
          </cell>
        </row>
        <row r="209">
          <cell r="D209">
            <v>1374125</v>
          </cell>
          <cell r="E209">
            <v>44361</v>
          </cell>
        </row>
        <row r="210">
          <cell r="D210">
            <v>1376775</v>
          </cell>
          <cell r="E210">
            <v>44368</v>
          </cell>
        </row>
        <row r="211">
          <cell r="D211">
            <v>1379496</v>
          </cell>
          <cell r="E211">
            <v>44375</v>
          </cell>
        </row>
        <row r="212">
          <cell r="D212">
            <v>1382305</v>
          </cell>
          <cell r="E212">
            <v>44382</v>
          </cell>
        </row>
        <row r="213">
          <cell r="D213">
            <v>1385035</v>
          </cell>
          <cell r="E213">
            <v>44389</v>
          </cell>
        </row>
        <row r="214">
          <cell r="D214">
            <v>1387051</v>
          </cell>
          <cell r="E214">
            <v>44396</v>
          </cell>
        </row>
        <row r="215">
          <cell r="D215">
            <v>1389649</v>
          </cell>
          <cell r="E215">
            <v>44400</v>
          </cell>
        </row>
        <row r="216">
          <cell r="D216">
            <v>1392032</v>
          </cell>
          <cell r="E216">
            <v>44407</v>
          </cell>
        </row>
        <row r="217">
          <cell r="D217">
            <v>1394175</v>
          </cell>
          <cell r="E217">
            <v>44417</v>
          </cell>
        </row>
        <row r="218">
          <cell r="D218">
            <v>1395822</v>
          </cell>
          <cell r="E218">
            <v>44424</v>
          </cell>
        </row>
        <row r="219">
          <cell r="D219">
            <v>1397408</v>
          </cell>
          <cell r="E219">
            <v>44431</v>
          </cell>
        </row>
        <row r="220">
          <cell r="D220">
            <v>1399390</v>
          </cell>
          <cell r="E220">
            <v>44438</v>
          </cell>
        </row>
        <row r="221">
          <cell r="D221">
            <v>1401606</v>
          </cell>
          <cell r="E221">
            <v>44446</v>
          </cell>
        </row>
        <row r="222">
          <cell r="D222">
            <v>1404190</v>
          </cell>
          <cell r="E222">
            <v>44459</v>
          </cell>
        </row>
        <row r="223">
          <cell r="D223">
            <v>1412541</v>
          </cell>
          <cell r="E223">
            <v>44473</v>
          </cell>
        </row>
        <row r="224">
          <cell r="D224">
            <v>1416704</v>
          </cell>
          <cell r="E224">
            <v>44481</v>
          </cell>
        </row>
        <row r="225">
          <cell r="D225">
            <v>1420405</v>
          </cell>
          <cell r="E225">
            <v>44487</v>
          </cell>
        </row>
        <row r="226">
          <cell r="D226">
            <v>1423122</v>
          </cell>
          <cell r="E226">
            <v>44494</v>
          </cell>
        </row>
        <row r="227">
          <cell r="D227">
            <v>1426392</v>
          </cell>
          <cell r="E227">
            <v>44502</v>
          </cell>
        </row>
        <row r="228">
          <cell r="D228">
            <v>1429288</v>
          </cell>
          <cell r="E228">
            <v>44509</v>
          </cell>
        </row>
        <row r="229">
          <cell r="D229">
            <v>1431059</v>
          </cell>
          <cell r="E229">
            <v>44515</v>
          </cell>
        </row>
        <row r="230">
          <cell r="D230">
            <v>1434776</v>
          </cell>
          <cell r="E230">
            <v>44526</v>
          </cell>
        </row>
        <row r="231">
          <cell r="D231">
            <v>1464129</v>
          </cell>
          <cell r="E231">
            <v>44600</v>
          </cell>
        </row>
        <row r="232">
          <cell r="D232">
            <v>1469906</v>
          </cell>
          <cell r="E232">
            <v>44614</v>
          </cell>
        </row>
        <row r="233">
          <cell r="D233">
            <v>1472695</v>
          </cell>
          <cell r="E233">
            <v>44621</v>
          </cell>
        </row>
        <row r="234">
          <cell r="D234">
            <v>1475942</v>
          </cell>
          <cell r="E234">
            <v>44628</v>
          </cell>
        </row>
        <row r="235">
          <cell r="D235">
            <v>1480214</v>
          </cell>
          <cell r="E235">
            <v>44637</v>
          </cell>
        </row>
        <row r="236">
          <cell r="D236">
            <v>1481389</v>
          </cell>
          <cell r="E236">
            <v>44641</v>
          </cell>
        </row>
        <row r="237">
          <cell r="D237">
            <v>1484217</v>
          </cell>
          <cell r="E237">
            <v>44648</v>
          </cell>
        </row>
        <row r="238">
          <cell r="D238">
            <v>1487403</v>
          </cell>
          <cell r="E238">
            <v>44655</v>
          </cell>
        </row>
        <row r="239">
          <cell r="D239">
            <v>1490460</v>
          </cell>
          <cell r="E239">
            <v>44662</v>
          </cell>
        </row>
        <row r="240">
          <cell r="D240">
            <v>1494377</v>
          </cell>
          <cell r="E240">
            <v>44670</v>
          </cell>
        </row>
        <row r="241">
          <cell r="D241">
            <v>1496644</v>
          </cell>
          <cell r="E241">
            <v>44676</v>
          </cell>
        </row>
        <row r="242">
          <cell r="D242">
            <v>1499633</v>
          </cell>
          <cell r="E242">
            <v>44683</v>
          </cell>
        </row>
        <row r="243">
          <cell r="D243">
            <v>1503584</v>
          </cell>
          <cell r="E243">
            <v>44692</v>
          </cell>
        </row>
        <row r="244">
          <cell r="D244">
            <v>1505692</v>
          </cell>
          <cell r="E244">
            <v>44697</v>
          </cell>
        </row>
        <row r="245">
          <cell r="D245">
            <v>1509015</v>
          </cell>
          <cell r="E245">
            <v>44704</v>
          </cell>
        </row>
        <row r="246">
          <cell r="D246">
            <v>1511182</v>
          </cell>
          <cell r="E246">
            <v>44711</v>
          </cell>
        </row>
        <row r="247">
          <cell r="D247">
            <v>1514222</v>
          </cell>
          <cell r="E247">
            <v>44719</v>
          </cell>
        </row>
        <row r="248">
          <cell r="D248">
            <v>1517449</v>
          </cell>
          <cell r="E248">
            <v>44725</v>
          </cell>
        </row>
        <row r="249">
          <cell r="D249">
            <v>1520315</v>
          </cell>
          <cell r="E249">
            <v>44732</v>
          </cell>
        </row>
        <row r="250">
          <cell r="D250">
            <v>1523521</v>
          </cell>
          <cell r="E250">
            <v>44739</v>
          </cell>
        </row>
        <row r="251">
          <cell r="D251">
            <v>1526606</v>
          </cell>
          <cell r="E251">
            <v>44746</v>
          </cell>
        </row>
        <row r="252">
          <cell r="D252">
            <v>1529991</v>
          </cell>
          <cell r="E252">
            <v>44753</v>
          </cell>
        </row>
        <row r="253">
          <cell r="D253">
            <v>1532436</v>
          </cell>
          <cell r="E253">
            <v>44761</v>
          </cell>
        </row>
        <row r="254">
          <cell r="D254">
            <v>1535210</v>
          </cell>
          <cell r="E254">
            <v>44767</v>
          </cell>
        </row>
        <row r="255">
          <cell r="D255">
            <v>1540755</v>
          </cell>
          <cell r="E255">
            <v>44782</v>
          </cell>
        </row>
        <row r="256">
          <cell r="D256">
            <v>1541856</v>
          </cell>
          <cell r="E256">
            <v>44789</v>
          </cell>
        </row>
        <row r="257">
          <cell r="D257">
            <v>1543416</v>
          </cell>
          <cell r="E257">
            <v>44795</v>
          </cell>
        </row>
        <row r="258">
          <cell r="D258">
            <v>1545605</v>
          </cell>
          <cell r="E258">
            <v>44802</v>
          </cell>
        </row>
        <row r="259">
          <cell r="D259">
            <v>1548333</v>
          </cell>
          <cell r="E259">
            <v>44809</v>
          </cell>
        </row>
        <row r="260">
          <cell r="D260">
            <v>1551987</v>
          </cell>
          <cell r="E260">
            <v>44816</v>
          </cell>
        </row>
        <row r="261">
          <cell r="D261">
            <v>1554978</v>
          </cell>
          <cell r="E261">
            <v>44823</v>
          </cell>
        </row>
        <row r="262">
          <cell r="D262">
            <v>1557916</v>
          </cell>
          <cell r="E262">
            <v>44830</v>
          </cell>
        </row>
        <row r="263">
          <cell r="D263">
            <v>1316628</v>
          </cell>
          <cell r="E263">
            <v>44223</v>
          </cell>
        </row>
        <row r="264">
          <cell r="D264">
            <v>1340604</v>
          </cell>
          <cell r="E264">
            <v>44279</v>
          </cell>
        </row>
        <row r="265">
          <cell r="D265">
            <v>1396913</v>
          </cell>
          <cell r="E265">
            <v>44426</v>
          </cell>
        </row>
        <row r="266">
          <cell r="D266">
            <v>1408874</v>
          </cell>
          <cell r="E266">
            <v>44460</v>
          </cell>
        </row>
        <row r="267">
          <cell r="D267">
            <v>1456262</v>
          </cell>
          <cell r="E267">
            <v>44579</v>
          </cell>
        </row>
        <row r="268">
          <cell r="D268">
            <v>1497175</v>
          </cell>
          <cell r="E268">
            <v>44677</v>
          </cell>
        </row>
        <row r="269">
          <cell r="D269">
            <v>1501212</v>
          </cell>
          <cell r="E269">
            <v>44685</v>
          </cell>
        </row>
        <row r="270">
          <cell r="D270">
            <v>1518906</v>
          </cell>
          <cell r="E270">
            <v>44728</v>
          </cell>
        </row>
        <row r="271">
          <cell r="D271">
            <v>1524158</v>
          </cell>
          <cell r="E271">
            <v>44740</v>
          </cell>
        </row>
        <row r="272">
          <cell r="D272">
            <v>1533599</v>
          </cell>
          <cell r="E272">
            <v>44762</v>
          </cell>
        </row>
        <row r="273">
          <cell r="D273">
            <v>1537805</v>
          </cell>
          <cell r="E273">
            <v>44774</v>
          </cell>
        </row>
        <row r="274">
          <cell r="D274">
            <v>1541925</v>
          </cell>
          <cell r="E274">
            <v>44785</v>
          </cell>
        </row>
        <row r="275">
          <cell r="D275">
            <v>1547611</v>
          </cell>
          <cell r="E275">
            <v>44806</v>
          </cell>
        </row>
        <row r="276">
          <cell r="D276">
            <v>1511891</v>
          </cell>
          <cell r="E276">
            <v>44712</v>
          </cell>
        </row>
        <row r="277">
          <cell r="D277">
            <v>1525362</v>
          </cell>
          <cell r="E277">
            <v>44742</v>
          </cell>
        </row>
        <row r="278">
          <cell r="D278">
            <v>1547613</v>
          </cell>
          <cell r="E278">
            <v>44806</v>
          </cell>
        </row>
        <row r="279">
          <cell r="D279">
            <v>1524598</v>
          </cell>
          <cell r="E279">
            <v>44742</v>
          </cell>
        </row>
        <row r="280">
          <cell r="D280">
            <v>1530349</v>
          </cell>
          <cell r="E280">
            <v>44754</v>
          </cell>
        </row>
        <row r="281">
          <cell r="D281">
            <v>1518901</v>
          </cell>
          <cell r="E281">
            <v>44728</v>
          </cell>
        </row>
        <row r="282">
          <cell r="D282">
            <v>1522105</v>
          </cell>
          <cell r="E282">
            <v>44735</v>
          </cell>
        </row>
        <row r="283">
          <cell r="D283">
            <v>1528167</v>
          </cell>
          <cell r="E283">
            <v>44749</v>
          </cell>
        </row>
        <row r="284">
          <cell r="D284">
            <v>1531070</v>
          </cell>
          <cell r="E284">
            <v>44760</v>
          </cell>
        </row>
        <row r="285">
          <cell r="D285">
            <v>1533601</v>
          </cell>
          <cell r="E285">
            <v>44763</v>
          </cell>
        </row>
        <row r="286">
          <cell r="D286">
            <v>1542936</v>
          </cell>
          <cell r="E286">
            <v>44791</v>
          </cell>
        </row>
        <row r="287">
          <cell r="D287">
            <v>1544467</v>
          </cell>
          <cell r="E287">
            <v>44796</v>
          </cell>
        </row>
        <row r="288">
          <cell r="D288">
            <v>1545001</v>
          </cell>
          <cell r="E288">
            <v>44798</v>
          </cell>
        </row>
        <row r="289">
          <cell r="D289">
            <v>1546787</v>
          </cell>
          <cell r="E289">
            <v>44804</v>
          </cell>
        </row>
        <row r="290">
          <cell r="D290">
            <v>1551174</v>
          </cell>
          <cell r="E290">
            <v>44813</v>
          </cell>
        </row>
        <row r="291">
          <cell r="D291">
            <v>1554884</v>
          </cell>
          <cell r="E291">
            <v>44823</v>
          </cell>
        </row>
        <row r="292">
          <cell r="D292">
            <v>1505134</v>
          </cell>
          <cell r="E292">
            <v>44694</v>
          </cell>
        </row>
        <row r="293">
          <cell r="D293">
            <v>1526251</v>
          </cell>
          <cell r="E293">
            <v>44743</v>
          </cell>
        </row>
        <row r="294">
          <cell r="D294">
            <v>1529951</v>
          </cell>
          <cell r="E294">
            <v>44753</v>
          </cell>
        </row>
        <row r="295">
          <cell r="D295">
            <v>1533982</v>
          </cell>
          <cell r="E295">
            <v>44764</v>
          </cell>
        </row>
        <row r="296">
          <cell r="D296">
            <v>1540930</v>
          </cell>
          <cell r="E296">
            <v>44782</v>
          </cell>
        </row>
        <row r="297">
          <cell r="D297">
            <v>1544605</v>
          </cell>
          <cell r="E297">
            <v>44797</v>
          </cell>
        </row>
        <row r="298">
          <cell r="D298">
            <v>1557321</v>
          </cell>
          <cell r="E298">
            <v>44830</v>
          </cell>
        </row>
        <row r="299">
          <cell r="D299">
            <v>1318700</v>
          </cell>
          <cell r="E299">
            <v>44230</v>
          </cell>
        </row>
        <row r="300">
          <cell r="D300">
            <v>1332477</v>
          </cell>
          <cell r="E300">
            <v>44257</v>
          </cell>
        </row>
        <row r="301">
          <cell r="D301">
            <v>1334247</v>
          </cell>
          <cell r="E301">
            <v>44263</v>
          </cell>
        </row>
        <row r="302">
          <cell r="D302">
            <v>1338764</v>
          </cell>
          <cell r="E302">
            <v>44273</v>
          </cell>
        </row>
        <row r="303">
          <cell r="D303">
            <v>1339055</v>
          </cell>
          <cell r="E303">
            <v>44287</v>
          </cell>
        </row>
        <row r="304">
          <cell r="D304">
            <v>1339057</v>
          </cell>
          <cell r="E304">
            <v>44292</v>
          </cell>
        </row>
        <row r="305">
          <cell r="D305">
            <v>1345743</v>
          </cell>
          <cell r="E305">
            <v>44294</v>
          </cell>
        </row>
        <row r="306">
          <cell r="D306">
            <v>1347979</v>
          </cell>
          <cell r="E306">
            <v>44301</v>
          </cell>
        </row>
        <row r="307">
          <cell r="D307">
            <v>1350214</v>
          </cell>
          <cell r="E307">
            <v>44307</v>
          </cell>
        </row>
        <row r="308">
          <cell r="D308">
            <v>1352454</v>
          </cell>
          <cell r="E308">
            <v>44315</v>
          </cell>
        </row>
        <row r="309">
          <cell r="D309">
            <v>1359847</v>
          </cell>
          <cell r="E309">
            <v>44320</v>
          </cell>
        </row>
        <row r="310">
          <cell r="D310">
            <v>1363178</v>
          </cell>
          <cell r="E310">
            <v>44328</v>
          </cell>
        </row>
        <row r="311">
          <cell r="D311">
            <v>1366714</v>
          </cell>
          <cell r="E311">
            <v>44336</v>
          </cell>
        </row>
        <row r="312">
          <cell r="D312">
            <v>1368438</v>
          </cell>
          <cell r="E312">
            <v>44343</v>
          </cell>
        </row>
        <row r="313">
          <cell r="D313">
            <v>1370374</v>
          </cell>
          <cell r="E313">
            <v>44350</v>
          </cell>
        </row>
        <row r="314">
          <cell r="D314">
            <v>1373651</v>
          </cell>
          <cell r="E314">
            <v>44356</v>
          </cell>
        </row>
        <row r="315">
          <cell r="D315">
            <v>1372391</v>
          </cell>
          <cell r="E315">
            <v>44356</v>
          </cell>
        </row>
        <row r="316">
          <cell r="D316">
            <v>1373074</v>
          </cell>
          <cell r="E316">
            <v>44357</v>
          </cell>
        </row>
        <row r="317">
          <cell r="D317">
            <v>1375702</v>
          </cell>
          <cell r="E317">
            <v>44363</v>
          </cell>
        </row>
        <row r="318">
          <cell r="D318">
            <v>1378162</v>
          </cell>
          <cell r="E318">
            <v>44368</v>
          </cell>
        </row>
        <row r="319">
          <cell r="D319">
            <v>1378407</v>
          </cell>
          <cell r="E319">
            <v>44370</v>
          </cell>
        </row>
        <row r="320">
          <cell r="D320">
            <v>1379751</v>
          </cell>
          <cell r="E320">
            <v>44371</v>
          </cell>
        </row>
        <row r="321">
          <cell r="D321">
            <v>1381197</v>
          </cell>
          <cell r="E321">
            <v>44377</v>
          </cell>
        </row>
        <row r="322">
          <cell r="D322">
            <v>1383889</v>
          </cell>
          <cell r="E322">
            <v>44384</v>
          </cell>
        </row>
        <row r="323">
          <cell r="D323">
            <v>1386793</v>
          </cell>
          <cell r="E323">
            <v>44390</v>
          </cell>
        </row>
        <row r="324">
          <cell r="D324">
            <v>1388636</v>
          </cell>
          <cell r="E324">
            <v>44398</v>
          </cell>
        </row>
        <row r="325">
          <cell r="D325">
            <v>1391084</v>
          </cell>
          <cell r="E325">
            <v>44405</v>
          </cell>
        </row>
        <row r="326">
          <cell r="D326">
            <v>1393348</v>
          </cell>
          <cell r="E326">
            <v>44412</v>
          </cell>
        </row>
        <row r="327">
          <cell r="D327">
            <v>1394028</v>
          </cell>
          <cell r="E327">
            <v>44412</v>
          </cell>
        </row>
        <row r="328">
          <cell r="D328">
            <v>1395221</v>
          </cell>
          <cell r="E328">
            <v>44419</v>
          </cell>
        </row>
        <row r="329">
          <cell r="D329">
            <v>1396738</v>
          </cell>
          <cell r="E329">
            <v>44426</v>
          </cell>
        </row>
        <row r="330">
          <cell r="D330">
            <v>1398455</v>
          </cell>
          <cell r="E330">
            <v>44433</v>
          </cell>
        </row>
        <row r="331">
          <cell r="D331">
            <v>1400591</v>
          </cell>
          <cell r="E331">
            <v>44440</v>
          </cell>
        </row>
        <row r="332">
          <cell r="D332">
            <v>1403076</v>
          </cell>
          <cell r="E332">
            <v>44447</v>
          </cell>
        </row>
        <row r="333">
          <cell r="D333">
            <v>1405910</v>
          </cell>
          <cell r="E333">
            <v>44454</v>
          </cell>
        </row>
        <row r="334">
          <cell r="D334">
            <v>1408379</v>
          </cell>
          <cell r="E334">
            <v>44461</v>
          </cell>
        </row>
        <row r="335">
          <cell r="D335">
            <v>1410110</v>
          </cell>
          <cell r="E335">
            <v>44462</v>
          </cell>
        </row>
        <row r="336">
          <cell r="D336">
            <v>1411440</v>
          </cell>
          <cell r="E336">
            <v>44469</v>
          </cell>
        </row>
        <row r="337">
          <cell r="D337">
            <v>1415539</v>
          </cell>
          <cell r="E337">
            <v>44475</v>
          </cell>
        </row>
        <row r="338">
          <cell r="D338">
            <v>1418423</v>
          </cell>
          <cell r="E338">
            <v>44487</v>
          </cell>
        </row>
        <row r="339">
          <cell r="D339">
            <v>1423599</v>
          </cell>
          <cell r="E339">
            <v>44495</v>
          </cell>
        </row>
        <row r="340">
          <cell r="D340">
            <v>1430055</v>
          </cell>
          <cell r="E340">
            <v>44510</v>
          </cell>
        </row>
        <row r="341">
          <cell r="D341">
            <v>1434609</v>
          </cell>
          <cell r="E341">
            <v>44522</v>
          </cell>
        </row>
        <row r="342">
          <cell r="D342">
            <v>1446830</v>
          </cell>
          <cell r="E342">
            <v>44552</v>
          </cell>
        </row>
        <row r="343">
          <cell r="D343">
            <v>1446829</v>
          </cell>
          <cell r="E343">
            <v>44552</v>
          </cell>
        </row>
        <row r="344">
          <cell r="D344">
            <v>1452037</v>
          </cell>
          <cell r="E344">
            <v>44571</v>
          </cell>
        </row>
        <row r="345">
          <cell r="D345">
            <v>1460405</v>
          </cell>
          <cell r="E345">
            <v>44588</v>
          </cell>
        </row>
        <row r="346">
          <cell r="D346">
            <v>1463957</v>
          </cell>
          <cell r="E346">
            <v>44599</v>
          </cell>
        </row>
        <row r="347">
          <cell r="D347">
            <v>1467684</v>
          </cell>
          <cell r="E347">
            <v>44608</v>
          </cell>
        </row>
        <row r="348">
          <cell r="D348">
            <v>1474301</v>
          </cell>
          <cell r="E348">
            <v>44620</v>
          </cell>
        </row>
        <row r="349">
          <cell r="D349">
            <v>1476993</v>
          </cell>
          <cell r="E349">
            <v>44629</v>
          </cell>
        </row>
        <row r="350">
          <cell r="D350">
            <v>1480992</v>
          </cell>
          <cell r="E350">
            <v>44638</v>
          </cell>
        </row>
        <row r="351">
          <cell r="D351">
            <v>1482328</v>
          </cell>
          <cell r="E351">
            <v>44644</v>
          </cell>
        </row>
        <row r="352">
          <cell r="D352">
            <v>1484747</v>
          </cell>
          <cell r="E352">
            <v>44649</v>
          </cell>
        </row>
        <row r="353">
          <cell r="D353">
            <v>1488917</v>
          </cell>
          <cell r="E353">
            <v>44658</v>
          </cell>
        </row>
        <row r="354">
          <cell r="D354">
            <v>1492937</v>
          </cell>
          <cell r="E354">
            <v>44665</v>
          </cell>
        </row>
        <row r="355">
          <cell r="D355">
            <v>1498347</v>
          </cell>
          <cell r="E355">
            <v>44678</v>
          </cell>
        </row>
        <row r="356">
          <cell r="D356">
            <v>1504127</v>
          </cell>
          <cell r="E356">
            <v>44693</v>
          </cell>
        </row>
        <row r="357">
          <cell r="D357">
            <v>1510093</v>
          </cell>
          <cell r="E357">
            <v>44706</v>
          </cell>
        </row>
        <row r="358">
          <cell r="D358">
            <v>1516481</v>
          </cell>
          <cell r="E358">
            <v>44722</v>
          </cell>
        </row>
        <row r="359">
          <cell r="D359">
            <v>1515555</v>
          </cell>
          <cell r="E359">
            <v>44722</v>
          </cell>
        </row>
        <row r="360">
          <cell r="D360">
            <v>1481882</v>
          </cell>
          <cell r="E360">
            <v>44642</v>
          </cell>
        </row>
        <row r="361">
          <cell r="D361">
            <v>1481897</v>
          </cell>
          <cell r="E361">
            <v>44644</v>
          </cell>
        </row>
        <row r="362">
          <cell r="D362">
            <v>1495496</v>
          </cell>
          <cell r="E362">
            <v>44672</v>
          </cell>
        </row>
        <row r="363">
          <cell r="D363">
            <v>1499052</v>
          </cell>
          <cell r="E363">
            <v>44680</v>
          </cell>
        </row>
        <row r="364">
          <cell r="D364">
            <v>1513721</v>
          </cell>
          <cell r="E364">
            <v>44715</v>
          </cell>
        </row>
        <row r="365">
          <cell r="D365">
            <v>1519031</v>
          </cell>
          <cell r="E365">
            <v>44729</v>
          </cell>
        </row>
        <row r="366">
          <cell r="D366">
            <v>1524653</v>
          </cell>
          <cell r="E366">
            <v>44741</v>
          </cell>
        </row>
        <row r="367">
          <cell r="D367">
            <v>1529943</v>
          </cell>
          <cell r="E367">
            <v>44753</v>
          </cell>
        </row>
        <row r="368">
          <cell r="D368">
            <v>1533095</v>
          </cell>
          <cell r="E368">
            <v>44761</v>
          </cell>
        </row>
        <row r="369">
          <cell r="D369">
            <v>1536113</v>
          </cell>
          <cell r="E369">
            <v>44770</v>
          </cell>
        </row>
        <row r="370">
          <cell r="D370">
            <v>1539004</v>
          </cell>
          <cell r="E370">
            <v>44775</v>
          </cell>
        </row>
        <row r="371">
          <cell r="D371">
            <v>1539992</v>
          </cell>
          <cell r="E371">
            <v>44778</v>
          </cell>
        </row>
        <row r="372">
          <cell r="D372">
            <v>1541152</v>
          </cell>
          <cell r="E372">
            <v>44784</v>
          </cell>
        </row>
        <row r="373">
          <cell r="D373">
            <v>1542935</v>
          </cell>
          <cell r="E373">
            <v>44791</v>
          </cell>
        </row>
        <row r="374">
          <cell r="D374">
            <v>1546097</v>
          </cell>
          <cell r="E374">
            <v>44804</v>
          </cell>
        </row>
        <row r="375">
          <cell r="D375">
            <v>1549008</v>
          </cell>
          <cell r="E375">
            <v>44811</v>
          </cell>
        </row>
        <row r="376">
          <cell r="D376">
            <v>1553232</v>
          </cell>
          <cell r="E376">
            <v>44818</v>
          </cell>
        </row>
        <row r="377">
          <cell r="D377">
            <v>1556034</v>
          </cell>
          <cell r="E377">
            <v>44826</v>
          </cell>
        </row>
        <row r="378">
          <cell r="D378">
            <v>1559708</v>
          </cell>
          <cell r="E378">
            <v>44833</v>
          </cell>
        </row>
        <row r="379">
          <cell r="D379">
            <v>1334990</v>
          </cell>
          <cell r="E379">
            <v>44264</v>
          </cell>
        </row>
        <row r="380">
          <cell r="D380">
            <v>1337601</v>
          </cell>
          <cell r="E380">
            <v>44272</v>
          </cell>
        </row>
        <row r="381">
          <cell r="D381">
            <v>1340255</v>
          </cell>
          <cell r="E381">
            <v>44279</v>
          </cell>
        </row>
        <row r="382">
          <cell r="D382">
            <v>1342732</v>
          </cell>
          <cell r="E382">
            <v>44286</v>
          </cell>
        </row>
        <row r="383">
          <cell r="D383">
            <v>1351208</v>
          </cell>
          <cell r="E383">
            <v>44312</v>
          </cell>
        </row>
        <row r="384">
          <cell r="D384">
            <v>1361702</v>
          </cell>
          <cell r="E384">
            <v>44326</v>
          </cell>
        </row>
        <row r="385">
          <cell r="D385">
            <v>1365549</v>
          </cell>
          <cell r="E385">
            <v>44335</v>
          </cell>
        </row>
        <row r="386">
          <cell r="D386">
            <v>1368435</v>
          </cell>
          <cell r="E386">
            <v>44343</v>
          </cell>
        </row>
        <row r="387">
          <cell r="D387">
            <v>1369338</v>
          </cell>
          <cell r="E387">
            <v>44347</v>
          </cell>
        </row>
        <row r="388">
          <cell r="D388">
            <v>1370830</v>
          </cell>
          <cell r="E388">
            <v>44350</v>
          </cell>
        </row>
        <row r="389">
          <cell r="D389">
            <v>1371982</v>
          </cell>
          <cell r="E389">
            <v>44355</v>
          </cell>
        </row>
        <row r="390">
          <cell r="D390">
            <v>1374639</v>
          </cell>
          <cell r="E390">
            <v>44361</v>
          </cell>
        </row>
        <row r="391">
          <cell r="D391">
            <v>1377351</v>
          </cell>
          <cell r="E391">
            <v>44369</v>
          </cell>
        </row>
        <row r="392">
          <cell r="D392">
            <v>1380064</v>
          </cell>
          <cell r="E392">
            <v>44376</v>
          </cell>
        </row>
        <row r="393">
          <cell r="D393">
            <v>1382905</v>
          </cell>
          <cell r="E393">
            <v>44382</v>
          </cell>
        </row>
        <row r="394">
          <cell r="D394">
            <v>1385583</v>
          </cell>
          <cell r="E394">
            <v>44390</v>
          </cell>
        </row>
        <row r="395">
          <cell r="D395">
            <v>1387626</v>
          </cell>
          <cell r="E395">
            <v>44396</v>
          </cell>
        </row>
        <row r="396">
          <cell r="D396">
            <v>1390118</v>
          </cell>
          <cell r="E396">
            <v>44403</v>
          </cell>
        </row>
        <row r="397">
          <cell r="D397">
            <v>1392477</v>
          </cell>
          <cell r="E397">
            <v>44411</v>
          </cell>
        </row>
        <row r="398">
          <cell r="D398">
            <v>1394517</v>
          </cell>
          <cell r="E398">
            <v>44418</v>
          </cell>
        </row>
        <row r="399">
          <cell r="D399">
            <v>1396137</v>
          </cell>
          <cell r="E399">
            <v>44425</v>
          </cell>
        </row>
        <row r="400">
          <cell r="D400">
            <v>1397734</v>
          </cell>
          <cell r="E400">
            <v>44432</v>
          </cell>
        </row>
        <row r="401">
          <cell r="D401">
            <v>1399772</v>
          </cell>
          <cell r="E401">
            <v>44439</v>
          </cell>
        </row>
        <row r="402">
          <cell r="D402">
            <v>1402057</v>
          </cell>
          <cell r="E402">
            <v>44446</v>
          </cell>
        </row>
        <row r="403">
          <cell r="D403">
            <v>1404765</v>
          </cell>
          <cell r="E403">
            <v>44453</v>
          </cell>
        </row>
        <row r="404">
          <cell r="D404">
            <v>1410398</v>
          </cell>
          <cell r="E404">
            <v>44467</v>
          </cell>
        </row>
        <row r="405">
          <cell r="D405">
            <v>1419847</v>
          </cell>
          <cell r="E405">
            <v>44488</v>
          </cell>
        </row>
        <row r="406">
          <cell r="D406">
            <v>1431747</v>
          </cell>
          <cell r="E406">
            <v>44517</v>
          </cell>
        </row>
        <row r="407">
          <cell r="D407">
            <v>1436239</v>
          </cell>
          <cell r="E407">
            <v>44529</v>
          </cell>
        </row>
        <row r="408">
          <cell r="D408">
            <v>1475940</v>
          </cell>
          <cell r="E408">
            <v>44627</v>
          </cell>
        </row>
        <row r="409">
          <cell r="D409">
            <v>1507515</v>
          </cell>
          <cell r="E409">
            <v>44700</v>
          </cell>
        </row>
        <row r="410">
          <cell r="D410">
            <v>1513083</v>
          </cell>
          <cell r="E410">
            <v>44713</v>
          </cell>
        </row>
        <row r="411">
          <cell r="D411">
            <v>1518067</v>
          </cell>
          <cell r="E411">
            <v>44728</v>
          </cell>
        </row>
        <row r="412">
          <cell r="D412">
            <v>1525639</v>
          </cell>
          <cell r="E412">
            <v>44741</v>
          </cell>
        </row>
        <row r="413">
          <cell r="D413">
            <v>1533912</v>
          </cell>
          <cell r="E413">
            <v>44767</v>
          </cell>
        </row>
        <row r="414">
          <cell r="D414">
            <v>1541145</v>
          </cell>
          <cell r="E414">
            <v>44784</v>
          </cell>
        </row>
        <row r="415">
          <cell r="D415">
            <v>1553715</v>
          </cell>
          <cell r="E415">
            <v>44823</v>
          </cell>
        </row>
        <row r="416">
          <cell r="D416">
            <v>1410778</v>
          </cell>
          <cell r="E416">
            <v>44473</v>
          </cell>
        </row>
        <row r="417">
          <cell r="D417">
            <v>1504942</v>
          </cell>
          <cell r="E417">
            <v>44697</v>
          </cell>
        </row>
        <row r="418">
          <cell r="D418">
            <v>1510594</v>
          </cell>
          <cell r="E418">
            <v>44711</v>
          </cell>
        </row>
        <row r="419">
          <cell r="D419">
            <v>1513720</v>
          </cell>
          <cell r="E419">
            <v>44715</v>
          </cell>
        </row>
        <row r="420">
          <cell r="D420">
            <v>1515655</v>
          </cell>
          <cell r="E420">
            <v>44720</v>
          </cell>
        </row>
        <row r="421">
          <cell r="D421">
            <v>1518925</v>
          </cell>
          <cell r="E421">
            <v>44728</v>
          </cell>
        </row>
        <row r="422">
          <cell r="D422">
            <v>1523407</v>
          </cell>
          <cell r="E422">
            <v>44739</v>
          </cell>
        </row>
        <row r="423">
          <cell r="D423">
            <v>1525636</v>
          </cell>
          <cell r="E423">
            <v>44742</v>
          </cell>
        </row>
        <row r="424">
          <cell r="D424">
            <v>1530534</v>
          </cell>
          <cell r="E424">
            <v>44754</v>
          </cell>
        </row>
        <row r="425">
          <cell r="D425">
            <v>1533096</v>
          </cell>
          <cell r="E425">
            <v>44761</v>
          </cell>
        </row>
        <row r="426">
          <cell r="D426">
            <v>1548691</v>
          </cell>
          <cell r="E426">
            <v>44810</v>
          </cell>
        </row>
        <row r="427">
          <cell r="D427">
            <v>1555575</v>
          </cell>
          <cell r="E427">
            <v>44824</v>
          </cell>
        </row>
        <row r="428">
          <cell r="D428">
            <v>1557974</v>
          </cell>
          <cell r="E428">
            <v>44831</v>
          </cell>
        </row>
        <row r="429">
          <cell r="D429">
            <v>1331227</v>
          </cell>
          <cell r="E429">
            <v>44257</v>
          </cell>
        </row>
        <row r="430">
          <cell r="D430">
            <v>1333235</v>
          </cell>
          <cell r="E430">
            <v>44259</v>
          </cell>
        </row>
        <row r="431">
          <cell r="D431">
            <v>1335127</v>
          </cell>
          <cell r="E431">
            <v>44265</v>
          </cell>
        </row>
        <row r="432">
          <cell r="D432">
            <v>1337179</v>
          </cell>
          <cell r="E432">
            <v>44271</v>
          </cell>
        </row>
        <row r="433">
          <cell r="D433">
            <v>1339877</v>
          </cell>
          <cell r="E433">
            <v>44278</v>
          </cell>
        </row>
        <row r="434">
          <cell r="D434">
            <v>1342383</v>
          </cell>
          <cell r="E434">
            <v>44285</v>
          </cell>
        </row>
        <row r="435">
          <cell r="D435">
            <v>1347757</v>
          </cell>
          <cell r="E435">
            <v>44300</v>
          </cell>
        </row>
        <row r="436">
          <cell r="D436">
            <v>1349950</v>
          </cell>
          <cell r="E436">
            <v>44307</v>
          </cell>
        </row>
        <row r="437">
          <cell r="D437">
            <v>1352270</v>
          </cell>
          <cell r="E437">
            <v>44314</v>
          </cell>
        </row>
        <row r="438">
          <cell r="D438">
            <v>1361822</v>
          </cell>
          <cell r="E438">
            <v>44322</v>
          </cell>
        </row>
        <row r="439">
          <cell r="D439">
            <v>1365472</v>
          </cell>
          <cell r="E439">
            <v>44336</v>
          </cell>
        </row>
        <row r="440">
          <cell r="D440">
            <v>1369760</v>
          </cell>
          <cell r="E440">
            <v>44348</v>
          </cell>
        </row>
        <row r="441">
          <cell r="D441">
            <v>1371811</v>
          </cell>
          <cell r="E441">
            <v>44350</v>
          </cell>
        </row>
        <row r="442">
          <cell r="D442">
            <v>1372433</v>
          </cell>
          <cell r="E442">
            <v>44355</v>
          </cell>
        </row>
        <row r="443">
          <cell r="D443">
            <v>1374250</v>
          </cell>
          <cell r="E443">
            <v>44358</v>
          </cell>
        </row>
        <row r="444">
          <cell r="D444">
            <v>1375106</v>
          </cell>
          <cell r="E444">
            <v>44362</v>
          </cell>
        </row>
        <row r="445">
          <cell r="D445">
            <v>1377816</v>
          </cell>
          <cell r="E445">
            <v>44369</v>
          </cell>
        </row>
        <row r="446">
          <cell r="D446">
            <v>1380614</v>
          </cell>
          <cell r="E446">
            <v>44376</v>
          </cell>
        </row>
        <row r="447">
          <cell r="D447">
            <v>1383358</v>
          </cell>
          <cell r="E447">
            <v>44383</v>
          </cell>
        </row>
        <row r="448">
          <cell r="D448">
            <v>1386106</v>
          </cell>
          <cell r="E448">
            <v>44390</v>
          </cell>
        </row>
        <row r="449">
          <cell r="D449">
            <v>1388073</v>
          </cell>
          <cell r="E449">
            <v>44397</v>
          </cell>
        </row>
        <row r="450">
          <cell r="D450">
            <v>1390540</v>
          </cell>
          <cell r="E450">
            <v>44404</v>
          </cell>
        </row>
        <row r="451">
          <cell r="D451">
            <v>1392890</v>
          </cell>
          <cell r="E451">
            <v>44411</v>
          </cell>
        </row>
        <row r="452">
          <cell r="D452">
            <v>1397987</v>
          </cell>
          <cell r="E452">
            <v>44432</v>
          </cell>
        </row>
        <row r="453">
          <cell r="D453">
            <v>1400107</v>
          </cell>
          <cell r="E453">
            <v>44440</v>
          </cell>
        </row>
        <row r="454">
          <cell r="D454">
            <v>1402475</v>
          </cell>
          <cell r="E454">
            <v>44447</v>
          </cell>
        </row>
        <row r="455">
          <cell r="D455">
            <v>1405320</v>
          </cell>
          <cell r="E455">
            <v>44454</v>
          </cell>
        </row>
        <row r="456">
          <cell r="D456">
            <v>1407971</v>
          </cell>
          <cell r="E456">
            <v>44460</v>
          </cell>
        </row>
        <row r="457">
          <cell r="D457">
            <v>1429095</v>
          </cell>
          <cell r="E457">
            <v>44509</v>
          </cell>
        </row>
        <row r="458">
          <cell r="D458">
            <v>1429091</v>
          </cell>
          <cell r="E458">
            <v>44509</v>
          </cell>
        </row>
        <row r="459">
          <cell r="D459">
            <v>1429283</v>
          </cell>
          <cell r="E459">
            <v>44509</v>
          </cell>
        </row>
        <row r="460">
          <cell r="D460">
            <v>1436025</v>
          </cell>
          <cell r="E460">
            <v>44526</v>
          </cell>
        </row>
        <row r="461">
          <cell r="D461">
            <v>1463751</v>
          </cell>
          <cell r="E461">
            <v>44596</v>
          </cell>
        </row>
        <row r="462">
          <cell r="D462">
            <v>1466351</v>
          </cell>
          <cell r="E462">
            <v>44606</v>
          </cell>
        </row>
        <row r="463">
          <cell r="D463">
            <v>1469458</v>
          </cell>
          <cell r="E463">
            <v>44610</v>
          </cell>
        </row>
        <row r="464">
          <cell r="D464">
            <v>1471796</v>
          </cell>
          <cell r="E464">
            <v>44617</v>
          </cell>
        </row>
        <row r="465">
          <cell r="D465">
            <v>1474300</v>
          </cell>
          <cell r="E465">
            <v>44623</v>
          </cell>
        </row>
        <row r="466">
          <cell r="D466">
            <v>1476989</v>
          </cell>
          <cell r="E466">
            <v>44630</v>
          </cell>
        </row>
        <row r="467">
          <cell r="D467">
            <v>1480651</v>
          </cell>
          <cell r="E467">
            <v>44638</v>
          </cell>
        </row>
        <row r="468">
          <cell r="D468">
            <v>1483505</v>
          </cell>
          <cell r="E468">
            <v>44645</v>
          </cell>
        </row>
        <row r="469">
          <cell r="D469">
            <v>1485751</v>
          </cell>
          <cell r="E469">
            <v>44651</v>
          </cell>
        </row>
        <row r="470">
          <cell r="D470">
            <v>1486343</v>
          </cell>
          <cell r="E470">
            <v>44652</v>
          </cell>
        </row>
        <row r="471">
          <cell r="D471">
            <v>1488915</v>
          </cell>
          <cell r="E471">
            <v>44658</v>
          </cell>
        </row>
        <row r="472">
          <cell r="D472">
            <v>1492935</v>
          </cell>
          <cell r="E472">
            <v>44665</v>
          </cell>
        </row>
        <row r="473">
          <cell r="D473">
            <v>1495332</v>
          </cell>
          <cell r="E473">
            <v>44672</v>
          </cell>
        </row>
        <row r="474">
          <cell r="D474">
            <v>1498232</v>
          </cell>
          <cell r="E474">
            <v>44679</v>
          </cell>
        </row>
        <row r="475">
          <cell r="D475">
            <v>1501049</v>
          </cell>
          <cell r="E475">
            <v>44686</v>
          </cell>
        </row>
        <row r="476">
          <cell r="D476">
            <v>1500976</v>
          </cell>
          <cell r="E476">
            <v>44686</v>
          </cell>
        </row>
        <row r="477">
          <cell r="D477">
            <v>1501134</v>
          </cell>
          <cell r="E477">
            <v>44690</v>
          </cell>
        </row>
        <row r="478">
          <cell r="D478">
            <v>1504124</v>
          </cell>
          <cell r="E478">
            <v>44693</v>
          </cell>
        </row>
        <row r="479">
          <cell r="D479">
            <v>1507490</v>
          </cell>
          <cell r="E479">
            <v>44700</v>
          </cell>
        </row>
        <row r="480">
          <cell r="D480">
            <v>1539134</v>
          </cell>
          <cell r="E480">
            <v>44777</v>
          </cell>
        </row>
        <row r="481">
          <cell r="D481">
            <v>1361655</v>
          </cell>
          <cell r="E481">
            <v>44322</v>
          </cell>
        </row>
        <row r="482">
          <cell r="D482">
            <v>1455266</v>
          </cell>
          <cell r="E482">
            <v>44575</v>
          </cell>
        </row>
        <row r="483">
          <cell r="D483">
            <v>1480571</v>
          </cell>
          <cell r="E483">
            <v>44638</v>
          </cell>
        </row>
        <row r="484">
          <cell r="D484">
            <v>1482894</v>
          </cell>
          <cell r="E484">
            <v>44643</v>
          </cell>
        </row>
        <row r="485">
          <cell r="D485">
            <v>1431863</v>
          </cell>
          <cell r="E485">
            <v>44517</v>
          </cell>
        </row>
        <row r="486">
          <cell r="D486">
            <v>1351081</v>
          </cell>
          <cell r="E486">
            <v>44309</v>
          </cell>
        </row>
        <row r="487">
          <cell r="D487">
            <v>1399697</v>
          </cell>
          <cell r="E487">
            <v>44438</v>
          </cell>
        </row>
        <row r="488">
          <cell r="D488">
            <v>1400643</v>
          </cell>
          <cell r="E488">
            <v>44440</v>
          </cell>
        </row>
        <row r="489">
          <cell r="D489">
            <v>1400839</v>
          </cell>
          <cell r="E489">
            <v>44445</v>
          </cell>
        </row>
        <row r="490">
          <cell r="D490">
            <v>1402208</v>
          </cell>
          <cell r="E490">
            <v>44447</v>
          </cell>
        </row>
        <row r="491">
          <cell r="D491">
            <v>1422248</v>
          </cell>
          <cell r="E491">
            <v>44490</v>
          </cell>
        </row>
        <row r="492">
          <cell r="D492">
            <v>1423521</v>
          </cell>
          <cell r="E492">
            <v>44495</v>
          </cell>
        </row>
        <row r="493">
          <cell r="D493">
            <v>1430499</v>
          </cell>
          <cell r="E493">
            <v>44516</v>
          </cell>
        </row>
        <row r="494">
          <cell r="D494">
            <v>1440684</v>
          </cell>
          <cell r="E494">
            <v>44537</v>
          </cell>
        </row>
        <row r="495">
          <cell r="D495">
            <v>1442850</v>
          </cell>
          <cell r="E495">
            <v>44540</v>
          </cell>
        </row>
        <row r="496">
          <cell r="D496">
            <v>1448185</v>
          </cell>
          <cell r="E496">
            <v>44553</v>
          </cell>
        </row>
        <row r="497">
          <cell r="D497">
            <v>1457781</v>
          </cell>
          <cell r="E497">
            <v>44581</v>
          </cell>
        </row>
        <row r="498">
          <cell r="D498">
            <v>1467141</v>
          </cell>
          <cell r="E498">
            <v>44607</v>
          </cell>
        </row>
        <row r="499">
          <cell r="D499">
            <v>1469982</v>
          </cell>
          <cell r="E499">
            <v>44615</v>
          </cell>
        </row>
        <row r="500">
          <cell r="D500">
            <v>1481027</v>
          </cell>
          <cell r="E500">
            <v>44641</v>
          </cell>
        </row>
        <row r="501">
          <cell r="D501">
            <v>1486219</v>
          </cell>
          <cell r="E501">
            <v>44652</v>
          </cell>
        </row>
        <row r="502">
          <cell r="D502">
            <v>1489396</v>
          </cell>
          <cell r="E502">
            <v>44659</v>
          </cell>
        </row>
        <row r="503">
          <cell r="D503">
            <v>1492939</v>
          </cell>
          <cell r="E503">
            <v>44666</v>
          </cell>
        </row>
        <row r="504">
          <cell r="D504">
            <v>1495336</v>
          </cell>
          <cell r="E504">
            <v>44673</v>
          </cell>
        </row>
        <row r="505">
          <cell r="D505">
            <v>1498237</v>
          </cell>
          <cell r="E505">
            <v>44683</v>
          </cell>
        </row>
        <row r="506">
          <cell r="D506">
            <v>1371882</v>
          </cell>
          <cell r="E506">
            <v>44351</v>
          </cell>
        </row>
        <row r="507">
          <cell r="D507">
            <v>1397664</v>
          </cell>
          <cell r="E507">
            <v>44431</v>
          </cell>
        </row>
        <row r="508">
          <cell r="D508">
            <v>1419400</v>
          </cell>
          <cell r="E508">
            <v>44532</v>
          </cell>
        </row>
        <row r="509">
          <cell r="D509">
            <v>1396338</v>
          </cell>
          <cell r="E509">
            <v>44426</v>
          </cell>
        </row>
        <row r="510">
          <cell r="D510">
            <v>1544045</v>
          </cell>
          <cell r="E510">
            <v>44797</v>
          </cell>
        </row>
        <row r="511">
          <cell r="D511">
            <v>1331212</v>
          </cell>
          <cell r="E511">
            <v>44259</v>
          </cell>
        </row>
        <row r="512">
          <cell r="D512">
            <v>1334314</v>
          </cell>
          <cell r="E512">
            <v>44264</v>
          </cell>
        </row>
        <row r="513">
          <cell r="D513">
            <v>1339037</v>
          </cell>
          <cell r="E513">
            <v>44274</v>
          </cell>
        </row>
        <row r="514">
          <cell r="D514">
            <v>1339044</v>
          </cell>
          <cell r="E514">
            <v>44281</v>
          </cell>
        </row>
        <row r="515">
          <cell r="D515">
            <v>1339045</v>
          </cell>
          <cell r="E515">
            <v>44288</v>
          </cell>
        </row>
        <row r="516">
          <cell r="D516">
            <v>1345945</v>
          </cell>
          <cell r="E516">
            <v>44295</v>
          </cell>
        </row>
        <row r="517">
          <cell r="D517">
            <v>1347978</v>
          </cell>
          <cell r="E517">
            <v>44301</v>
          </cell>
        </row>
        <row r="518">
          <cell r="D518">
            <v>1359871</v>
          </cell>
          <cell r="E518">
            <v>44319</v>
          </cell>
        </row>
        <row r="519">
          <cell r="D519">
            <v>1361706</v>
          </cell>
          <cell r="E519">
            <v>44330</v>
          </cell>
        </row>
        <row r="520">
          <cell r="D520">
            <v>1364080</v>
          </cell>
          <cell r="E520">
            <v>44330</v>
          </cell>
        </row>
        <row r="521">
          <cell r="D521">
            <v>1365611</v>
          </cell>
          <cell r="E521">
            <v>44337</v>
          </cell>
        </row>
        <row r="522">
          <cell r="D522">
            <v>1368479</v>
          </cell>
          <cell r="E522">
            <v>44343</v>
          </cell>
        </row>
        <row r="523">
          <cell r="D523">
            <v>1369759</v>
          </cell>
          <cell r="E523">
            <v>44357</v>
          </cell>
        </row>
        <row r="524">
          <cell r="D524">
            <v>1377081</v>
          </cell>
          <cell r="E524">
            <v>44365</v>
          </cell>
        </row>
        <row r="525">
          <cell r="D525">
            <v>1378766</v>
          </cell>
          <cell r="E525">
            <v>44370</v>
          </cell>
        </row>
        <row r="526">
          <cell r="D526">
            <v>1377815</v>
          </cell>
          <cell r="E526">
            <v>44371</v>
          </cell>
        </row>
        <row r="527">
          <cell r="D527">
            <v>1383357</v>
          </cell>
          <cell r="E527">
            <v>44385</v>
          </cell>
        </row>
        <row r="528">
          <cell r="D528">
            <v>1386105</v>
          </cell>
          <cell r="E528">
            <v>44392</v>
          </cell>
        </row>
        <row r="529">
          <cell r="D529">
            <v>1388072</v>
          </cell>
          <cell r="E529">
            <v>44397</v>
          </cell>
        </row>
        <row r="530">
          <cell r="D530">
            <v>1390539</v>
          </cell>
          <cell r="E530">
            <v>44404</v>
          </cell>
        </row>
        <row r="531">
          <cell r="D531">
            <v>1394828</v>
          </cell>
          <cell r="E531">
            <v>44418</v>
          </cell>
        </row>
        <row r="532">
          <cell r="D532">
            <v>1396367</v>
          </cell>
          <cell r="E532">
            <v>44425</v>
          </cell>
        </row>
        <row r="533">
          <cell r="D533">
            <v>1397986</v>
          </cell>
          <cell r="E533">
            <v>44432</v>
          </cell>
        </row>
        <row r="534">
          <cell r="D534">
            <v>1400106</v>
          </cell>
          <cell r="E534">
            <v>44439</v>
          </cell>
        </row>
        <row r="535">
          <cell r="D535">
            <v>1402474</v>
          </cell>
          <cell r="E535">
            <v>44455</v>
          </cell>
        </row>
        <row r="536">
          <cell r="D536">
            <v>1421136</v>
          </cell>
          <cell r="E536">
            <v>44490</v>
          </cell>
        </row>
        <row r="537">
          <cell r="D537">
            <v>1427706</v>
          </cell>
          <cell r="E537">
            <v>44504</v>
          </cell>
        </row>
        <row r="538">
          <cell r="D538">
            <v>1435701</v>
          </cell>
          <cell r="E538">
            <v>44532</v>
          </cell>
        </row>
        <row r="539">
          <cell r="D539">
            <v>1460409</v>
          </cell>
          <cell r="E539">
            <v>44588</v>
          </cell>
        </row>
        <row r="540">
          <cell r="D540">
            <v>1463263</v>
          </cell>
          <cell r="E540">
            <v>44596</v>
          </cell>
        </row>
        <row r="541">
          <cell r="D541">
            <v>1465450</v>
          </cell>
          <cell r="E541">
            <v>44603</v>
          </cell>
        </row>
        <row r="542">
          <cell r="D542">
            <v>1474288</v>
          </cell>
          <cell r="E542">
            <v>44622</v>
          </cell>
        </row>
        <row r="543">
          <cell r="D543">
            <v>1476992</v>
          </cell>
          <cell r="E543">
            <v>44631</v>
          </cell>
        </row>
        <row r="544">
          <cell r="D544">
            <v>1480578</v>
          </cell>
          <cell r="E544">
            <v>44638</v>
          </cell>
        </row>
        <row r="545">
          <cell r="D545">
            <v>1483506</v>
          </cell>
          <cell r="E545">
            <v>44645</v>
          </cell>
        </row>
        <row r="546">
          <cell r="D546">
            <v>1486440</v>
          </cell>
          <cell r="E546">
            <v>44652</v>
          </cell>
        </row>
        <row r="547">
          <cell r="D547">
            <v>1489448</v>
          </cell>
          <cell r="E547">
            <v>44659</v>
          </cell>
        </row>
        <row r="548">
          <cell r="D548">
            <v>1493539</v>
          </cell>
          <cell r="E548">
            <v>44666</v>
          </cell>
        </row>
        <row r="549">
          <cell r="D549">
            <v>1495913</v>
          </cell>
          <cell r="E549">
            <v>44673</v>
          </cell>
        </row>
        <row r="550">
          <cell r="D550">
            <v>1501605</v>
          </cell>
          <cell r="E550">
            <v>44687</v>
          </cell>
        </row>
        <row r="551">
          <cell r="D551">
            <v>1504773</v>
          </cell>
          <cell r="E551">
            <v>44694</v>
          </cell>
        </row>
        <row r="552">
          <cell r="D552">
            <v>1508059</v>
          </cell>
          <cell r="E552">
            <v>44701</v>
          </cell>
        </row>
        <row r="553">
          <cell r="D553">
            <v>1511105</v>
          </cell>
          <cell r="E553">
            <v>44711</v>
          </cell>
        </row>
        <row r="554">
          <cell r="D554">
            <v>1513525</v>
          </cell>
          <cell r="E554">
            <v>44715</v>
          </cell>
        </row>
        <row r="555">
          <cell r="D555">
            <v>1516196</v>
          </cell>
          <cell r="E555">
            <v>44722</v>
          </cell>
        </row>
        <row r="556">
          <cell r="D556">
            <v>1519683</v>
          </cell>
          <cell r="E556">
            <v>44729</v>
          </cell>
        </row>
        <row r="557">
          <cell r="D557">
            <v>1522812</v>
          </cell>
          <cell r="E557">
            <v>44736</v>
          </cell>
        </row>
        <row r="558">
          <cell r="D558">
            <v>1526001</v>
          </cell>
          <cell r="E558">
            <v>44743</v>
          </cell>
        </row>
        <row r="559">
          <cell r="D559">
            <v>1529321</v>
          </cell>
          <cell r="E559">
            <v>44750</v>
          </cell>
        </row>
        <row r="560">
          <cell r="D560">
            <v>1532330</v>
          </cell>
          <cell r="E560">
            <v>44757</v>
          </cell>
        </row>
        <row r="561">
          <cell r="D561">
            <v>1534575</v>
          </cell>
          <cell r="E561">
            <v>44764</v>
          </cell>
        </row>
        <row r="562">
          <cell r="D562">
            <v>1539843</v>
          </cell>
          <cell r="E562">
            <v>44789</v>
          </cell>
        </row>
        <row r="563">
          <cell r="D563">
            <v>1543060</v>
          </cell>
          <cell r="E563">
            <v>44792</v>
          </cell>
        </row>
        <row r="564">
          <cell r="D564">
            <v>1545115</v>
          </cell>
          <cell r="E564">
            <v>44799</v>
          </cell>
        </row>
        <row r="565">
          <cell r="D565">
            <v>1547812</v>
          </cell>
          <cell r="E565">
            <v>44806</v>
          </cell>
        </row>
        <row r="566">
          <cell r="D566">
            <v>1551331</v>
          </cell>
          <cell r="E566">
            <v>44813</v>
          </cell>
        </row>
        <row r="567">
          <cell r="D567">
            <v>1554348</v>
          </cell>
          <cell r="E567">
            <v>44820</v>
          </cell>
        </row>
        <row r="568">
          <cell r="D568">
            <v>1557340</v>
          </cell>
          <cell r="E568">
            <v>44827</v>
          </cell>
        </row>
        <row r="569">
          <cell r="D569">
            <v>1560437</v>
          </cell>
          <cell r="E569">
            <v>44834</v>
          </cell>
        </row>
        <row r="570">
          <cell r="D570">
            <v>1484546</v>
          </cell>
          <cell r="E570">
            <v>44650</v>
          </cell>
        </row>
        <row r="571">
          <cell r="D571">
            <v>1485653</v>
          </cell>
          <cell r="E571">
            <v>44651</v>
          </cell>
        </row>
        <row r="572">
          <cell r="D572">
            <v>1516168</v>
          </cell>
          <cell r="E572">
            <v>44725</v>
          </cell>
        </row>
        <row r="573">
          <cell r="D573">
            <v>1520078</v>
          </cell>
          <cell r="E573">
            <v>44732</v>
          </cell>
        </row>
        <row r="574">
          <cell r="D574">
            <v>1522199</v>
          </cell>
          <cell r="E574">
            <v>44734</v>
          </cell>
        </row>
        <row r="575">
          <cell r="D575">
            <v>1523181</v>
          </cell>
          <cell r="E575">
            <v>44739</v>
          </cell>
        </row>
        <row r="576">
          <cell r="D576">
            <v>1525963</v>
          </cell>
          <cell r="E576">
            <v>44742</v>
          </cell>
        </row>
        <row r="577">
          <cell r="D577">
            <v>1530786</v>
          </cell>
          <cell r="E577">
            <v>44760</v>
          </cell>
        </row>
        <row r="578">
          <cell r="D578">
            <v>1532074</v>
          </cell>
          <cell r="E578">
            <v>44760</v>
          </cell>
        </row>
        <row r="579">
          <cell r="D579">
            <v>1535889</v>
          </cell>
          <cell r="E579">
            <v>44770</v>
          </cell>
        </row>
        <row r="580">
          <cell r="D580">
            <v>1538583</v>
          </cell>
          <cell r="E580">
            <v>44774</v>
          </cell>
        </row>
        <row r="581">
          <cell r="D581">
            <v>1540333</v>
          </cell>
          <cell r="E581">
            <v>44778</v>
          </cell>
        </row>
        <row r="582">
          <cell r="D582">
            <v>1541815</v>
          </cell>
          <cell r="E582">
            <v>44785</v>
          </cell>
        </row>
        <row r="583">
          <cell r="D583">
            <v>1308264</v>
          </cell>
          <cell r="E583">
            <v>44200</v>
          </cell>
        </row>
        <row r="584">
          <cell r="D584">
            <v>1312078</v>
          </cell>
          <cell r="E584">
            <v>44214</v>
          </cell>
        </row>
        <row r="585">
          <cell r="D585">
            <v>1308270</v>
          </cell>
          <cell r="E585">
            <v>44200</v>
          </cell>
        </row>
        <row r="586">
          <cell r="D586">
            <v>1325782</v>
          </cell>
          <cell r="E586">
            <v>44246</v>
          </cell>
        </row>
        <row r="587">
          <cell r="D587">
            <v>1327119</v>
          </cell>
          <cell r="E587">
            <v>44253</v>
          </cell>
        </row>
        <row r="588">
          <cell r="D588">
            <v>1333334</v>
          </cell>
          <cell r="E588">
            <v>44260</v>
          </cell>
        </row>
        <row r="589">
          <cell r="D589">
            <v>1335689</v>
          </cell>
          <cell r="E589">
            <v>44266</v>
          </cell>
        </row>
        <row r="590">
          <cell r="D590">
            <v>1338752</v>
          </cell>
          <cell r="E590">
            <v>44273</v>
          </cell>
        </row>
        <row r="591">
          <cell r="D591">
            <v>1340627</v>
          </cell>
          <cell r="E591">
            <v>44280</v>
          </cell>
        </row>
        <row r="592">
          <cell r="D592">
            <v>1343666</v>
          </cell>
          <cell r="E592">
            <v>44287</v>
          </cell>
        </row>
        <row r="593">
          <cell r="D593">
            <v>1345777</v>
          </cell>
          <cell r="E593">
            <v>44294</v>
          </cell>
        </row>
        <row r="594">
          <cell r="D594">
            <v>1348311</v>
          </cell>
          <cell r="E594">
            <v>44301</v>
          </cell>
        </row>
        <row r="595">
          <cell r="D595">
            <v>1350759</v>
          </cell>
          <cell r="E595">
            <v>44309</v>
          </cell>
        </row>
        <row r="596">
          <cell r="D596">
            <v>1355960</v>
          </cell>
          <cell r="E596">
            <v>44314</v>
          </cell>
        </row>
        <row r="597">
          <cell r="D597">
            <v>1361710</v>
          </cell>
          <cell r="E597">
            <v>44322</v>
          </cell>
        </row>
        <row r="598">
          <cell r="D598">
            <v>1364089</v>
          </cell>
          <cell r="E598">
            <v>44330</v>
          </cell>
        </row>
        <row r="599">
          <cell r="D599">
            <v>1365567</v>
          </cell>
          <cell r="E599">
            <v>44337</v>
          </cell>
        </row>
        <row r="600">
          <cell r="D600">
            <v>1368862</v>
          </cell>
          <cell r="E600">
            <v>44343</v>
          </cell>
        </row>
        <row r="601">
          <cell r="D601">
            <v>1370913</v>
          </cell>
          <cell r="E601">
            <v>44350</v>
          </cell>
        </row>
        <row r="602">
          <cell r="D602">
            <v>1373589</v>
          </cell>
          <cell r="E602">
            <v>44357</v>
          </cell>
        </row>
        <row r="603">
          <cell r="D603">
            <v>1377064</v>
          </cell>
          <cell r="E603">
            <v>44364</v>
          </cell>
        </row>
        <row r="604">
          <cell r="D604">
            <v>1378914</v>
          </cell>
          <cell r="E604">
            <v>44371</v>
          </cell>
        </row>
        <row r="605">
          <cell r="D605">
            <v>1381767</v>
          </cell>
          <cell r="E605">
            <v>44378</v>
          </cell>
        </row>
        <row r="606">
          <cell r="D606">
            <v>1384436</v>
          </cell>
          <cell r="E606">
            <v>44385</v>
          </cell>
        </row>
        <row r="607">
          <cell r="D607">
            <v>1386595</v>
          </cell>
          <cell r="E607">
            <v>44392</v>
          </cell>
        </row>
        <row r="608">
          <cell r="D608">
            <v>1389155</v>
          </cell>
          <cell r="E608">
            <v>44399</v>
          </cell>
        </row>
        <row r="609">
          <cell r="D609">
            <v>1391590</v>
          </cell>
          <cell r="E609">
            <v>44406</v>
          </cell>
        </row>
        <row r="610">
          <cell r="D610">
            <v>1393778</v>
          </cell>
          <cell r="E610">
            <v>44413</v>
          </cell>
        </row>
        <row r="611">
          <cell r="D611">
            <v>1395532</v>
          </cell>
          <cell r="E611">
            <v>44421</v>
          </cell>
        </row>
        <row r="612">
          <cell r="D612">
            <v>1397099</v>
          </cell>
          <cell r="E612">
            <v>44427</v>
          </cell>
        </row>
        <row r="613">
          <cell r="D613">
            <v>1398956</v>
          </cell>
          <cell r="E613">
            <v>44434</v>
          </cell>
        </row>
        <row r="614">
          <cell r="D614">
            <v>1401066</v>
          </cell>
          <cell r="E614">
            <v>44441</v>
          </cell>
        </row>
        <row r="615">
          <cell r="D615">
            <v>1403597</v>
          </cell>
          <cell r="E615">
            <v>44448</v>
          </cell>
        </row>
        <row r="616">
          <cell r="D616">
            <v>1406506</v>
          </cell>
          <cell r="E616">
            <v>44455</v>
          </cell>
        </row>
        <row r="617">
          <cell r="D617">
            <v>1409327</v>
          </cell>
          <cell r="E617">
            <v>44462</v>
          </cell>
        </row>
        <row r="618">
          <cell r="D618">
            <v>1411969</v>
          </cell>
          <cell r="E618">
            <v>44469</v>
          </cell>
        </row>
        <row r="619">
          <cell r="D619">
            <v>1416129</v>
          </cell>
          <cell r="E619">
            <v>44476</v>
          </cell>
        </row>
        <row r="620">
          <cell r="D620">
            <v>1419880</v>
          </cell>
          <cell r="E620">
            <v>44487</v>
          </cell>
        </row>
        <row r="621">
          <cell r="D621">
            <v>1425863</v>
          </cell>
          <cell r="E621">
            <v>44498</v>
          </cell>
        </row>
        <row r="622">
          <cell r="D622">
            <v>1431050</v>
          </cell>
          <cell r="E622">
            <v>44512</v>
          </cell>
        </row>
        <row r="623">
          <cell r="D623">
            <v>1433158</v>
          </cell>
          <cell r="E623">
            <v>44519</v>
          </cell>
        </row>
        <row r="624">
          <cell r="D624">
            <v>1451971</v>
          </cell>
          <cell r="E624">
            <v>44568</v>
          </cell>
        </row>
        <row r="625">
          <cell r="D625">
            <v>1454340</v>
          </cell>
          <cell r="E625">
            <v>44578</v>
          </cell>
        </row>
        <row r="626">
          <cell r="D626">
            <v>1458403</v>
          </cell>
          <cell r="E626">
            <v>44582</v>
          </cell>
        </row>
        <row r="627">
          <cell r="D627">
            <v>1460909</v>
          </cell>
          <cell r="E627">
            <v>44589</v>
          </cell>
        </row>
        <row r="628">
          <cell r="D628">
            <v>1463489</v>
          </cell>
          <cell r="E628">
            <v>44596</v>
          </cell>
        </row>
        <row r="629">
          <cell r="D629">
            <v>1466612</v>
          </cell>
          <cell r="E629">
            <v>44606</v>
          </cell>
        </row>
        <row r="630">
          <cell r="D630">
            <v>1469883</v>
          </cell>
          <cell r="E630">
            <v>44613</v>
          </cell>
        </row>
        <row r="631">
          <cell r="D631">
            <v>1470000</v>
          </cell>
          <cell r="E631">
            <v>44614</v>
          </cell>
        </row>
        <row r="632">
          <cell r="D632">
            <v>1472532</v>
          </cell>
          <cell r="E632">
            <v>44620</v>
          </cell>
        </row>
        <row r="633">
          <cell r="D633">
            <v>1475338</v>
          </cell>
          <cell r="E633">
            <v>44627</v>
          </cell>
        </row>
        <row r="634">
          <cell r="D634">
            <v>1477816</v>
          </cell>
          <cell r="E634">
            <v>44631</v>
          </cell>
        </row>
        <row r="635">
          <cell r="D635">
            <v>1478325</v>
          </cell>
          <cell r="E635">
            <v>44631</v>
          </cell>
        </row>
        <row r="636">
          <cell r="D636">
            <v>1478775</v>
          </cell>
          <cell r="E636">
            <v>44635</v>
          </cell>
        </row>
        <row r="637">
          <cell r="D637">
            <v>1479944</v>
          </cell>
          <cell r="E637">
            <v>44637</v>
          </cell>
        </row>
        <row r="638">
          <cell r="D638">
            <v>1481851</v>
          </cell>
          <cell r="E638">
            <v>44641</v>
          </cell>
        </row>
        <row r="639">
          <cell r="D639">
            <v>1484210</v>
          </cell>
          <cell r="E639">
            <v>44648</v>
          </cell>
        </row>
        <row r="640">
          <cell r="D640">
            <v>1485697</v>
          </cell>
          <cell r="E640">
            <v>44651</v>
          </cell>
        </row>
        <row r="641">
          <cell r="D641">
            <v>1490263</v>
          </cell>
          <cell r="E641">
            <v>44662</v>
          </cell>
        </row>
        <row r="642">
          <cell r="D642">
            <v>1502377</v>
          </cell>
          <cell r="E642">
            <v>44690</v>
          </cell>
        </row>
        <row r="643">
          <cell r="D643">
            <v>1505690</v>
          </cell>
          <cell r="E643">
            <v>44697</v>
          </cell>
        </row>
        <row r="644">
          <cell r="D644">
            <v>1509013</v>
          </cell>
          <cell r="E644">
            <v>44704</v>
          </cell>
        </row>
        <row r="645">
          <cell r="D645">
            <v>1511464</v>
          </cell>
          <cell r="E645">
            <v>44711</v>
          </cell>
        </row>
        <row r="646">
          <cell r="D646">
            <v>1517448</v>
          </cell>
          <cell r="E646">
            <v>44725</v>
          </cell>
        </row>
        <row r="647">
          <cell r="D647">
            <v>1523520</v>
          </cell>
          <cell r="E647">
            <v>44739</v>
          </cell>
        </row>
        <row r="648">
          <cell r="D648">
            <v>1526605</v>
          </cell>
          <cell r="E648">
            <v>44746</v>
          </cell>
        </row>
        <row r="649">
          <cell r="D649">
            <v>1529990</v>
          </cell>
          <cell r="E649">
            <v>44753</v>
          </cell>
        </row>
        <row r="650">
          <cell r="D650">
            <v>1532435</v>
          </cell>
          <cell r="E650">
            <v>44763</v>
          </cell>
        </row>
        <row r="651">
          <cell r="D651">
            <v>1535209</v>
          </cell>
          <cell r="E651">
            <v>44768</v>
          </cell>
        </row>
        <row r="652">
          <cell r="D652">
            <v>1537953</v>
          </cell>
          <cell r="E652">
            <v>44774</v>
          </cell>
        </row>
        <row r="653">
          <cell r="D653">
            <v>1539140</v>
          </cell>
          <cell r="E653">
            <v>44775</v>
          </cell>
        </row>
        <row r="654">
          <cell r="D654">
            <v>1539149</v>
          </cell>
          <cell r="E654">
            <v>44775</v>
          </cell>
        </row>
        <row r="655">
          <cell r="D655">
            <v>1540176</v>
          </cell>
          <cell r="E655">
            <v>44781</v>
          </cell>
        </row>
        <row r="656">
          <cell r="D656">
            <v>1541146</v>
          </cell>
          <cell r="E656">
            <v>44785</v>
          </cell>
        </row>
        <row r="657">
          <cell r="D657">
            <v>1541855</v>
          </cell>
          <cell r="E657">
            <v>44789</v>
          </cell>
        </row>
        <row r="658">
          <cell r="D658">
            <v>1543415</v>
          </cell>
          <cell r="E658">
            <v>44795</v>
          </cell>
        </row>
        <row r="659">
          <cell r="D659">
            <v>1545604</v>
          </cell>
          <cell r="E659">
            <v>44802</v>
          </cell>
        </row>
        <row r="660">
          <cell r="D660">
            <v>1548332</v>
          </cell>
          <cell r="E660">
            <v>44809</v>
          </cell>
        </row>
        <row r="661">
          <cell r="D661">
            <v>1551986</v>
          </cell>
          <cell r="E661">
            <v>44816</v>
          </cell>
        </row>
        <row r="662">
          <cell r="D662">
            <v>1554977</v>
          </cell>
          <cell r="E662">
            <v>44823</v>
          </cell>
        </row>
        <row r="663">
          <cell r="D663">
            <v>1557915</v>
          </cell>
          <cell r="E663">
            <v>44830</v>
          </cell>
        </row>
        <row r="664">
          <cell r="D664">
            <v>1518090</v>
          </cell>
          <cell r="E664">
            <v>44727</v>
          </cell>
        </row>
        <row r="665">
          <cell r="D665">
            <v>1528261</v>
          </cell>
          <cell r="E665">
            <v>44749</v>
          </cell>
        </row>
        <row r="666">
          <cell r="D666">
            <v>1534463</v>
          </cell>
          <cell r="E666">
            <v>44764</v>
          </cell>
        </row>
        <row r="667">
          <cell r="D667">
            <v>1541813</v>
          </cell>
          <cell r="E667">
            <v>44790</v>
          </cell>
        </row>
        <row r="668">
          <cell r="D668">
            <v>1548087</v>
          </cell>
          <cell r="E668">
            <v>44809</v>
          </cell>
        </row>
        <row r="669">
          <cell r="D669">
            <v>1557537</v>
          </cell>
          <cell r="E669">
            <v>44830</v>
          </cell>
        </row>
        <row r="670">
          <cell r="D670">
            <v>1482898</v>
          </cell>
          <cell r="E670">
            <v>44648</v>
          </cell>
        </row>
        <row r="671">
          <cell r="D671">
            <v>1485644</v>
          </cell>
          <cell r="E671">
            <v>44658</v>
          </cell>
        </row>
        <row r="672">
          <cell r="D672">
            <v>1490136</v>
          </cell>
          <cell r="E672">
            <v>44666</v>
          </cell>
        </row>
        <row r="673">
          <cell r="D673">
            <v>1494106</v>
          </cell>
          <cell r="E673">
            <v>44677</v>
          </cell>
        </row>
        <row r="674">
          <cell r="D674">
            <v>1497138</v>
          </cell>
          <cell r="E674">
            <v>44685</v>
          </cell>
        </row>
        <row r="675">
          <cell r="D675">
            <v>1501157</v>
          </cell>
          <cell r="E675">
            <v>44693</v>
          </cell>
        </row>
        <row r="676">
          <cell r="D676">
            <v>1505973</v>
          </cell>
          <cell r="E676">
            <v>44700</v>
          </cell>
        </row>
        <row r="677">
          <cell r="D677">
            <v>1509896</v>
          </cell>
          <cell r="E677">
            <v>44712</v>
          </cell>
        </row>
        <row r="678">
          <cell r="D678">
            <v>1513725</v>
          </cell>
          <cell r="E678">
            <v>44720</v>
          </cell>
        </row>
        <row r="679">
          <cell r="D679">
            <v>1518093</v>
          </cell>
          <cell r="E679">
            <v>44728</v>
          </cell>
        </row>
        <row r="680">
          <cell r="D680">
            <v>1520744</v>
          </cell>
          <cell r="E680">
            <v>44735</v>
          </cell>
        </row>
        <row r="681">
          <cell r="D681">
            <v>1523630</v>
          </cell>
          <cell r="E681">
            <v>44742</v>
          </cell>
        </row>
        <row r="682">
          <cell r="D682">
            <v>1527549</v>
          </cell>
          <cell r="E682">
            <v>44749</v>
          </cell>
        </row>
        <row r="683">
          <cell r="D683">
            <v>1536393</v>
          </cell>
          <cell r="E683">
            <v>44769</v>
          </cell>
        </row>
        <row r="684">
          <cell r="D684">
            <v>1545020</v>
          </cell>
          <cell r="E684">
            <v>44798</v>
          </cell>
        </row>
        <row r="685">
          <cell r="D685">
            <v>1546181</v>
          </cell>
          <cell r="E685">
            <v>44804</v>
          </cell>
        </row>
        <row r="686">
          <cell r="D686">
            <v>1550324</v>
          </cell>
          <cell r="E686">
            <v>44812</v>
          </cell>
        </row>
        <row r="687">
          <cell r="D687">
            <v>1552848</v>
          </cell>
          <cell r="E687">
            <v>44819</v>
          </cell>
        </row>
        <row r="688">
          <cell r="D688">
            <v>1553965</v>
          </cell>
          <cell r="E688">
            <v>44826</v>
          </cell>
        </row>
        <row r="689">
          <cell r="D689">
            <v>1559699</v>
          </cell>
          <cell r="E689">
            <v>44833</v>
          </cell>
        </row>
        <row r="690">
          <cell r="D690">
            <v>1493437</v>
          </cell>
          <cell r="E690">
            <v>44666</v>
          </cell>
        </row>
        <row r="691">
          <cell r="D691">
            <v>1498019</v>
          </cell>
          <cell r="E691">
            <v>44680</v>
          </cell>
        </row>
        <row r="692">
          <cell r="D692">
            <v>1501542</v>
          </cell>
          <cell r="E692">
            <v>44687</v>
          </cell>
        </row>
        <row r="693">
          <cell r="D693">
            <v>1507401</v>
          </cell>
          <cell r="E693">
            <v>44701</v>
          </cell>
        </row>
        <row r="694">
          <cell r="D694">
            <v>1510764</v>
          </cell>
          <cell r="E694">
            <v>44708</v>
          </cell>
        </row>
        <row r="695">
          <cell r="D695">
            <v>1513079</v>
          </cell>
          <cell r="E695">
            <v>44715</v>
          </cell>
        </row>
        <row r="696">
          <cell r="D696">
            <v>1518097</v>
          </cell>
          <cell r="E696">
            <v>44727</v>
          </cell>
        </row>
        <row r="697">
          <cell r="D697">
            <v>1518880</v>
          </cell>
          <cell r="E697">
            <v>44729</v>
          </cell>
        </row>
        <row r="698">
          <cell r="D698">
            <v>1522718</v>
          </cell>
          <cell r="E698">
            <v>44736</v>
          </cell>
        </row>
        <row r="699">
          <cell r="D699">
            <v>1525616</v>
          </cell>
          <cell r="E699">
            <v>44741</v>
          </cell>
        </row>
        <row r="700">
          <cell r="D700">
            <v>1528534</v>
          </cell>
          <cell r="E700">
            <v>44750</v>
          </cell>
        </row>
        <row r="701">
          <cell r="D701">
            <v>1532016</v>
          </cell>
          <cell r="E701">
            <v>44757</v>
          </cell>
        </row>
        <row r="702">
          <cell r="D702">
            <v>1534694</v>
          </cell>
          <cell r="E702">
            <v>44769</v>
          </cell>
        </row>
        <row r="703">
          <cell r="D703">
            <v>1536012</v>
          </cell>
          <cell r="E703">
            <v>44771</v>
          </cell>
        </row>
        <row r="704">
          <cell r="D704">
            <v>1540270</v>
          </cell>
          <cell r="E704">
            <v>44781</v>
          </cell>
        </row>
        <row r="705">
          <cell r="D705">
            <v>1541365</v>
          </cell>
          <cell r="E705">
            <v>44785</v>
          </cell>
        </row>
        <row r="706">
          <cell r="D706">
            <v>1543490</v>
          </cell>
          <cell r="E706">
            <v>44795</v>
          </cell>
        </row>
        <row r="707">
          <cell r="D707">
            <v>1544974</v>
          </cell>
          <cell r="E707">
            <v>44799</v>
          </cell>
        </row>
        <row r="708">
          <cell r="D708">
            <v>1547612</v>
          </cell>
          <cell r="E708">
            <v>44809</v>
          </cell>
        </row>
        <row r="709">
          <cell r="D709">
            <v>1552798</v>
          </cell>
          <cell r="E709">
            <v>44818</v>
          </cell>
        </row>
        <row r="710">
          <cell r="D710">
            <v>1555560</v>
          </cell>
          <cell r="E710">
            <v>44824</v>
          </cell>
        </row>
        <row r="711">
          <cell r="D711">
            <v>1489212</v>
          </cell>
          <cell r="E711">
            <v>44659</v>
          </cell>
        </row>
        <row r="712">
          <cell r="D712">
            <v>1499043</v>
          </cell>
          <cell r="E712">
            <v>44680</v>
          </cell>
        </row>
        <row r="713">
          <cell r="D713">
            <v>1505195</v>
          </cell>
          <cell r="E713">
            <v>44699</v>
          </cell>
        </row>
        <row r="714">
          <cell r="D714">
            <v>1512707</v>
          </cell>
          <cell r="E714">
            <v>44713</v>
          </cell>
        </row>
        <row r="715">
          <cell r="D715">
            <v>1514720</v>
          </cell>
          <cell r="E715">
            <v>44720</v>
          </cell>
        </row>
        <row r="716">
          <cell r="D716">
            <v>1518886</v>
          </cell>
          <cell r="E716">
            <v>44728</v>
          </cell>
        </row>
        <row r="717">
          <cell r="D717">
            <v>1523184</v>
          </cell>
          <cell r="E717">
            <v>44735</v>
          </cell>
        </row>
        <row r="718">
          <cell r="D718">
            <v>1525357</v>
          </cell>
          <cell r="E718">
            <v>44742</v>
          </cell>
        </row>
        <row r="719">
          <cell r="D719">
            <v>1528627</v>
          </cell>
          <cell r="E719">
            <v>44750</v>
          </cell>
        </row>
        <row r="720">
          <cell r="D720">
            <v>1534003</v>
          </cell>
          <cell r="E720">
            <v>44764</v>
          </cell>
        </row>
        <row r="721">
          <cell r="D721">
            <v>1537165</v>
          </cell>
          <cell r="E721">
            <v>44771</v>
          </cell>
        </row>
        <row r="722">
          <cell r="D722">
            <v>1540114</v>
          </cell>
          <cell r="E722">
            <v>44778</v>
          </cell>
        </row>
        <row r="723">
          <cell r="D723">
            <v>1541149</v>
          </cell>
          <cell r="E723">
            <v>44789</v>
          </cell>
        </row>
        <row r="724">
          <cell r="D724">
            <v>1544601</v>
          </cell>
          <cell r="E724">
            <v>44797</v>
          </cell>
        </row>
        <row r="725">
          <cell r="D725">
            <v>1546245</v>
          </cell>
          <cell r="E725">
            <v>44804</v>
          </cell>
        </row>
        <row r="726">
          <cell r="D726">
            <v>1548694</v>
          </cell>
          <cell r="E726">
            <v>44811</v>
          </cell>
        </row>
        <row r="727">
          <cell r="D727">
            <v>1553710</v>
          </cell>
          <cell r="E727">
            <v>44819</v>
          </cell>
        </row>
        <row r="728">
          <cell r="D728">
            <v>1556032</v>
          </cell>
          <cell r="E728">
            <v>44825</v>
          </cell>
        </row>
        <row r="729">
          <cell r="D729">
            <v>1560381</v>
          </cell>
          <cell r="E729">
            <v>44834</v>
          </cell>
        </row>
        <row r="730">
          <cell r="D730">
            <v>1349317</v>
          </cell>
          <cell r="E730">
            <v>44306</v>
          </cell>
        </row>
        <row r="731">
          <cell r="D731">
            <v>1341743</v>
          </cell>
          <cell r="E731">
            <v>44284</v>
          </cell>
        </row>
        <row r="732">
          <cell r="D732">
            <v>1348782</v>
          </cell>
          <cell r="E732">
            <v>44301</v>
          </cell>
        </row>
        <row r="733">
          <cell r="D733">
            <v>1350771</v>
          </cell>
          <cell r="E733">
            <v>44312</v>
          </cell>
        </row>
        <row r="734">
          <cell r="D734">
            <v>1359695</v>
          </cell>
          <cell r="E734">
            <v>44320</v>
          </cell>
        </row>
        <row r="735">
          <cell r="D735">
            <v>1361913</v>
          </cell>
          <cell r="E735">
            <v>44322</v>
          </cell>
        </row>
        <row r="736">
          <cell r="D736">
            <v>1362448</v>
          </cell>
          <cell r="E736">
            <v>44327</v>
          </cell>
        </row>
        <row r="737">
          <cell r="D737">
            <v>1364242</v>
          </cell>
          <cell r="E737">
            <v>44333</v>
          </cell>
        </row>
        <row r="738">
          <cell r="D738">
            <v>1367812</v>
          </cell>
          <cell r="E738">
            <v>44342</v>
          </cell>
        </row>
        <row r="739">
          <cell r="D739">
            <v>1369762</v>
          </cell>
          <cell r="E739">
            <v>44348</v>
          </cell>
        </row>
        <row r="740">
          <cell r="D740">
            <v>1372435</v>
          </cell>
          <cell r="E740">
            <v>44356</v>
          </cell>
        </row>
        <row r="741">
          <cell r="D741">
            <v>1375108</v>
          </cell>
          <cell r="E741">
            <v>44363</v>
          </cell>
        </row>
        <row r="742">
          <cell r="D742">
            <v>1377818</v>
          </cell>
          <cell r="E742">
            <v>44370</v>
          </cell>
        </row>
        <row r="743">
          <cell r="D743">
            <v>1380616</v>
          </cell>
          <cell r="E743">
            <v>44384</v>
          </cell>
        </row>
        <row r="744">
          <cell r="D744">
            <v>1386108</v>
          </cell>
          <cell r="E744">
            <v>44392</v>
          </cell>
        </row>
        <row r="745">
          <cell r="D745">
            <v>1388075</v>
          </cell>
          <cell r="E745">
            <v>44397</v>
          </cell>
        </row>
        <row r="746">
          <cell r="D746">
            <v>1390542</v>
          </cell>
          <cell r="E746">
            <v>44404</v>
          </cell>
        </row>
        <row r="747">
          <cell r="D747">
            <v>1392892</v>
          </cell>
          <cell r="E747">
            <v>44412</v>
          </cell>
        </row>
        <row r="748">
          <cell r="D748">
            <v>1397989</v>
          </cell>
          <cell r="E748">
            <v>44434</v>
          </cell>
        </row>
        <row r="749">
          <cell r="D749">
            <v>1400109</v>
          </cell>
          <cell r="E749">
            <v>44440</v>
          </cell>
        </row>
        <row r="750">
          <cell r="D750">
            <v>1402477</v>
          </cell>
          <cell r="E750">
            <v>44447</v>
          </cell>
        </row>
        <row r="751">
          <cell r="D751">
            <v>1405322</v>
          </cell>
          <cell r="E751">
            <v>44454</v>
          </cell>
        </row>
        <row r="752">
          <cell r="D752">
            <v>1407973</v>
          </cell>
          <cell r="E752">
            <v>44460</v>
          </cell>
        </row>
        <row r="753">
          <cell r="D753">
            <v>1413620</v>
          </cell>
          <cell r="E753">
            <v>44475</v>
          </cell>
        </row>
        <row r="754">
          <cell r="D754">
            <v>1435288</v>
          </cell>
          <cell r="E754">
            <v>44524</v>
          </cell>
        </row>
        <row r="755">
          <cell r="D755">
            <v>1454622</v>
          </cell>
          <cell r="E755">
            <v>44578</v>
          </cell>
        </row>
        <row r="756">
          <cell r="D756">
            <v>1459249</v>
          </cell>
          <cell r="E756">
            <v>44587</v>
          </cell>
        </row>
        <row r="757">
          <cell r="D757">
            <v>1465453</v>
          </cell>
          <cell r="E757">
            <v>44603</v>
          </cell>
        </row>
        <row r="758">
          <cell r="D758">
            <v>1468036</v>
          </cell>
          <cell r="E758">
            <v>44610</v>
          </cell>
        </row>
        <row r="759">
          <cell r="D759">
            <v>1471722</v>
          </cell>
          <cell r="E759">
            <v>44617</v>
          </cell>
        </row>
        <row r="760">
          <cell r="D760">
            <v>1473651</v>
          </cell>
          <cell r="E760">
            <v>44622</v>
          </cell>
        </row>
        <row r="761">
          <cell r="D761">
            <v>1478756</v>
          </cell>
          <cell r="E761">
            <v>44635</v>
          </cell>
        </row>
        <row r="762">
          <cell r="D762">
            <v>1480850</v>
          </cell>
          <cell r="E762">
            <v>44638</v>
          </cell>
        </row>
        <row r="763">
          <cell r="D763">
            <v>1484207</v>
          </cell>
          <cell r="E763">
            <v>44648</v>
          </cell>
        </row>
        <row r="764">
          <cell r="D764">
            <v>1486861</v>
          </cell>
          <cell r="E764">
            <v>44652</v>
          </cell>
        </row>
        <row r="765">
          <cell r="D765">
            <v>1489806</v>
          </cell>
          <cell r="E765">
            <v>44659</v>
          </cell>
        </row>
        <row r="766">
          <cell r="D766">
            <v>1493789</v>
          </cell>
          <cell r="E766">
            <v>44665</v>
          </cell>
        </row>
        <row r="767">
          <cell r="D767">
            <v>1496232</v>
          </cell>
          <cell r="E767">
            <v>44673</v>
          </cell>
        </row>
        <row r="768">
          <cell r="D768">
            <v>1497147</v>
          </cell>
          <cell r="E768">
            <v>44677</v>
          </cell>
        </row>
        <row r="769">
          <cell r="D769">
            <v>1498993</v>
          </cell>
          <cell r="E769">
            <v>44679</v>
          </cell>
        </row>
        <row r="770">
          <cell r="D770">
            <v>1501901</v>
          </cell>
          <cell r="E770">
            <v>44687</v>
          </cell>
        </row>
        <row r="771">
          <cell r="D771">
            <v>1504877</v>
          </cell>
          <cell r="E771">
            <v>44694</v>
          </cell>
        </row>
        <row r="772">
          <cell r="D772">
            <v>1510780</v>
          </cell>
          <cell r="E772">
            <v>44708</v>
          </cell>
        </row>
        <row r="773">
          <cell r="D773">
            <v>1513797</v>
          </cell>
          <cell r="E773">
            <v>44718</v>
          </cell>
        </row>
        <row r="774">
          <cell r="D774">
            <v>1516264</v>
          </cell>
          <cell r="E774">
            <v>44722</v>
          </cell>
        </row>
        <row r="775">
          <cell r="D775">
            <v>1519687</v>
          </cell>
          <cell r="E775">
            <v>44729</v>
          </cell>
        </row>
        <row r="776">
          <cell r="D776">
            <v>1522817</v>
          </cell>
          <cell r="E776">
            <v>44736</v>
          </cell>
        </row>
        <row r="777">
          <cell r="D777">
            <v>1526006</v>
          </cell>
          <cell r="E777">
            <v>44743</v>
          </cell>
        </row>
        <row r="778">
          <cell r="D778">
            <v>1529326</v>
          </cell>
          <cell r="E778">
            <v>44750</v>
          </cell>
        </row>
        <row r="779">
          <cell r="D779">
            <v>1532335</v>
          </cell>
          <cell r="E779">
            <v>44757</v>
          </cell>
        </row>
        <row r="780">
          <cell r="D780">
            <v>1534580</v>
          </cell>
          <cell r="E780">
            <v>44764</v>
          </cell>
        </row>
        <row r="781">
          <cell r="D781">
            <v>1537453</v>
          </cell>
          <cell r="E781">
            <v>44771</v>
          </cell>
        </row>
        <row r="782">
          <cell r="D782">
            <v>1539847</v>
          </cell>
          <cell r="E782">
            <v>44778</v>
          </cell>
        </row>
        <row r="783">
          <cell r="D783">
            <v>1541554</v>
          </cell>
          <cell r="E783">
            <v>44785</v>
          </cell>
        </row>
        <row r="784">
          <cell r="D784">
            <v>1545119</v>
          </cell>
          <cell r="E784">
            <v>44799</v>
          </cell>
        </row>
        <row r="785">
          <cell r="D785">
            <v>1547816</v>
          </cell>
          <cell r="E785">
            <v>44806</v>
          </cell>
        </row>
        <row r="786">
          <cell r="D786">
            <v>1551335</v>
          </cell>
          <cell r="E786">
            <v>44813</v>
          </cell>
        </row>
        <row r="787">
          <cell r="D787">
            <v>1554352</v>
          </cell>
          <cell r="E787">
            <v>44820</v>
          </cell>
        </row>
        <row r="788">
          <cell r="D788">
            <v>1557344</v>
          </cell>
          <cell r="E788">
            <v>44827</v>
          </cell>
        </row>
        <row r="789">
          <cell r="D789">
            <v>1560441</v>
          </cell>
          <cell r="E789">
            <v>44834</v>
          </cell>
        </row>
        <row r="790">
          <cell r="D790">
            <v>1544828</v>
          </cell>
          <cell r="E790">
            <v>44798</v>
          </cell>
        </row>
        <row r="791">
          <cell r="D791">
            <v>1518890</v>
          </cell>
          <cell r="E791">
            <v>44728</v>
          </cell>
        </row>
        <row r="792">
          <cell r="D792">
            <v>1524299</v>
          </cell>
          <cell r="E792">
            <v>44742</v>
          </cell>
        </row>
        <row r="793">
          <cell r="D793">
            <v>1527104</v>
          </cell>
          <cell r="E793">
            <v>44749</v>
          </cell>
        </row>
        <row r="794">
          <cell r="D794">
            <v>1535547</v>
          </cell>
          <cell r="E794">
            <v>44770</v>
          </cell>
        </row>
        <row r="795">
          <cell r="D795">
            <v>1504856</v>
          </cell>
          <cell r="E795">
            <v>44693</v>
          </cell>
        </row>
        <row r="796">
          <cell r="D796">
            <v>1514229</v>
          </cell>
          <cell r="E796">
            <v>44722</v>
          </cell>
        </row>
        <row r="797">
          <cell r="D797">
            <v>1518611</v>
          </cell>
          <cell r="E797">
            <v>44729</v>
          </cell>
        </row>
        <row r="798">
          <cell r="D798">
            <v>1521364</v>
          </cell>
          <cell r="E798">
            <v>44736</v>
          </cell>
        </row>
        <row r="799">
          <cell r="D799">
            <v>1524040</v>
          </cell>
          <cell r="E799">
            <v>44743</v>
          </cell>
        </row>
        <row r="800">
          <cell r="D800">
            <v>1528622</v>
          </cell>
          <cell r="E800">
            <v>44750</v>
          </cell>
        </row>
        <row r="801">
          <cell r="D801">
            <v>1531098</v>
          </cell>
          <cell r="E801">
            <v>44764</v>
          </cell>
        </row>
        <row r="802">
          <cell r="D802">
            <v>1536013</v>
          </cell>
          <cell r="E802">
            <v>44774</v>
          </cell>
        </row>
        <row r="803">
          <cell r="D803">
            <v>1542259</v>
          </cell>
          <cell r="E803">
            <v>44789</v>
          </cell>
        </row>
        <row r="804">
          <cell r="D804">
            <v>1543730</v>
          </cell>
          <cell r="E804">
            <v>44798</v>
          </cell>
        </row>
        <row r="805">
          <cell r="D805">
            <v>1545008</v>
          </cell>
          <cell r="E805">
            <v>44798</v>
          </cell>
        </row>
        <row r="806">
          <cell r="D806">
            <v>1553705</v>
          </cell>
          <cell r="E806">
            <v>44819</v>
          </cell>
        </row>
        <row r="807">
          <cell r="D807">
            <v>1556033</v>
          </cell>
          <cell r="E807">
            <v>44826</v>
          </cell>
        </row>
        <row r="808">
          <cell r="D808">
            <v>1560023</v>
          </cell>
          <cell r="E808">
            <v>44833</v>
          </cell>
        </row>
        <row r="809">
          <cell r="D809">
            <v>1536974</v>
          </cell>
          <cell r="E809">
            <v>44770</v>
          </cell>
        </row>
        <row r="810">
          <cell r="D810">
            <v>1545505</v>
          </cell>
          <cell r="E810">
            <v>44802</v>
          </cell>
        </row>
        <row r="811">
          <cell r="D811">
            <v>1326972</v>
          </cell>
          <cell r="E811">
            <v>44249</v>
          </cell>
        </row>
        <row r="812">
          <cell r="D812">
            <v>1307752</v>
          </cell>
          <cell r="E812">
            <v>44193</v>
          </cell>
        </row>
        <row r="813">
          <cell r="D813">
            <v>1307754</v>
          </cell>
          <cell r="E813">
            <v>44193</v>
          </cell>
        </row>
        <row r="814">
          <cell r="D814">
            <v>1309250</v>
          </cell>
          <cell r="E814">
            <v>44201</v>
          </cell>
        </row>
        <row r="815">
          <cell r="D815">
            <v>1310495</v>
          </cell>
          <cell r="E815">
            <v>44204</v>
          </cell>
        </row>
        <row r="816">
          <cell r="D816">
            <v>1310502</v>
          </cell>
          <cell r="E816">
            <v>44204</v>
          </cell>
        </row>
        <row r="817">
          <cell r="D817">
            <v>1311894</v>
          </cell>
          <cell r="E817">
            <v>44209</v>
          </cell>
        </row>
        <row r="818">
          <cell r="D818">
            <v>1312188</v>
          </cell>
          <cell r="E818">
            <v>44209</v>
          </cell>
        </row>
        <row r="819">
          <cell r="D819">
            <v>1315534</v>
          </cell>
          <cell r="E819">
            <v>44218</v>
          </cell>
        </row>
        <row r="820">
          <cell r="D820">
            <v>1315539</v>
          </cell>
          <cell r="E820">
            <v>44218</v>
          </cell>
        </row>
        <row r="821">
          <cell r="D821">
            <v>1314879</v>
          </cell>
          <cell r="E821">
            <v>44218</v>
          </cell>
        </row>
        <row r="822">
          <cell r="D822">
            <v>1315511</v>
          </cell>
          <cell r="E822">
            <v>44223</v>
          </cell>
        </row>
        <row r="823">
          <cell r="D823">
            <v>1315510</v>
          </cell>
          <cell r="E823">
            <v>44223</v>
          </cell>
        </row>
        <row r="824">
          <cell r="D824">
            <v>1317054</v>
          </cell>
          <cell r="E824">
            <v>44224</v>
          </cell>
        </row>
        <row r="825">
          <cell r="D825">
            <v>1316253</v>
          </cell>
          <cell r="E825">
            <v>44224</v>
          </cell>
        </row>
        <row r="826">
          <cell r="D826">
            <v>1318392</v>
          </cell>
          <cell r="E826">
            <v>44228</v>
          </cell>
        </row>
        <row r="827">
          <cell r="D827">
            <v>1319314</v>
          </cell>
          <cell r="E827">
            <v>44230</v>
          </cell>
        </row>
        <row r="828">
          <cell r="D828">
            <v>1319315</v>
          </cell>
          <cell r="E828">
            <v>44230</v>
          </cell>
        </row>
        <row r="829">
          <cell r="D829">
            <v>1320298</v>
          </cell>
          <cell r="E829">
            <v>44235</v>
          </cell>
        </row>
        <row r="830">
          <cell r="D830">
            <v>1320301</v>
          </cell>
          <cell r="E830">
            <v>44235</v>
          </cell>
        </row>
        <row r="831">
          <cell r="D831">
            <v>1320812</v>
          </cell>
          <cell r="E831">
            <v>44235</v>
          </cell>
        </row>
        <row r="832">
          <cell r="D832">
            <v>1320276</v>
          </cell>
          <cell r="E832">
            <v>44235</v>
          </cell>
        </row>
        <row r="833">
          <cell r="D833">
            <v>1320285</v>
          </cell>
          <cell r="E833">
            <v>44235</v>
          </cell>
        </row>
        <row r="834">
          <cell r="D834">
            <v>1320287</v>
          </cell>
          <cell r="E834">
            <v>44235</v>
          </cell>
        </row>
        <row r="835">
          <cell r="D835">
            <v>1320292</v>
          </cell>
          <cell r="E835">
            <v>44235</v>
          </cell>
        </row>
        <row r="836">
          <cell r="D836">
            <v>1320290</v>
          </cell>
          <cell r="E836">
            <v>44235</v>
          </cell>
        </row>
        <row r="837">
          <cell r="D837">
            <v>1320281</v>
          </cell>
          <cell r="E837">
            <v>44235</v>
          </cell>
        </row>
        <row r="838">
          <cell r="D838">
            <v>1320294</v>
          </cell>
          <cell r="E838">
            <v>44235</v>
          </cell>
        </row>
        <row r="839">
          <cell r="D839">
            <v>1320347</v>
          </cell>
          <cell r="E839">
            <v>44235</v>
          </cell>
        </row>
        <row r="840">
          <cell r="D840">
            <v>1322249</v>
          </cell>
          <cell r="E840">
            <v>44238</v>
          </cell>
        </row>
        <row r="841">
          <cell r="D841">
            <v>1322227</v>
          </cell>
          <cell r="E841">
            <v>44238</v>
          </cell>
        </row>
        <row r="842">
          <cell r="D842">
            <v>1323371</v>
          </cell>
          <cell r="E842">
            <v>44242</v>
          </cell>
        </row>
        <row r="843">
          <cell r="D843">
            <v>1325259</v>
          </cell>
          <cell r="E843">
            <v>44244</v>
          </cell>
        </row>
        <row r="844">
          <cell r="D844">
            <v>1326061</v>
          </cell>
          <cell r="E844">
            <v>44245</v>
          </cell>
        </row>
        <row r="845">
          <cell r="D845">
            <v>1326889</v>
          </cell>
          <cell r="E845">
            <v>44249</v>
          </cell>
        </row>
        <row r="846">
          <cell r="D846">
            <v>1326899</v>
          </cell>
          <cell r="E846">
            <v>44249</v>
          </cell>
        </row>
        <row r="847">
          <cell r="D847">
            <v>1326926</v>
          </cell>
          <cell r="E847">
            <v>44249</v>
          </cell>
        </row>
        <row r="848">
          <cell r="D848">
            <v>1326895</v>
          </cell>
          <cell r="E848">
            <v>44249</v>
          </cell>
        </row>
        <row r="849">
          <cell r="D849">
            <v>1326918</v>
          </cell>
          <cell r="E849">
            <v>44249</v>
          </cell>
        </row>
        <row r="850">
          <cell r="D850">
            <v>1326652</v>
          </cell>
          <cell r="E850">
            <v>44249</v>
          </cell>
        </row>
        <row r="851">
          <cell r="D851">
            <v>1326892</v>
          </cell>
          <cell r="E851">
            <v>44249</v>
          </cell>
        </row>
        <row r="852">
          <cell r="D852">
            <v>1326923</v>
          </cell>
          <cell r="E852">
            <v>44249</v>
          </cell>
        </row>
        <row r="853">
          <cell r="D853">
            <v>1331245</v>
          </cell>
          <cell r="E853">
            <v>44252</v>
          </cell>
        </row>
        <row r="854">
          <cell r="D854">
            <v>1331948</v>
          </cell>
          <cell r="E854">
            <v>44253</v>
          </cell>
        </row>
        <row r="855">
          <cell r="D855">
            <v>1331950</v>
          </cell>
          <cell r="E855">
            <v>44253</v>
          </cell>
        </row>
        <row r="856">
          <cell r="D856">
            <v>1331949</v>
          </cell>
          <cell r="E856">
            <v>44253</v>
          </cell>
        </row>
        <row r="857">
          <cell r="D857">
            <v>1333227</v>
          </cell>
          <cell r="E857">
            <v>44258</v>
          </cell>
        </row>
        <row r="858">
          <cell r="D858">
            <v>1334249</v>
          </cell>
          <cell r="E858">
            <v>44260</v>
          </cell>
        </row>
        <row r="859">
          <cell r="D859">
            <v>1335981</v>
          </cell>
          <cell r="E859">
            <v>44265</v>
          </cell>
        </row>
        <row r="860">
          <cell r="D860">
            <v>1335995</v>
          </cell>
          <cell r="E860">
            <v>44265</v>
          </cell>
        </row>
        <row r="861">
          <cell r="D861">
            <v>1335998</v>
          </cell>
          <cell r="E861">
            <v>44265</v>
          </cell>
        </row>
        <row r="862">
          <cell r="D862">
            <v>1335991</v>
          </cell>
          <cell r="E862">
            <v>44265</v>
          </cell>
        </row>
        <row r="863">
          <cell r="D863">
            <v>1337321</v>
          </cell>
          <cell r="E863">
            <v>44270</v>
          </cell>
        </row>
        <row r="864">
          <cell r="D864">
            <v>1337756</v>
          </cell>
          <cell r="E864">
            <v>44271</v>
          </cell>
        </row>
        <row r="865">
          <cell r="D865">
            <v>1337765</v>
          </cell>
          <cell r="E865">
            <v>44271</v>
          </cell>
        </row>
        <row r="866">
          <cell r="D866">
            <v>1337958</v>
          </cell>
          <cell r="E866">
            <v>44271</v>
          </cell>
        </row>
        <row r="867">
          <cell r="D867">
            <v>1338078</v>
          </cell>
          <cell r="E867">
            <v>44271</v>
          </cell>
        </row>
        <row r="868">
          <cell r="D868">
            <v>1337761</v>
          </cell>
          <cell r="E868">
            <v>44271</v>
          </cell>
        </row>
        <row r="869">
          <cell r="D869">
            <v>1338946</v>
          </cell>
          <cell r="E869">
            <v>44273</v>
          </cell>
        </row>
        <row r="870">
          <cell r="D870">
            <v>1339834</v>
          </cell>
          <cell r="E870">
            <v>44277</v>
          </cell>
        </row>
        <row r="871">
          <cell r="D871">
            <v>1341139</v>
          </cell>
          <cell r="E871">
            <v>44279</v>
          </cell>
        </row>
        <row r="872">
          <cell r="D872">
            <v>1341127</v>
          </cell>
          <cell r="E872">
            <v>44279</v>
          </cell>
        </row>
        <row r="873">
          <cell r="D873">
            <v>1341132</v>
          </cell>
          <cell r="E873">
            <v>44279</v>
          </cell>
        </row>
        <row r="874">
          <cell r="D874">
            <v>1341121</v>
          </cell>
          <cell r="E874">
            <v>44279</v>
          </cell>
        </row>
        <row r="875">
          <cell r="D875">
            <v>1342278</v>
          </cell>
          <cell r="E875">
            <v>44284</v>
          </cell>
        </row>
        <row r="876">
          <cell r="D876">
            <v>1342772</v>
          </cell>
          <cell r="E876">
            <v>44285</v>
          </cell>
        </row>
        <row r="877">
          <cell r="D877">
            <v>1342775</v>
          </cell>
          <cell r="E877">
            <v>44285</v>
          </cell>
        </row>
        <row r="878">
          <cell r="D878">
            <v>1342785</v>
          </cell>
          <cell r="E878">
            <v>44285</v>
          </cell>
        </row>
        <row r="879">
          <cell r="D879">
            <v>1342780</v>
          </cell>
          <cell r="E879">
            <v>44285</v>
          </cell>
        </row>
        <row r="880">
          <cell r="D880">
            <v>1343983</v>
          </cell>
          <cell r="E880">
            <v>44287</v>
          </cell>
        </row>
        <row r="881">
          <cell r="D881">
            <v>1345157</v>
          </cell>
          <cell r="E881">
            <v>44292</v>
          </cell>
        </row>
        <row r="882">
          <cell r="D882">
            <v>1345545</v>
          </cell>
          <cell r="E882">
            <v>44293</v>
          </cell>
        </row>
        <row r="883">
          <cell r="D883">
            <v>1346496</v>
          </cell>
          <cell r="E883">
            <v>44295</v>
          </cell>
        </row>
        <row r="884">
          <cell r="D884">
            <v>1346501</v>
          </cell>
          <cell r="E884">
            <v>44295</v>
          </cell>
        </row>
        <row r="885">
          <cell r="D885">
            <v>1346397</v>
          </cell>
          <cell r="E885">
            <v>44295</v>
          </cell>
        </row>
        <row r="886">
          <cell r="D886">
            <v>1346890</v>
          </cell>
          <cell r="E886">
            <v>44298</v>
          </cell>
        </row>
        <row r="887">
          <cell r="D887">
            <v>1346903</v>
          </cell>
          <cell r="E887">
            <v>44298</v>
          </cell>
        </row>
        <row r="888">
          <cell r="D888">
            <v>1346894</v>
          </cell>
          <cell r="E888">
            <v>44298</v>
          </cell>
        </row>
        <row r="889">
          <cell r="D889">
            <v>1348614</v>
          </cell>
          <cell r="E889">
            <v>44301</v>
          </cell>
        </row>
        <row r="890">
          <cell r="D890">
            <v>1348848</v>
          </cell>
          <cell r="E890">
            <v>44302</v>
          </cell>
        </row>
        <row r="891">
          <cell r="D891">
            <v>1349481</v>
          </cell>
          <cell r="E891">
            <v>44305</v>
          </cell>
        </row>
        <row r="892">
          <cell r="D892">
            <v>1350069</v>
          </cell>
          <cell r="E892">
            <v>44306</v>
          </cell>
        </row>
        <row r="893">
          <cell r="D893">
            <v>1349851</v>
          </cell>
          <cell r="E893">
            <v>44306</v>
          </cell>
        </row>
        <row r="894">
          <cell r="D894">
            <v>1349841</v>
          </cell>
          <cell r="E894">
            <v>44306</v>
          </cell>
        </row>
        <row r="895">
          <cell r="D895">
            <v>1350064</v>
          </cell>
          <cell r="E895">
            <v>44306</v>
          </cell>
        </row>
        <row r="896">
          <cell r="D896">
            <v>1350444</v>
          </cell>
          <cell r="E896">
            <v>44307</v>
          </cell>
        </row>
        <row r="897">
          <cell r="D897">
            <v>1352400</v>
          </cell>
          <cell r="E897">
            <v>44313</v>
          </cell>
        </row>
        <row r="898">
          <cell r="D898">
            <v>1360012</v>
          </cell>
          <cell r="E898">
            <v>44319</v>
          </cell>
        </row>
        <row r="899">
          <cell r="D899">
            <v>1360889</v>
          </cell>
          <cell r="E899">
            <v>44320</v>
          </cell>
        </row>
        <row r="900">
          <cell r="D900">
            <v>1360879</v>
          </cell>
          <cell r="E900">
            <v>44320</v>
          </cell>
        </row>
        <row r="901">
          <cell r="D901">
            <v>1364031</v>
          </cell>
          <cell r="E901">
            <v>44328</v>
          </cell>
        </row>
        <row r="902">
          <cell r="D902">
            <v>1364067</v>
          </cell>
          <cell r="E902">
            <v>44328</v>
          </cell>
        </row>
        <row r="903">
          <cell r="D903">
            <v>1364357</v>
          </cell>
          <cell r="E903">
            <v>44330</v>
          </cell>
        </row>
        <row r="904">
          <cell r="D904">
            <v>1364350</v>
          </cell>
          <cell r="E904">
            <v>44330</v>
          </cell>
        </row>
        <row r="905">
          <cell r="D905">
            <v>1364897</v>
          </cell>
          <cell r="E905">
            <v>44333</v>
          </cell>
        </row>
        <row r="906">
          <cell r="D906">
            <v>1364918</v>
          </cell>
          <cell r="E906">
            <v>44333</v>
          </cell>
        </row>
        <row r="907">
          <cell r="D907">
            <v>1364913</v>
          </cell>
          <cell r="E907">
            <v>44333</v>
          </cell>
        </row>
        <row r="908">
          <cell r="D908">
            <v>1364892</v>
          </cell>
          <cell r="E908">
            <v>44333</v>
          </cell>
        </row>
        <row r="909">
          <cell r="D909">
            <v>1364886</v>
          </cell>
          <cell r="E909">
            <v>44333</v>
          </cell>
        </row>
        <row r="910">
          <cell r="D910">
            <v>1364905</v>
          </cell>
          <cell r="E910">
            <v>44333</v>
          </cell>
        </row>
        <row r="911">
          <cell r="D911">
            <v>1364877</v>
          </cell>
          <cell r="E911">
            <v>44333</v>
          </cell>
        </row>
        <row r="912">
          <cell r="D912">
            <v>1370254</v>
          </cell>
          <cell r="E912">
            <v>44348</v>
          </cell>
        </row>
        <row r="913">
          <cell r="D913">
            <v>1370989</v>
          </cell>
          <cell r="E913">
            <v>44349</v>
          </cell>
        </row>
        <row r="914">
          <cell r="D914">
            <v>1371122</v>
          </cell>
          <cell r="E914">
            <v>44349</v>
          </cell>
        </row>
        <row r="915">
          <cell r="D915">
            <v>1371124</v>
          </cell>
          <cell r="E915">
            <v>44349</v>
          </cell>
        </row>
        <row r="916">
          <cell r="D916">
            <v>1371344</v>
          </cell>
          <cell r="E916">
            <v>44350</v>
          </cell>
        </row>
        <row r="917">
          <cell r="D917">
            <v>1376211</v>
          </cell>
          <cell r="E917">
            <v>44363</v>
          </cell>
        </row>
        <row r="918">
          <cell r="D918">
            <v>1377985</v>
          </cell>
          <cell r="E918">
            <v>44368</v>
          </cell>
        </row>
        <row r="919">
          <cell r="D919">
            <v>1377988</v>
          </cell>
          <cell r="E919">
            <v>44368</v>
          </cell>
        </row>
        <row r="920">
          <cell r="D920">
            <v>1377990</v>
          </cell>
          <cell r="E920">
            <v>44368</v>
          </cell>
        </row>
        <row r="921">
          <cell r="D921">
            <v>1380010</v>
          </cell>
          <cell r="E921">
            <v>44372</v>
          </cell>
        </row>
        <row r="922">
          <cell r="D922">
            <v>1382967</v>
          </cell>
          <cell r="E922">
            <v>44379</v>
          </cell>
        </row>
        <row r="923">
          <cell r="D923">
            <v>1382822</v>
          </cell>
          <cell r="E923">
            <v>44379</v>
          </cell>
        </row>
        <row r="924">
          <cell r="D924">
            <v>1386246</v>
          </cell>
          <cell r="E924">
            <v>44389</v>
          </cell>
        </row>
        <row r="925">
          <cell r="D925">
            <v>1386243</v>
          </cell>
          <cell r="E925">
            <v>44389</v>
          </cell>
        </row>
        <row r="926">
          <cell r="D926">
            <v>1386802</v>
          </cell>
          <cell r="E926">
            <v>44392</v>
          </cell>
        </row>
        <row r="927">
          <cell r="D927">
            <v>1388338</v>
          </cell>
          <cell r="E927">
            <v>44397</v>
          </cell>
        </row>
        <row r="928">
          <cell r="D928">
            <v>1390467</v>
          </cell>
          <cell r="E928">
            <v>44403</v>
          </cell>
        </row>
        <row r="929">
          <cell r="D929">
            <v>1390468</v>
          </cell>
          <cell r="E929">
            <v>44403</v>
          </cell>
        </row>
        <row r="930">
          <cell r="D930">
            <v>1391679</v>
          </cell>
          <cell r="E930">
            <v>44405</v>
          </cell>
        </row>
        <row r="931">
          <cell r="D931">
            <v>1392212</v>
          </cell>
          <cell r="E931">
            <v>44406</v>
          </cell>
        </row>
        <row r="932">
          <cell r="D932">
            <v>1392223</v>
          </cell>
          <cell r="E932">
            <v>44406</v>
          </cell>
        </row>
        <row r="933">
          <cell r="D933">
            <v>1393857</v>
          </cell>
          <cell r="E933">
            <v>44412</v>
          </cell>
        </row>
        <row r="934">
          <cell r="D934">
            <v>1394313</v>
          </cell>
          <cell r="E934">
            <v>44414</v>
          </cell>
        </row>
        <row r="935">
          <cell r="D935">
            <v>1394609</v>
          </cell>
          <cell r="E935">
            <v>44414</v>
          </cell>
        </row>
        <row r="936">
          <cell r="D936">
            <v>1395922</v>
          </cell>
          <cell r="E936">
            <v>44419</v>
          </cell>
        </row>
        <row r="937">
          <cell r="D937">
            <v>1395632</v>
          </cell>
          <cell r="E937">
            <v>44419</v>
          </cell>
        </row>
        <row r="938">
          <cell r="D938">
            <v>1395637</v>
          </cell>
          <cell r="E938">
            <v>44419</v>
          </cell>
        </row>
        <row r="939">
          <cell r="D939">
            <v>1395860</v>
          </cell>
          <cell r="E939">
            <v>44420</v>
          </cell>
        </row>
        <row r="940">
          <cell r="D940">
            <v>1395861</v>
          </cell>
          <cell r="E940">
            <v>44420</v>
          </cell>
        </row>
        <row r="941">
          <cell r="D941">
            <v>1395727</v>
          </cell>
          <cell r="E941">
            <v>44420</v>
          </cell>
        </row>
        <row r="942">
          <cell r="D942">
            <v>1395725</v>
          </cell>
          <cell r="E942">
            <v>44420</v>
          </cell>
        </row>
        <row r="943">
          <cell r="D943">
            <v>1396870</v>
          </cell>
          <cell r="E943">
            <v>44425</v>
          </cell>
        </row>
        <row r="944">
          <cell r="D944">
            <v>1396873</v>
          </cell>
          <cell r="E944">
            <v>44425</v>
          </cell>
        </row>
        <row r="945">
          <cell r="D945">
            <v>1397311</v>
          </cell>
          <cell r="E945">
            <v>44427</v>
          </cell>
        </row>
        <row r="946">
          <cell r="D946">
            <v>1397665</v>
          </cell>
          <cell r="E946">
            <v>44428</v>
          </cell>
        </row>
        <row r="947">
          <cell r="D947">
            <v>1398101</v>
          </cell>
          <cell r="E947">
            <v>44431</v>
          </cell>
        </row>
        <row r="948">
          <cell r="D948">
            <v>1398110</v>
          </cell>
          <cell r="E948">
            <v>44431</v>
          </cell>
        </row>
        <row r="949">
          <cell r="D949">
            <v>1397848</v>
          </cell>
          <cell r="E949">
            <v>44431</v>
          </cell>
        </row>
        <row r="950">
          <cell r="D950">
            <v>1398509</v>
          </cell>
          <cell r="E950">
            <v>44432</v>
          </cell>
        </row>
        <row r="951">
          <cell r="D951">
            <v>1400050</v>
          </cell>
          <cell r="E951">
            <v>44438</v>
          </cell>
        </row>
        <row r="952">
          <cell r="D952">
            <v>1400054</v>
          </cell>
          <cell r="E952">
            <v>44438</v>
          </cell>
        </row>
        <row r="953">
          <cell r="D953">
            <v>1400047</v>
          </cell>
          <cell r="E953">
            <v>44438</v>
          </cell>
        </row>
        <row r="954">
          <cell r="D954">
            <v>1402212</v>
          </cell>
          <cell r="E954">
            <v>44445</v>
          </cell>
        </row>
        <row r="955">
          <cell r="D955">
            <v>1404080</v>
          </cell>
          <cell r="E955">
            <v>44448</v>
          </cell>
        </row>
        <row r="956">
          <cell r="D956">
            <v>1405348</v>
          </cell>
          <cell r="E956">
            <v>44452</v>
          </cell>
        </row>
        <row r="957">
          <cell r="D957">
            <v>1405216</v>
          </cell>
          <cell r="E957">
            <v>44452</v>
          </cell>
        </row>
        <row r="958">
          <cell r="D958">
            <v>1408407</v>
          </cell>
          <cell r="E958">
            <v>44459</v>
          </cell>
        </row>
        <row r="959">
          <cell r="D959">
            <v>1409229</v>
          </cell>
          <cell r="E959">
            <v>44461</v>
          </cell>
        </row>
        <row r="960">
          <cell r="D960">
            <v>1410529</v>
          </cell>
          <cell r="E960">
            <v>44466</v>
          </cell>
        </row>
        <row r="961">
          <cell r="D961">
            <v>1410827</v>
          </cell>
          <cell r="E961">
            <v>44466</v>
          </cell>
        </row>
        <row r="962">
          <cell r="D962">
            <v>1411021</v>
          </cell>
          <cell r="E962">
            <v>44466</v>
          </cell>
        </row>
        <row r="963">
          <cell r="D963">
            <v>1411640</v>
          </cell>
          <cell r="E963">
            <v>44467</v>
          </cell>
        </row>
        <row r="964">
          <cell r="D964">
            <v>1411641</v>
          </cell>
          <cell r="E964">
            <v>44467</v>
          </cell>
        </row>
        <row r="965">
          <cell r="D965">
            <v>1411644</v>
          </cell>
          <cell r="E965">
            <v>44467</v>
          </cell>
        </row>
        <row r="966">
          <cell r="D966">
            <v>1420661</v>
          </cell>
          <cell r="E966">
            <v>44489</v>
          </cell>
        </row>
        <row r="967">
          <cell r="D967">
            <v>1427239</v>
          </cell>
          <cell r="E967">
            <v>44504</v>
          </cell>
        </row>
        <row r="968">
          <cell r="D968">
            <v>1442391</v>
          </cell>
          <cell r="E968">
            <v>44539</v>
          </cell>
        </row>
        <row r="969">
          <cell r="D969">
            <v>1443443</v>
          </cell>
          <cell r="E969">
            <v>44540</v>
          </cell>
        </row>
        <row r="970">
          <cell r="D970">
            <v>1446579</v>
          </cell>
          <cell r="E970">
            <v>44550</v>
          </cell>
        </row>
        <row r="971">
          <cell r="D971">
            <v>1449067</v>
          </cell>
          <cell r="E971">
            <v>44554</v>
          </cell>
        </row>
        <row r="972">
          <cell r="D972">
            <v>1449071</v>
          </cell>
          <cell r="E972">
            <v>44557</v>
          </cell>
        </row>
        <row r="973">
          <cell r="D973">
            <v>1449069</v>
          </cell>
          <cell r="E973">
            <v>44557</v>
          </cell>
        </row>
        <row r="974">
          <cell r="D974">
            <v>1449382</v>
          </cell>
          <cell r="E974">
            <v>44558</v>
          </cell>
        </row>
        <row r="975">
          <cell r="D975">
            <v>1450103</v>
          </cell>
          <cell r="E975">
            <v>44560</v>
          </cell>
        </row>
        <row r="976">
          <cell r="D976">
            <v>1450191</v>
          </cell>
          <cell r="E976">
            <v>44564</v>
          </cell>
        </row>
        <row r="977">
          <cell r="D977">
            <v>1450194</v>
          </cell>
          <cell r="E977">
            <v>44564</v>
          </cell>
        </row>
        <row r="978">
          <cell r="D978">
            <v>1451225</v>
          </cell>
          <cell r="E978">
            <v>44566</v>
          </cell>
        </row>
        <row r="979">
          <cell r="D979">
            <v>1452476</v>
          </cell>
          <cell r="E979">
            <v>44571</v>
          </cell>
        </row>
        <row r="980">
          <cell r="D980">
            <v>1453720</v>
          </cell>
          <cell r="E980">
            <v>44572</v>
          </cell>
        </row>
        <row r="981">
          <cell r="D981">
            <v>1453008</v>
          </cell>
          <cell r="E981">
            <v>44572</v>
          </cell>
        </row>
        <row r="982">
          <cell r="D982">
            <v>1453723</v>
          </cell>
          <cell r="E982">
            <v>44572</v>
          </cell>
        </row>
        <row r="983">
          <cell r="D983">
            <v>1454811</v>
          </cell>
          <cell r="E983">
            <v>44574</v>
          </cell>
        </row>
        <row r="984">
          <cell r="D984">
            <v>1457123</v>
          </cell>
          <cell r="E984">
            <v>44580</v>
          </cell>
        </row>
        <row r="985">
          <cell r="D985">
            <v>1457742</v>
          </cell>
          <cell r="E985">
            <v>44581</v>
          </cell>
        </row>
        <row r="986">
          <cell r="D986">
            <v>1459220</v>
          </cell>
          <cell r="E986">
            <v>44586</v>
          </cell>
        </row>
        <row r="987">
          <cell r="D987">
            <v>1459469</v>
          </cell>
          <cell r="E987">
            <v>44586</v>
          </cell>
        </row>
        <row r="988">
          <cell r="D988">
            <v>1459977</v>
          </cell>
          <cell r="E988">
            <v>44587</v>
          </cell>
        </row>
        <row r="989">
          <cell r="D989">
            <v>1462195</v>
          </cell>
          <cell r="E989">
            <v>44593</v>
          </cell>
        </row>
        <row r="990">
          <cell r="D990">
            <v>1464684</v>
          </cell>
          <cell r="E990">
            <v>44600</v>
          </cell>
        </row>
        <row r="991">
          <cell r="D991">
            <v>1464679</v>
          </cell>
          <cell r="E991">
            <v>44600</v>
          </cell>
        </row>
        <row r="992">
          <cell r="D992">
            <v>1464680</v>
          </cell>
          <cell r="E992">
            <v>44600</v>
          </cell>
        </row>
        <row r="993">
          <cell r="D993">
            <v>1464682</v>
          </cell>
          <cell r="E993">
            <v>44600</v>
          </cell>
        </row>
        <row r="994">
          <cell r="D994">
            <v>1464685</v>
          </cell>
          <cell r="E994">
            <v>44600</v>
          </cell>
        </row>
        <row r="995">
          <cell r="D995">
            <v>1464672</v>
          </cell>
          <cell r="E995">
            <v>44600</v>
          </cell>
        </row>
        <row r="996">
          <cell r="D996">
            <v>1464678</v>
          </cell>
          <cell r="E996">
            <v>44600</v>
          </cell>
        </row>
        <row r="997">
          <cell r="D997">
            <v>1464666</v>
          </cell>
          <cell r="E997">
            <v>44600</v>
          </cell>
        </row>
        <row r="998">
          <cell r="D998">
            <v>1465465</v>
          </cell>
          <cell r="E998">
            <v>44601</v>
          </cell>
        </row>
        <row r="999">
          <cell r="D999">
            <v>1467156</v>
          </cell>
          <cell r="E999">
            <v>44606</v>
          </cell>
        </row>
        <row r="1000">
          <cell r="D1000">
            <v>1467155</v>
          </cell>
          <cell r="E1000">
            <v>44606</v>
          </cell>
        </row>
        <row r="1001">
          <cell r="D1001">
            <v>1467925</v>
          </cell>
          <cell r="E1001">
            <v>44607</v>
          </cell>
        </row>
        <row r="1002">
          <cell r="D1002">
            <v>1467994</v>
          </cell>
          <cell r="E1002">
            <v>44607</v>
          </cell>
        </row>
        <row r="1003">
          <cell r="D1003">
            <v>1467970</v>
          </cell>
          <cell r="E1003">
            <v>44607</v>
          </cell>
        </row>
        <row r="1004">
          <cell r="D1004">
            <v>1469677</v>
          </cell>
          <cell r="E1004">
            <v>44610</v>
          </cell>
        </row>
        <row r="1005">
          <cell r="D1005">
            <v>1469674</v>
          </cell>
          <cell r="E1005">
            <v>44610</v>
          </cell>
        </row>
        <row r="1006">
          <cell r="D1006">
            <v>1469675</v>
          </cell>
          <cell r="E1006">
            <v>44610</v>
          </cell>
        </row>
        <row r="1007">
          <cell r="D1007">
            <v>1469759</v>
          </cell>
          <cell r="E1007">
            <v>44610</v>
          </cell>
        </row>
        <row r="1008">
          <cell r="D1008">
            <v>1469758</v>
          </cell>
          <cell r="E1008">
            <v>44610</v>
          </cell>
        </row>
        <row r="1009">
          <cell r="D1009">
            <v>1469560</v>
          </cell>
          <cell r="E1009">
            <v>44610</v>
          </cell>
        </row>
        <row r="1010">
          <cell r="D1010">
            <v>1469678</v>
          </cell>
          <cell r="E1010">
            <v>44610</v>
          </cell>
        </row>
        <row r="1011">
          <cell r="D1011">
            <v>1469760</v>
          </cell>
          <cell r="E1011">
            <v>44610</v>
          </cell>
        </row>
        <row r="1012">
          <cell r="D1012">
            <v>1469441</v>
          </cell>
          <cell r="E1012">
            <v>44610</v>
          </cell>
        </row>
        <row r="1013">
          <cell r="D1013">
            <v>1470075</v>
          </cell>
          <cell r="E1013">
            <v>44613</v>
          </cell>
        </row>
        <row r="1014">
          <cell r="D1014">
            <v>1470076</v>
          </cell>
          <cell r="E1014">
            <v>44613</v>
          </cell>
        </row>
        <row r="1015">
          <cell r="D1015">
            <v>1470079</v>
          </cell>
          <cell r="E1015">
            <v>44613</v>
          </cell>
        </row>
        <row r="1016">
          <cell r="D1016">
            <v>1470074</v>
          </cell>
          <cell r="E1016">
            <v>44613</v>
          </cell>
        </row>
        <row r="1017">
          <cell r="D1017">
            <v>1470078</v>
          </cell>
          <cell r="E1017">
            <v>44613</v>
          </cell>
        </row>
        <row r="1018">
          <cell r="D1018">
            <v>1471171</v>
          </cell>
          <cell r="E1018">
            <v>44615</v>
          </cell>
        </row>
        <row r="1019">
          <cell r="D1019">
            <v>1473154</v>
          </cell>
          <cell r="E1019">
            <v>44620</v>
          </cell>
        </row>
        <row r="1020">
          <cell r="D1020">
            <v>1473155</v>
          </cell>
          <cell r="E1020">
            <v>44620</v>
          </cell>
        </row>
        <row r="1021">
          <cell r="D1021">
            <v>1473153</v>
          </cell>
          <cell r="E1021">
            <v>44620</v>
          </cell>
        </row>
        <row r="1022">
          <cell r="D1022">
            <v>1473584</v>
          </cell>
          <cell r="E1022">
            <v>44621</v>
          </cell>
        </row>
        <row r="1023">
          <cell r="D1023">
            <v>1473583</v>
          </cell>
          <cell r="E1023">
            <v>44621</v>
          </cell>
        </row>
        <row r="1024">
          <cell r="D1024">
            <v>1473532</v>
          </cell>
          <cell r="E1024">
            <v>44621</v>
          </cell>
        </row>
        <row r="1025">
          <cell r="D1025">
            <v>1473585</v>
          </cell>
          <cell r="E1025">
            <v>44621</v>
          </cell>
        </row>
        <row r="1026">
          <cell r="D1026">
            <v>1474148</v>
          </cell>
          <cell r="E1026">
            <v>44622</v>
          </cell>
        </row>
        <row r="1027">
          <cell r="D1027">
            <v>1474149</v>
          </cell>
          <cell r="E1027">
            <v>44622</v>
          </cell>
        </row>
        <row r="1028">
          <cell r="D1028">
            <v>1474150</v>
          </cell>
          <cell r="E1028">
            <v>44622</v>
          </cell>
        </row>
        <row r="1029">
          <cell r="D1029">
            <v>1474855</v>
          </cell>
          <cell r="E1029">
            <v>44623</v>
          </cell>
        </row>
        <row r="1030">
          <cell r="D1030">
            <v>1475437</v>
          </cell>
          <cell r="E1030">
            <v>44624</v>
          </cell>
        </row>
        <row r="1031">
          <cell r="D1031">
            <v>1475438</v>
          </cell>
          <cell r="E1031">
            <v>44624</v>
          </cell>
        </row>
        <row r="1032">
          <cell r="D1032">
            <v>1475871</v>
          </cell>
          <cell r="E1032">
            <v>44627</v>
          </cell>
        </row>
        <row r="1033">
          <cell r="D1033">
            <v>1477055</v>
          </cell>
          <cell r="E1033">
            <v>44629</v>
          </cell>
        </row>
        <row r="1034">
          <cell r="D1034">
            <v>1477056</v>
          </cell>
          <cell r="E1034">
            <v>44629</v>
          </cell>
        </row>
        <row r="1035">
          <cell r="D1035">
            <v>1477057</v>
          </cell>
          <cell r="E1035">
            <v>44629</v>
          </cell>
        </row>
        <row r="1036">
          <cell r="D1036">
            <v>1477058</v>
          </cell>
          <cell r="E1036">
            <v>44629</v>
          </cell>
        </row>
        <row r="1037">
          <cell r="D1037">
            <v>1476581</v>
          </cell>
          <cell r="E1037">
            <v>44629</v>
          </cell>
        </row>
        <row r="1038">
          <cell r="D1038">
            <v>1477744</v>
          </cell>
          <cell r="E1038">
            <v>44630</v>
          </cell>
        </row>
        <row r="1039">
          <cell r="D1039">
            <v>1477743</v>
          </cell>
          <cell r="E1039">
            <v>44630</v>
          </cell>
        </row>
        <row r="1040">
          <cell r="D1040">
            <v>1478396</v>
          </cell>
          <cell r="E1040">
            <v>44631</v>
          </cell>
        </row>
        <row r="1041">
          <cell r="D1041">
            <v>1478410</v>
          </cell>
          <cell r="E1041">
            <v>44631</v>
          </cell>
        </row>
        <row r="1042">
          <cell r="D1042">
            <v>1478412</v>
          </cell>
          <cell r="E1042">
            <v>44631</v>
          </cell>
        </row>
        <row r="1043">
          <cell r="D1043">
            <v>1478397</v>
          </cell>
          <cell r="E1043">
            <v>44631</v>
          </cell>
        </row>
        <row r="1044">
          <cell r="D1044">
            <v>1478394</v>
          </cell>
          <cell r="E1044">
            <v>44631</v>
          </cell>
        </row>
        <row r="1045">
          <cell r="D1045">
            <v>1478399</v>
          </cell>
          <cell r="E1045">
            <v>44631</v>
          </cell>
        </row>
        <row r="1046">
          <cell r="D1046">
            <v>1478408</v>
          </cell>
          <cell r="E1046">
            <v>44631</v>
          </cell>
        </row>
        <row r="1047">
          <cell r="D1047">
            <v>1478393</v>
          </cell>
          <cell r="E1047">
            <v>44631</v>
          </cell>
        </row>
        <row r="1048">
          <cell r="D1048">
            <v>1478874</v>
          </cell>
          <cell r="E1048">
            <v>44634</v>
          </cell>
        </row>
        <row r="1049">
          <cell r="D1049">
            <v>1478875</v>
          </cell>
          <cell r="E1049">
            <v>44634</v>
          </cell>
        </row>
        <row r="1050">
          <cell r="D1050">
            <v>1478872</v>
          </cell>
          <cell r="E1050">
            <v>44634</v>
          </cell>
        </row>
        <row r="1051">
          <cell r="D1051">
            <v>1478873</v>
          </cell>
          <cell r="E1051">
            <v>44634</v>
          </cell>
        </row>
        <row r="1052">
          <cell r="D1052">
            <v>1478871</v>
          </cell>
          <cell r="E1052">
            <v>44634</v>
          </cell>
        </row>
        <row r="1053">
          <cell r="D1053">
            <v>1478870</v>
          </cell>
          <cell r="E1053">
            <v>44634</v>
          </cell>
        </row>
        <row r="1054">
          <cell r="D1054">
            <v>1479659</v>
          </cell>
          <cell r="E1054">
            <v>44635</v>
          </cell>
        </row>
        <row r="1055">
          <cell r="D1055">
            <v>1479705</v>
          </cell>
          <cell r="E1055">
            <v>44635</v>
          </cell>
        </row>
        <row r="1056">
          <cell r="D1056">
            <v>1479657</v>
          </cell>
          <cell r="E1056">
            <v>44635</v>
          </cell>
        </row>
        <row r="1057">
          <cell r="D1057">
            <v>1479270</v>
          </cell>
          <cell r="E1057">
            <v>44635</v>
          </cell>
        </row>
        <row r="1058">
          <cell r="D1058">
            <v>1479658</v>
          </cell>
          <cell r="E1058">
            <v>44635</v>
          </cell>
        </row>
        <row r="1059">
          <cell r="D1059">
            <v>1480481</v>
          </cell>
          <cell r="E1059">
            <v>44636</v>
          </cell>
        </row>
        <row r="1060">
          <cell r="D1060">
            <v>1480274</v>
          </cell>
          <cell r="E1060">
            <v>44636</v>
          </cell>
        </row>
        <row r="1061">
          <cell r="D1061">
            <v>1480278</v>
          </cell>
          <cell r="E1061">
            <v>44636</v>
          </cell>
        </row>
        <row r="1062">
          <cell r="D1062">
            <v>1480279</v>
          </cell>
          <cell r="E1062">
            <v>44636</v>
          </cell>
        </row>
        <row r="1063">
          <cell r="D1063">
            <v>1480275</v>
          </cell>
          <cell r="E1063">
            <v>44636</v>
          </cell>
        </row>
        <row r="1064">
          <cell r="D1064">
            <v>1481077</v>
          </cell>
          <cell r="E1064">
            <v>44637</v>
          </cell>
        </row>
        <row r="1065">
          <cell r="D1065">
            <v>1481448</v>
          </cell>
          <cell r="E1065">
            <v>44638</v>
          </cell>
        </row>
        <row r="1066">
          <cell r="D1066">
            <v>1481372</v>
          </cell>
          <cell r="E1066">
            <v>44638</v>
          </cell>
        </row>
        <row r="1067">
          <cell r="D1067">
            <v>1481078</v>
          </cell>
          <cell r="E1067">
            <v>44638</v>
          </cell>
        </row>
        <row r="1068">
          <cell r="D1068">
            <v>1481079</v>
          </cell>
          <cell r="E1068">
            <v>44638</v>
          </cell>
        </row>
        <row r="1069">
          <cell r="D1069">
            <v>1481628</v>
          </cell>
          <cell r="E1069">
            <v>44641</v>
          </cell>
        </row>
        <row r="1070">
          <cell r="D1070">
            <v>1481946</v>
          </cell>
          <cell r="E1070">
            <v>44641</v>
          </cell>
        </row>
        <row r="1071">
          <cell r="D1071">
            <v>1481701</v>
          </cell>
          <cell r="E1071">
            <v>44641</v>
          </cell>
        </row>
        <row r="1072">
          <cell r="D1072">
            <v>1482314</v>
          </cell>
          <cell r="E1072">
            <v>44642</v>
          </cell>
        </row>
        <row r="1073">
          <cell r="D1073">
            <v>1482545</v>
          </cell>
          <cell r="E1073">
            <v>44642</v>
          </cell>
        </row>
        <row r="1074">
          <cell r="D1074">
            <v>1483081</v>
          </cell>
          <cell r="E1074">
            <v>44643</v>
          </cell>
        </row>
        <row r="1075">
          <cell r="D1075">
            <v>1483766</v>
          </cell>
          <cell r="E1075">
            <v>44643</v>
          </cell>
        </row>
        <row r="1076">
          <cell r="D1076">
            <v>1483764</v>
          </cell>
          <cell r="E1076">
            <v>44644</v>
          </cell>
        </row>
        <row r="1077">
          <cell r="D1077">
            <v>1483765</v>
          </cell>
          <cell r="E1077">
            <v>44644</v>
          </cell>
        </row>
        <row r="1078">
          <cell r="D1078">
            <v>1483666</v>
          </cell>
          <cell r="E1078">
            <v>44644</v>
          </cell>
        </row>
        <row r="1079">
          <cell r="D1079">
            <v>1483767</v>
          </cell>
          <cell r="E1079">
            <v>44644</v>
          </cell>
        </row>
        <row r="1080">
          <cell r="D1080">
            <v>1484872</v>
          </cell>
          <cell r="E1080">
            <v>44648</v>
          </cell>
        </row>
        <row r="1081">
          <cell r="D1081">
            <v>1484873</v>
          </cell>
          <cell r="E1081">
            <v>44648</v>
          </cell>
        </row>
        <row r="1082">
          <cell r="D1082">
            <v>1484874</v>
          </cell>
          <cell r="E1082">
            <v>44648</v>
          </cell>
        </row>
        <row r="1083">
          <cell r="D1083">
            <v>1484867</v>
          </cell>
          <cell r="E1083">
            <v>44648</v>
          </cell>
        </row>
        <row r="1084">
          <cell r="D1084">
            <v>1484870</v>
          </cell>
          <cell r="E1084">
            <v>44648</v>
          </cell>
        </row>
        <row r="1085">
          <cell r="D1085">
            <v>1484869</v>
          </cell>
          <cell r="E1085">
            <v>44648</v>
          </cell>
        </row>
        <row r="1086">
          <cell r="D1086">
            <v>1484871</v>
          </cell>
          <cell r="E1086">
            <v>44648</v>
          </cell>
        </row>
        <row r="1087">
          <cell r="D1087">
            <v>1485340</v>
          </cell>
          <cell r="E1087">
            <v>44649</v>
          </cell>
        </row>
        <row r="1088">
          <cell r="D1088">
            <v>1485338</v>
          </cell>
          <cell r="E1088">
            <v>44649</v>
          </cell>
        </row>
        <row r="1089">
          <cell r="D1089">
            <v>1485337</v>
          </cell>
          <cell r="E1089">
            <v>44649</v>
          </cell>
        </row>
        <row r="1090">
          <cell r="D1090">
            <v>1486103</v>
          </cell>
          <cell r="E1090">
            <v>44650</v>
          </cell>
        </row>
        <row r="1091">
          <cell r="D1091">
            <v>1485666</v>
          </cell>
          <cell r="E1091">
            <v>44650</v>
          </cell>
        </row>
        <row r="1092">
          <cell r="D1092">
            <v>1485667</v>
          </cell>
          <cell r="E1092">
            <v>44650</v>
          </cell>
        </row>
        <row r="1093">
          <cell r="D1093">
            <v>1485665</v>
          </cell>
          <cell r="E1093">
            <v>44650</v>
          </cell>
        </row>
        <row r="1094">
          <cell r="D1094">
            <v>1485668</v>
          </cell>
          <cell r="E1094">
            <v>44650</v>
          </cell>
        </row>
        <row r="1095">
          <cell r="D1095">
            <v>1486656</v>
          </cell>
          <cell r="E1095">
            <v>44651</v>
          </cell>
        </row>
        <row r="1096">
          <cell r="D1096">
            <v>1486657</v>
          </cell>
          <cell r="E1096">
            <v>44651</v>
          </cell>
        </row>
        <row r="1097">
          <cell r="D1097">
            <v>1486655</v>
          </cell>
          <cell r="E1097">
            <v>44651</v>
          </cell>
        </row>
        <row r="1098">
          <cell r="D1098">
            <v>1486658</v>
          </cell>
          <cell r="E1098">
            <v>44651</v>
          </cell>
        </row>
        <row r="1099">
          <cell r="D1099">
            <v>1487207</v>
          </cell>
          <cell r="E1099">
            <v>44652</v>
          </cell>
        </row>
        <row r="1100">
          <cell r="D1100">
            <v>1487401</v>
          </cell>
          <cell r="E1100">
            <v>44652</v>
          </cell>
        </row>
        <row r="1101">
          <cell r="D1101">
            <v>1487206</v>
          </cell>
          <cell r="E1101">
            <v>44652</v>
          </cell>
        </row>
        <row r="1102">
          <cell r="D1102">
            <v>1487390</v>
          </cell>
          <cell r="E1102">
            <v>44652</v>
          </cell>
        </row>
        <row r="1103">
          <cell r="D1103">
            <v>1487399</v>
          </cell>
          <cell r="E1103">
            <v>44652</v>
          </cell>
        </row>
        <row r="1104">
          <cell r="D1104">
            <v>1487203</v>
          </cell>
          <cell r="E1104">
            <v>44652</v>
          </cell>
        </row>
        <row r="1105">
          <cell r="D1105">
            <v>1487208</v>
          </cell>
          <cell r="E1105">
            <v>44652</v>
          </cell>
        </row>
        <row r="1106">
          <cell r="D1106">
            <v>1487204</v>
          </cell>
          <cell r="E1106">
            <v>44652</v>
          </cell>
        </row>
        <row r="1107">
          <cell r="D1107">
            <v>1486774</v>
          </cell>
          <cell r="E1107">
            <v>44652</v>
          </cell>
        </row>
        <row r="1108">
          <cell r="D1108">
            <v>1488466</v>
          </cell>
          <cell r="E1108">
            <v>44656</v>
          </cell>
        </row>
        <row r="1109">
          <cell r="D1109">
            <v>1489621</v>
          </cell>
          <cell r="E1109">
            <v>44658</v>
          </cell>
        </row>
        <row r="1110">
          <cell r="D1110">
            <v>1489620</v>
          </cell>
          <cell r="E1110">
            <v>44658</v>
          </cell>
        </row>
        <row r="1111">
          <cell r="D1111">
            <v>1489612</v>
          </cell>
          <cell r="E1111">
            <v>44658</v>
          </cell>
        </row>
        <row r="1112">
          <cell r="D1112">
            <v>1489619</v>
          </cell>
          <cell r="E1112">
            <v>44658</v>
          </cell>
        </row>
        <row r="1113">
          <cell r="D1113">
            <v>1489800</v>
          </cell>
          <cell r="E1113">
            <v>44658</v>
          </cell>
        </row>
        <row r="1114">
          <cell r="D1114">
            <v>1489614</v>
          </cell>
          <cell r="E1114">
            <v>44658</v>
          </cell>
        </row>
        <row r="1115">
          <cell r="D1115">
            <v>1489613</v>
          </cell>
          <cell r="E1115">
            <v>44658</v>
          </cell>
        </row>
        <row r="1116">
          <cell r="D1116">
            <v>1489623</v>
          </cell>
          <cell r="E1116">
            <v>44658</v>
          </cell>
        </row>
        <row r="1117">
          <cell r="D1117">
            <v>1489616</v>
          </cell>
          <cell r="E1117">
            <v>44658</v>
          </cell>
        </row>
        <row r="1118">
          <cell r="D1118">
            <v>1489615</v>
          </cell>
          <cell r="E1118">
            <v>44658</v>
          </cell>
        </row>
        <row r="1119">
          <cell r="D1119">
            <v>1490327</v>
          </cell>
          <cell r="E1119">
            <v>44659</v>
          </cell>
        </row>
        <row r="1120">
          <cell r="D1120">
            <v>1490328</v>
          </cell>
          <cell r="E1120">
            <v>44659</v>
          </cell>
        </row>
        <row r="1121">
          <cell r="D1121">
            <v>1492622</v>
          </cell>
          <cell r="E1121">
            <v>44663</v>
          </cell>
        </row>
        <row r="1122">
          <cell r="D1122">
            <v>1492557</v>
          </cell>
          <cell r="E1122">
            <v>44663</v>
          </cell>
        </row>
        <row r="1123">
          <cell r="D1123">
            <v>1492578</v>
          </cell>
          <cell r="E1123">
            <v>44663</v>
          </cell>
        </row>
        <row r="1124">
          <cell r="D1124">
            <v>1491970</v>
          </cell>
          <cell r="E1124">
            <v>44663</v>
          </cell>
        </row>
        <row r="1125">
          <cell r="D1125">
            <v>1493720</v>
          </cell>
          <cell r="E1125">
            <v>44665</v>
          </cell>
        </row>
        <row r="1126">
          <cell r="D1126">
            <v>1493717</v>
          </cell>
          <cell r="E1126">
            <v>44665</v>
          </cell>
        </row>
        <row r="1127">
          <cell r="D1127">
            <v>1494403</v>
          </cell>
          <cell r="E1127">
            <v>44666</v>
          </cell>
        </row>
        <row r="1128">
          <cell r="D1128">
            <v>1494402</v>
          </cell>
          <cell r="E1128">
            <v>44666</v>
          </cell>
        </row>
        <row r="1129">
          <cell r="D1129">
            <v>1494397</v>
          </cell>
          <cell r="E1129">
            <v>44666</v>
          </cell>
        </row>
        <row r="1130">
          <cell r="D1130">
            <v>1494486</v>
          </cell>
          <cell r="E1130">
            <v>44666</v>
          </cell>
        </row>
        <row r="1131">
          <cell r="D1131">
            <v>1494401</v>
          </cell>
          <cell r="E1131">
            <v>44666</v>
          </cell>
        </row>
        <row r="1132">
          <cell r="D1132">
            <v>1494398</v>
          </cell>
          <cell r="E1132">
            <v>44666</v>
          </cell>
        </row>
        <row r="1133">
          <cell r="D1133">
            <v>1494399</v>
          </cell>
          <cell r="E1133">
            <v>44666</v>
          </cell>
        </row>
        <row r="1134">
          <cell r="D1134">
            <v>1494400</v>
          </cell>
          <cell r="E1134">
            <v>44666</v>
          </cell>
        </row>
        <row r="1135">
          <cell r="D1135">
            <v>1494426</v>
          </cell>
          <cell r="E1135">
            <v>44666</v>
          </cell>
        </row>
        <row r="1136">
          <cell r="D1136">
            <v>1495037</v>
          </cell>
          <cell r="E1136">
            <v>44670</v>
          </cell>
        </row>
        <row r="1137">
          <cell r="D1137">
            <v>1495532</v>
          </cell>
          <cell r="E1137">
            <v>44671</v>
          </cell>
        </row>
        <row r="1138">
          <cell r="D1138">
            <v>1495552</v>
          </cell>
          <cell r="E1138">
            <v>44671</v>
          </cell>
        </row>
        <row r="1139">
          <cell r="D1139">
            <v>1495533</v>
          </cell>
          <cell r="E1139">
            <v>44671</v>
          </cell>
        </row>
        <row r="1140">
          <cell r="D1140">
            <v>1495546</v>
          </cell>
          <cell r="E1140">
            <v>44671</v>
          </cell>
        </row>
        <row r="1141">
          <cell r="D1141">
            <v>1496520</v>
          </cell>
          <cell r="E1141">
            <v>44673</v>
          </cell>
        </row>
        <row r="1142">
          <cell r="D1142">
            <v>1496518</v>
          </cell>
          <cell r="E1142">
            <v>44673</v>
          </cell>
        </row>
        <row r="1143">
          <cell r="D1143">
            <v>1496540</v>
          </cell>
          <cell r="E1143">
            <v>44673</v>
          </cell>
        </row>
        <row r="1144">
          <cell r="D1144">
            <v>1496537</v>
          </cell>
          <cell r="E1144">
            <v>44673</v>
          </cell>
        </row>
        <row r="1145">
          <cell r="D1145">
            <v>1496536</v>
          </cell>
          <cell r="E1145">
            <v>44673</v>
          </cell>
        </row>
        <row r="1146">
          <cell r="D1146">
            <v>1496539</v>
          </cell>
          <cell r="E1146">
            <v>44673</v>
          </cell>
        </row>
        <row r="1147">
          <cell r="D1147">
            <v>1497337</v>
          </cell>
          <cell r="E1147">
            <v>44676</v>
          </cell>
        </row>
        <row r="1148">
          <cell r="D1148">
            <v>1497339</v>
          </cell>
          <cell r="E1148">
            <v>44676</v>
          </cell>
        </row>
        <row r="1149">
          <cell r="D1149">
            <v>1497345</v>
          </cell>
          <cell r="E1149">
            <v>44676</v>
          </cell>
        </row>
        <row r="1150">
          <cell r="D1150">
            <v>1497335</v>
          </cell>
          <cell r="E1150">
            <v>44676</v>
          </cell>
        </row>
        <row r="1151">
          <cell r="D1151">
            <v>1497338</v>
          </cell>
          <cell r="E1151">
            <v>44676</v>
          </cell>
        </row>
        <row r="1152">
          <cell r="D1152">
            <v>1497343</v>
          </cell>
          <cell r="E1152">
            <v>44676</v>
          </cell>
        </row>
        <row r="1153">
          <cell r="D1153">
            <v>1497344</v>
          </cell>
          <cell r="E1153">
            <v>44676</v>
          </cell>
        </row>
        <row r="1154">
          <cell r="D1154">
            <v>1497340</v>
          </cell>
          <cell r="E1154">
            <v>44676</v>
          </cell>
        </row>
        <row r="1155">
          <cell r="D1155">
            <v>1497341</v>
          </cell>
          <cell r="E1155">
            <v>44676</v>
          </cell>
        </row>
        <row r="1156">
          <cell r="D1156">
            <v>1498521</v>
          </cell>
          <cell r="E1156">
            <v>44678</v>
          </cell>
        </row>
        <row r="1157">
          <cell r="D1157">
            <v>1498519</v>
          </cell>
          <cell r="E1157">
            <v>44678</v>
          </cell>
        </row>
        <row r="1158">
          <cell r="D1158">
            <v>1498423</v>
          </cell>
          <cell r="E1158">
            <v>44678</v>
          </cell>
        </row>
        <row r="1159">
          <cell r="D1159">
            <v>1498522</v>
          </cell>
          <cell r="E1159">
            <v>44678</v>
          </cell>
        </row>
        <row r="1160">
          <cell r="D1160">
            <v>1498520</v>
          </cell>
          <cell r="E1160">
            <v>44678</v>
          </cell>
        </row>
        <row r="1161">
          <cell r="D1161">
            <v>1498518</v>
          </cell>
          <cell r="E1161">
            <v>44678</v>
          </cell>
        </row>
        <row r="1162">
          <cell r="D1162">
            <v>1498567</v>
          </cell>
          <cell r="E1162">
            <v>44678</v>
          </cell>
        </row>
        <row r="1163">
          <cell r="D1163">
            <v>1499136</v>
          </cell>
          <cell r="E1163">
            <v>44679</v>
          </cell>
        </row>
        <row r="1164">
          <cell r="D1164">
            <v>1499137</v>
          </cell>
          <cell r="E1164">
            <v>44679</v>
          </cell>
        </row>
        <row r="1165">
          <cell r="D1165">
            <v>1499138</v>
          </cell>
          <cell r="E1165">
            <v>44679</v>
          </cell>
        </row>
        <row r="1166">
          <cell r="D1166">
            <v>1499637</v>
          </cell>
          <cell r="E1166">
            <v>44680</v>
          </cell>
        </row>
        <row r="1167">
          <cell r="D1167">
            <v>1499640</v>
          </cell>
          <cell r="E1167">
            <v>44680</v>
          </cell>
        </row>
        <row r="1168">
          <cell r="D1168">
            <v>1499639</v>
          </cell>
          <cell r="E1168">
            <v>44680</v>
          </cell>
        </row>
        <row r="1169">
          <cell r="D1169">
            <v>1499641</v>
          </cell>
          <cell r="E1169">
            <v>44680</v>
          </cell>
        </row>
        <row r="1170">
          <cell r="D1170">
            <v>1499642</v>
          </cell>
          <cell r="E1170">
            <v>44680</v>
          </cell>
        </row>
        <row r="1171">
          <cell r="D1171">
            <v>1500363</v>
          </cell>
          <cell r="E1171">
            <v>44683</v>
          </cell>
        </row>
        <row r="1172">
          <cell r="D1172">
            <v>1500365</v>
          </cell>
          <cell r="E1172">
            <v>44683</v>
          </cell>
        </row>
        <row r="1173">
          <cell r="D1173">
            <v>1500364</v>
          </cell>
          <cell r="E1173">
            <v>44683</v>
          </cell>
        </row>
        <row r="1174">
          <cell r="D1174">
            <v>1500366</v>
          </cell>
          <cell r="E1174">
            <v>44683</v>
          </cell>
        </row>
        <row r="1175">
          <cell r="D1175">
            <v>1500362</v>
          </cell>
          <cell r="E1175">
            <v>44683</v>
          </cell>
        </row>
        <row r="1176">
          <cell r="D1176">
            <v>1500367</v>
          </cell>
          <cell r="E1176">
            <v>44684</v>
          </cell>
        </row>
        <row r="1177">
          <cell r="D1177">
            <v>1501716</v>
          </cell>
          <cell r="E1177">
            <v>44686</v>
          </cell>
        </row>
        <row r="1178">
          <cell r="D1178">
            <v>1501718</v>
          </cell>
          <cell r="E1178">
            <v>44686</v>
          </cell>
        </row>
        <row r="1179">
          <cell r="D1179">
            <v>1501715</v>
          </cell>
          <cell r="E1179">
            <v>44686</v>
          </cell>
        </row>
        <row r="1180">
          <cell r="D1180">
            <v>1501714</v>
          </cell>
          <cell r="E1180">
            <v>44686</v>
          </cell>
        </row>
        <row r="1181">
          <cell r="D1181">
            <v>1502507</v>
          </cell>
          <cell r="E1181">
            <v>44687</v>
          </cell>
        </row>
        <row r="1182">
          <cell r="D1182">
            <v>1502436</v>
          </cell>
          <cell r="E1182">
            <v>44687</v>
          </cell>
        </row>
        <row r="1183">
          <cell r="D1183">
            <v>1502432</v>
          </cell>
          <cell r="E1183">
            <v>44687</v>
          </cell>
        </row>
        <row r="1184">
          <cell r="D1184">
            <v>1502433</v>
          </cell>
          <cell r="E1184">
            <v>44687</v>
          </cell>
        </row>
        <row r="1185">
          <cell r="D1185">
            <v>1502438</v>
          </cell>
          <cell r="E1185">
            <v>44687</v>
          </cell>
        </row>
        <row r="1186">
          <cell r="D1186">
            <v>1502437</v>
          </cell>
          <cell r="E1186">
            <v>44687</v>
          </cell>
        </row>
        <row r="1187">
          <cell r="D1187">
            <v>1502435</v>
          </cell>
          <cell r="E1187">
            <v>44687</v>
          </cell>
        </row>
        <row r="1188">
          <cell r="D1188">
            <v>1502434</v>
          </cell>
          <cell r="E1188">
            <v>44687</v>
          </cell>
        </row>
        <row r="1189">
          <cell r="D1189">
            <v>1503009</v>
          </cell>
          <cell r="E1189">
            <v>44690</v>
          </cell>
        </row>
        <row r="1190">
          <cell r="D1190">
            <v>1502961</v>
          </cell>
          <cell r="E1190">
            <v>44690</v>
          </cell>
        </row>
        <row r="1191">
          <cell r="D1191">
            <v>1502963</v>
          </cell>
          <cell r="E1191">
            <v>44690</v>
          </cell>
        </row>
        <row r="1192">
          <cell r="D1192">
            <v>1502964</v>
          </cell>
          <cell r="E1192">
            <v>44690</v>
          </cell>
        </row>
        <row r="1193">
          <cell r="D1193">
            <v>1503010</v>
          </cell>
          <cell r="E1193">
            <v>44690</v>
          </cell>
        </row>
        <row r="1194">
          <cell r="D1194">
            <v>1502960</v>
          </cell>
          <cell r="E1194">
            <v>44690</v>
          </cell>
        </row>
        <row r="1195">
          <cell r="D1195">
            <v>1502962</v>
          </cell>
          <cell r="E1195">
            <v>44690</v>
          </cell>
        </row>
        <row r="1196">
          <cell r="D1196">
            <v>1503573</v>
          </cell>
          <cell r="E1196">
            <v>44691</v>
          </cell>
        </row>
        <row r="1197">
          <cell r="D1197">
            <v>1503574</v>
          </cell>
          <cell r="E1197">
            <v>44691</v>
          </cell>
        </row>
        <row r="1198">
          <cell r="D1198">
            <v>1503572</v>
          </cell>
          <cell r="E1198">
            <v>44691</v>
          </cell>
        </row>
        <row r="1199">
          <cell r="D1199">
            <v>1503575</v>
          </cell>
          <cell r="E1199">
            <v>44691</v>
          </cell>
        </row>
        <row r="1200">
          <cell r="D1200">
            <v>1503921</v>
          </cell>
          <cell r="E1200">
            <v>44692</v>
          </cell>
        </row>
        <row r="1201">
          <cell r="D1201">
            <v>1503922</v>
          </cell>
          <cell r="E1201">
            <v>44692</v>
          </cell>
        </row>
        <row r="1202">
          <cell r="D1202">
            <v>1505093</v>
          </cell>
          <cell r="E1202">
            <v>44693</v>
          </cell>
        </row>
        <row r="1203">
          <cell r="D1203">
            <v>1505092</v>
          </cell>
          <cell r="E1203">
            <v>44693</v>
          </cell>
        </row>
        <row r="1204">
          <cell r="D1204">
            <v>1505091</v>
          </cell>
          <cell r="E1204">
            <v>44693</v>
          </cell>
        </row>
        <row r="1205">
          <cell r="D1205">
            <v>1505090</v>
          </cell>
          <cell r="E1205">
            <v>44693</v>
          </cell>
        </row>
        <row r="1206">
          <cell r="D1206">
            <v>1505677</v>
          </cell>
          <cell r="E1206">
            <v>44694</v>
          </cell>
        </row>
        <row r="1207">
          <cell r="D1207">
            <v>1505674</v>
          </cell>
          <cell r="E1207">
            <v>44694</v>
          </cell>
        </row>
        <row r="1208">
          <cell r="D1208">
            <v>1505680</v>
          </cell>
          <cell r="E1208">
            <v>44694</v>
          </cell>
        </row>
        <row r="1209">
          <cell r="D1209">
            <v>1505676</v>
          </cell>
          <cell r="E1209">
            <v>44694</v>
          </cell>
        </row>
        <row r="1210">
          <cell r="D1210">
            <v>1505678</v>
          </cell>
          <cell r="E1210">
            <v>44694</v>
          </cell>
        </row>
        <row r="1211">
          <cell r="D1211">
            <v>1505710</v>
          </cell>
          <cell r="E1211">
            <v>44694</v>
          </cell>
        </row>
        <row r="1212">
          <cell r="D1212">
            <v>1505679</v>
          </cell>
          <cell r="E1212">
            <v>44694</v>
          </cell>
        </row>
        <row r="1213">
          <cell r="D1213">
            <v>1505711</v>
          </cell>
          <cell r="E1213">
            <v>44694</v>
          </cell>
        </row>
        <row r="1214">
          <cell r="D1214">
            <v>1505675</v>
          </cell>
          <cell r="E1214">
            <v>44694</v>
          </cell>
        </row>
        <row r="1215">
          <cell r="D1215">
            <v>1506436</v>
          </cell>
          <cell r="E1215">
            <v>44697</v>
          </cell>
        </row>
        <row r="1216">
          <cell r="D1216">
            <v>1506438</v>
          </cell>
          <cell r="E1216">
            <v>44697</v>
          </cell>
        </row>
        <row r="1217">
          <cell r="D1217">
            <v>1506439</v>
          </cell>
          <cell r="E1217">
            <v>44697</v>
          </cell>
        </row>
        <row r="1218">
          <cell r="D1218">
            <v>1506435</v>
          </cell>
          <cell r="E1218">
            <v>44697</v>
          </cell>
        </row>
        <row r="1219">
          <cell r="D1219">
            <v>1506437</v>
          </cell>
          <cell r="E1219">
            <v>44697</v>
          </cell>
        </row>
        <row r="1220">
          <cell r="D1220">
            <v>1507013</v>
          </cell>
          <cell r="E1220">
            <v>44698</v>
          </cell>
        </row>
        <row r="1221">
          <cell r="D1221">
            <v>1507016</v>
          </cell>
          <cell r="E1221">
            <v>44698</v>
          </cell>
        </row>
        <row r="1222">
          <cell r="D1222">
            <v>1507014</v>
          </cell>
          <cell r="E1222">
            <v>44698</v>
          </cell>
        </row>
        <row r="1223">
          <cell r="D1223">
            <v>1507012</v>
          </cell>
          <cell r="E1223">
            <v>44698</v>
          </cell>
        </row>
        <row r="1224">
          <cell r="D1224">
            <v>1507015</v>
          </cell>
          <cell r="E1224">
            <v>44699</v>
          </cell>
        </row>
        <row r="1225">
          <cell r="D1225">
            <v>1507960</v>
          </cell>
          <cell r="E1225">
            <v>44700</v>
          </cell>
        </row>
        <row r="1226">
          <cell r="D1226">
            <v>1507962</v>
          </cell>
          <cell r="E1226">
            <v>44700</v>
          </cell>
        </row>
        <row r="1227">
          <cell r="D1227">
            <v>1507958</v>
          </cell>
          <cell r="E1227">
            <v>44700</v>
          </cell>
        </row>
        <row r="1228">
          <cell r="D1228">
            <v>1507961</v>
          </cell>
          <cell r="E1228">
            <v>44700</v>
          </cell>
        </row>
        <row r="1229">
          <cell r="D1229">
            <v>1508112</v>
          </cell>
          <cell r="E1229">
            <v>44700</v>
          </cell>
        </row>
        <row r="1230">
          <cell r="D1230">
            <v>1508109</v>
          </cell>
          <cell r="E1230">
            <v>44700</v>
          </cell>
        </row>
        <row r="1231">
          <cell r="D1231">
            <v>1508949</v>
          </cell>
          <cell r="E1231">
            <v>44701</v>
          </cell>
        </row>
        <row r="1232">
          <cell r="D1232">
            <v>1508951</v>
          </cell>
          <cell r="E1232">
            <v>44701</v>
          </cell>
        </row>
        <row r="1233">
          <cell r="D1233">
            <v>1508950</v>
          </cell>
          <cell r="E1233">
            <v>44701</v>
          </cell>
        </row>
        <row r="1234">
          <cell r="D1234">
            <v>1508952</v>
          </cell>
          <cell r="E1234">
            <v>44701</v>
          </cell>
        </row>
        <row r="1235">
          <cell r="D1235">
            <v>1510239</v>
          </cell>
          <cell r="E1235">
            <v>44705</v>
          </cell>
        </row>
        <row r="1236">
          <cell r="D1236">
            <v>1510238</v>
          </cell>
          <cell r="E1236">
            <v>44705</v>
          </cell>
        </row>
        <row r="1237">
          <cell r="D1237">
            <v>1510236</v>
          </cell>
          <cell r="E1237">
            <v>44705</v>
          </cell>
        </row>
        <row r="1238">
          <cell r="D1238">
            <v>1511084</v>
          </cell>
          <cell r="E1238">
            <v>44706</v>
          </cell>
        </row>
        <row r="1239">
          <cell r="D1239">
            <v>1511085</v>
          </cell>
          <cell r="E1239">
            <v>44706</v>
          </cell>
        </row>
        <row r="1240">
          <cell r="D1240">
            <v>1511363</v>
          </cell>
          <cell r="E1240">
            <v>44708</v>
          </cell>
        </row>
        <row r="1241">
          <cell r="D1241">
            <v>1511362</v>
          </cell>
          <cell r="E1241">
            <v>44708</v>
          </cell>
        </row>
        <row r="1242">
          <cell r="D1242">
            <v>1511358</v>
          </cell>
          <cell r="E1242">
            <v>44708</v>
          </cell>
        </row>
        <row r="1243">
          <cell r="D1243">
            <v>1511360</v>
          </cell>
          <cell r="E1243">
            <v>44708</v>
          </cell>
        </row>
        <row r="1244">
          <cell r="D1244">
            <v>1511361</v>
          </cell>
          <cell r="E1244">
            <v>44708</v>
          </cell>
        </row>
        <row r="1245">
          <cell r="D1245">
            <v>1511359</v>
          </cell>
          <cell r="E1245">
            <v>44708</v>
          </cell>
        </row>
        <row r="1246">
          <cell r="D1246">
            <v>1512452</v>
          </cell>
          <cell r="E1246">
            <v>44712</v>
          </cell>
        </row>
        <row r="1247">
          <cell r="D1247">
            <v>1512184</v>
          </cell>
          <cell r="E1247">
            <v>44712</v>
          </cell>
        </row>
        <row r="1248">
          <cell r="D1248">
            <v>1512186</v>
          </cell>
          <cell r="E1248">
            <v>44712</v>
          </cell>
        </row>
        <row r="1249">
          <cell r="D1249">
            <v>1512185</v>
          </cell>
          <cell r="E1249">
            <v>44712</v>
          </cell>
        </row>
        <row r="1250">
          <cell r="D1250">
            <v>1513055</v>
          </cell>
          <cell r="E1250">
            <v>44713</v>
          </cell>
        </row>
        <row r="1251">
          <cell r="D1251">
            <v>1513059</v>
          </cell>
          <cell r="E1251">
            <v>44713</v>
          </cell>
        </row>
        <row r="1252">
          <cell r="D1252">
            <v>1513063</v>
          </cell>
          <cell r="E1252">
            <v>44713</v>
          </cell>
        </row>
        <row r="1253">
          <cell r="D1253">
            <v>1513057</v>
          </cell>
          <cell r="E1253">
            <v>44713</v>
          </cell>
        </row>
        <row r="1254">
          <cell r="D1254">
            <v>1513062</v>
          </cell>
          <cell r="E1254">
            <v>44713</v>
          </cell>
        </row>
        <row r="1255">
          <cell r="D1255">
            <v>1513058</v>
          </cell>
          <cell r="E1255">
            <v>44713</v>
          </cell>
        </row>
        <row r="1256">
          <cell r="D1256">
            <v>1513953</v>
          </cell>
          <cell r="E1256">
            <v>44715</v>
          </cell>
        </row>
        <row r="1257">
          <cell r="D1257">
            <v>1513948</v>
          </cell>
          <cell r="E1257">
            <v>44715</v>
          </cell>
        </row>
        <row r="1258">
          <cell r="D1258">
            <v>1513950</v>
          </cell>
          <cell r="E1258">
            <v>44715</v>
          </cell>
        </row>
        <row r="1259">
          <cell r="D1259">
            <v>1513949</v>
          </cell>
          <cell r="E1259">
            <v>44715</v>
          </cell>
        </row>
        <row r="1260">
          <cell r="D1260">
            <v>1513951</v>
          </cell>
          <cell r="E1260">
            <v>44715</v>
          </cell>
        </row>
        <row r="1261">
          <cell r="D1261">
            <v>1513947</v>
          </cell>
          <cell r="E1261">
            <v>44715</v>
          </cell>
        </row>
        <row r="1262">
          <cell r="D1262">
            <v>1513946</v>
          </cell>
          <cell r="E1262">
            <v>44715</v>
          </cell>
        </row>
        <row r="1263">
          <cell r="D1263">
            <v>1514175</v>
          </cell>
          <cell r="E1263">
            <v>44715</v>
          </cell>
        </row>
        <row r="1264">
          <cell r="D1264">
            <v>1514941</v>
          </cell>
          <cell r="E1264">
            <v>44719</v>
          </cell>
        </row>
        <row r="1265">
          <cell r="D1265">
            <v>1514940</v>
          </cell>
          <cell r="E1265">
            <v>44719</v>
          </cell>
        </row>
        <row r="1266">
          <cell r="D1266">
            <v>1515714</v>
          </cell>
          <cell r="E1266">
            <v>44720</v>
          </cell>
        </row>
        <row r="1267">
          <cell r="D1267">
            <v>1515659</v>
          </cell>
          <cell r="E1267">
            <v>44720</v>
          </cell>
        </row>
        <row r="1268">
          <cell r="D1268">
            <v>1515658</v>
          </cell>
          <cell r="E1268">
            <v>44720</v>
          </cell>
        </row>
        <row r="1269">
          <cell r="D1269">
            <v>1516441</v>
          </cell>
          <cell r="E1269">
            <v>44721</v>
          </cell>
        </row>
        <row r="1270">
          <cell r="D1270">
            <v>1516991</v>
          </cell>
          <cell r="E1270">
            <v>44722</v>
          </cell>
        </row>
        <row r="1271">
          <cell r="D1271">
            <v>1516992</v>
          </cell>
          <cell r="E1271">
            <v>44722</v>
          </cell>
        </row>
        <row r="1272">
          <cell r="D1272">
            <v>1516993</v>
          </cell>
          <cell r="E1272">
            <v>44722</v>
          </cell>
        </row>
        <row r="1273">
          <cell r="D1273">
            <v>1516995</v>
          </cell>
          <cell r="E1273">
            <v>44722</v>
          </cell>
        </row>
        <row r="1274">
          <cell r="D1274">
            <v>1516994</v>
          </cell>
          <cell r="E1274">
            <v>44722</v>
          </cell>
        </row>
        <row r="1275">
          <cell r="D1275">
            <v>1517693</v>
          </cell>
          <cell r="E1275">
            <v>44725</v>
          </cell>
        </row>
        <row r="1276">
          <cell r="D1276">
            <v>1517692</v>
          </cell>
          <cell r="E1276">
            <v>44725</v>
          </cell>
        </row>
        <row r="1277">
          <cell r="D1277">
            <v>1518324</v>
          </cell>
          <cell r="E1277">
            <v>44726</v>
          </cell>
        </row>
        <row r="1278">
          <cell r="D1278">
            <v>1518329</v>
          </cell>
          <cell r="E1278">
            <v>44726</v>
          </cell>
        </row>
        <row r="1279">
          <cell r="D1279">
            <v>1518325</v>
          </cell>
          <cell r="E1279">
            <v>44726</v>
          </cell>
        </row>
        <row r="1280">
          <cell r="D1280">
            <v>1518326</v>
          </cell>
          <cell r="E1280">
            <v>44726</v>
          </cell>
        </row>
        <row r="1281">
          <cell r="D1281">
            <v>1518389</v>
          </cell>
          <cell r="E1281">
            <v>44726</v>
          </cell>
        </row>
        <row r="1282">
          <cell r="D1282">
            <v>1518388</v>
          </cell>
          <cell r="E1282">
            <v>44726</v>
          </cell>
        </row>
        <row r="1283">
          <cell r="D1283">
            <v>1518390</v>
          </cell>
          <cell r="E1283">
            <v>44726</v>
          </cell>
        </row>
        <row r="1284">
          <cell r="D1284">
            <v>1519182</v>
          </cell>
          <cell r="E1284">
            <v>44727</v>
          </cell>
        </row>
        <row r="1285">
          <cell r="D1285">
            <v>1519013</v>
          </cell>
          <cell r="E1285">
            <v>44727</v>
          </cell>
        </row>
        <row r="1286">
          <cell r="D1286">
            <v>1519183</v>
          </cell>
          <cell r="E1286">
            <v>44727</v>
          </cell>
        </row>
        <row r="1287">
          <cell r="D1287">
            <v>1519018</v>
          </cell>
          <cell r="E1287">
            <v>44727</v>
          </cell>
        </row>
        <row r="1288">
          <cell r="D1288">
            <v>1519019</v>
          </cell>
          <cell r="E1288">
            <v>44727</v>
          </cell>
        </row>
        <row r="1289">
          <cell r="D1289">
            <v>1519017</v>
          </cell>
          <cell r="E1289">
            <v>44727</v>
          </cell>
        </row>
        <row r="1290">
          <cell r="D1290">
            <v>1519187</v>
          </cell>
          <cell r="E1290">
            <v>44727</v>
          </cell>
        </row>
        <row r="1291">
          <cell r="D1291">
            <v>1519016</v>
          </cell>
          <cell r="E1291">
            <v>44727</v>
          </cell>
        </row>
        <row r="1292">
          <cell r="D1292">
            <v>1519014</v>
          </cell>
          <cell r="E1292">
            <v>44727</v>
          </cell>
        </row>
        <row r="1293">
          <cell r="D1293">
            <v>1519015</v>
          </cell>
          <cell r="E1293">
            <v>44727</v>
          </cell>
        </row>
        <row r="1294">
          <cell r="D1294">
            <v>1519636</v>
          </cell>
          <cell r="E1294">
            <v>44728</v>
          </cell>
        </row>
        <row r="1295">
          <cell r="D1295">
            <v>1519635</v>
          </cell>
          <cell r="E1295">
            <v>44728</v>
          </cell>
        </row>
        <row r="1296">
          <cell r="D1296">
            <v>1520228</v>
          </cell>
          <cell r="E1296">
            <v>44729</v>
          </cell>
        </row>
        <row r="1297">
          <cell r="D1297">
            <v>1520882</v>
          </cell>
          <cell r="E1297">
            <v>44732</v>
          </cell>
        </row>
        <row r="1298">
          <cell r="D1298">
            <v>1520883</v>
          </cell>
          <cell r="E1298">
            <v>44732</v>
          </cell>
        </row>
        <row r="1299">
          <cell r="D1299">
            <v>1522324</v>
          </cell>
          <cell r="E1299">
            <v>44734</v>
          </cell>
        </row>
        <row r="1300">
          <cell r="D1300">
            <v>1522323</v>
          </cell>
          <cell r="E1300">
            <v>44734</v>
          </cell>
        </row>
        <row r="1301">
          <cell r="D1301">
            <v>1522326</v>
          </cell>
          <cell r="E1301">
            <v>44734</v>
          </cell>
        </row>
        <row r="1302">
          <cell r="D1302">
            <v>1523114</v>
          </cell>
          <cell r="E1302">
            <v>44735</v>
          </cell>
        </row>
        <row r="1303">
          <cell r="D1303">
            <v>1523113</v>
          </cell>
          <cell r="E1303">
            <v>44735</v>
          </cell>
        </row>
        <row r="1304">
          <cell r="D1304">
            <v>1523116</v>
          </cell>
          <cell r="E1304">
            <v>44735</v>
          </cell>
        </row>
        <row r="1305">
          <cell r="D1305">
            <v>1523117</v>
          </cell>
          <cell r="E1305">
            <v>44735</v>
          </cell>
        </row>
        <row r="1306">
          <cell r="D1306">
            <v>1523115</v>
          </cell>
          <cell r="E1306">
            <v>44735</v>
          </cell>
        </row>
        <row r="1307">
          <cell r="D1307">
            <v>1523654</v>
          </cell>
          <cell r="E1307">
            <v>44736</v>
          </cell>
        </row>
        <row r="1308">
          <cell r="D1308">
            <v>1523653</v>
          </cell>
          <cell r="E1308">
            <v>44736</v>
          </cell>
        </row>
        <row r="1309">
          <cell r="D1309">
            <v>1523655</v>
          </cell>
          <cell r="E1309">
            <v>44736</v>
          </cell>
        </row>
        <row r="1310">
          <cell r="D1310">
            <v>1523998</v>
          </cell>
          <cell r="E1310">
            <v>44739</v>
          </cell>
        </row>
        <row r="1311">
          <cell r="D1311">
            <v>1523996</v>
          </cell>
          <cell r="E1311">
            <v>44739</v>
          </cell>
        </row>
        <row r="1312">
          <cell r="D1312">
            <v>1524025</v>
          </cell>
          <cell r="E1312">
            <v>44739</v>
          </cell>
        </row>
        <row r="1313">
          <cell r="D1313">
            <v>1523997</v>
          </cell>
          <cell r="E1313">
            <v>44739</v>
          </cell>
        </row>
        <row r="1314">
          <cell r="D1314">
            <v>1524024</v>
          </cell>
          <cell r="E1314">
            <v>44739</v>
          </cell>
        </row>
        <row r="1315">
          <cell r="D1315">
            <v>1524882</v>
          </cell>
          <cell r="E1315">
            <v>44740</v>
          </cell>
        </row>
        <row r="1316">
          <cell r="D1316">
            <v>1524881</v>
          </cell>
          <cell r="E1316">
            <v>44740</v>
          </cell>
        </row>
        <row r="1317">
          <cell r="D1317">
            <v>1524952</v>
          </cell>
          <cell r="E1317">
            <v>44740</v>
          </cell>
        </row>
        <row r="1318">
          <cell r="D1318">
            <v>1524925</v>
          </cell>
          <cell r="E1318">
            <v>44740</v>
          </cell>
        </row>
        <row r="1319">
          <cell r="D1319">
            <v>1524883</v>
          </cell>
          <cell r="E1319">
            <v>44740</v>
          </cell>
        </row>
        <row r="1320">
          <cell r="D1320">
            <v>1525539</v>
          </cell>
          <cell r="E1320">
            <v>44741</v>
          </cell>
        </row>
        <row r="1321">
          <cell r="D1321">
            <v>1525540</v>
          </cell>
          <cell r="E1321">
            <v>44741</v>
          </cell>
        </row>
        <row r="1322">
          <cell r="D1322">
            <v>1526196</v>
          </cell>
          <cell r="E1322">
            <v>44742</v>
          </cell>
        </row>
        <row r="1323">
          <cell r="D1323">
            <v>1525895</v>
          </cell>
          <cell r="E1323">
            <v>44742</v>
          </cell>
        </row>
        <row r="1324">
          <cell r="D1324">
            <v>1525896</v>
          </cell>
          <cell r="E1324">
            <v>44742</v>
          </cell>
        </row>
        <row r="1325">
          <cell r="D1325">
            <v>1526201</v>
          </cell>
          <cell r="E1325">
            <v>44742</v>
          </cell>
        </row>
        <row r="1326">
          <cell r="D1326">
            <v>1525894</v>
          </cell>
          <cell r="E1326">
            <v>44742</v>
          </cell>
        </row>
        <row r="1327">
          <cell r="D1327">
            <v>1525892</v>
          </cell>
          <cell r="E1327">
            <v>44742</v>
          </cell>
        </row>
        <row r="1328">
          <cell r="D1328">
            <v>1526638</v>
          </cell>
          <cell r="E1328">
            <v>44743</v>
          </cell>
        </row>
        <row r="1329">
          <cell r="D1329">
            <v>1526640</v>
          </cell>
          <cell r="E1329">
            <v>44743</v>
          </cell>
        </row>
        <row r="1330">
          <cell r="D1330">
            <v>1526641</v>
          </cell>
          <cell r="E1330">
            <v>44743</v>
          </cell>
        </row>
        <row r="1331">
          <cell r="D1331">
            <v>1526637</v>
          </cell>
          <cell r="E1331">
            <v>44743</v>
          </cell>
        </row>
        <row r="1332">
          <cell r="D1332">
            <v>1526639</v>
          </cell>
          <cell r="E1332">
            <v>44743</v>
          </cell>
        </row>
        <row r="1333">
          <cell r="D1333">
            <v>1526642</v>
          </cell>
          <cell r="E1333">
            <v>44743</v>
          </cell>
        </row>
        <row r="1334">
          <cell r="D1334">
            <v>1527087</v>
          </cell>
          <cell r="E1334">
            <v>44746</v>
          </cell>
        </row>
        <row r="1335">
          <cell r="D1335">
            <v>1527089</v>
          </cell>
          <cell r="E1335">
            <v>44746</v>
          </cell>
        </row>
        <row r="1336">
          <cell r="D1336">
            <v>1527088</v>
          </cell>
          <cell r="E1336">
            <v>44746</v>
          </cell>
        </row>
        <row r="1337">
          <cell r="D1337">
            <v>1527762</v>
          </cell>
          <cell r="E1337">
            <v>44747</v>
          </cell>
        </row>
        <row r="1338">
          <cell r="D1338">
            <v>1527826</v>
          </cell>
          <cell r="E1338">
            <v>44747</v>
          </cell>
        </row>
        <row r="1339">
          <cell r="D1339">
            <v>1527763</v>
          </cell>
          <cell r="E1339">
            <v>44747</v>
          </cell>
        </row>
        <row r="1340">
          <cell r="D1340">
            <v>1527824</v>
          </cell>
          <cell r="E1340">
            <v>44747</v>
          </cell>
        </row>
        <row r="1341">
          <cell r="D1341">
            <v>1527825</v>
          </cell>
          <cell r="E1341">
            <v>44747</v>
          </cell>
        </row>
        <row r="1342">
          <cell r="D1342">
            <v>1527764</v>
          </cell>
          <cell r="E1342">
            <v>44747</v>
          </cell>
        </row>
        <row r="1343">
          <cell r="D1343">
            <v>1528562</v>
          </cell>
          <cell r="E1343">
            <v>44748</v>
          </cell>
        </row>
        <row r="1344">
          <cell r="D1344">
            <v>1528561</v>
          </cell>
          <cell r="E1344">
            <v>44748</v>
          </cell>
        </row>
        <row r="1345">
          <cell r="D1345">
            <v>1529254</v>
          </cell>
          <cell r="E1345">
            <v>44749</v>
          </cell>
        </row>
        <row r="1346">
          <cell r="D1346">
            <v>1529440</v>
          </cell>
          <cell r="E1346">
            <v>44749</v>
          </cell>
        </row>
        <row r="1347">
          <cell r="D1347">
            <v>1529251</v>
          </cell>
          <cell r="E1347">
            <v>44749</v>
          </cell>
        </row>
        <row r="1348">
          <cell r="D1348">
            <v>1529252</v>
          </cell>
          <cell r="E1348">
            <v>44749</v>
          </cell>
        </row>
        <row r="1349">
          <cell r="D1349">
            <v>1529667</v>
          </cell>
          <cell r="E1349">
            <v>44749</v>
          </cell>
        </row>
        <row r="1350">
          <cell r="D1350">
            <v>1530105</v>
          </cell>
          <cell r="E1350">
            <v>44750</v>
          </cell>
        </row>
        <row r="1351">
          <cell r="D1351">
            <v>1530106</v>
          </cell>
          <cell r="E1351">
            <v>44750</v>
          </cell>
        </row>
        <row r="1352">
          <cell r="D1352">
            <v>1529665</v>
          </cell>
          <cell r="E1352">
            <v>44750</v>
          </cell>
        </row>
        <row r="1353">
          <cell r="D1353">
            <v>1529666</v>
          </cell>
          <cell r="E1353">
            <v>44750</v>
          </cell>
        </row>
        <row r="1354">
          <cell r="D1354">
            <v>1530687</v>
          </cell>
          <cell r="E1354">
            <v>44754</v>
          </cell>
        </row>
        <row r="1355">
          <cell r="D1355">
            <v>1530688</v>
          </cell>
          <cell r="E1355">
            <v>44754</v>
          </cell>
        </row>
        <row r="1356">
          <cell r="D1356">
            <v>1531466</v>
          </cell>
          <cell r="E1356">
            <v>44755</v>
          </cell>
        </row>
        <row r="1357">
          <cell r="D1357">
            <v>1531460</v>
          </cell>
          <cell r="E1357">
            <v>44755</v>
          </cell>
        </row>
        <row r="1358">
          <cell r="D1358">
            <v>1532026</v>
          </cell>
          <cell r="E1358">
            <v>44755</v>
          </cell>
        </row>
        <row r="1359">
          <cell r="D1359">
            <v>1532028</v>
          </cell>
          <cell r="E1359">
            <v>44755</v>
          </cell>
        </row>
        <row r="1360">
          <cell r="D1360">
            <v>1532456</v>
          </cell>
          <cell r="E1360">
            <v>44757</v>
          </cell>
        </row>
        <row r="1361">
          <cell r="D1361">
            <v>1532919</v>
          </cell>
          <cell r="E1361">
            <v>44760</v>
          </cell>
        </row>
        <row r="1362">
          <cell r="D1362">
            <v>1532917</v>
          </cell>
          <cell r="E1362">
            <v>44760</v>
          </cell>
        </row>
        <row r="1363">
          <cell r="D1363">
            <v>1532918</v>
          </cell>
          <cell r="E1363">
            <v>44760</v>
          </cell>
        </row>
        <row r="1364">
          <cell r="D1364">
            <v>1533056</v>
          </cell>
          <cell r="E1364">
            <v>44761</v>
          </cell>
        </row>
        <row r="1365">
          <cell r="D1365">
            <v>1534666</v>
          </cell>
          <cell r="E1365">
            <v>44763</v>
          </cell>
        </row>
        <row r="1366">
          <cell r="D1366">
            <v>1534665</v>
          </cell>
          <cell r="E1366">
            <v>44763</v>
          </cell>
        </row>
        <row r="1367">
          <cell r="D1367">
            <v>1536397</v>
          </cell>
          <cell r="E1367">
            <v>44768</v>
          </cell>
        </row>
        <row r="1368">
          <cell r="D1368">
            <v>1536382</v>
          </cell>
          <cell r="E1368">
            <v>44768</v>
          </cell>
        </row>
        <row r="1369">
          <cell r="D1369">
            <v>1536381</v>
          </cell>
          <cell r="E1369">
            <v>44768</v>
          </cell>
        </row>
        <row r="1370">
          <cell r="D1370">
            <v>1537116</v>
          </cell>
          <cell r="E1370">
            <v>44769</v>
          </cell>
        </row>
        <row r="1371">
          <cell r="D1371">
            <v>1537261</v>
          </cell>
          <cell r="E1371">
            <v>44769</v>
          </cell>
        </row>
        <row r="1372">
          <cell r="D1372">
            <v>1538617</v>
          </cell>
          <cell r="E1372">
            <v>44771</v>
          </cell>
        </row>
        <row r="1373">
          <cell r="D1373">
            <v>1538620</v>
          </cell>
          <cell r="E1373">
            <v>44771</v>
          </cell>
        </row>
        <row r="1374">
          <cell r="D1374">
            <v>1538491</v>
          </cell>
          <cell r="E1374">
            <v>44774</v>
          </cell>
        </row>
        <row r="1375">
          <cell r="D1375">
            <v>1539007</v>
          </cell>
          <cell r="E1375">
            <v>44775</v>
          </cell>
        </row>
        <row r="1376">
          <cell r="D1376">
            <v>1539006</v>
          </cell>
          <cell r="E1376">
            <v>44775</v>
          </cell>
        </row>
        <row r="1377">
          <cell r="D1377">
            <v>1539955</v>
          </cell>
          <cell r="E1377">
            <v>44777</v>
          </cell>
        </row>
        <row r="1378">
          <cell r="D1378">
            <v>1539956</v>
          </cell>
          <cell r="E1378">
            <v>44777</v>
          </cell>
        </row>
        <row r="1379">
          <cell r="D1379">
            <v>1539954</v>
          </cell>
          <cell r="E1379">
            <v>44777</v>
          </cell>
        </row>
        <row r="1380">
          <cell r="D1380">
            <v>1540440</v>
          </cell>
          <cell r="E1380">
            <v>44781</v>
          </cell>
        </row>
        <row r="1381">
          <cell r="D1381">
            <v>1540942</v>
          </cell>
          <cell r="E1381">
            <v>44782</v>
          </cell>
        </row>
        <row r="1382">
          <cell r="D1382">
            <v>1540784</v>
          </cell>
          <cell r="E1382">
            <v>44782</v>
          </cell>
        </row>
        <row r="1383">
          <cell r="D1383">
            <v>1541161</v>
          </cell>
          <cell r="E1383">
            <v>44783</v>
          </cell>
        </row>
        <row r="1384">
          <cell r="D1384">
            <v>1541160</v>
          </cell>
          <cell r="E1384">
            <v>44783</v>
          </cell>
        </row>
        <row r="1385">
          <cell r="D1385">
            <v>1541284</v>
          </cell>
          <cell r="E1385">
            <v>44783</v>
          </cell>
        </row>
        <row r="1386">
          <cell r="D1386">
            <v>1541421</v>
          </cell>
          <cell r="E1386">
            <v>44784</v>
          </cell>
        </row>
        <row r="1387">
          <cell r="D1387">
            <v>1541502</v>
          </cell>
          <cell r="E1387">
            <v>44784</v>
          </cell>
        </row>
        <row r="1388">
          <cell r="D1388">
            <v>1541808</v>
          </cell>
          <cell r="E1388">
            <v>44785</v>
          </cell>
        </row>
        <row r="1389">
          <cell r="D1389">
            <v>1541809</v>
          </cell>
          <cell r="E1389">
            <v>44785</v>
          </cell>
        </row>
        <row r="1390">
          <cell r="D1390">
            <v>1542303</v>
          </cell>
          <cell r="E1390">
            <v>44789</v>
          </cell>
        </row>
        <row r="1391">
          <cell r="D1391">
            <v>1542304</v>
          </cell>
          <cell r="E1391">
            <v>44789</v>
          </cell>
        </row>
        <row r="1392">
          <cell r="D1392">
            <v>1542559</v>
          </cell>
          <cell r="E1392">
            <v>44790</v>
          </cell>
        </row>
        <row r="1393">
          <cell r="D1393">
            <v>1542712</v>
          </cell>
          <cell r="E1393">
            <v>44790</v>
          </cell>
        </row>
        <row r="1394">
          <cell r="D1394">
            <v>1543015</v>
          </cell>
          <cell r="E1394">
            <v>44791</v>
          </cell>
        </row>
        <row r="1395">
          <cell r="D1395">
            <v>1543013</v>
          </cell>
          <cell r="E1395">
            <v>44791</v>
          </cell>
        </row>
        <row r="1396">
          <cell r="D1396">
            <v>1543014</v>
          </cell>
          <cell r="E1396">
            <v>44791</v>
          </cell>
        </row>
        <row r="1397">
          <cell r="D1397">
            <v>1543353</v>
          </cell>
          <cell r="E1397">
            <v>44792</v>
          </cell>
        </row>
        <row r="1398">
          <cell r="D1398">
            <v>1543354</v>
          </cell>
          <cell r="E1398">
            <v>44792</v>
          </cell>
        </row>
        <row r="1399">
          <cell r="D1399">
            <v>1543632</v>
          </cell>
          <cell r="E1399">
            <v>44795</v>
          </cell>
        </row>
        <row r="1400">
          <cell r="D1400">
            <v>1543667</v>
          </cell>
          <cell r="E1400">
            <v>44795</v>
          </cell>
        </row>
        <row r="1401">
          <cell r="D1401">
            <v>1544269</v>
          </cell>
          <cell r="E1401">
            <v>44796</v>
          </cell>
        </row>
        <row r="1402">
          <cell r="D1402">
            <v>1544101</v>
          </cell>
          <cell r="E1402">
            <v>44796</v>
          </cell>
        </row>
        <row r="1403">
          <cell r="D1403">
            <v>1544100</v>
          </cell>
          <cell r="E1403">
            <v>44796</v>
          </cell>
        </row>
        <row r="1404">
          <cell r="D1404">
            <v>1544099</v>
          </cell>
          <cell r="E1404">
            <v>44796</v>
          </cell>
        </row>
        <row r="1405">
          <cell r="D1405">
            <v>1544613</v>
          </cell>
          <cell r="E1405">
            <v>44797</v>
          </cell>
        </row>
        <row r="1406">
          <cell r="D1406">
            <v>1544614</v>
          </cell>
          <cell r="E1406">
            <v>44797</v>
          </cell>
        </row>
        <row r="1407">
          <cell r="D1407">
            <v>1544448</v>
          </cell>
          <cell r="E1407">
            <v>44797</v>
          </cell>
        </row>
        <row r="1408">
          <cell r="D1408">
            <v>1544576</v>
          </cell>
          <cell r="E1408">
            <v>44797</v>
          </cell>
        </row>
        <row r="1409">
          <cell r="D1409">
            <v>1545514</v>
          </cell>
          <cell r="E1409">
            <v>44799</v>
          </cell>
        </row>
        <row r="1410">
          <cell r="D1410">
            <v>1545512</v>
          </cell>
          <cell r="E1410">
            <v>44799</v>
          </cell>
        </row>
        <row r="1411">
          <cell r="D1411">
            <v>1545513</v>
          </cell>
          <cell r="E1411">
            <v>44799</v>
          </cell>
        </row>
        <row r="1412">
          <cell r="D1412">
            <v>1545511</v>
          </cell>
          <cell r="E1412">
            <v>44799</v>
          </cell>
        </row>
        <row r="1413">
          <cell r="D1413">
            <v>1545510</v>
          </cell>
          <cell r="E1413">
            <v>44799</v>
          </cell>
        </row>
        <row r="1414">
          <cell r="D1414">
            <v>1546842</v>
          </cell>
          <cell r="E1414">
            <v>44803</v>
          </cell>
        </row>
        <row r="1415">
          <cell r="D1415">
            <v>1546707</v>
          </cell>
          <cell r="E1415">
            <v>44803</v>
          </cell>
        </row>
        <row r="1416">
          <cell r="D1416">
            <v>1546706</v>
          </cell>
          <cell r="E1416">
            <v>44803</v>
          </cell>
        </row>
        <row r="1417">
          <cell r="D1417">
            <v>1547354</v>
          </cell>
          <cell r="E1417">
            <v>44804</v>
          </cell>
        </row>
        <row r="1418">
          <cell r="D1418">
            <v>1547211</v>
          </cell>
          <cell r="E1418">
            <v>44804</v>
          </cell>
        </row>
        <row r="1419">
          <cell r="D1419">
            <v>1547207</v>
          </cell>
          <cell r="E1419">
            <v>44804</v>
          </cell>
        </row>
        <row r="1420">
          <cell r="D1420">
            <v>1547213</v>
          </cell>
          <cell r="E1420">
            <v>44804</v>
          </cell>
        </row>
        <row r="1421">
          <cell r="D1421">
            <v>1547214</v>
          </cell>
          <cell r="E1421">
            <v>44804</v>
          </cell>
        </row>
        <row r="1422">
          <cell r="D1422">
            <v>1547911</v>
          </cell>
          <cell r="E1422">
            <v>44805</v>
          </cell>
        </row>
        <row r="1423">
          <cell r="D1423">
            <v>1549308</v>
          </cell>
          <cell r="E1423">
            <v>44810</v>
          </cell>
        </row>
        <row r="1424">
          <cell r="D1424">
            <v>1549309</v>
          </cell>
          <cell r="E1424">
            <v>44810</v>
          </cell>
        </row>
        <row r="1425">
          <cell r="D1425">
            <v>1549306</v>
          </cell>
          <cell r="E1425">
            <v>44810</v>
          </cell>
        </row>
        <row r="1426">
          <cell r="D1426">
            <v>1549304</v>
          </cell>
          <cell r="E1426">
            <v>44810</v>
          </cell>
        </row>
        <row r="1427">
          <cell r="D1427">
            <v>1549305</v>
          </cell>
          <cell r="E1427">
            <v>44810</v>
          </cell>
        </row>
        <row r="1428">
          <cell r="D1428">
            <v>1550352</v>
          </cell>
          <cell r="E1428">
            <v>44811</v>
          </cell>
        </row>
        <row r="1429">
          <cell r="D1429">
            <v>1552449</v>
          </cell>
          <cell r="E1429">
            <v>44816</v>
          </cell>
        </row>
        <row r="1430">
          <cell r="D1430">
            <v>1552451</v>
          </cell>
          <cell r="E1430">
            <v>44816</v>
          </cell>
        </row>
        <row r="1431">
          <cell r="D1431">
            <v>1552452</v>
          </cell>
          <cell r="E1431">
            <v>44816</v>
          </cell>
        </row>
        <row r="1432">
          <cell r="D1432">
            <v>1552450</v>
          </cell>
          <cell r="E1432">
            <v>44816</v>
          </cell>
        </row>
        <row r="1433">
          <cell r="D1433">
            <v>1553221</v>
          </cell>
          <cell r="E1433">
            <v>44817</v>
          </cell>
        </row>
        <row r="1434">
          <cell r="D1434">
            <v>1553222</v>
          </cell>
          <cell r="E1434">
            <v>44817</v>
          </cell>
        </row>
        <row r="1435">
          <cell r="D1435">
            <v>1553223</v>
          </cell>
          <cell r="E1435">
            <v>44817</v>
          </cell>
        </row>
        <row r="1436">
          <cell r="D1436">
            <v>1554476</v>
          </cell>
          <cell r="E1436">
            <v>44819</v>
          </cell>
        </row>
        <row r="1437">
          <cell r="D1437">
            <v>1554401</v>
          </cell>
          <cell r="E1437">
            <v>44819</v>
          </cell>
        </row>
        <row r="1438">
          <cell r="D1438">
            <v>1554477</v>
          </cell>
          <cell r="E1438">
            <v>44819</v>
          </cell>
        </row>
        <row r="1439">
          <cell r="D1439">
            <v>1554400</v>
          </cell>
          <cell r="E1439">
            <v>44819</v>
          </cell>
        </row>
        <row r="1440">
          <cell r="D1440">
            <v>1555152</v>
          </cell>
          <cell r="E1440">
            <v>44820</v>
          </cell>
        </row>
        <row r="1441">
          <cell r="D1441">
            <v>1555086</v>
          </cell>
          <cell r="E1441">
            <v>44820</v>
          </cell>
        </row>
        <row r="1442">
          <cell r="D1442">
            <v>1555021</v>
          </cell>
          <cell r="E1442">
            <v>44820</v>
          </cell>
        </row>
        <row r="1443">
          <cell r="D1443">
            <v>1555446</v>
          </cell>
          <cell r="E1443">
            <v>44823</v>
          </cell>
        </row>
        <row r="1444">
          <cell r="D1444">
            <v>1556240</v>
          </cell>
          <cell r="E1444">
            <v>44824</v>
          </cell>
        </row>
        <row r="1445">
          <cell r="D1445">
            <v>1556242</v>
          </cell>
          <cell r="E1445">
            <v>44824</v>
          </cell>
        </row>
        <row r="1446">
          <cell r="D1446">
            <v>1556241</v>
          </cell>
          <cell r="E1446">
            <v>44824</v>
          </cell>
        </row>
        <row r="1447">
          <cell r="D1447">
            <v>1556395</v>
          </cell>
          <cell r="E1447">
            <v>44824</v>
          </cell>
        </row>
        <row r="1448">
          <cell r="D1448">
            <v>1556744</v>
          </cell>
          <cell r="E1448">
            <v>44825</v>
          </cell>
        </row>
        <row r="1449">
          <cell r="D1449">
            <v>1558516</v>
          </cell>
          <cell r="E1449">
            <v>44830</v>
          </cell>
        </row>
        <row r="1450">
          <cell r="D1450">
            <v>1559216</v>
          </cell>
          <cell r="E1450">
            <v>44831</v>
          </cell>
        </row>
        <row r="1451">
          <cell r="D1451">
            <v>1559217</v>
          </cell>
          <cell r="E1451">
            <v>44831</v>
          </cell>
        </row>
        <row r="1452">
          <cell r="D1452">
            <v>1559213</v>
          </cell>
          <cell r="E1452">
            <v>44831</v>
          </cell>
        </row>
        <row r="1453">
          <cell r="D1453">
            <v>1559214</v>
          </cell>
          <cell r="E1453">
            <v>44831</v>
          </cell>
        </row>
        <row r="1454">
          <cell r="D1454">
            <v>1559212</v>
          </cell>
          <cell r="E1454">
            <v>44831</v>
          </cell>
        </row>
        <row r="1455">
          <cell r="D1455">
            <v>1560480</v>
          </cell>
          <cell r="E1455">
            <v>44833</v>
          </cell>
        </row>
        <row r="1456">
          <cell r="D1456">
            <v>1561183</v>
          </cell>
          <cell r="E1456">
            <v>44834</v>
          </cell>
        </row>
        <row r="1457">
          <cell r="D1457">
            <v>1561186</v>
          </cell>
          <cell r="E1457">
            <v>44834</v>
          </cell>
        </row>
        <row r="1458">
          <cell r="D1458">
            <v>1561181</v>
          </cell>
          <cell r="E1458">
            <v>44834</v>
          </cell>
        </row>
        <row r="1459">
          <cell r="D1459">
            <v>1561180</v>
          </cell>
          <cell r="E1459">
            <v>44834</v>
          </cell>
        </row>
        <row r="1460">
          <cell r="D1460">
            <v>1561182</v>
          </cell>
          <cell r="E1460">
            <v>44834</v>
          </cell>
        </row>
        <row r="1461">
          <cell r="D1461">
            <v>1561179</v>
          </cell>
          <cell r="E1461">
            <v>44834</v>
          </cell>
        </row>
        <row r="1462">
          <cell r="D1462">
            <v>1370844</v>
          </cell>
          <cell r="E1462">
            <v>44349</v>
          </cell>
        </row>
        <row r="1463">
          <cell r="D1463">
            <v>1401377</v>
          </cell>
          <cell r="E1463">
            <v>44442</v>
          </cell>
        </row>
        <row r="1464">
          <cell r="D1464">
            <v>1416012</v>
          </cell>
          <cell r="E1464">
            <v>44476</v>
          </cell>
        </row>
        <row r="1465">
          <cell r="D1465">
            <v>1425577</v>
          </cell>
          <cell r="E1465">
            <v>44497</v>
          </cell>
        </row>
        <row r="1466">
          <cell r="D1466">
            <v>1426144</v>
          </cell>
          <cell r="E1466">
            <v>44498</v>
          </cell>
        </row>
        <row r="1467">
          <cell r="D1467">
            <v>1431812</v>
          </cell>
          <cell r="E1467">
            <v>44517</v>
          </cell>
        </row>
        <row r="1468">
          <cell r="D1468">
            <v>1468214</v>
          </cell>
          <cell r="E1468">
            <v>44613</v>
          </cell>
        </row>
        <row r="1469">
          <cell r="D1469">
            <v>1482632</v>
          </cell>
          <cell r="E1469">
            <v>44643</v>
          </cell>
        </row>
        <row r="1470">
          <cell r="D1470">
            <v>1502131</v>
          </cell>
          <cell r="E1470">
            <v>44691</v>
          </cell>
        </row>
        <row r="1471">
          <cell r="D1471">
            <v>1505378</v>
          </cell>
          <cell r="E1471">
            <v>44698</v>
          </cell>
        </row>
        <row r="1472">
          <cell r="D1472">
            <v>1514418</v>
          </cell>
          <cell r="E1472">
            <v>44719</v>
          </cell>
        </row>
        <row r="1473">
          <cell r="D1473">
            <v>1517477</v>
          </cell>
          <cell r="E1473">
            <v>44726</v>
          </cell>
        </row>
        <row r="1474">
          <cell r="D1474">
            <v>1525314</v>
          </cell>
          <cell r="E1474">
            <v>44742</v>
          </cell>
        </row>
        <row r="1475">
          <cell r="D1475">
            <v>1306266</v>
          </cell>
          <cell r="E1475">
            <v>44186</v>
          </cell>
        </row>
        <row r="1476">
          <cell r="D1476">
            <v>1308432</v>
          </cell>
          <cell r="E1476">
            <v>44201</v>
          </cell>
        </row>
        <row r="1477">
          <cell r="D1477">
            <v>1309627</v>
          </cell>
          <cell r="E1477">
            <v>44203</v>
          </cell>
        </row>
        <row r="1478">
          <cell r="D1478">
            <v>1309609</v>
          </cell>
          <cell r="E1478">
            <v>44203</v>
          </cell>
        </row>
        <row r="1479">
          <cell r="D1479">
            <v>1310160</v>
          </cell>
          <cell r="E1479">
            <v>44204</v>
          </cell>
        </row>
        <row r="1480">
          <cell r="D1480">
            <v>1312635</v>
          </cell>
          <cell r="E1480">
            <v>44211</v>
          </cell>
        </row>
        <row r="1481">
          <cell r="D1481">
            <v>1312950</v>
          </cell>
          <cell r="E1481">
            <v>44214</v>
          </cell>
        </row>
        <row r="1482">
          <cell r="D1482">
            <v>1314972</v>
          </cell>
          <cell r="E1482">
            <v>44218</v>
          </cell>
        </row>
        <row r="1483">
          <cell r="D1483">
            <v>1315161</v>
          </cell>
          <cell r="E1483">
            <v>44218</v>
          </cell>
        </row>
        <row r="1484">
          <cell r="D1484">
            <v>1315693</v>
          </cell>
          <cell r="E1484">
            <v>44222</v>
          </cell>
        </row>
        <row r="1485">
          <cell r="D1485">
            <v>1315964</v>
          </cell>
          <cell r="E1485">
            <v>44222</v>
          </cell>
        </row>
        <row r="1486">
          <cell r="D1486">
            <v>1320762</v>
          </cell>
          <cell r="E1486">
            <v>44235</v>
          </cell>
        </row>
        <row r="1487">
          <cell r="D1487">
            <v>1320752</v>
          </cell>
          <cell r="E1487">
            <v>44236</v>
          </cell>
        </row>
        <row r="1488">
          <cell r="D1488">
            <v>1325060</v>
          </cell>
          <cell r="E1488">
            <v>44244</v>
          </cell>
        </row>
        <row r="1489">
          <cell r="D1489">
            <v>1325048</v>
          </cell>
          <cell r="E1489">
            <v>44244</v>
          </cell>
        </row>
        <row r="1490">
          <cell r="D1490">
            <v>1326517</v>
          </cell>
          <cell r="E1490">
            <v>44249</v>
          </cell>
        </row>
        <row r="1491">
          <cell r="D1491">
            <v>1326518</v>
          </cell>
          <cell r="E1491">
            <v>44249</v>
          </cell>
        </row>
        <row r="1492">
          <cell r="D1492">
            <v>1334956</v>
          </cell>
          <cell r="E1492">
            <v>44264</v>
          </cell>
        </row>
        <row r="1493">
          <cell r="D1493">
            <v>1335514</v>
          </cell>
          <cell r="E1493">
            <v>44265</v>
          </cell>
        </row>
        <row r="1494">
          <cell r="D1494">
            <v>1336708</v>
          </cell>
          <cell r="E1494">
            <v>44267</v>
          </cell>
        </row>
        <row r="1495">
          <cell r="D1495">
            <v>1336709</v>
          </cell>
          <cell r="E1495">
            <v>44267</v>
          </cell>
        </row>
        <row r="1496">
          <cell r="D1496">
            <v>1339235</v>
          </cell>
          <cell r="E1496">
            <v>44274</v>
          </cell>
        </row>
        <row r="1497">
          <cell r="D1497">
            <v>1340284</v>
          </cell>
          <cell r="E1497">
            <v>44279</v>
          </cell>
        </row>
        <row r="1498">
          <cell r="D1498">
            <v>1341989</v>
          </cell>
          <cell r="E1498">
            <v>44284</v>
          </cell>
        </row>
        <row r="1499">
          <cell r="D1499">
            <v>1346206</v>
          </cell>
          <cell r="E1499">
            <v>44295</v>
          </cell>
        </row>
        <row r="1500">
          <cell r="D1500">
            <v>1363684</v>
          </cell>
          <cell r="E1500">
            <v>44328</v>
          </cell>
        </row>
        <row r="1501">
          <cell r="D1501">
            <v>1363684</v>
          </cell>
          <cell r="E1501">
            <v>44328</v>
          </cell>
        </row>
        <row r="1502">
          <cell r="D1502">
            <v>1370143</v>
          </cell>
          <cell r="E1502">
            <v>44348</v>
          </cell>
        </row>
        <row r="1503">
          <cell r="D1503">
            <v>1422448</v>
          </cell>
          <cell r="E1503">
            <v>44491</v>
          </cell>
        </row>
        <row r="1504">
          <cell r="D1504">
            <v>1427260</v>
          </cell>
          <cell r="E1504">
            <v>44503</v>
          </cell>
        </row>
        <row r="1505">
          <cell r="D1505">
            <v>1452726</v>
          </cell>
          <cell r="E1505">
            <v>44572</v>
          </cell>
        </row>
        <row r="1506">
          <cell r="D1506">
            <v>1458359</v>
          </cell>
          <cell r="E1506">
            <v>44585</v>
          </cell>
        </row>
        <row r="1507">
          <cell r="D1507">
            <v>1458865</v>
          </cell>
          <cell r="E1507">
            <v>44586</v>
          </cell>
        </row>
        <row r="1508">
          <cell r="D1508">
            <v>1462304</v>
          </cell>
          <cell r="E1508">
            <v>44596</v>
          </cell>
        </row>
        <row r="1509">
          <cell r="D1509">
            <v>1472547</v>
          </cell>
          <cell r="E1509">
            <v>44620</v>
          </cell>
        </row>
        <row r="1510">
          <cell r="D1510">
            <v>1477758</v>
          </cell>
          <cell r="E1510">
            <v>44631</v>
          </cell>
        </row>
        <row r="1511">
          <cell r="D1511">
            <v>1479288</v>
          </cell>
          <cell r="E1511">
            <v>44636</v>
          </cell>
        </row>
        <row r="1512">
          <cell r="D1512">
            <v>1479290</v>
          </cell>
          <cell r="E1512">
            <v>44641</v>
          </cell>
        </row>
        <row r="1513">
          <cell r="D1513">
            <v>1485213</v>
          </cell>
          <cell r="E1513">
            <v>44650</v>
          </cell>
        </row>
        <row r="1514">
          <cell r="D1514">
            <v>1486647</v>
          </cell>
          <cell r="E1514">
            <v>44655</v>
          </cell>
        </row>
        <row r="1515">
          <cell r="D1515">
            <v>1486639</v>
          </cell>
          <cell r="E1515">
            <v>44655</v>
          </cell>
        </row>
        <row r="1516">
          <cell r="D1516">
            <v>1487065</v>
          </cell>
          <cell r="E1516">
            <v>44655</v>
          </cell>
        </row>
        <row r="1517">
          <cell r="D1517">
            <v>1486630</v>
          </cell>
          <cell r="E1517">
            <v>44655</v>
          </cell>
        </row>
        <row r="1518">
          <cell r="D1518">
            <v>1486643</v>
          </cell>
          <cell r="E1518">
            <v>44655</v>
          </cell>
        </row>
        <row r="1519">
          <cell r="D1519">
            <v>1492310</v>
          </cell>
          <cell r="E1519">
            <v>44664</v>
          </cell>
        </row>
        <row r="1520">
          <cell r="D1520">
            <v>1494761</v>
          </cell>
          <cell r="E1520">
            <v>44671</v>
          </cell>
        </row>
        <row r="1521">
          <cell r="D1521">
            <v>1497612</v>
          </cell>
          <cell r="E1521">
            <v>44679</v>
          </cell>
        </row>
        <row r="1522">
          <cell r="D1522">
            <v>1500499</v>
          </cell>
          <cell r="E1522">
            <v>44686</v>
          </cell>
        </row>
        <row r="1523">
          <cell r="D1523">
            <v>1503430</v>
          </cell>
          <cell r="E1523">
            <v>44692</v>
          </cell>
        </row>
        <row r="1524">
          <cell r="D1524">
            <v>1502129</v>
          </cell>
          <cell r="E1524">
            <v>44687</v>
          </cell>
        </row>
        <row r="1525">
          <cell r="D1525">
            <v>1513260</v>
          </cell>
          <cell r="E1525">
            <v>44714</v>
          </cell>
        </row>
        <row r="1526">
          <cell r="D1526">
            <v>1518095</v>
          </cell>
          <cell r="E1526">
            <v>44727</v>
          </cell>
        </row>
        <row r="1527">
          <cell r="D1527">
            <v>1524127</v>
          </cell>
          <cell r="E1527">
            <v>44740</v>
          </cell>
        </row>
        <row r="1528">
          <cell r="D1528">
            <v>1543467</v>
          </cell>
          <cell r="E1528">
            <v>44792</v>
          </cell>
        </row>
        <row r="1529">
          <cell r="D1529">
            <v>1518075</v>
          </cell>
          <cell r="E1529">
            <v>44727</v>
          </cell>
        </row>
        <row r="1530">
          <cell r="D1530">
            <v>1523817</v>
          </cell>
          <cell r="E1530">
            <v>44736</v>
          </cell>
        </row>
        <row r="1531">
          <cell r="D1531">
            <v>1543022</v>
          </cell>
          <cell r="E1531">
            <v>44791</v>
          </cell>
        </row>
        <row r="1532">
          <cell r="D1532">
            <v>1552768</v>
          </cell>
          <cell r="E1532">
            <v>44818</v>
          </cell>
        </row>
        <row r="1533">
          <cell r="D1533">
            <v>1311972</v>
          </cell>
          <cell r="E1533">
            <v>44214</v>
          </cell>
        </row>
        <row r="1534">
          <cell r="D1534">
            <v>1311973</v>
          </cell>
          <cell r="E1534">
            <v>44214</v>
          </cell>
        </row>
        <row r="1535">
          <cell r="D1535">
            <v>1326081</v>
          </cell>
          <cell r="E1535">
            <v>44250</v>
          </cell>
        </row>
        <row r="1536">
          <cell r="D1536">
            <v>1344380</v>
          </cell>
          <cell r="E1536">
            <v>44292</v>
          </cell>
        </row>
        <row r="1537">
          <cell r="D1537">
            <v>1367285</v>
          </cell>
          <cell r="E1537">
            <v>44341</v>
          </cell>
        </row>
        <row r="1538">
          <cell r="D1538">
            <v>1437218</v>
          </cell>
          <cell r="E1538">
            <v>44529</v>
          </cell>
        </row>
        <row r="1539">
          <cell r="D1539">
            <v>1438147</v>
          </cell>
          <cell r="E1539">
            <v>44532</v>
          </cell>
        </row>
        <row r="1540">
          <cell r="D1540">
            <v>1440527</v>
          </cell>
          <cell r="E1540">
            <v>44533</v>
          </cell>
        </row>
        <row r="1541">
          <cell r="D1541">
            <v>1462708</v>
          </cell>
          <cell r="E1541">
            <v>44596</v>
          </cell>
        </row>
        <row r="1542">
          <cell r="D1542">
            <v>1470336</v>
          </cell>
          <cell r="E1542">
            <v>44615</v>
          </cell>
        </row>
        <row r="1543">
          <cell r="D1543">
            <v>1475768</v>
          </cell>
          <cell r="E1543">
            <v>44628</v>
          </cell>
        </row>
        <row r="1544">
          <cell r="D1544">
            <v>1478759</v>
          </cell>
          <cell r="E1544">
            <v>44635</v>
          </cell>
        </row>
        <row r="1545">
          <cell r="D1545">
            <v>1482530</v>
          </cell>
          <cell r="E1545">
            <v>44643</v>
          </cell>
        </row>
        <row r="1546">
          <cell r="D1546">
            <v>1485061</v>
          </cell>
          <cell r="E1546">
            <v>44650</v>
          </cell>
        </row>
        <row r="1547">
          <cell r="D1547">
            <v>1485079</v>
          </cell>
          <cell r="E1547">
            <v>44651</v>
          </cell>
        </row>
        <row r="1548">
          <cell r="D1548">
            <v>1485080</v>
          </cell>
          <cell r="E1548">
            <v>44655</v>
          </cell>
        </row>
        <row r="1549">
          <cell r="D1549">
            <v>1494638</v>
          </cell>
          <cell r="E1549">
            <v>44671</v>
          </cell>
        </row>
        <row r="1550">
          <cell r="D1550">
            <v>1499341</v>
          </cell>
          <cell r="E1550">
            <v>44683</v>
          </cell>
        </row>
        <row r="1551">
          <cell r="D1551">
            <v>1501173</v>
          </cell>
          <cell r="E1551">
            <v>44687</v>
          </cell>
        </row>
        <row r="1552">
          <cell r="D1552">
            <v>1502669</v>
          </cell>
          <cell r="E1552">
            <v>44691</v>
          </cell>
        </row>
        <row r="1553">
          <cell r="D1553">
            <v>1504862</v>
          </cell>
          <cell r="E1553">
            <v>44694</v>
          </cell>
        </row>
        <row r="1554">
          <cell r="D1554">
            <v>1505876</v>
          </cell>
          <cell r="E1554">
            <v>44697</v>
          </cell>
        </row>
        <row r="1555">
          <cell r="D1555">
            <v>1508678</v>
          </cell>
          <cell r="E1555">
            <v>44704</v>
          </cell>
        </row>
        <row r="1556">
          <cell r="D1556">
            <v>1511736</v>
          </cell>
          <cell r="E1556">
            <v>44712</v>
          </cell>
        </row>
        <row r="1557">
          <cell r="D1557">
            <v>1514724</v>
          </cell>
          <cell r="E1557">
            <v>44720</v>
          </cell>
        </row>
        <row r="1558">
          <cell r="D1558">
            <v>1518072</v>
          </cell>
          <cell r="E1558">
            <v>44727</v>
          </cell>
        </row>
        <row r="1559">
          <cell r="D1559">
            <v>1521367</v>
          </cell>
          <cell r="E1559">
            <v>44734</v>
          </cell>
        </row>
        <row r="1560">
          <cell r="D1560">
            <v>1524124</v>
          </cell>
          <cell r="E1560">
            <v>44740</v>
          </cell>
        </row>
        <row r="1561">
          <cell r="D1561">
            <v>1527158</v>
          </cell>
          <cell r="E1561">
            <v>44747</v>
          </cell>
        </row>
        <row r="1562">
          <cell r="D1562">
            <v>1532900</v>
          </cell>
          <cell r="E1562">
            <v>44761</v>
          </cell>
        </row>
        <row r="1563">
          <cell r="D1563">
            <v>1535891</v>
          </cell>
          <cell r="E1563">
            <v>44767</v>
          </cell>
        </row>
        <row r="1564">
          <cell r="D1564">
            <v>1538982</v>
          </cell>
          <cell r="E1564">
            <v>44776</v>
          </cell>
        </row>
        <row r="1565">
          <cell r="D1565">
            <v>1540271</v>
          </cell>
          <cell r="E1565">
            <v>44782</v>
          </cell>
        </row>
        <row r="1566">
          <cell r="D1566">
            <v>1542351</v>
          </cell>
          <cell r="E1566">
            <v>44791</v>
          </cell>
        </row>
        <row r="1567">
          <cell r="D1567">
            <v>1544251</v>
          </cell>
          <cell r="E1567">
            <v>44797</v>
          </cell>
        </row>
        <row r="1568">
          <cell r="D1568">
            <v>1547264</v>
          </cell>
          <cell r="E1568">
            <v>44805</v>
          </cell>
        </row>
        <row r="1569">
          <cell r="D1569">
            <v>1350770</v>
          </cell>
          <cell r="E1569">
            <v>44312</v>
          </cell>
        </row>
        <row r="1570">
          <cell r="D1570">
            <v>1371464</v>
          </cell>
          <cell r="E1570">
            <v>44354</v>
          </cell>
        </row>
        <row r="1571">
          <cell r="D1571">
            <v>1547210</v>
          </cell>
          <cell r="E1571">
            <v>44804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e Ragued" refreshedDate="45517.684965856482" createdVersion="8" refreshedVersion="8" minRefreshableVersion="3" recordCount="1567" xr:uid="{403A08EE-ACFA-4E74-AF21-B6D4495708BB}">
  <cacheSource type="worksheet">
    <worksheetSource name="Indicateur"/>
  </cacheSource>
  <cacheFields count="25">
    <cacheField name="Numero OT" numFmtId="0">
      <sharedItems containsSemiMixedTypes="0" containsString="0" containsNumber="1" containsInteger="1" minValue="1306266" maxValue="1561186"/>
    </cacheField>
    <cacheField name="Date OT" numFmtId="14">
      <sharedItems containsSemiMixedTypes="0" containsNonDate="0" containsDate="1" containsString="0" minDate="2020-12-21T00:00:00" maxDate="2022-10-01T00:00:00" count="395">
        <d v="2020-12-21T00:00:00"/>
        <d v="2020-12-28T00:00:00"/>
        <d v="2021-01-04T00:00:00"/>
        <d v="2021-01-05T00:00:00"/>
        <d v="2021-01-07T00:00:00"/>
        <d v="2021-01-08T00:00:00"/>
        <d v="2021-01-12T00:00:00"/>
        <d v="2021-01-13T00:00:00"/>
        <d v="2021-01-15T00:00:00"/>
        <d v="2021-01-18T00:00:00"/>
        <d v="2021-01-22T00:00:00"/>
        <d v="2021-01-26T00:00:00"/>
        <d v="2021-01-27T00:00:00"/>
        <d v="2021-01-28T00:00:00"/>
        <d v="2021-02-01T00:00:00"/>
        <d v="2021-02-03T00:00:00"/>
        <d v="2021-02-08T00:00:00"/>
        <d v="2021-02-09T00:00:00"/>
        <d v="2021-02-11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6T00:00:00"/>
        <d v="2021-04-07T00:00:00"/>
        <d v="2021-04-08T00:00:00"/>
        <d v="2021-04-09T00:00:00"/>
        <d v="2021-04-12T00:00:00"/>
        <d v="2021-04-14T00:00:00"/>
        <d v="2021-04-15T00:00:00"/>
        <d v="2021-04-16T00:00:00"/>
        <d v="2021-04-19T00:00:00"/>
        <d v="2021-04-20T00:00:00"/>
        <d v="2021-04-21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5T00:00:00"/>
        <d v="2021-05-26T00:00:00"/>
        <d v="2021-05-27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12T00:00:00"/>
        <d v="2021-07-13T00:00:00"/>
        <d v="2021-07-15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20T00:00:00"/>
        <d v="2021-09-21T00:00:00"/>
        <d v="2021-09-22T00:00:00"/>
        <d v="2021-09-23T00:00:00"/>
        <d v="2021-09-27T00:00:00"/>
        <d v="2021-09-28T00:00:00"/>
        <d v="2021-09-30T00:00:00"/>
        <d v="2021-10-04T00:00:00"/>
        <d v="2021-10-06T00:00:00"/>
        <d v="2021-10-07T00:00:00"/>
        <d v="2021-10-12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2T00:00:00"/>
        <d v="2021-11-03T00:00:00"/>
        <d v="2021-11-04T00:00:00"/>
        <d v="2021-11-09T00:00:00"/>
        <d v="2021-11-10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4T00:00:00"/>
        <d v="2021-11-25T00:00:00"/>
        <d v="2021-11-26T00:00:00"/>
        <d v="2021-11-29T00:00:00"/>
        <d v="2021-12-02T00:00:00"/>
        <d v="2021-12-03T00:00:00"/>
        <d v="2021-12-07T00:00:00"/>
        <d v="2021-12-09T00:00:00"/>
        <d v="2021-12-10T00:00:00"/>
        <d v="2021-12-20T00:00:00"/>
        <d v="2021-12-22T00:00:00"/>
        <d v="2021-12-23T00:00:00"/>
        <d v="2021-12-24T00:00:00"/>
        <d v="2021-12-27T00:00:00"/>
        <d v="2021-12-28T00:00:00"/>
        <d v="2021-12-30T00:00:00"/>
        <d v="2022-01-03T00:00:00"/>
        <d v="2022-01-05T00:00:00"/>
        <d v="2022-01-07T00:00:00"/>
        <d v="2022-01-10T00:00:00"/>
        <d v="2022-01-11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2-01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</sharedItems>
      <fieldGroup par="24"/>
    </cacheField>
    <cacheField name="Poids KG" numFmtId="0">
      <sharedItems containsString="0" containsBlank="1" containsNumber="1" containsInteger="1" minValue="20" maxValue="5000"/>
    </cacheField>
    <cacheField name="Poids T" numFmtId="0">
      <sharedItems containsSemiMixedTypes="0" containsString="0" containsNumber="1" minValue="0" maxValue="5"/>
    </cacheField>
    <cacheField name="Type transport" numFmtId="0">
      <sharedItems/>
    </cacheField>
    <cacheField name="Taux segement 1" numFmtId="0">
      <sharedItems containsSemiMixedTypes="0" containsString="0" containsNumber="1" minValue="6.7400000000000002E-2" maxValue="1.1599999999999999"/>
    </cacheField>
    <cacheField name="Taux Segement 2" numFmtId="0">
      <sharedItems containsSemiMixedTypes="0" containsString="0" containsNumber="1" minValue="6.7400000000000002E-2" maxValue="1.1599999999999999"/>
    </cacheField>
    <cacheField name="% rep S1" numFmtId="9">
      <sharedItems containsSemiMixedTypes="0" containsString="0" containsNumber="1" minValue="0.3" maxValue="1"/>
    </cacheField>
    <cacheField name="% rep S2" numFmtId="9">
      <sharedItems containsSemiMixedTypes="0" containsString="0" containsNumber="1" minValue="0" maxValue="0.7"/>
    </cacheField>
    <cacheField name="Bilan CO2 S1" numFmtId="43">
      <sharedItems containsSemiMixedTypes="0" containsString="0" containsNumber="1" minValue="0" maxValue="198.03280000000001"/>
    </cacheField>
    <cacheField name="Bilan CO2 S2" numFmtId="43">
      <sharedItems containsSemiMixedTypes="0" containsString="0" containsNumber="1" minValue="0" maxValue="40.545925840000002"/>
    </cacheField>
    <cacheField name="Bilan CO2 OT" numFmtId="43">
      <sharedItems containsSemiMixedTypes="0" containsString="0" containsNumber="1" minValue="0" maxValue="198.03280000000001"/>
    </cacheField>
    <cacheField name=" Cout  OT (€)" numFmtId="164">
      <sharedItems containsString="0" containsBlank="1" containsNumber="1" minValue="30" maxValue="800"/>
    </cacheField>
    <cacheField name="7. Lieu depart OT" numFmtId="0">
      <sharedItems containsBlank="1"/>
    </cacheField>
    <cacheField name="CP de départ" numFmtId="0">
      <sharedItems/>
    </cacheField>
    <cacheField name="Ville de départ" numFmtId="0">
      <sharedItems containsBlank="1"/>
    </cacheField>
    <cacheField name="8. LIeu arrivee OT" numFmtId="0">
      <sharedItems containsBlank="1"/>
    </cacheField>
    <cacheField name="CP" numFmtId="0">
      <sharedItems/>
    </cacheField>
    <cacheField name="NBCar" numFmtId="0">
      <sharedItems containsSemiMixedTypes="0" containsString="0" containsNumber="1" containsInteger="1" minValue="0" maxValue="21"/>
    </cacheField>
    <cacheField name="VILLE ARRIVEE" numFmtId="0">
      <sharedItems/>
    </cacheField>
    <cacheField name="Distance en KM" numFmtId="2">
      <sharedItems containsSemiMixedTypes="0" containsString="0" containsNumber="1" minValue="0" maxValue="986.75599999999997"/>
    </cacheField>
    <cacheField name="CONCATENER FORMULE" numFmtId="0">
      <sharedItems containsSemiMixedTypes="0" containsString="0" containsNumber="1" minValue="0" maxValue="198.03280000000001"/>
    </cacheField>
    <cacheField name="Mois (Date OT)" numFmtId="0" databaseField="0">
      <fieldGroup base="1">
        <rangePr groupBy="months" startDate="2020-12-21T00:00:00" endDate="2022-10-01T00:00:00"/>
        <groupItems count="14">
          <s v="&lt;21/12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10/2022"/>
        </groupItems>
      </fieldGroup>
    </cacheField>
    <cacheField name="Trimestres (Date OT)" numFmtId="0" databaseField="0">
      <fieldGroup base="1">
        <rangePr groupBy="quarters" startDate="2020-12-21T00:00:00" endDate="2022-10-01T00:00:00"/>
        <groupItems count="6">
          <s v="&lt;21/12/2020"/>
          <s v="Trimestre1"/>
          <s v="Trimestre2"/>
          <s v="Trimestre3"/>
          <s v="Trimestre4"/>
          <s v="&gt;01/10/2022"/>
        </groupItems>
      </fieldGroup>
    </cacheField>
    <cacheField name="Années (Date OT)" numFmtId="0" databaseField="0">
      <fieldGroup base="1">
        <rangePr groupBy="years" startDate="2020-12-21T00:00:00" endDate="2022-10-01T00:00:00"/>
        <groupItems count="5">
          <s v="&lt;21/12/2020"/>
          <s v="2020"/>
          <s v="2021"/>
          <s v="2022"/>
          <s v="&gt;01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7">
  <r>
    <n v="1306266"/>
    <x v="0"/>
    <n v="250"/>
    <n v="0.25"/>
    <s v="PAEX"/>
    <n v="0.16"/>
    <n v="6.7400000000000002E-2"/>
    <n v="0.3"/>
    <n v="0.7"/>
    <n v="2.4442919999999999"/>
    <n v="2.402535345"/>
    <n v="4.8468273449999995"/>
    <n v="92"/>
    <s v="93120 COURNEUVE/LA"/>
    <s v="93120"/>
    <s v=" COURNEUVE/LA"/>
    <s v="59815 LESQUIN"/>
    <s v="59815"/>
    <n v="13"/>
    <s v=" LESQUIN"/>
    <n v="203.691"/>
    <n v="4.8468273450000003"/>
  </r>
  <r>
    <n v="1307752"/>
    <x v="1"/>
    <m/>
    <n v="0"/>
    <s v="POLE"/>
    <n v="0.16"/>
    <n v="6.7400000000000002E-2"/>
    <n v="0.3"/>
    <n v="0.7"/>
    <n v="0"/>
    <n v="0"/>
    <n v="0"/>
    <m/>
    <s v="91100 VILLABE"/>
    <s v="91100"/>
    <s v=" VILLABE"/>
    <s v="66000PERPIGNAN"/>
    <s v="66000"/>
    <n v="14"/>
    <s v="PERPIGNAN"/>
    <n v="837.41300000000001"/>
    <n v="0"/>
  </r>
  <r>
    <n v="1307754"/>
    <x v="1"/>
    <n v="150"/>
    <n v="0.15"/>
    <s v="POLE"/>
    <n v="0.16"/>
    <n v="6.7400000000000002E-2"/>
    <n v="0.3"/>
    <n v="0.7"/>
    <n v="6.0293735999999996"/>
    <n v="5.9263718010000002"/>
    <n v="11.955745401"/>
    <n v="210"/>
    <s v="91100 VILLABE"/>
    <s v="91100"/>
    <s v=" VILLABE"/>
    <s v="66000PERPIGNAN"/>
    <s v="66000"/>
    <n v="14"/>
    <s v="PERPIGNAN"/>
    <n v="837.41300000000001"/>
    <n v="11.955745401"/>
  </r>
  <r>
    <n v="1308264"/>
    <x v="2"/>
    <n v="452"/>
    <n v="0.45200000000000001"/>
    <s v="PAEX"/>
    <n v="0.16"/>
    <n v="6.7400000000000002E-2"/>
    <n v="0.3"/>
    <n v="0.7"/>
    <n v="11.025429888"/>
    <n v="10.83707879408"/>
    <n v="21.862508682079998"/>
    <n v="220"/>
    <s v="67000 STRASBOURG"/>
    <s v="67000"/>
    <s v=" STRASBOURG"/>
    <s v="91100VILLABE"/>
    <s v="91100"/>
    <n v="12"/>
    <s v="VILLABE"/>
    <n v="508.178"/>
    <n v="21.862508682079998"/>
  </r>
  <r>
    <n v="1308270"/>
    <x v="2"/>
    <n v="185"/>
    <n v="0.185"/>
    <s v="AFF"/>
    <n v="6.7400000000000002E-2"/>
    <n v="0.16"/>
    <n v="1"/>
    <n v="0"/>
    <n v="6.7355667649999997"/>
    <n v="0"/>
    <n v="6.7355667649999997"/>
    <n v="165"/>
    <s v="67100 STRASBOURG"/>
    <s v="67100"/>
    <s v=" STRASBOURG"/>
    <s v="59100ROUBAIX"/>
    <s v="59100"/>
    <n v="12"/>
    <s v="ROUBAIX"/>
    <n v="540.18499999999995"/>
    <n v="6.7355667649999997"/>
  </r>
  <r>
    <n v="1309250"/>
    <x v="3"/>
    <n v="500"/>
    <n v="0.5"/>
    <s v="PAEX"/>
    <n v="0.16"/>
    <n v="6.7400000000000002E-2"/>
    <n v="0.3"/>
    <n v="0.7"/>
    <n v="17.770680000000002"/>
    <n v="17.467097550000002"/>
    <n v="35.237777550000004"/>
    <n v="345"/>
    <s v="91100 VILLABE"/>
    <s v="91100"/>
    <s v=" VILLABE"/>
    <s v="13000MARSEILLE"/>
    <s v="13000"/>
    <n v="14"/>
    <s v="MARSEILLE"/>
    <n v="740.44500000000005"/>
    <n v="35.237777550000004"/>
  </r>
  <r>
    <n v="1308432"/>
    <x v="3"/>
    <n v="249"/>
    <n v="0.249"/>
    <s v="PAEX"/>
    <n v="0.16"/>
    <n v="6.7400000000000002E-2"/>
    <n v="0.3"/>
    <n v="0.7"/>
    <n v="5.9988641760000005"/>
    <n v="5.8963835796599993"/>
    <n v="11.89524775566"/>
    <n v="220"/>
    <s v="93120 COURNEUVE/LA"/>
    <s v="93120"/>
    <s v=" COURNEUVE/LA"/>
    <s v="67100STRASBOURG"/>
    <s v="67100"/>
    <n v="15"/>
    <s v="STRASBOURG"/>
    <n v="501.91300000000001"/>
    <n v="11.89524775566"/>
  </r>
  <r>
    <n v="1309609"/>
    <x v="4"/>
    <n v="1250"/>
    <n v="1.25"/>
    <s v="AFF"/>
    <n v="6.7400000000000002E-2"/>
    <n v="6.7400000000000002E-2"/>
    <n v="1"/>
    <n v="0"/>
    <n v="18.624305"/>
    <n v="0"/>
    <n v="18.624305"/>
    <n v="238"/>
    <s v="93120 COURNEUVE/LA"/>
    <s v="93120"/>
    <s v=" COURNEUVE/LA"/>
    <s v="59100ROUBAIX"/>
    <s v="59100"/>
    <n v="12"/>
    <s v="ROUBAIX"/>
    <n v="221.06"/>
    <n v="18.624305"/>
  </r>
  <r>
    <n v="1309627"/>
    <x v="4"/>
    <n v="500"/>
    <n v="0.5"/>
    <s v="AFF"/>
    <n v="6.7400000000000002E-2"/>
    <n v="0.24099999999999999"/>
    <n v="1"/>
    <n v="0"/>
    <n v="1.8454457000000002"/>
    <n v="0"/>
    <n v="1.8454457000000002"/>
    <n v="152"/>
    <s v="93120 COURNEUVE/LA"/>
    <s v="93120"/>
    <s v=" COURNEUVE/LA"/>
    <s v="91100VILLABE"/>
    <s v="91100"/>
    <n v="12"/>
    <s v="VILLABE"/>
    <n v="54.761000000000003"/>
    <n v="1.8454457000000002"/>
  </r>
  <r>
    <n v="1310495"/>
    <x v="5"/>
    <n v="80"/>
    <n v="0.08"/>
    <s v="POLE"/>
    <n v="0.16"/>
    <n v="6.7400000000000002E-2"/>
    <n v="0.3"/>
    <n v="0.7"/>
    <n v="0.98653824000000001"/>
    <n v="0.96968487840000006"/>
    <n v="1.9562231184000001"/>
    <n v="110"/>
    <s v="91100 VILLABE"/>
    <s v="91100"/>
    <s v=" VILLABE"/>
    <s v="8090CHARLEVILLE MEZ"/>
    <s v="8090C"/>
    <n v="19"/>
    <s v="HARLEVILLE MEZ"/>
    <n v="256.911"/>
    <n v="1.9562231184000003"/>
  </r>
  <r>
    <n v="1310502"/>
    <x v="5"/>
    <n v="40"/>
    <n v="0.04"/>
    <s v="POLE"/>
    <n v="0.16"/>
    <n v="6.7400000000000002E-2"/>
    <n v="0.3"/>
    <n v="0.7"/>
    <n v="0.99033216000000002"/>
    <n v="0.97341398560000003"/>
    <n v="1.9637461456"/>
    <n v="140"/>
    <s v="91100 VILLABE"/>
    <s v="91100"/>
    <s v=" VILLABE"/>
    <s v="67100STRASBOURG"/>
    <s v="67100"/>
    <n v="15"/>
    <s v="STRASBOURG"/>
    <n v="515.798"/>
    <n v="1.9637461456"/>
  </r>
  <r>
    <n v="1310160"/>
    <x v="5"/>
    <n v="1000"/>
    <n v="1"/>
    <s v="POLE"/>
    <n v="0.16"/>
    <n v="6.7400000000000002E-2"/>
    <n v="0.3"/>
    <n v="0.7"/>
    <n v="41.250624000000002"/>
    <n v="40.545925840000002"/>
    <n v="81.796549840000011"/>
    <n v="385"/>
    <s v="93120 COURNEUVE/LA"/>
    <s v="93120"/>
    <s v=" COURNEUVE/LA"/>
    <s v="66000PERPIGNAN"/>
    <s v="66000"/>
    <n v="14"/>
    <s v="PERPIGNAN"/>
    <n v="859.38800000000003"/>
    <n v="81.796549839999997"/>
  </r>
  <r>
    <n v="1310601"/>
    <x v="6"/>
    <n v="675"/>
    <n v="0.67500000000000004"/>
    <s v="POLE"/>
    <n v="0.16"/>
    <n v="6.7400000000000002E-2"/>
    <n v="0.3"/>
    <n v="0.7"/>
    <n v="26.390512800000007"/>
    <n v="25.939674873000001"/>
    <n v="52.330187673000012"/>
    <n v="340"/>
    <s v="26750 ROMANS SUR ISER"/>
    <s v="26750"/>
    <s v=" ROMANS SUR ISER"/>
    <s v="59100ROUBAIX"/>
    <s v="59100"/>
    <n v="12"/>
    <s v="ROUBAIX"/>
    <n v="814.52200000000005"/>
    <n v="52.330187672999998"/>
  </r>
  <r>
    <n v="1312188"/>
    <x v="7"/>
    <n v="47"/>
    <n v="4.7E-2"/>
    <s v="POLE"/>
    <n v="0.16"/>
    <n v="6.7400000000000002E-2"/>
    <n v="0.3"/>
    <n v="0.7"/>
    <n v="2.0065518240000002"/>
    <n v="1.9722732303400001"/>
    <n v="3.9788250543400006"/>
    <n v="153"/>
    <s v="91100 VILLABE"/>
    <s v="91100"/>
    <s v=" VILLABE"/>
    <s v="6700ST LAURENT DU VA"/>
    <s v="6700S"/>
    <n v="20"/>
    <s v="T LAURENT DU VA"/>
    <n v="889.42899999999997"/>
    <n v="3.9788250543400001"/>
  </r>
  <r>
    <n v="1311894"/>
    <x v="7"/>
    <n v="250"/>
    <n v="0.25"/>
    <s v="GV"/>
    <n v="0.24099999999999999"/>
    <n v="1.1599999999999999"/>
    <n v="1"/>
    <n v="0"/>
    <n v="3.2520539999999998"/>
    <n v="0"/>
    <n v="3.2520539999999998"/>
    <n v="98"/>
    <s v="91100 VILLABE"/>
    <s v="91100"/>
    <s v=" VILLABE"/>
    <s v="93120COURNEUVE/LA"/>
    <s v="93120"/>
    <n v="17"/>
    <s v="COURNEUVE/LA"/>
    <n v="53.975999999999999"/>
    <n v="3.2520539999999998"/>
  </r>
  <r>
    <n v="1312635"/>
    <x v="8"/>
    <n v="500"/>
    <n v="0.5"/>
    <s v="PAEX"/>
    <n v="0.16"/>
    <n v="6.7400000000000002E-2"/>
    <n v="0.3"/>
    <n v="0.7"/>
    <n v="14.208336000000001"/>
    <n v="13.96561026"/>
    <n v="28.173946260000001"/>
    <n v="269"/>
    <s v="93120 COURNEUVE/LA"/>
    <s v="93120"/>
    <s v=" COURNEUVE/LA"/>
    <s v="26750ROMANS SUR ISER"/>
    <s v="26750"/>
    <n v="20"/>
    <s v="ROMANS SUR ISER"/>
    <n v="592.01400000000001"/>
    <n v="28.173946260000001"/>
  </r>
  <r>
    <n v="1312078"/>
    <x v="9"/>
    <n v="200"/>
    <n v="0.2"/>
    <s v="PAEX"/>
    <n v="0.16"/>
    <n v="6.7400000000000002E-2"/>
    <n v="0.3"/>
    <n v="0.7"/>
    <n v="4.8785088000000005"/>
    <n v="4.7951676079999999"/>
    <n v="9.6736764080000004"/>
    <n v="175"/>
    <s v="67000 STRASBOURG"/>
    <s v="67000"/>
    <s v=" STRASBOURG"/>
    <s v="91100VILLABE"/>
    <s v="91100"/>
    <n v="12"/>
    <s v="VILLABE"/>
    <n v="508.178"/>
    <n v="9.6736764079999986"/>
  </r>
  <r>
    <n v="1312950"/>
    <x v="9"/>
    <n v="300"/>
    <n v="0.3"/>
    <s v="PAEX"/>
    <n v="0.16"/>
    <n v="6.7400000000000002E-2"/>
    <n v="0.3"/>
    <n v="0.7"/>
    <n v="4.7611151999999999"/>
    <n v="4.6797794819999998"/>
    <n v="9.4408946819999997"/>
    <n v="182"/>
    <s v="93120 COURNEUVE/LA"/>
    <s v="93120"/>
    <s v=" COURNEUVE/LA"/>
    <s v="21300CHENOVE"/>
    <s v="21300"/>
    <n v="12"/>
    <s v="CHENOVE"/>
    <n v="330.63299999999998"/>
    <n v="9.4408946819999997"/>
  </r>
  <r>
    <n v="1311973"/>
    <x v="9"/>
    <n v="300"/>
    <n v="0.3"/>
    <s v="PAEX"/>
    <n v="0.16"/>
    <n v="6.7400000000000002E-2"/>
    <n v="0.3"/>
    <n v="0.7"/>
    <n v="3.6129311999999998"/>
    <n v="3.5512102919999999"/>
    <n v="7.1641414919999997"/>
    <n v="140"/>
    <s v="94440 MAROLLES EN BRI"/>
    <s v="94440"/>
    <s v=" MAROLLES EN BRI"/>
    <s v="59100ROUBAIX"/>
    <s v="59100"/>
    <n v="12"/>
    <s v="ROUBAIX"/>
    <n v="250.898"/>
    <n v="7.1641414919999997"/>
  </r>
  <r>
    <n v="1315534"/>
    <x v="10"/>
    <n v="200"/>
    <n v="0.2"/>
    <s v="PAEX"/>
    <n v="0.16"/>
    <n v="6.7400000000000002E-2"/>
    <n v="0.3"/>
    <n v="0.7"/>
    <n v="2.5551936000000004"/>
    <n v="2.511542376"/>
    <n v="5.0667359760000004"/>
    <n v="92"/>
    <s v="91100 VILLABE"/>
    <s v="91100"/>
    <s v=" VILLABE"/>
    <s v="59100ROUBAIX"/>
    <s v="59100"/>
    <n v="12"/>
    <s v="ROUBAIX"/>
    <n v="266.166"/>
    <n v="5.0667359760000004"/>
  </r>
  <r>
    <n v="1315539"/>
    <x v="10"/>
    <n v="200"/>
    <n v="0.2"/>
    <s v="PAEX"/>
    <n v="0.16"/>
    <n v="6.7400000000000002E-2"/>
    <n v="0.3"/>
    <n v="0.7"/>
    <n v="2.5492320000000004"/>
    <n v="2.50568262"/>
    <n v="5.0549146199999999"/>
    <n v="92"/>
    <s v="91100 VILLABE"/>
    <s v="91100"/>
    <s v=" VILLABE"/>
    <s v="59200TOURCOING"/>
    <s v="59200"/>
    <n v="14"/>
    <s v="TOURCOING"/>
    <n v="265.54500000000002"/>
    <n v="5.0549146200000008"/>
  </r>
  <r>
    <n v="1314972"/>
    <x v="10"/>
    <n v="250"/>
    <n v="0.25"/>
    <s v="PAEX"/>
    <n v="0.16"/>
    <n v="6.7400000000000002E-2"/>
    <n v="0.3"/>
    <n v="0.7"/>
    <n v="0.99986400000000009"/>
    <n v="0.98278299000000002"/>
    <n v="1.9826469900000001"/>
    <n v="100"/>
    <s v="93120 COURNEUVE/LA"/>
    <s v="93120"/>
    <s v=" COURNEUVE/LA"/>
    <s v="60000BEAUVAIS"/>
    <s v="60000"/>
    <n v="13"/>
    <s v="BEAUVAIS"/>
    <n v="83.322000000000003"/>
    <n v="1.9826469900000001"/>
  </r>
  <r>
    <n v="1315161"/>
    <x v="10"/>
    <n v="250"/>
    <n v="0.25"/>
    <s v="PAEX"/>
    <n v="0.16"/>
    <n v="6.7400000000000002E-2"/>
    <n v="0.3"/>
    <n v="0.7"/>
    <n v="6.0229560000000006"/>
    <n v="5.9200638349999997"/>
    <n v="11.943019835000001"/>
    <n v="220"/>
    <s v="93120 COURNEUVE/LA"/>
    <s v="93120"/>
    <s v=" COURNEUVE/LA"/>
    <s v="67100STRASBOURG"/>
    <s v="67100"/>
    <n v="15"/>
    <s v="STRASBOURG"/>
    <n v="501.91300000000001"/>
    <n v="11.943019835000001"/>
  </r>
  <r>
    <n v="1314879"/>
    <x v="10"/>
    <n v="200"/>
    <n v="0.2"/>
    <s v="AFF"/>
    <n v="6.7400000000000002E-2"/>
    <n v="0.24099999999999999"/>
    <n v="1"/>
    <n v="0"/>
    <n v="3.5879176800000003"/>
    <n v="0"/>
    <n v="3.5879176800000003"/>
    <n v="600"/>
    <s v="91100 VILLABE"/>
    <s v="91100"/>
    <s v=" VILLABE"/>
    <s v="59100ROUBAIX"/>
    <s v="59100"/>
    <n v="12"/>
    <s v="ROUBAIX"/>
    <n v="266.166"/>
    <n v="3.5879176800000003"/>
  </r>
  <r>
    <n v="1315964"/>
    <x v="11"/>
    <n v="1000"/>
    <n v="1"/>
    <s v="POLE"/>
    <n v="0.16"/>
    <n v="6.7400000000000002E-2"/>
    <n v="0.3"/>
    <n v="0.7"/>
    <n v="28.416672000000002"/>
    <n v="27.93122052"/>
    <n v="56.347892520000002"/>
    <n v="269"/>
    <s v="93120 COURNEUVE/LA"/>
    <s v="93120"/>
    <s v=" COURNEUVE/LA"/>
    <s v="26750ROMANS SUR ISER"/>
    <s v="26750"/>
    <n v="20"/>
    <s v="ROMANS SUR ISER"/>
    <n v="592.01400000000001"/>
    <n v="56.347892520000002"/>
  </r>
  <r>
    <n v="1315693"/>
    <x v="11"/>
    <n v="500"/>
    <n v="0.5"/>
    <s v="GV"/>
    <n v="0.24099999999999999"/>
    <n v="6.7400000000000002E-2"/>
    <n v="1"/>
    <n v="0"/>
    <n v="6.5987005000000005"/>
    <n v="0"/>
    <n v="6.5987005000000005"/>
    <n v="123"/>
    <s v="93120 COURNEUVE/LA"/>
    <s v="93120"/>
    <s v=" COURNEUVE/LA"/>
    <s v="91100VILLABE"/>
    <s v="91100"/>
    <n v="12"/>
    <s v="VILLABE"/>
    <n v="54.761000000000003"/>
    <n v="6.5987005000000005"/>
  </r>
  <r>
    <n v="1316391"/>
    <x v="12"/>
    <n v="450"/>
    <n v="0.45"/>
    <s v="POLE"/>
    <n v="0.16"/>
    <n v="6.7400000000000002E-2"/>
    <n v="0.3"/>
    <n v="0.7"/>
    <n v="17.593675200000003"/>
    <n v="17.293116582"/>
    <n v="34.886791782000003"/>
    <n v="288"/>
    <s v="26750 ROMANS SUR ISER"/>
    <s v="26750"/>
    <s v=" ROMANS SUR ISER"/>
    <s v="59100ROUBAIX"/>
    <s v="59100"/>
    <n v="12"/>
    <s v="ROUBAIX"/>
    <n v="814.52200000000005"/>
    <n v="34.886791782000003"/>
  </r>
  <r>
    <n v="1316628"/>
    <x v="12"/>
    <n v="225"/>
    <n v="0.22500000000000001"/>
    <s v="PAEX"/>
    <n v="0.16"/>
    <n v="6.7400000000000002E-2"/>
    <n v="0.3"/>
    <n v="0.7"/>
    <n v="10.656964800000001"/>
    <n v="10.474908317999999"/>
    <n v="21.131873118000001"/>
    <n v="175"/>
    <s v="40300 PEYREHORADE"/>
    <s v="40300"/>
    <s v=" PEYREHORADE"/>
    <s v="59100ROUBAIX"/>
    <s v="59100"/>
    <n v="12"/>
    <s v="ROUBAIX"/>
    <n v="986.75599999999997"/>
    <n v="21.131873117999998"/>
  </r>
  <r>
    <n v="1315511"/>
    <x v="12"/>
    <n v="1950"/>
    <n v="1.95"/>
    <s v="AFF"/>
    <n v="6.7400000000000002E-2"/>
    <n v="6.7400000000000002E-2"/>
    <n v="1"/>
    <n v="0"/>
    <n v="17.543933550000002"/>
    <n v="0"/>
    <n v="17.543933550000002"/>
    <n v="350"/>
    <s v="91100 VILLABE"/>
    <s v="91100"/>
    <s v=" VILLABE"/>
    <s v="60000BEAUVAIS"/>
    <s v="60000"/>
    <n v="13"/>
    <s v="BEAUVAIS"/>
    <n v="133.48500000000001"/>
    <n v="17.543933550000002"/>
  </r>
  <r>
    <n v="1315510"/>
    <x v="12"/>
    <n v="4950"/>
    <n v="4.95"/>
    <s v="PLR"/>
    <n v="0.16"/>
    <n v="6.7400000000000002E-2"/>
    <n v="1"/>
    <n v="0"/>
    <n v="105.72012000000002"/>
    <n v="0"/>
    <n v="105.72012000000002"/>
    <n v="518"/>
    <s v="91100 VILLABE"/>
    <s v="91100"/>
    <s v=" VILLABE"/>
    <s v="60000BEAUVAIS"/>
    <s v="60000"/>
    <n v="13"/>
    <s v="BEAUVAIS"/>
    <n v="133.48500000000001"/>
    <n v="105.72012000000001"/>
  </r>
  <r>
    <n v="1316891"/>
    <x v="13"/>
    <n v="450"/>
    <n v="0.45"/>
    <s v="PAEX"/>
    <n v="0.16"/>
    <n v="6.7400000000000002E-2"/>
    <n v="0.3"/>
    <n v="0.7"/>
    <n v="11.245219199999999"/>
    <n v="11.053113371999999"/>
    <n v="22.298332572"/>
    <n v="170"/>
    <s v="21300 CHENOVE"/>
    <s v="21300"/>
    <s v=" CHENOVE"/>
    <s v="59100ROUBAIX"/>
    <s v="59100"/>
    <n v="12"/>
    <s v="ROUBAIX"/>
    <n v="520.61199999999997"/>
    <n v="22.298332571999996"/>
  </r>
  <r>
    <n v="1317054"/>
    <x v="13"/>
    <n v="250"/>
    <n v="0.25"/>
    <s v="GV"/>
    <n v="0.24099999999999999"/>
    <n v="6.7400000000000002E-2"/>
    <n v="1"/>
    <n v="0"/>
    <n v="3.2520539999999998"/>
    <n v="0"/>
    <n v="3.2520539999999998"/>
    <n v="98"/>
    <s v="91100 VILLABE"/>
    <s v="91100"/>
    <s v=" VILLABE"/>
    <s v="93120COURNEUVE/LA"/>
    <s v="93120"/>
    <n v="17"/>
    <s v="COURNEUVE/LA"/>
    <n v="53.975999999999999"/>
    <n v="3.2520539999999998"/>
  </r>
  <r>
    <n v="1316253"/>
    <x v="13"/>
    <n v="350"/>
    <n v="0.35"/>
    <s v="AFF"/>
    <n v="6.7400000000000002E-2"/>
    <n v="0.16"/>
    <n v="1"/>
    <n v="0"/>
    <n v="5.6137830700000002"/>
    <n v="0"/>
    <n v="5.6137830700000002"/>
    <n v="230"/>
    <s v="91100 VILLABE"/>
    <s v="91100"/>
    <s v=" VILLABE"/>
    <s v="51800STE MENEHOULD"/>
    <s v="51800"/>
    <n v="18"/>
    <s v="STE MENEHOULD"/>
    <n v="237.97300000000001"/>
    <n v="5.6137830700000002"/>
  </r>
  <r>
    <n v="1318392"/>
    <x v="14"/>
    <n v="100"/>
    <n v="0.1"/>
    <s v="POLE"/>
    <n v="0.16"/>
    <n v="6.7400000000000002E-2"/>
    <n v="0.3"/>
    <n v="0.7"/>
    <n v="2.4165264"/>
    <n v="2.3752440739999998"/>
    <n v="4.7917704739999998"/>
    <n v="140"/>
    <s v="91100 VILLABE"/>
    <s v="91100"/>
    <s v=" VILLABE"/>
    <s v="67800BISCHHEIM"/>
    <s v="67800"/>
    <n v="14"/>
    <s v="BISCHHEIM"/>
    <n v="503.44299999999998"/>
    <n v="4.7917704739999998"/>
  </r>
  <r>
    <n v="1318700"/>
    <x v="15"/>
    <n v="120"/>
    <n v="0.12"/>
    <s v="POLE"/>
    <n v="0.16"/>
    <n v="6.7400000000000002E-2"/>
    <n v="0.3"/>
    <n v="0.7"/>
    <n v="1.3444588799999999"/>
    <n v="1.3214910408"/>
    <n v="2.6659499208000002"/>
    <n v="130"/>
    <s v="59100 ROUBAIX"/>
    <s v="59100"/>
    <s v=" ROUBAIX"/>
    <s v="75001PARIS 01"/>
    <s v="75001"/>
    <n v="13"/>
    <s v="PARIS 01"/>
    <n v="233.41300000000001"/>
    <n v="2.6659499208000002"/>
  </r>
  <r>
    <n v="1319314"/>
    <x v="15"/>
    <n v="130"/>
    <n v="0.13"/>
    <s v="PAEX"/>
    <n v="0.16"/>
    <n v="6.7400000000000002E-2"/>
    <n v="0.3"/>
    <n v="0.7"/>
    <n v="1.6608758400000001"/>
    <n v="1.6325025443999999"/>
    <n v="3.2933783844"/>
    <n v="92"/>
    <s v="91100 VILLABE"/>
    <s v="91100"/>
    <s v=" VILLABE"/>
    <s v="59100ROUBAIX"/>
    <s v="59100"/>
    <n v="12"/>
    <s v="ROUBAIX"/>
    <n v="266.166"/>
    <n v="3.2933783844"/>
  </r>
  <r>
    <n v="1319315"/>
    <x v="15"/>
    <n v="60"/>
    <n v="0.06"/>
    <s v="POLE"/>
    <n v="0.16"/>
    <n v="6.7400000000000002E-2"/>
    <n v="0.3"/>
    <n v="0.7"/>
    <n v="0.73990367999999995"/>
    <n v="0.72726365879999999"/>
    <n v="1.4671673387999999"/>
    <n v="110"/>
    <s v="91100 VILLABE"/>
    <s v="91100"/>
    <s v=" VILLABE"/>
    <s v="8090CHARLEVILLE MEZ"/>
    <s v="8090C"/>
    <n v="19"/>
    <s v="HARLEVILLE MEZ"/>
    <n v="256.911"/>
    <n v="1.4671673388000002"/>
  </r>
  <r>
    <n v="1320298"/>
    <x v="16"/>
    <n v="420"/>
    <n v="0.42"/>
    <s v="PAEX"/>
    <n v="0.16"/>
    <n v="6.7400000000000002E-2"/>
    <n v="0.3"/>
    <n v="0.7"/>
    <n v="5.0516726400000005"/>
    <n v="4.9653732324000002"/>
    <n v="10.017045872400001"/>
    <n v="92"/>
    <s v="91100 VILLABE"/>
    <s v="91100"/>
    <s v=" VILLABE"/>
    <s v="59243QUAROUBLE"/>
    <s v="59243"/>
    <n v="14"/>
    <s v="QUAROUBLE"/>
    <n v="250.57900000000001"/>
    <n v="10.017045872400001"/>
  </r>
  <r>
    <n v="1320301"/>
    <x v="16"/>
    <n v="420"/>
    <n v="0.42"/>
    <s v="PAEX"/>
    <n v="0.16"/>
    <n v="6.7400000000000002E-2"/>
    <n v="0.3"/>
    <n v="0.7"/>
    <n v="5.6588716799999998"/>
    <n v="5.5621992887999996"/>
    <n v="11.221070968799999"/>
    <n v="100"/>
    <s v="91100 VILLABE"/>
    <s v="91100"/>
    <s v=" VILLABE"/>
    <s v="62780CUCQ"/>
    <s v="62780"/>
    <n v="9"/>
    <s v="CUCQ"/>
    <n v="280.69799999999998"/>
    <n v="11.221070968799999"/>
  </r>
  <r>
    <n v="1320812"/>
    <x v="16"/>
    <n v="50"/>
    <n v="0.05"/>
    <s v="PAEX"/>
    <n v="0.16"/>
    <n v="6.7400000000000002E-2"/>
    <n v="0.3"/>
    <n v="0.7"/>
    <n v="0.99285120000000004"/>
    <n v="0.97588999199999993"/>
    <n v="1.968741192"/>
    <n v="102"/>
    <s v="91100 VILLABE"/>
    <s v="91100"/>
    <s v=" VILLABE"/>
    <s v="44260LAVAU SUR LOIRE"/>
    <s v="44260"/>
    <n v="20"/>
    <s v="LAVAU SUR LOIRE"/>
    <n v="413.68799999999999"/>
    <n v="1.968741192"/>
  </r>
  <r>
    <n v="1320276"/>
    <x v="16"/>
    <n v="200"/>
    <n v="0.2"/>
    <s v="PAEX"/>
    <n v="0.16"/>
    <n v="6.7400000000000002E-2"/>
    <n v="0.3"/>
    <n v="0.7"/>
    <n v="2.6860704000000002"/>
    <n v="2.6401833639999999"/>
    <n v="5.3262537640000005"/>
    <n v="105"/>
    <s v="91100 VILLABE"/>
    <s v="91100"/>
    <s v=" VILLABE"/>
    <s v="21300CHENOVE"/>
    <s v="21300"/>
    <n v="12"/>
    <s v="CHENOVE"/>
    <n v="279.79899999999998"/>
    <n v="5.3262537639999996"/>
  </r>
  <r>
    <n v="1320285"/>
    <x v="16"/>
    <n v="130"/>
    <n v="0.13"/>
    <s v="PAEX"/>
    <n v="0.16"/>
    <n v="6.7400000000000002E-2"/>
    <n v="0.3"/>
    <n v="0.7"/>
    <n v="1.6031246400000001"/>
    <n v="1.5757379273999998"/>
    <n v="3.1788625673999999"/>
    <n v="110"/>
    <s v="91100 VILLABE"/>
    <s v="91100"/>
    <s v=" VILLABE"/>
    <s v="8090CHARLEVILLE MEZ"/>
    <s v="8090C"/>
    <n v="19"/>
    <s v="HARLEVILLE MEZ"/>
    <n v="256.911"/>
    <n v="3.1788625673999999"/>
  </r>
  <r>
    <n v="1320287"/>
    <x v="16"/>
    <n v="330"/>
    <n v="0.33"/>
    <s v="PAEX"/>
    <n v="0.16"/>
    <n v="6.7400000000000002E-2"/>
    <n v="0.3"/>
    <n v="0.7"/>
    <n v="3.9409444799999997"/>
    <n v="3.8736200117999999"/>
    <n v="7.8145644917999997"/>
    <n v="120"/>
    <s v="91100 VILLABE"/>
    <s v="91100"/>
    <s v=" VILLABE"/>
    <s v="59810LESQUIN"/>
    <s v="59810"/>
    <n v="12"/>
    <s v="LESQUIN"/>
    <n v="248.797"/>
    <n v="7.8145644917999997"/>
  </r>
  <r>
    <n v="1320292"/>
    <x v="16"/>
    <n v="380"/>
    <n v="0.38"/>
    <s v="PAEX"/>
    <n v="0.16"/>
    <n v="6.7400000000000002E-2"/>
    <n v="0.3"/>
    <n v="0.7"/>
    <n v="6.9394991999999993"/>
    <n v="6.820949422"/>
    <n v="13.760448621999998"/>
    <n v="121"/>
    <s v="91100 VILLABE"/>
    <s v="91100"/>
    <s v=" VILLABE"/>
    <s v="39570LONS LE SAUNIER"/>
    <s v="39570"/>
    <n v="20"/>
    <s v="LONS LE SAUNIER"/>
    <n v="380.45499999999998"/>
    <n v="13.760448621999998"/>
  </r>
  <r>
    <n v="1320290"/>
    <x v="16"/>
    <n v="370"/>
    <n v="0.37"/>
    <s v="POLE"/>
    <n v="0.16"/>
    <n v="6.7400000000000002E-2"/>
    <n v="0.3"/>
    <n v="0.7"/>
    <n v="9.6113567999999994"/>
    <n v="9.4471627879999982"/>
    <n v="19.058519587999996"/>
    <n v="123"/>
    <s v="91100 VILLABE"/>
    <s v="91100"/>
    <s v=" VILLABE"/>
    <s v="26750ROMANS SUR ISER"/>
    <s v="26750"/>
    <n v="20"/>
    <s v="ROMANS SUR ISER"/>
    <n v="541.17999999999995"/>
    <n v="19.058519587999999"/>
  </r>
  <r>
    <n v="1320281"/>
    <x v="16"/>
    <n v="420"/>
    <n v="0.42"/>
    <s v="POLE"/>
    <n v="0.16"/>
    <n v="6.7400000000000002E-2"/>
    <n v="0.3"/>
    <n v="0.7"/>
    <n v="10.398487680000001"/>
    <n v="10.220846848799999"/>
    <n v="20.6193345288"/>
    <n v="140"/>
    <s v="91100 VILLABE"/>
    <s v="91100"/>
    <s v=" VILLABE"/>
    <s v="67100STRASBOURG"/>
    <s v="67100"/>
    <n v="15"/>
    <s v="STRASBOURG"/>
    <n v="515.798"/>
    <n v="20.6193345288"/>
  </r>
  <r>
    <n v="1320294"/>
    <x v="16"/>
    <n v="420"/>
    <n v="0.42"/>
    <s v="POLE"/>
    <n v="0.16"/>
    <n v="6.7400000000000002E-2"/>
    <n v="0.3"/>
    <n v="0.7"/>
    <n v="16.882246080000002"/>
    <n v="16.593841042800001"/>
    <n v="33.476087122800003"/>
    <n v="147"/>
    <s v="91100 VILLABE"/>
    <s v="91100"/>
    <s v=" VILLABE"/>
    <s v="66000PERPIGNAN"/>
    <s v="66000"/>
    <n v="14"/>
    <s v="PERPIGNAN"/>
    <n v="837.41300000000001"/>
    <n v="33.476087122800003"/>
  </r>
  <r>
    <n v="1320762"/>
    <x v="16"/>
    <n v="250"/>
    <n v="0.25"/>
    <s v="PAEX"/>
    <n v="0.16"/>
    <n v="6.7400000000000002E-2"/>
    <n v="0.3"/>
    <n v="0.7"/>
    <n v="9.2917439999999996"/>
    <n v="9.1330100400000003"/>
    <n v="18.42475404"/>
    <n v="293"/>
    <s v="93120 COURNEUVE/LA"/>
    <s v="93120"/>
    <s v=" COURNEUVE/LA"/>
    <s v="40300PEYREHORADE"/>
    <s v="40300"/>
    <n v="16"/>
    <s v="PEYREHORADE"/>
    <n v="774.31200000000001"/>
    <n v="18.42475404"/>
  </r>
  <r>
    <n v="1320347"/>
    <x v="16"/>
    <n v="60"/>
    <n v="0.06"/>
    <s v="AFF"/>
    <n v="6.7400000000000002E-2"/>
    <n v="0.24099999999999999"/>
    <n v="1"/>
    <n v="0"/>
    <n v="0.30228495599999999"/>
    <n v="0"/>
    <n v="0.30228495599999999"/>
    <n v="154"/>
    <s v="91100 VILLABE"/>
    <s v="91100"/>
    <s v=" VILLABE"/>
    <s v="77230MOUSSY LE NEUF"/>
    <s v="77230"/>
    <n v="19"/>
    <s v="MOUSSY LE NEUF"/>
    <n v="74.748999999999995"/>
    <n v="0.30228495600000005"/>
  </r>
  <r>
    <n v="1320752"/>
    <x v="17"/>
    <n v="250"/>
    <n v="0.25"/>
    <s v="PAEX"/>
    <n v="0.16"/>
    <n v="6.7400000000000002E-2"/>
    <n v="0.3"/>
    <n v="0.7"/>
    <n v="3.9675959999999999"/>
    <n v="3.8998162349999999"/>
    <n v="7.8674122349999998"/>
    <n v="182"/>
    <s v="93120 COURNEUVE/LA"/>
    <s v="93120"/>
    <s v=" COURNEUVE/LA"/>
    <s v="21300CHENOVE"/>
    <s v="21300"/>
    <n v="12"/>
    <s v="CHENOVE"/>
    <n v="330.63299999999998"/>
    <n v="7.8674122349999998"/>
  </r>
  <r>
    <n v="1322249"/>
    <x v="18"/>
    <n v="40"/>
    <n v="0.04"/>
    <s v="PAEX"/>
    <n v="0.16"/>
    <n v="6.7400000000000002E-2"/>
    <n v="0.3"/>
    <n v="0.7"/>
    <n v="0.99033216000000002"/>
    <n v="0.97341398560000003"/>
    <n v="1.9637461456"/>
    <n v="140"/>
    <s v="91100 VILLABE"/>
    <s v="91100"/>
    <s v=" VILLABE"/>
    <s v="67100STRASBOURG"/>
    <s v="67100"/>
    <n v="15"/>
    <s v="STRASBOURG"/>
    <n v="515.798"/>
    <n v="1.9637461456"/>
  </r>
  <r>
    <n v="1322227"/>
    <x v="18"/>
    <n v="50"/>
    <n v="0.05"/>
    <s v="POLE"/>
    <n v="0.16"/>
    <n v="6.7400000000000002E-2"/>
    <n v="0.3"/>
    <n v="0.7"/>
    <n v="2.0097912"/>
    <n v="1.9754572669999999"/>
    <n v="3.9852484669999999"/>
    <n v="147"/>
    <s v="91100 VILLABE"/>
    <s v="91100"/>
    <s v=" VILLABE"/>
    <s v="66000PERPIGNAN"/>
    <s v="66000"/>
    <n v="14"/>
    <s v="PERPIGNAN"/>
    <n v="837.41300000000001"/>
    <n v="3.9852484670000003"/>
  </r>
  <r>
    <n v="1323371"/>
    <x v="19"/>
    <n v="40"/>
    <n v="0.04"/>
    <s v="PAEX"/>
    <n v="0.16"/>
    <n v="6.7400000000000002E-2"/>
    <n v="0.3"/>
    <n v="0.7"/>
    <n v="0.96661056000000001"/>
    <n v="0.95009762959999999"/>
    <n v="1.9167081896"/>
    <n v="140"/>
    <s v="91100 VILLABE"/>
    <s v="91100"/>
    <s v=" VILLABE"/>
    <s v="67800BISCHHEIM"/>
    <s v="67800"/>
    <n v="14"/>
    <s v="BISCHHEIM"/>
    <n v="503.44299999999998"/>
    <n v="1.9167081896"/>
  </r>
  <r>
    <n v="1323675"/>
    <x v="20"/>
    <n v="450"/>
    <n v="0.45"/>
    <s v="POLE"/>
    <n v="0.16"/>
    <n v="6.7400000000000002E-2"/>
    <n v="0.3"/>
    <n v="0.7"/>
    <n v="17.593675200000003"/>
    <n v="17.293116582"/>
    <n v="34.886791782000003"/>
    <n v="340"/>
    <s v="26750 ROMANS SUR ISER"/>
    <s v="26750"/>
    <s v=" ROMANS SUR ISER"/>
    <s v="59100ROUBAIX"/>
    <s v="59100"/>
    <n v="12"/>
    <s v="ROUBAIX"/>
    <n v="814.52200000000005"/>
    <n v="34.886791782000003"/>
  </r>
  <r>
    <n v="1325048"/>
    <x v="21"/>
    <n v="1250"/>
    <n v="1.25"/>
    <s v="POLE"/>
    <n v="0.16"/>
    <n v="6.7400000000000002E-2"/>
    <n v="0.3"/>
    <n v="0.7"/>
    <n v="35.52084"/>
    <n v="34.914025649999999"/>
    <n v="70.434865650000006"/>
    <n v="308"/>
    <s v="93120 COURNEUVE/LA"/>
    <s v="93120"/>
    <s v=" COURNEUVE/LA"/>
    <s v="26750ROMANS SUR ISER"/>
    <s v="26750"/>
    <n v="20"/>
    <s v="ROMANS SUR ISER"/>
    <n v="592.01400000000001"/>
    <n v="70.434865650000006"/>
  </r>
  <r>
    <n v="1325259"/>
    <x v="21"/>
    <n v="250"/>
    <n v="0.25"/>
    <s v="GV"/>
    <n v="0.24099999999999999"/>
    <n v="6.7400000000000002E-2"/>
    <n v="1"/>
    <n v="0"/>
    <n v="3.2520539999999998"/>
    <n v="0"/>
    <n v="3.2520539999999998"/>
    <n v="98"/>
    <s v="91100 VILLABE"/>
    <s v="91100"/>
    <s v=" VILLABE"/>
    <s v="93120COURNEUVE/LA"/>
    <s v="93120"/>
    <n v="17"/>
    <s v="COURNEUVE/LA"/>
    <n v="53.975999999999999"/>
    <n v="3.2520539999999998"/>
  </r>
  <r>
    <n v="1325060"/>
    <x v="21"/>
    <n v="500"/>
    <n v="0.5"/>
    <s v="GV"/>
    <n v="0.24099999999999999"/>
    <n v="0.24099999999999999"/>
    <n v="1"/>
    <n v="0"/>
    <n v="6.5987005000000005"/>
    <n v="0"/>
    <n v="6.5987005000000005"/>
    <n v="123"/>
    <s v="93120 COURNEUVE/LA"/>
    <s v="93120"/>
    <s v=" COURNEUVE/LA"/>
    <s v="91100VILLABE"/>
    <s v="91100"/>
    <n v="12"/>
    <s v="VILLABE"/>
    <n v="54.761000000000003"/>
    <n v="6.5987005000000005"/>
  </r>
  <r>
    <n v="1326061"/>
    <x v="22"/>
    <n v="150"/>
    <n v="0.15"/>
    <s v="C"/>
    <n v="0.378"/>
    <n v="6.7400000000000002E-2"/>
    <n v="1"/>
    <n v="0"/>
    <n v="4.9932287999999998"/>
    <n v="0"/>
    <n v="4.9932287999999998"/>
    <n v="237.5"/>
    <s v="91100 VILLABE"/>
    <s v="91100"/>
    <s v=" VILLABE"/>
    <s v="28630CHARTRES"/>
    <s v="28630"/>
    <n v="13"/>
    <s v="CHARTRES"/>
    <n v="88.063999999999993"/>
    <n v="4.9932287999999989"/>
  </r>
  <r>
    <n v="1325782"/>
    <x v="23"/>
    <n v="868"/>
    <n v="0.86799999999999999"/>
    <s v="AFF"/>
    <n v="6.7400000000000002E-2"/>
    <n v="6.7400000000000002E-2"/>
    <n v="1"/>
    <n v="0"/>
    <n v="31.602551091999995"/>
    <n v="0"/>
    <n v="31.602551091999995"/>
    <n v="358"/>
    <s v="67100 STRASBOURG"/>
    <s v="67100"/>
    <s v=" STRASBOURG"/>
    <s v="59100ROUBAIX"/>
    <s v="59100"/>
    <n v="12"/>
    <s v="ROUBAIX"/>
    <n v="540.18499999999995"/>
    <n v="31.602551091999999"/>
  </r>
  <r>
    <n v="1326889"/>
    <x v="24"/>
    <n v="180"/>
    <n v="0.18"/>
    <s v="PAEX"/>
    <n v="0.16"/>
    <n v="6.7400000000000002E-2"/>
    <n v="0.3"/>
    <n v="0.7"/>
    <n v="2.16500256"/>
    <n v="2.1280170995999996"/>
    <n v="4.2930196595999996"/>
    <n v="92"/>
    <s v="91100 VILLABE"/>
    <s v="91100"/>
    <s v=" VILLABE"/>
    <s v="59243QUAROUBLE"/>
    <s v="59243"/>
    <n v="14"/>
    <s v="QUAROUBLE"/>
    <n v="250.57900000000001"/>
    <n v="4.2930196595999996"/>
  </r>
  <r>
    <n v="1326899"/>
    <x v="24"/>
    <n v="200"/>
    <n v="0.2"/>
    <s v="PAEX"/>
    <n v="0.16"/>
    <n v="6.7400000000000002E-2"/>
    <n v="0.3"/>
    <n v="0.7"/>
    <n v="2.3884512"/>
    <n v="2.3476484919999998"/>
    <n v="4.7360996919999998"/>
    <n v="92"/>
    <s v="91100 VILLABE"/>
    <s v="91100"/>
    <s v=" VILLABE"/>
    <s v="59810LESQUIN"/>
    <s v="59810"/>
    <n v="12"/>
    <s v="LESQUIN"/>
    <n v="248.797"/>
    <n v="4.7360996919999998"/>
  </r>
  <r>
    <n v="1326926"/>
    <x v="24"/>
    <n v="180"/>
    <n v="0.18"/>
    <s v="PAEX"/>
    <n v="0.16"/>
    <n v="6.7400000000000002E-2"/>
    <n v="0.3"/>
    <n v="0.7"/>
    <n v="2.4252307200000001"/>
    <n v="2.3837996951999996"/>
    <n v="4.8090304151999996"/>
    <n v="100"/>
    <s v="91100 VILLABE"/>
    <s v="91100"/>
    <s v=" VILLABE"/>
    <s v="62780CUCQ"/>
    <s v="62780"/>
    <n v="9"/>
    <s v="CUCQ"/>
    <n v="280.69799999999998"/>
    <n v="4.8090304151999996"/>
  </r>
  <r>
    <n v="1326895"/>
    <x v="24"/>
    <n v="140"/>
    <n v="0.14000000000000001"/>
    <s v="PAEX"/>
    <n v="0.16"/>
    <n v="6.7400000000000002E-2"/>
    <n v="0.3"/>
    <n v="0.7"/>
    <n v="2.5566576000000003"/>
    <n v="2.512981366"/>
    <n v="5.0696389660000003"/>
    <n v="123"/>
    <s v="91100 VILLABE"/>
    <s v="91100"/>
    <s v=" VILLABE"/>
    <s v="39570LONS LE SAUNIER"/>
    <s v="39570"/>
    <n v="20"/>
    <s v="LONS LE SAUNIER"/>
    <n v="380.45499999999998"/>
    <n v="5.0696389659999994"/>
  </r>
  <r>
    <n v="1326918"/>
    <x v="24"/>
    <n v="140"/>
    <n v="0.14000000000000001"/>
    <s v="POLE"/>
    <n v="0.16"/>
    <n v="6.7400000000000002E-2"/>
    <n v="0.3"/>
    <n v="0.7"/>
    <n v="3.6367296000000002"/>
    <n v="3.5746021359999998"/>
    <n v="7.211331736"/>
    <n v="123"/>
    <s v="91100 VILLABE"/>
    <s v="91100"/>
    <s v=" VILLABE"/>
    <s v="26750ROMANS SUR ISER"/>
    <s v="26750"/>
    <n v="20"/>
    <s v="ROMANS SUR ISER"/>
    <n v="541.17999999999995"/>
    <n v="7.211331736"/>
  </r>
  <r>
    <n v="1326652"/>
    <x v="24"/>
    <n v="50"/>
    <n v="0.05"/>
    <s v="PAEX"/>
    <n v="0.16"/>
    <n v="6.7400000000000002E-2"/>
    <n v="0.3"/>
    <n v="0.7"/>
    <n v="1.2082632"/>
    <n v="1.1876220369999999"/>
    <n v="2.3958852369999999"/>
    <n v="140"/>
    <s v="91100 VILLABE"/>
    <s v="91100"/>
    <s v=" VILLABE"/>
    <s v="67800BISCHHEIM"/>
    <s v="67800"/>
    <n v="14"/>
    <s v="BISCHHEIM"/>
    <n v="503.44299999999998"/>
    <n v="2.3958852369999999"/>
  </r>
  <r>
    <n v="1326892"/>
    <x v="24"/>
    <n v="180"/>
    <n v="0.18"/>
    <s v="PAEX"/>
    <n v="0.16"/>
    <n v="6.7400000000000002E-2"/>
    <n v="0.3"/>
    <n v="0.7"/>
    <n v="4.4564947200000002"/>
    <n v="4.3803629351999991"/>
    <n v="8.8368576551999993"/>
    <n v="140"/>
    <s v="91100 VILLABE"/>
    <s v="91100"/>
    <s v=" VILLABE"/>
    <s v="67100STRASBOURG"/>
    <s v="67100"/>
    <n v="15"/>
    <s v="STRASBOURG"/>
    <n v="515.798"/>
    <n v="8.8368576551999993"/>
  </r>
  <r>
    <n v="1326923"/>
    <x v="24"/>
    <n v="180"/>
    <n v="0.18"/>
    <s v="POLE"/>
    <n v="0.16"/>
    <n v="6.7400000000000002E-2"/>
    <n v="0.3"/>
    <n v="0.7"/>
    <n v="7.2352483200000002"/>
    <n v="7.1116461611999995"/>
    <n v="14.3468944812"/>
    <n v="210"/>
    <s v="91100 VILLABE"/>
    <s v="91100"/>
    <s v=" VILLABE"/>
    <s v="66000PERPIGNAN"/>
    <s v="66000"/>
    <n v="14"/>
    <s v="PERPIGNAN"/>
    <n v="837.41300000000001"/>
    <n v="14.346894481200001"/>
  </r>
  <r>
    <n v="1326517"/>
    <x v="24"/>
    <n v="250"/>
    <n v="0.25"/>
    <s v="PAEX"/>
    <n v="0.16"/>
    <n v="6.7400000000000002E-2"/>
    <n v="0.3"/>
    <n v="0.7"/>
    <n v="0"/>
    <n v="0"/>
    <n v="0"/>
    <n v="332"/>
    <s v="93120 COURNEUVE/LA"/>
    <s v="93120"/>
    <s v=" COURNEUVE/LA"/>
    <m/>
    <s v=""/>
    <n v="0"/>
    <e v="#VALUE!"/>
    <n v="0"/>
    <n v="0"/>
  </r>
  <r>
    <n v="1326518"/>
    <x v="24"/>
    <n v="250"/>
    <n v="0.25"/>
    <s v="PAEX"/>
    <n v="0.16"/>
    <n v="6.7400000000000002E-2"/>
    <n v="0.3"/>
    <n v="0.7"/>
    <n v="6.0229560000000006"/>
    <n v="5.9200638349999997"/>
    <n v="11.943019835000001"/>
    <n v="332"/>
    <s v="93120 COURNEUVE/LA"/>
    <s v="93120"/>
    <s v=" COURNEUVE/LA"/>
    <s v="67100STRASBOURG"/>
    <s v="67100"/>
    <n v="15"/>
    <s v="STRASBOURG"/>
    <n v="501.91300000000001"/>
    <n v="11.943019835000001"/>
  </r>
  <r>
    <n v="1326972"/>
    <x v="24"/>
    <n v="1000"/>
    <n v="1"/>
    <s v="NAV"/>
    <n v="1.1599999999999999"/>
    <n v="0.24099999999999999"/>
    <n v="1"/>
    <n v="0"/>
    <n v="67.892479999999992"/>
    <n v="0"/>
    <n v="67.892479999999992"/>
    <n v="123"/>
    <s v="91090 LISSES"/>
    <s v="91090"/>
    <s v=" LISSES"/>
    <s v="92230GENNEVILLIERS"/>
    <s v="92230"/>
    <n v="18"/>
    <s v="GENNEVILLIERS"/>
    <n v="58.527999999999999"/>
    <n v="67.892479999999992"/>
  </r>
  <r>
    <n v="1326081"/>
    <x v="25"/>
    <n v="440"/>
    <n v="0.44"/>
    <s v="PAEX"/>
    <n v="0.16"/>
    <n v="6.7400000000000002E-2"/>
    <n v="0.3"/>
    <n v="0.7"/>
    <n v="5.2989657599999997"/>
    <n v="5.2084417615999996"/>
    <n v="10.507407521599999"/>
    <n v="140"/>
    <s v="94440 MAROLLES EN BRI"/>
    <s v="94440"/>
    <s v=" MAROLLES EN BRI"/>
    <s v="59100ROUBAIX"/>
    <s v="59100"/>
    <n v="12"/>
    <s v="ROUBAIX"/>
    <n v="250.898"/>
    <n v="10.507407521599999"/>
  </r>
  <r>
    <n v="1331245"/>
    <x v="26"/>
    <n v="70"/>
    <n v="7.0000000000000007E-2"/>
    <s v="AFF"/>
    <n v="6.7400000000000002E-2"/>
    <n v="0.24099999999999999"/>
    <n v="1"/>
    <n v="0"/>
    <n v="0.35266578200000004"/>
    <n v="0"/>
    <n v="0.35266578200000004"/>
    <n v="154"/>
    <s v="91100 VILLABE"/>
    <s v="91100"/>
    <s v=" VILLABE"/>
    <s v="77230MOUSSY LE NEUF"/>
    <s v="77230"/>
    <n v="19"/>
    <s v="MOUSSY LE NEUF"/>
    <n v="74.748999999999995"/>
    <n v="0.35266578199999998"/>
  </r>
  <r>
    <n v="1327119"/>
    <x v="27"/>
    <n v="1000"/>
    <n v="1"/>
    <s v="PAEX"/>
    <n v="0.16"/>
    <n v="6.7400000000000002E-2"/>
    <n v="0.3"/>
    <n v="0.7"/>
    <n v="24.790752000000001"/>
    <n v="24.367243320000004"/>
    <n v="49.157995320000005"/>
    <n v="190"/>
    <s v="67100 STRASBOURG"/>
    <s v="67100"/>
    <s v=" STRASBOURG"/>
    <s v="91100VILLABE"/>
    <s v="91100"/>
    <n v="12"/>
    <s v="VILLABE"/>
    <n v="516.47400000000005"/>
    <n v="49.157995320000005"/>
  </r>
  <r>
    <n v="1331948"/>
    <x v="27"/>
    <n v="160"/>
    <n v="0.16"/>
    <s v="PAEX"/>
    <n v="0.16"/>
    <n v="6.7400000000000002E-2"/>
    <n v="0.3"/>
    <n v="0.7"/>
    <n v="1.91076096"/>
    <n v="1.8781187936000001"/>
    <n v="3.7888797535999998"/>
    <n v="92"/>
    <s v="91100 VILLABE"/>
    <s v="91100"/>
    <s v=" VILLABE"/>
    <s v="59810LESQUIN"/>
    <s v="59810"/>
    <n v="12"/>
    <s v="LESQUIN"/>
    <n v="248.797"/>
    <n v="3.7888797535999998"/>
  </r>
  <r>
    <n v="1331950"/>
    <x v="27"/>
    <n v="180"/>
    <n v="0.18"/>
    <s v="PAEX"/>
    <n v="0.16"/>
    <n v="6.7400000000000002E-2"/>
    <n v="0.3"/>
    <n v="0.7"/>
    <n v="2.4174633599999997"/>
    <n v="2.3761650275999995"/>
    <n v="4.7936283875999992"/>
    <n v="105"/>
    <s v="91100 VILLABE"/>
    <s v="91100"/>
    <s v=" VILLABE"/>
    <s v="21300CHENOVE"/>
    <s v="21300"/>
    <n v="12"/>
    <s v="CHENOVE"/>
    <n v="279.79899999999998"/>
    <n v="4.7936283876000001"/>
  </r>
  <r>
    <n v="1331949"/>
    <x v="27"/>
    <n v="140"/>
    <n v="0.14000000000000001"/>
    <s v="PAEX"/>
    <n v="0.16"/>
    <n v="6.7400000000000002E-2"/>
    <n v="0.3"/>
    <n v="0.7"/>
    <n v="1.7264419200000003"/>
    <n v="1.6969485372000002"/>
    <n v="3.4233904572000005"/>
    <n v="110"/>
    <s v="91100 VILLABE"/>
    <s v="91100"/>
    <s v=" VILLABE"/>
    <s v="8090CHARLEVILLE MEZ"/>
    <s v="8090C"/>
    <n v="19"/>
    <s v="HARLEVILLE MEZ"/>
    <n v="256.911"/>
    <n v="3.4233904572"/>
  </r>
  <r>
    <n v="1331227"/>
    <x v="28"/>
    <n v="250"/>
    <n v="0.25"/>
    <s v="POLE"/>
    <n v="0.16"/>
    <n v="6.7400000000000002E-2"/>
    <n v="0.3"/>
    <n v="0.7"/>
    <n v="3.003336"/>
    <n v="2.95202901"/>
    <n v="5.9553650099999995"/>
    <n v="135.77000000000001"/>
    <s v="59810 LESQUIN"/>
    <s v="59810"/>
    <s v=" LESQUIN"/>
    <s v="91100VILLABE"/>
    <s v="91100"/>
    <n v="12"/>
    <s v="VILLABE"/>
    <n v="250.27799999999999"/>
    <n v="5.9553650099999995"/>
  </r>
  <r>
    <n v="1332477"/>
    <x v="28"/>
    <n v="1000"/>
    <n v="1"/>
    <s v="GV"/>
    <n v="0.24099999999999999"/>
    <n v="6.7400000000000002E-2"/>
    <n v="1"/>
    <n v="0"/>
    <n v="64.191073000000003"/>
    <n v="0"/>
    <n v="64.191073000000003"/>
    <n v="637.20000000000005"/>
    <s v="59100 ROUBAIX"/>
    <s v="59100"/>
    <s v=" ROUBAIX"/>
    <s v="91100VILLABE"/>
    <s v="91100"/>
    <n v="12"/>
    <s v="VILLABE"/>
    <n v="266.35300000000001"/>
    <n v="64.191073000000003"/>
  </r>
  <r>
    <n v="1327958"/>
    <x v="29"/>
    <n v="250"/>
    <n v="0.25"/>
    <s v="POLE"/>
    <n v="0.16"/>
    <n v="6.7400000000000002E-2"/>
    <n v="0.3"/>
    <n v="0.7"/>
    <n v="3.3377399999999997"/>
    <n v="3.2807202749999997"/>
    <n v="6.6184602749999994"/>
    <n v="90"/>
    <s v="21300 CHENOVE"/>
    <s v="21300"/>
    <s v=" CHENOVE"/>
    <s v="91100VILLABE"/>
    <s v="91100"/>
    <n v="12"/>
    <s v="VILLABE"/>
    <n v="278.14499999999998"/>
    <n v="6.6184602749999994"/>
  </r>
  <r>
    <n v="1333227"/>
    <x v="29"/>
    <n v="200"/>
    <n v="0.2"/>
    <s v="POLE"/>
    <n v="0.16"/>
    <n v="6.7400000000000002E-2"/>
    <n v="0.3"/>
    <n v="0.7"/>
    <n v="2.3884512"/>
    <n v="2.3476484919999998"/>
    <n v="4.7360996919999998"/>
    <n v="120"/>
    <s v="91100 VILLABE"/>
    <s v="91100"/>
    <s v=" VILLABE"/>
    <s v="59810LESQUIN"/>
    <s v="59810"/>
    <n v="12"/>
    <s v="LESQUIN"/>
    <n v="248.797"/>
    <n v="4.7360996919999998"/>
  </r>
  <r>
    <n v="1333235"/>
    <x v="30"/>
    <n v="200"/>
    <n v="0.2"/>
    <s v="POLE"/>
    <n v="0.16"/>
    <n v="6.7400000000000002E-2"/>
    <n v="0.3"/>
    <n v="0.7"/>
    <n v="2.4026688000000003"/>
    <n v="2.3616232079999997"/>
    <n v="4.764292008"/>
    <n v="115"/>
    <s v="59810 LESQUIN"/>
    <s v="59810"/>
    <s v=" LESQUIN"/>
    <s v="91100VILLABE"/>
    <s v="91100"/>
    <n v="12"/>
    <s v="VILLABE"/>
    <n v="250.27799999999999"/>
    <n v="4.7642920079999991"/>
  </r>
  <r>
    <n v="1331212"/>
    <x v="30"/>
    <n v="250"/>
    <n v="0.25"/>
    <s v="POLE"/>
    <n v="0.16"/>
    <n v="6.7400000000000002E-2"/>
    <n v="0.3"/>
    <n v="0.7"/>
    <n v="3.3419640000000004"/>
    <n v="3.2848721150000002"/>
    <n v="6.6268361150000006"/>
    <n v="158"/>
    <s v="62780 CUCQ"/>
    <s v="62780"/>
    <s v=" CUCQ"/>
    <s v="91100VILLABE"/>
    <s v="91100"/>
    <n v="12"/>
    <s v="VILLABE"/>
    <n v="278.49700000000001"/>
    <n v="6.6268361150000006"/>
  </r>
  <r>
    <n v="1334029"/>
    <x v="31"/>
    <n v="200"/>
    <n v="0.2"/>
    <s v="POLE"/>
    <n v="0.16"/>
    <n v="6.7400000000000002E-2"/>
    <n v="0.3"/>
    <n v="0.7"/>
    <n v="3.6536256000000003"/>
    <n v="3.5912094960000003"/>
    <n v="7.244835096000001"/>
    <n v="110.58"/>
    <s v="39570 LONS LE SAUNIER"/>
    <s v="39570"/>
    <s v=" LONS LE SAUNIER"/>
    <s v="91100VILLABE"/>
    <s v="91100"/>
    <n v="12"/>
    <s v="VILLABE"/>
    <n v="380.58600000000001"/>
    <n v="7.2448350960000001"/>
  </r>
  <r>
    <n v="1333334"/>
    <x v="31"/>
    <n v="200"/>
    <n v="0.2"/>
    <s v="PAEX"/>
    <n v="0.16"/>
    <n v="6.7400000000000002E-2"/>
    <n v="0.3"/>
    <n v="0.7"/>
    <n v="4.958150400000001"/>
    <n v="4.8734486640000005"/>
    <n v="9.8315990640000024"/>
    <n v="190"/>
    <s v="67100 STRASBOURG"/>
    <s v="67100"/>
    <s v=" STRASBOURG"/>
    <s v="91100VILLABE"/>
    <s v="91100"/>
    <n v="12"/>
    <s v="VILLABE"/>
    <n v="516.47400000000005"/>
    <n v="9.8315990640000024"/>
  </r>
  <r>
    <n v="1334249"/>
    <x v="31"/>
    <n v="250"/>
    <n v="0.25"/>
    <s v="GV"/>
    <n v="0.24099999999999999"/>
    <n v="6.7400000000000002E-2"/>
    <n v="1"/>
    <n v="0"/>
    <n v="3.2520539999999998"/>
    <n v="0"/>
    <n v="3.2520539999999998"/>
    <n v="98"/>
    <s v="91100 VILLABE"/>
    <s v="91100"/>
    <s v=" VILLABE"/>
    <s v="93120COURNEUVE/LA"/>
    <s v="93120"/>
    <n v="17"/>
    <s v="COURNEUVE/LA"/>
    <n v="53.975999999999999"/>
    <n v="3.2520539999999998"/>
  </r>
  <r>
    <n v="1334486"/>
    <x v="32"/>
    <n v="120"/>
    <n v="0.12"/>
    <s v="POLE"/>
    <n v="0.16"/>
    <n v="6.7400000000000002E-2"/>
    <n v="0.3"/>
    <n v="0.7"/>
    <n v="3.1191897599999994"/>
    <n v="3.0659036015999996"/>
    <n v="6.185093361599999"/>
    <n v="115"/>
    <s v="26750 ROMANS SUR ISER"/>
    <s v="26750"/>
    <s v=" ROMANS SUR ISER"/>
    <s v="91100VILLABE"/>
    <s v="91100"/>
    <n v="12"/>
    <s v="VILLABE"/>
    <n v="541.52599999999995"/>
    <n v="6.185093361599999"/>
  </r>
  <r>
    <n v="1334247"/>
    <x v="32"/>
    <n v="400"/>
    <n v="0.4"/>
    <s v="GV"/>
    <n v="0.24099999999999999"/>
    <n v="0.24099999999999999"/>
    <n v="1"/>
    <n v="0"/>
    <n v="25.676429200000001"/>
    <n v="0"/>
    <n v="25.676429200000001"/>
    <n v="637.20000000000005"/>
    <s v="59100 ROUBAIX"/>
    <s v="59100"/>
    <s v=" ROUBAIX"/>
    <s v="91100VILLABE"/>
    <s v="91100"/>
    <n v="12"/>
    <s v="VILLABE"/>
    <n v="266.35300000000001"/>
    <n v="25.676429200000001"/>
  </r>
  <r>
    <n v="1334990"/>
    <x v="33"/>
    <n v="120"/>
    <n v="0.12"/>
    <s v="POLE"/>
    <n v="0.16"/>
    <n v="6.7400000000000002E-2"/>
    <n v="0.3"/>
    <n v="0.7"/>
    <n v="1.4510534399999999"/>
    <n v="1.4262646104000001"/>
    <n v="2.8773180504"/>
    <n v="115"/>
    <s v="59243 QUAROUBLE"/>
    <s v="59243"/>
    <s v=" QUAROUBLE"/>
    <s v="91100VILLABE"/>
    <s v="91100"/>
    <n v="12"/>
    <s v="VILLABE"/>
    <n v="251.91900000000001"/>
    <n v="2.8773180504"/>
  </r>
  <r>
    <n v="1334314"/>
    <x v="33"/>
    <n v="200"/>
    <n v="0.2"/>
    <s v="POLE"/>
    <n v="0.16"/>
    <n v="6.7400000000000002E-2"/>
    <n v="0.3"/>
    <n v="0.7"/>
    <n v="2.6735712000000005"/>
    <n v="2.6278976919999999"/>
    <n v="5.3014688920000008"/>
    <n v="158"/>
    <s v="62780 CUCQ"/>
    <s v="62780"/>
    <s v=" CUCQ"/>
    <s v="91100VILLABE"/>
    <s v="91100"/>
    <n v="12"/>
    <s v="VILLABE"/>
    <n v="278.49700000000001"/>
    <n v="5.3014688920000008"/>
  </r>
  <r>
    <n v="1334956"/>
    <x v="33"/>
    <n v="500"/>
    <n v="0.5"/>
    <s v="GV"/>
    <n v="0.24099999999999999"/>
    <n v="0.24099999999999999"/>
    <n v="1"/>
    <n v="0"/>
    <n v="6.5987005000000005"/>
    <n v="0"/>
    <n v="6.5987005000000005"/>
    <n v="123"/>
    <s v="93120 COURNEUVE/LA"/>
    <s v="93120"/>
    <s v=" COURNEUVE/LA"/>
    <s v="91100VILLABE"/>
    <s v="91100"/>
    <n v="12"/>
    <s v="VILLABE"/>
    <n v="54.761000000000003"/>
    <n v="6.5987005000000005"/>
  </r>
  <r>
    <n v="1335127"/>
    <x v="34"/>
    <n v="200"/>
    <n v="0.2"/>
    <s v="POLE"/>
    <n v="0.16"/>
    <n v="6.7400000000000002E-2"/>
    <n v="0.3"/>
    <n v="0.7"/>
    <n v="2.4026688000000003"/>
    <n v="2.3616232079999997"/>
    <n v="4.764292008"/>
    <n v="115"/>
    <s v="59810 LESQUIN"/>
    <s v="59810"/>
    <s v=" LESQUIN"/>
    <s v="91100VILLABE"/>
    <s v="91100"/>
    <n v="12"/>
    <s v="VILLABE"/>
    <n v="250.27799999999999"/>
    <n v="4.7642920079999991"/>
  </r>
  <r>
    <n v="1335981"/>
    <x v="34"/>
    <n v="160"/>
    <n v="0.16"/>
    <s v="PAEX"/>
    <n v="0.16"/>
    <n v="6.7400000000000002E-2"/>
    <n v="0.3"/>
    <n v="0.7"/>
    <n v="1.9244467200000002"/>
    <n v="1.8915707552000003"/>
    <n v="3.8160174752000007"/>
    <n v="92"/>
    <s v="91100 VILLABE"/>
    <s v="91100"/>
    <s v=" VILLABE"/>
    <s v="59243QUAROUBLE"/>
    <s v="59243"/>
    <n v="14"/>
    <s v="QUAROUBLE"/>
    <n v="250.57900000000001"/>
    <n v="3.8160174752000002"/>
  </r>
  <r>
    <n v="1335995"/>
    <x v="34"/>
    <n v="160"/>
    <n v="0.16"/>
    <s v="PAEX"/>
    <n v="0.16"/>
    <n v="6.7400000000000002E-2"/>
    <n v="0.3"/>
    <n v="0.7"/>
    <n v="2.1488563199999997"/>
    <n v="2.1121466912"/>
    <n v="4.2610030111999997"/>
    <n v="105"/>
    <s v="91100 VILLABE"/>
    <s v="91100"/>
    <s v=" VILLABE"/>
    <s v="21300CHENOVE"/>
    <s v="21300"/>
    <n v="12"/>
    <s v="CHENOVE"/>
    <n v="279.79899999999998"/>
    <n v="4.2610030111999997"/>
  </r>
  <r>
    <n v="1335998"/>
    <x v="34"/>
    <n v="120"/>
    <n v="0.12"/>
    <s v="PAEX"/>
    <n v="0.16"/>
    <n v="6.7400000000000002E-2"/>
    <n v="0.3"/>
    <n v="0.7"/>
    <n v="1.4798073599999999"/>
    <n v="1.4545273176"/>
    <n v="2.9343346775999999"/>
    <n v="110"/>
    <s v="91100 VILLABE"/>
    <s v="91100"/>
    <s v=" VILLABE"/>
    <s v="8090CHARLEVILLE MEZ"/>
    <s v="8090C"/>
    <n v="19"/>
    <s v="HARLEVILLE MEZ"/>
    <n v="256.911"/>
    <n v="2.9343346776000003"/>
  </r>
  <r>
    <n v="1335991"/>
    <x v="34"/>
    <n v="140"/>
    <n v="0.14000000000000001"/>
    <s v="POLE"/>
    <n v="0.16"/>
    <n v="6.7400000000000002E-2"/>
    <n v="0.3"/>
    <n v="0.7"/>
    <n v="3.6367296000000002"/>
    <n v="3.5746021359999998"/>
    <n v="7.211331736"/>
    <n v="123"/>
    <s v="91100 VILLABE"/>
    <s v="91100"/>
    <s v=" VILLABE"/>
    <s v="26750ROMANS SUR ISER"/>
    <s v="26750"/>
    <n v="20"/>
    <s v="ROMANS SUR ISER"/>
    <n v="541.17999999999995"/>
    <n v="7.211331736"/>
  </r>
  <r>
    <n v="1335514"/>
    <x v="34"/>
    <n v="250"/>
    <n v="0.25"/>
    <s v="PAEX"/>
    <n v="0.16"/>
    <n v="6.7400000000000002E-2"/>
    <n v="0.3"/>
    <n v="0.7"/>
    <n v="2.5088279999999998"/>
    <n v="2.4659688549999998"/>
    <n v="4.9747968549999992"/>
    <n v="120"/>
    <s v="93120 COURNEUVE/LA"/>
    <s v="93120"/>
    <s v=" COURNEUVE/LA"/>
    <s v="59800LILLE"/>
    <s v="59800"/>
    <n v="10"/>
    <s v="LILLE"/>
    <n v="209.06899999999999"/>
    <n v="4.9747968550000001"/>
  </r>
  <r>
    <n v="1335689"/>
    <x v="35"/>
    <n v="400"/>
    <n v="0.4"/>
    <s v="PAEX"/>
    <n v="0.16"/>
    <n v="6.7400000000000002E-2"/>
    <n v="0.3"/>
    <n v="0.7"/>
    <n v="9.9163008000000019"/>
    <n v="9.7468973280000011"/>
    <n v="19.663198128000005"/>
    <n v="190"/>
    <s v="67100 STRASBOURG"/>
    <s v="67100"/>
    <s v=" STRASBOURG"/>
    <s v="91100VILLABE"/>
    <s v="91100"/>
    <n v="12"/>
    <s v="VILLABE"/>
    <n v="516.47400000000005"/>
    <n v="19.663198128000005"/>
  </r>
  <r>
    <n v="1336645"/>
    <x v="36"/>
    <n v="200"/>
    <n v="0.2"/>
    <s v="POLE"/>
    <n v="0.16"/>
    <n v="6.7400000000000002E-2"/>
    <n v="0.3"/>
    <n v="0.7"/>
    <n v="2.6701920000000001"/>
    <n v="2.6245762199999998"/>
    <n v="5.2947682199999999"/>
    <n v="90"/>
    <s v="21300 CHENOVE"/>
    <s v="21300"/>
    <s v=" CHENOVE"/>
    <s v="91100VILLABE"/>
    <s v="91100"/>
    <n v="12"/>
    <s v="VILLABE"/>
    <n v="278.14499999999998"/>
    <n v="5.2947682199999999"/>
  </r>
  <r>
    <n v="1336568"/>
    <x v="36"/>
    <n v="250"/>
    <n v="0.25"/>
    <s v="POLE"/>
    <n v="0.16"/>
    <n v="6.7400000000000002E-2"/>
    <n v="0.3"/>
    <n v="0.7"/>
    <n v="6.4983119999999994"/>
    <n v="6.3872991699999995"/>
    <n v="12.885611169999999"/>
    <n v="115"/>
    <s v="26750 ROMANS SUR ISER"/>
    <s v="26750"/>
    <s v=" ROMANS SUR ISER"/>
    <s v="91100VILLABE"/>
    <s v="91100"/>
    <n v="12"/>
    <s v="VILLABE"/>
    <n v="541.52599999999995"/>
    <n v="12.885611169999999"/>
  </r>
  <r>
    <n v="1336709"/>
    <x v="36"/>
    <n v="250"/>
    <n v="0.25"/>
    <s v="AFF"/>
    <n v="6.7400000000000002E-2"/>
    <n v="0.24099999999999999"/>
    <n v="1"/>
    <n v="0"/>
    <n v="0.64695575000000005"/>
    <n v="0"/>
    <n v="0.64695575000000005"/>
    <n v="98"/>
    <s v="93120 COURNEUVE/LA"/>
    <s v="93120"/>
    <s v=" COURNEUVE/LA"/>
    <s v="94440MAROLLES EN BRI"/>
    <s v="94440"/>
    <n v="20"/>
    <s v="MAROLLES EN BRI"/>
    <n v="38.395000000000003"/>
    <n v="0.64695575000000005"/>
  </r>
  <r>
    <n v="1337321"/>
    <x v="37"/>
    <n v="90"/>
    <n v="0.09"/>
    <s v="PAEX"/>
    <n v="0.16"/>
    <n v="6.7400000000000002E-2"/>
    <n v="0.3"/>
    <n v="0.7"/>
    <n v="2.2282473600000001"/>
    <n v="2.1901814675999995"/>
    <n v="4.4184288275999997"/>
    <n v="140"/>
    <s v="91100 VILLABE"/>
    <s v="91100"/>
    <s v=" VILLABE"/>
    <s v="67100STRASBOURG"/>
    <s v="67100"/>
    <n v="15"/>
    <s v="STRASBOURG"/>
    <n v="515.798"/>
    <n v="4.4184288275999997"/>
  </r>
  <r>
    <n v="1337179"/>
    <x v="38"/>
    <n v="200"/>
    <n v="0.2"/>
    <s v="POLE"/>
    <n v="0.16"/>
    <n v="6.7400000000000002E-2"/>
    <n v="0.3"/>
    <n v="0.7"/>
    <n v="2.4026688000000003"/>
    <n v="2.3616232079999997"/>
    <n v="4.764292008"/>
    <n v="115"/>
    <s v="59810 LESQUIN"/>
    <s v="59810"/>
    <s v=" LESQUIN"/>
    <s v="91100VILLABE"/>
    <s v="91100"/>
    <n v="12"/>
    <s v="VILLABE"/>
    <n v="250.27799999999999"/>
    <n v="4.7642920079999991"/>
  </r>
  <r>
    <n v="1337756"/>
    <x v="38"/>
    <n v="120"/>
    <n v="0.12"/>
    <s v="PAEX"/>
    <n v="0.16"/>
    <n v="6.7400000000000002E-2"/>
    <n v="0.3"/>
    <n v="0.7"/>
    <n v="1.44333504"/>
    <n v="1.4186780664"/>
    <n v="2.8620131064000001"/>
    <n v="92"/>
    <s v="91100 VILLABE"/>
    <s v="91100"/>
    <s v=" VILLABE"/>
    <s v="59243QUAROUBLE"/>
    <s v="59243"/>
    <n v="14"/>
    <s v="QUAROUBLE"/>
    <n v="250.57900000000001"/>
    <n v="2.8620131064000001"/>
  </r>
  <r>
    <n v="1337765"/>
    <x v="38"/>
    <n v="100"/>
    <n v="0.1"/>
    <s v="PAEX"/>
    <n v="0.16"/>
    <n v="6.7400000000000002E-2"/>
    <n v="0.3"/>
    <n v="0.7"/>
    <n v="1.2200400000000002"/>
    <n v="1.1991976500000001"/>
    <n v="2.4192376500000004"/>
    <n v="95"/>
    <s v="91100 VILLABE"/>
    <s v="91100"/>
    <s v=" VILLABE"/>
    <s v="59800LILLE"/>
    <s v="59800"/>
    <n v="10"/>
    <s v="LILLE"/>
    <n v="254.17500000000001"/>
    <n v="2.4192376499999999"/>
  </r>
  <r>
    <n v="1338078"/>
    <x v="38"/>
    <n v="160"/>
    <n v="0.16"/>
    <s v="PAEX"/>
    <n v="0.16"/>
    <n v="6.7400000000000002E-2"/>
    <n v="0.3"/>
    <n v="0.7"/>
    <n v="2.15576064"/>
    <n v="2.1189330624"/>
    <n v="4.2746937024000005"/>
    <n v="100"/>
    <s v="91100 VILLABE"/>
    <s v="91100"/>
    <s v=" VILLABE"/>
    <s v="62780CUCQ"/>
    <s v="62780"/>
    <n v="9"/>
    <s v="CUCQ"/>
    <n v="280.69799999999998"/>
    <n v="4.2746937023999996"/>
  </r>
  <r>
    <n v="1337761"/>
    <x v="38"/>
    <n v="100"/>
    <n v="0.1"/>
    <s v="PAEX"/>
    <n v="0.16"/>
    <n v="6.7400000000000002E-2"/>
    <n v="0.3"/>
    <n v="0.7"/>
    <n v="1.2331728000000002"/>
    <n v="1.212106098"/>
    <n v="2.4452788980000002"/>
    <n v="110"/>
    <s v="91100 VILLABE"/>
    <s v="91100"/>
    <s v=" VILLABE"/>
    <s v="8090CHARLEVILLE MEZ"/>
    <s v="8090C"/>
    <n v="19"/>
    <s v="HARLEVILLE MEZ"/>
    <n v="256.911"/>
    <n v="2.4452788980000002"/>
  </r>
  <r>
    <n v="1337958"/>
    <x v="38"/>
    <n v="250"/>
    <n v="0.25"/>
    <s v="GV"/>
    <n v="0.24099999999999999"/>
    <n v="0.24099999999999999"/>
    <n v="1"/>
    <n v="0"/>
    <n v="3.2520539999999998"/>
    <n v="0"/>
    <n v="3.2520539999999998"/>
    <n v="98"/>
    <s v="91100 VILLABE"/>
    <s v="91100"/>
    <s v=" VILLABE"/>
    <s v="93120COURNEUVE/LA"/>
    <s v="93120"/>
    <n v="17"/>
    <s v="COURNEUVE/LA"/>
    <n v="53.975999999999999"/>
    <n v="3.2520539999999998"/>
  </r>
  <r>
    <n v="1337601"/>
    <x v="39"/>
    <n v="200"/>
    <n v="0.2"/>
    <s v="POLE"/>
    <n v="0.16"/>
    <n v="6.7400000000000002E-2"/>
    <n v="0.3"/>
    <n v="0.7"/>
    <n v="2.4184224000000003"/>
    <n v="2.3771076840000003"/>
    <n v="4.795530084000001"/>
    <n v="115"/>
    <s v="59243 QUAROUBLE"/>
    <s v="59243"/>
    <s v=" QUAROUBLE"/>
    <s v="91100VILLABE"/>
    <s v="91100"/>
    <n v="12"/>
    <s v="VILLABE"/>
    <n v="251.91900000000001"/>
    <n v="4.7955300840000001"/>
  </r>
  <r>
    <n v="1338752"/>
    <x v="40"/>
    <n v="400"/>
    <n v="0.4"/>
    <s v="PAEX"/>
    <n v="0.16"/>
    <n v="6.7400000000000002E-2"/>
    <n v="0.3"/>
    <n v="0.7"/>
    <n v="9.9163008000000019"/>
    <n v="9.7468973280000011"/>
    <n v="19.663198128000005"/>
    <n v="190"/>
    <s v="67100 STRASBOURG"/>
    <s v="67100"/>
    <s v=" STRASBOURG"/>
    <s v="91100VILLABE"/>
    <s v="91100"/>
    <n v="12"/>
    <s v="VILLABE"/>
    <n v="516.47400000000005"/>
    <n v="19.663198128000005"/>
  </r>
  <r>
    <n v="1338946"/>
    <x v="40"/>
    <n v="200"/>
    <n v="0.2"/>
    <s v="PAEX"/>
    <n v="0.16"/>
    <n v="6.7400000000000002E-2"/>
    <n v="0.3"/>
    <n v="0.7"/>
    <n v="2.5551936000000004"/>
    <n v="2.511542376"/>
    <n v="5.0667359760000004"/>
    <n v="92"/>
    <s v="91100 VILLABE"/>
    <s v="91100"/>
    <s v=" VILLABE"/>
    <s v="59100ROUBAIX"/>
    <s v="59100"/>
    <n v="12"/>
    <s v="ROUBAIX"/>
    <n v="266.166"/>
    <n v="5.0667359760000004"/>
  </r>
  <r>
    <n v="1338764"/>
    <x v="40"/>
    <n v="1600"/>
    <n v="1.6"/>
    <s v="AFF"/>
    <n v="6.7400000000000002E-2"/>
    <n v="0.24099999999999999"/>
    <n v="1"/>
    <n v="0"/>
    <n v="28.723507520000002"/>
    <n v="0"/>
    <n v="28.723507520000002"/>
    <n v="205"/>
    <s v="59100 ROUBAIX"/>
    <s v="59100"/>
    <s v=" ROUBAIX"/>
    <s v="91100VILLABE"/>
    <s v="91100"/>
    <n v="12"/>
    <s v="VILLABE"/>
    <n v="266.35300000000001"/>
    <n v="28.723507520000002"/>
  </r>
  <r>
    <n v="1339191"/>
    <x v="41"/>
    <n v="200"/>
    <n v="0.2"/>
    <s v="POLE"/>
    <n v="0.16"/>
    <n v="6.7400000000000002E-2"/>
    <n v="0.3"/>
    <n v="0.7"/>
    <n v="3.6536256000000003"/>
    <n v="3.5912094960000003"/>
    <n v="7.244835096000001"/>
    <n v="110.58"/>
    <s v="39570 LONS LE SAUNIER"/>
    <s v="39570"/>
    <s v=" LONS LE SAUNIER"/>
    <s v="91100VILLABE"/>
    <s v="91100"/>
    <n v="12"/>
    <s v="VILLABE"/>
    <n v="380.58600000000001"/>
    <n v="7.2448350960000001"/>
  </r>
  <r>
    <n v="1339037"/>
    <x v="41"/>
    <n v="600"/>
    <n v="0.6"/>
    <s v="POLE"/>
    <n v="0.16"/>
    <n v="6.7400000000000002E-2"/>
    <n v="0.3"/>
    <n v="0.7"/>
    <n v="8.0207136000000006"/>
    <n v="7.8836930760000001"/>
    <n v="15.904406676000001"/>
    <n v="158"/>
    <s v="62780 CUCQ"/>
    <s v="62780"/>
    <s v=" CUCQ"/>
    <s v="91100VILLABE"/>
    <s v="91100"/>
    <n v="12"/>
    <s v="VILLABE"/>
    <n v="278.49700000000001"/>
    <n v="15.904406676000001"/>
  </r>
  <r>
    <n v="1339235"/>
    <x v="41"/>
    <n v="500"/>
    <n v="0.5"/>
    <s v="GV"/>
    <n v="0.24099999999999999"/>
    <n v="6.7400000000000002E-2"/>
    <n v="1"/>
    <n v="0"/>
    <n v="6.5987005000000005"/>
    <n v="0"/>
    <n v="6.5987005000000005"/>
    <n v="123"/>
    <s v="93120 COURNEUVE/LA"/>
    <s v="93120"/>
    <s v=" COURNEUVE/LA"/>
    <s v="91100VILLABE"/>
    <s v="91100"/>
    <n v="12"/>
    <s v="VILLABE"/>
    <n v="54.761000000000003"/>
    <n v="6.5987005000000005"/>
  </r>
  <r>
    <n v="1339834"/>
    <x v="42"/>
    <n v="100"/>
    <n v="0.1"/>
    <s v="PAEX"/>
    <n v="0.16"/>
    <n v="6.7400000000000002E-2"/>
    <n v="0.3"/>
    <n v="0.7"/>
    <n v="1.2775968000000002"/>
    <n v="1.255771188"/>
    <n v="2.5333679880000002"/>
    <n v="373.8"/>
    <s v="91100 VILLABE"/>
    <s v="91100"/>
    <s v=" VILLABE"/>
    <s v="59100ROUBAIX"/>
    <s v="59100"/>
    <n v="12"/>
    <s v="ROUBAIX"/>
    <n v="266.166"/>
    <n v="2.5333679880000002"/>
  </r>
  <r>
    <n v="1339690"/>
    <x v="43"/>
    <n v="200"/>
    <n v="0.2"/>
    <s v="POLE"/>
    <n v="0.16"/>
    <n v="6.7400000000000002E-2"/>
    <n v="0.3"/>
    <n v="0.7"/>
    <n v="2.6701920000000001"/>
    <n v="2.6245762199999998"/>
    <n v="5.2947682199999999"/>
    <n v="90"/>
    <s v="21300 CHENOVE"/>
    <s v="21300"/>
    <s v=" CHENOVE"/>
    <s v="91100VILLABE"/>
    <s v="91100"/>
    <n v="12"/>
    <s v="VILLABE"/>
    <n v="278.14499999999998"/>
    <n v="5.2947682199999999"/>
  </r>
  <r>
    <n v="1340077"/>
    <x v="43"/>
    <n v="250"/>
    <n v="0.25"/>
    <s v="POLE"/>
    <n v="0.16"/>
    <n v="6.7400000000000002E-2"/>
    <n v="0.3"/>
    <n v="0.7"/>
    <n v="6.4983119999999994"/>
    <n v="6.3872991699999995"/>
    <n v="12.885611169999999"/>
    <n v="115"/>
    <s v="26750 ROMANS SUR ISER"/>
    <s v="26750"/>
    <s v=" ROMANS SUR ISER"/>
    <s v="91100VILLABE"/>
    <s v="91100"/>
    <n v="12"/>
    <s v="VILLABE"/>
    <n v="541.52599999999995"/>
    <n v="12.885611169999999"/>
  </r>
  <r>
    <n v="1339877"/>
    <x v="43"/>
    <n v="200"/>
    <n v="0.2"/>
    <s v="POLE"/>
    <n v="0.16"/>
    <n v="6.7400000000000002E-2"/>
    <n v="0.3"/>
    <n v="0.7"/>
    <n v="2.4026688000000003"/>
    <n v="2.3616232079999997"/>
    <n v="4.764292008"/>
    <n v="115"/>
    <s v="59810 LESQUIN"/>
    <s v="59810"/>
    <s v=" LESQUIN"/>
    <s v="91100VILLABE"/>
    <s v="91100"/>
    <n v="12"/>
    <s v="VILLABE"/>
    <n v="250.27799999999999"/>
    <n v="4.7642920079999991"/>
  </r>
  <r>
    <n v="1340604"/>
    <x v="44"/>
    <n v="750"/>
    <n v="0.75"/>
    <s v="PAEX"/>
    <n v="0.16"/>
    <n v="6.7400000000000002E-2"/>
    <n v="0.3"/>
    <n v="0.7"/>
    <n v="35.523216000000005"/>
    <n v="34.91636106"/>
    <n v="70.439577060000005"/>
    <n v="328"/>
    <s v="40300 PEYREHORADE"/>
    <s v="40300"/>
    <s v=" PEYREHORADE"/>
    <s v="59100ROUBAIX"/>
    <s v="59100"/>
    <n v="12"/>
    <s v="ROUBAIX"/>
    <n v="986.75599999999997"/>
    <n v="70.439577059999991"/>
  </r>
  <r>
    <n v="1340255"/>
    <x v="44"/>
    <n v="200"/>
    <n v="0.2"/>
    <s v="POLE"/>
    <n v="0.16"/>
    <n v="6.7400000000000002E-2"/>
    <n v="0.3"/>
    <n v="0.7"/>
    <n v="2.4184224000000003"/>
    <n v="2.3771076840000003"/>
    <n v="4.795530084000001"/>
    <n v="115"/>
    <s v="59243 QUAROUBLE"/>
    <s v="59243"/>
    <s v=" QUAROUBLE"/>
    <s v="91100VILLABE"/>
    <s v="91100"/>
    <n v="12"/>
    <s v="VILLABE"/>
    <n v="251.91900000000001"/>
    <n v="4.7955300840000001"/>
  </r>
  <r>
    <n v="1341139"/>
    <x v="44"/>
    <n v="110"/>
    <n v="0.11"/>
    <s v="PAEX"/>
    <n v="0.16"/>
    <n v="6.7400000000000002E-2"/>
    <n v="0.3"/>
    <n v="0.7"/>
    <n v="0.88729343999999999"/>
    <n v="0.87213551039999992"/>
    <n v="1.7594289503999998"/>
    <n v="95"/>
    <s v="91100 VILLABE"/>
    <s v="91100"/>
    <s v=" VILLABE"/>
    <s v="80400HAM"/>
    <s v="80400"/>
    <n v="8"/>
    <s v="HAM"/>
    <n v="168.048"/>
    <n v="1.7594289504"/>
  </r>
  <r>
    <n v="1341127"/>
    <x v="44"/>
    <n v="100"/>
    <n v="0.1"/>
    <s v="PAEX"/>
    <n v="0.16"/>
    <n v="6.7400000000000002E-2"/>
    <n v="0.3"/>
    <n v="0.7"/>
    <n v="1.3643184000000002"/>
    <n v="1.3410112940000001"/>
    <n v="2.7053296940000005"/>
    <n v="105"/>
    <s v="91100 VILLABE"/>
    <s v="91100"/>
    <s v=" VILLABE"/>
    <s v="21600OUGES"/>
    <s v="21600"/>
    <n v="10"/>
    <s v="OUGES"/>
    <n v="284.233"/>
    <n v="2.705329694"/>
  </r>
  <r>
    <n v="1341132"/>
    <x v="44"/>
    <n v="100"/>
    <n v="0.1"/>
    <s v="PAEX"/>
    <n v="0.16"/>
    <n v="6.7400000000000002E-2"/>
    <n v="0.3"/>
    <n v="0.7"/>
    <n v="1.2669072000000001"/>
    <n v="1.245264202"/>
    <n v="2.5121714019999999"/>
    <n v="139"/>
    <s v="91100 VILLABE"/>
    <s v="91100"/>
    <s v=" VILLABE"/>
    <s v="52200LANGRES"/>
    <s v="52200"/>
    <n v="12"/>
    <s v="LANGRES"/>
    <n v="263.93900000000002"/>
    <n v="2.5121714020000003"/>
  </r>
  <r>
    <n v="1341121"/>
    <x v="44"/>
    <n v="100"/>
    <n v="0.1"/>
    <s v="POLE"/>
    <n v="0.16"/>
    <n v="6.7400000000000002E-2"/>
    <n v="0.3"/>
    <n v="0.7"/>
    <n v="3.5541360000000006"/>
    <n v="3.4934195100000003"/>
    <n v="7.0475555100000005"/>
    <n v="150"/>
    <s v="91100 VILLABE"/>
    <s v="91100"/>
    <s v=" VILLABE"/>
    <s v="13000MARSEILLE"/>
    <s v="13000"/>
    <n v="14"/>
    <s v="MARSEILLE"/>
    <n v="740.44500000000005"/>
    <n v="7.0475555100000014"/>
  </r>
  <r>
    <n v="1340284"/>
    <x v="44"/>
    <n v="750"/>
    <n v="0.75"/>
    <s v="PAEX"/>
    <n v="0.16"/>
    <n v="6.7400000000000002E-2"/>
    <n v="0.3"/>
    <n v="0.7"/>
    <n v="7.5264840000000008"/>
    <n v="7.3979065649999995"/>
    <n v="14.924390564999999"/>
    <n v="165"/>
    <s v="93120 COURNEUVE/LA"/>
    <s v="93120"/>
    <s v=" COURNEUVE/LA"/>
    <s v="59800LILLE"/>
    <s v="59800"/>
    <n v="10"/>
    <s v="LILLE"/>
    <n v="209.06899999999999"/>
    <n v="14.924390564999999"/>
  </r>
  <r>
    <n v="1340627"/>
    <x v="45"/>
    <n v="200"/>
    <n v="0.2"/>
    <s v="PAEX"/>
    <n v="0.16"/>
    <n v="6.7400000000000002E-2"/>
    <n v="0.3"/>
    <n v="0.7"/>
    <n v="4.958150400000001"/>
    <n v="4.8734486640000005"/>
    <n v="9.8315990640000024"/>
    <n v="220"/>
    <s v="67100 STRASBOURG"/>
    <s v="67100"/>
    <s v=" STRASBOURG"/>
    <s v="91100VILLABE"/>
    <s v="91100"/>
    <n v="12"/>
    <s v="VILLABE"/>
    <n v="516.47400000000005"/>
    <n v="9.8315990640000024"/>
  </r>
  <r>
    <n v="1340621"/>
    <x v="46"/>
    <n v="250"/>
    <n v="0.25"/>
    <s v="POLE"/>
    <n v="0.16"/>
    <n v="6.7400000000000002E-2"/>
    <n v="0.3"/>
    <n v="0.7"/>
    <n v="6.4983119999999994"/>
    <n v="6.3872991699999995"/>
    <n v="12.885611169999999"/>
    <n v="115"/>
    <s v="26750 ROMANS SUR ISER"/>
    <s v="26750"/>
    <s v=" ROMANS SUR ISER"/>
    <s v="91100VILLABE"/>
    <s v="91100"/>
    <n v="12"/>
    <s v="VILLABE"/>
    <n v="541.52599999999995"/>
    <n v="12.885611169999999"/>
  </r>
  <r>
    <n v="1341084"/>
    <x v="46"/>
    <n v="200"/>
    <n v="0.2"/>
    <s v="POLE"/>
    <n v="0.16"/>
    <n v="6.7400000000000002E-2"/>
    <n v="0.3"/>
    <n v="0.7"/>
    <n v="3.6536256000000003"/>
    <n v="3.5912094960000003"/>
    <n v="7.244835096000001"/>
    <n v="110.58"/>
    <s v="39570 LONS LE SAUNIER"/>
    <s v="39570"/>
    <s v=" LONS LE SAUNIER"/>
    <s v="91100VILLABE"/>
    <s v="91100"/>
    <n v="12"/>
    <s v="VILLABE"/>
    <n v="380.58600000000001"/>
    <n v="7.2448350960000001"/>
  </r>
  <r>
    <n v="1339044"/>
    <x v="46"/>
    <n v="400"/>
    <n v="0.4"/>
    <s v="POLE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341743"/>
    <x v="47"/>
    <n v="200"/>
    <n v="0.2"/>
    <s v="POLE"/>
    <n v="0.16"/>
    <n v="6.7400000000000002E-2"/>
    <n v="0.3"/>
    <n v="0.7"/>
    <n v="2.4772128000000002"/>
    <n v="2.4348937479999999"/>
    <n v="4.9121065480000006"/>
    <n v="137.5"/>
    <s v="8090 CHARLEVILLE MEZ"/>
    <s v="08090"/>
    <s v="CHARLEVILLE MEZ"/>
    <s v="91100VILLABE"/>
    <s v="91100"/>
    <n v="12"/>
    <s v="VILLABE"/>
    <n v="258.04300000000001"/>
    <n v="4.9121065479999997"/>
  </r>
  <r>
    <n v="1342278"/>
    <x v="47"/>
    <n v="200"/>
    <n v="0.2"/>
    <s v="POLE"/>
    <n v="0.16"/>
    <n v="6.7400000000000002E-2"/>
    <n v="0.3"/>
    <n v="0.7"/>
    <n v="5.1953279999999999"/>
    <n v="5.1065744799999999"/>
    <n v="10.301902479999999"/>
    <n v="123"/>
    <s v="91100 VILLABE"/>
    <s v="91100"/>
    <s v=" VILLABE"/>
    <s v="26750ROMANS SUR ISER"/>
    <s v="26750"/>
    <n v="20"/>
    <s v="ROMANS SUR ISER"/>
    <n v="541.17999999999995"/>
    <n v="10.301902479999999"/>
  </r>
  <r>
    <n v="1341989"/>
    <x v="47"/>
    <n v="750"/>
    <n v="0.75"/>
    <s v="PAEX"/>
    <n v="0.16"/>
    <n v="6.7400000000000002E-2"/>
    <n v="0.3"/>
    <n v="0.7"/>
    <n v="11.902788000000001"/>
    <n v="11.699448705"/>
    <n v="23.602236705000003"/>
    <n v="182"/>
    <s v="93120 COURNEUVE/LA"/>
    <s v="93120"/>
    <s v=" COURNEUVE/LA"/>
    <s v="21300CHENOVE"/>
    <s v="21300"/>
    <n v="12"/>
    <s v="CHENOVE"/>
    <n v="330.63299999999998"/>
    <n v="23.602236704999999"/>
  </r>
  <r>
    <n v="1342186"/>
    <x v="48"/>
    <n v="600"/>
    <n v="0.6"/>
    <s v="PAEX"/>
    <n v="0.16"/>
    <n v="6.7400000000000002E-2"/>
    <n v="0.3"/>
    <n v="0.7"/>
    <n v="14.993625599999998"/>
    <n v="14.737484495999999"/>
    <n v="29.731110095999995"/>
    <n v="182"/>
    <s v="21300 CHENOVE"/>
    <s v="21300"/>
    <s v=" CHENOVE"/>
    <s v="59100ROUBAIX"/>
    <s v="59100"/>
    <n v="12"/>
    <s v="ROUBAIX"/>
    <n v="520.61199999999997"/>
    <n v="29.731110095999998"/>
  </r>
  <r>
    <n v="1342383"/>
    <x v="48"/>
    <n v="200"/>
    <n v="0.2"/>
    <s v="POLE"/>
    <n v="0.16"/>
    <n v="6.7400000000000002E-2"/>
    <n v="0.3"/>
    <n v="0.7"/>
    <n v="2.4026688000000003"/>
    <n v="2.3616232079999997"/>
    <n v="4.764292008"/>
    <n v="115"/>
    <s v="59810 LESQUIN"/>
    <s v="59810"/>
    <s v=" LESQUIN"/>
    <s v="91100VILLABE"/>
    <s v="91100"/>
    <n v="12"/>
    <s v="VILLABE"/>
    <n v="250.27799999999999"/>
    <n v="4.7642920079999991"/>
  </r>
  <r>
    <n v="1342772"/>
    <x v="48"/>
    <n v="120"/>
    <n v="0.12"/>
    <s v="PAEX"/>
    <n v="0.16"/>
    <n v="6.7400000000000002E-2"/>
    <n v="0.3"/>
    <n v="0.7"/>
    <n v="1.464048"/>
    <n v="1.4390371800000001"/>
    <n v="2.9030851800000002"/>
    <n v="95"/>
    <s v="91100 VILLABE"/>
    <s v="91100"/>
    <s v=" VILLABE"/>
    <s v="59800LILLE"/>
    <s v="59800"/>
    <n v="10"/>
    <s v="LILLE"/>
    <n v="254.17500000000001"/>
    <n v="2.9030851800000002"/>
  </r>
  <r>
    <n v="1342775"/>
    <x v="48"/>
    <n v="120"/>
    <n v="0.12"/>
    <s v="PAEX"/>
    <n v="0.16"/>
    <n v="6.7400000000000002E-2"/>
    <n v="0.3"/>
    <n v="0.7"/>
    <n v="0.76887360000000005"/>
    <n v="0.75573867600000011"/>
    <n v="1.524612276"/>
    <n v="100"/>
    <s v="91100 VILLABE"/>
    <s v="91100"/>
    <s v=" VILLABE"/>
    <s v="60000BEAUVAIS"/>
    <s v="60000"/>
    <n v="13"/>
    <s v="BEAUVAIS"/>
    <n v="133.48500000000001"/>
    <n v="1.5246122760000003"/>
  </r>
  <r>
    <n v="1342785"/>
    <x v="48"/>
    <n v="130"/>
    <n v="0.13"/>
    <s v="PAEX"/>
    <n v="0.16"/>
    <n v="6.7400000000000002E-2"/>
    <n v="0.3"/>
    <n v="0.7"/>
    <n v="1.7736139200000003"/>
    <n v="1.7433146821999999"/>
    <n v="3.5169286022000001"/>
    <n v="105"/>
    <s v="91100 VILLABE"/>
    <s v="91100"/>
    <s v=" VILLABE"/>
    <s v="21600OUGES"/>
    <s v="21600"/>
    <n v="10"/>
    <s v="OUGES"/>
    <n v="284.233"/>
    <n v="3.5169286022000001"/>
  </r>
  <r>
    <n v="1342780"/>
    <x v="48"/>
    <n v="130"/>
    <n v="0.13"/>
    <s v="PAEX"/>
    <n v="0.16"/>
    <n v="6.7400000000000002E-2"/>
    <n v="0.3"/>
    <n v="0.7"/>
    <n v="1.6469793600000002"/>
    <n v="1.6188434626000001"/>
    <n v="3.2658228226000006"/>
    <n v="139"/>
    <s v="91100 VILLABE"/>
    <s v="91100"/>
    <s v=" VILLABE"/>
    <s v="52200LANGRES"/>
    <s v="52200"/>
    <n v="12"/>
    <s v="LANGRES"/>
    <n v="263.93900000000002"/>
    <n v="3.2658228226000001"/>
  </r>
  <r>
    <n v="1342732"/>
    <x v="49"/>
    <n v="200"/>
    <n v="0.2"/>
    <s v="POLE"/>
    <n v="0.16"/>
    <n v="6.7400000000000002E-2"/>
    <n v="0.3"/>
    <n v="0.7"/>
    <n v="2.4184224000000003"/>
    <n v="2.3771076840000003"/>
    <n v="4.795530084000001"/>
    <n v="115"/>
    <s v="59243 QUAROUBLE"/>
    <s v="59243"/>
    <s v=" QUAROUBLE"/>
    <s v="91100VILLABE"/>
    <s v="91100"/>
    <n v="12"/>
    <s v="VILLABE"/>
    <n v="251.91900000000001"/>
    <n v="4.7955300840000001"/>
  </r>
  <r>
    <n v="1339055"/>
    <x v="50"/>
    <n v="300"/>
    <n v="0.3"/>
    <s v="POLE"/>
    <n v="0.16"/>
    <n v="6.7400000000000002E-2"/>
    <n v="0.3"/>
    <n v="0.7"/>
    <n v="3.8354832000000001"/>
    <n v="3.769960362"/>
    <n v="7.6054435619999996"/>
    <n v="135.77000000000001"/>
    <s v="59100 ROUBAIX"/>
    <s v="59100"/>
    <s v=" ROUBAIX"/>
    <s v="91100VILLABE"/>
    <s v="91100"/>
    <n v="12"/>
    <s v="VILLABE"/>
    <n v="266.35300000000001"/>
    <n v="7.6054435620000005"/>
  </r>
  <r>
    <n v="1343666"/>
    <x v="50"/>
    <n v="400"/>
    <n v="0.4"/>
    <s v="PAEX"/>
    <n v="0.16"/>
    <n v="6.7400000000000002E-2"/>
    <n v="0.3"/>
    <n v="0.7"/>
    <n v="9.9163008000000019"/>
    <n v="9.7468973280000011"/>
    <n v="19.663198128000005"/>
    <n v="190"/>
    <s v="67100 STRASBOURG"/>
    <s v="67100"/>
    <s v=" STRASBOURG"/>
    <s v="91100VILLABE"/>
    <s v="91100"/>
    <n v="12"/>
    <s v="VILLABE"/>
    <n v="516.47400000000005"/>
    <n v="19.663198128000005"/>
  </r>
  <r>
    <n v="1343983"/>
    <x v="50"/>
    <n v="175"/>
    <n v="0.17499999999999999"/>
    <s v="AFF"/>
    <n v="6.7400000000000002E-2"/>
    <n v="0.24099999999999999"/>
    <n v="1"/>
    <n v="0"/>
    <n v="0.51829588999999998"/>
    <n v="0"/>
    <n v="0.51829588999999998"/>
    <n v="80"/>
    <s v="91100 VILLABE"/>
    <s v="91100"/>
    <s v=" VILLABE"/>
    <s v="75019PARIS 19"/>
    <s v="75019"/>
    <n v="13"/>
    <s v="PARIS 19"/>
    <n v="43.942"/>
    <n v="0.51829588999999998"/>
  </r>
  <r>
    <n v="1339045"/>
    <x v="51"/>
    <n v="400"/>
    <n v="0.4"/>
    <s v="POLE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339057"/>
    <x v="52"/>
    <n v="300"/>
    <n v="0.3"/>
    <s v="POLE"/>
    <n v="0.16"/>
    <n v="6.7400000000000002E-2"/>
    <n v="0.3"/>
    <n v="0.7"/>
    <n v="3.8354832000000001"/>
    <n v="3.769960362"/>
    <n v="7.6054435619999996"/>
    <n v="135.77000000000001"/>
    <s v="59100 ROUBAIX"/>
    <s v="59100"/>
    <s v=" ROUBAIX"/>
    <s v="91100VILLABE"/>
    <s v="91100"/>
    <n v="12"/>
    <s v="VILLABE"/>
    <n v="266.35300000000001"/>
    <n v="7.6054435620000005"/>
  </r>
  <r>
    <n v="1344380"/>
    <x v="52"/>
    <n v="200"/>
    <n v="0.2"/>
    <s v="PAEX"/>
    <n v="0.16"/>
    <n v="6.7400000000000002E-2"/>
    <n v="0.3"/>
    <n v="0.7"/>
    <n v="2.4086208"/>
    <n v="2.3674735280000001"/>
    <n v="4.7760943280000001"/>
    <n v="95"/>
    <s v="94440 MAROLLES EN BRI"/>
    <s v="94440"/>
    <s v=" MAROLLES EN BRI"/>
    <s v="59100ROUBAIX"/>
    <s v="59100"/>
    <n v="12"/>
    <s v="ROUBAIX"/>
    <n v="250.898"/>
    <n v="4.7760943280000001"/>
  </r>
  <r>
    <n v="1345157"/>
    <x v="52"/>
    <n v="80"/>
    <n v="0.08"/>
    <s v="AFF"/>
    <n v="6.7400000000000002E-2"/>
    <n v="0.16"/>
    <n v="1"/>
    <n v="0"/>
    <n v="0.24237579200000001"/>
    <n v="0"/>
    <n v="0.24237579200000001"/>
    <n v="98"/>
    <s v="91100 VILLABE"/>
    <s v="91100"/>
    <s v=" VILLABE"/>
    <s v="75001PARIS 01"/>
    <s v="75001"/>
    <n v="13"/>
    <s v="PARIS 01"/>
    <n v="44.951000000000001"/>
    <n v="0.24237579200000001"/>
  </r>
  <r>
    <n v="1345545"/>
    <x v="53"/>
    <n v="150"/>
    <n v="0.15"/>
    <s v="PAEX"/>
    <n v="0.16"/>
    <n v="6.7400000000000002E-2"/>
    <n v="0.3"/>
    <n v="0.7"/>
    <n v="1.83006"/>
    <n v="1.7987964750000001"/>
    <n v="3.6288564750000001"/>
    <n v="95"/>
    <s v="91100 VILLABE"/>
    <s v="91100"/>
    <s v=" VILLABE"/>
    <s v="59800LILLE"/>
    <s v="59800"/>
    <n v="10"/>
    <s v="LILLE"/>
    <n v="254.17500000000001"/>
    <n v="3.6288564750000001"/>
  </r>
  <r>
    <n v="1345650"/>
    <x v="54"/>
    <n v="200"/>
    <n v="0.2"/>
    <s v="POLE"/>
    <n v="0.16"/>
    <n v="6.7400000000000002E-2"/>
    <n v="0.3"/>
    <n v="0.7"/>
    <n v="2.6701920000000001"/>
    <n v="2.6245762199999998"/>
    <n v="5.2947682199999999"/>
    <n v="90"/>
    <s v="21300 CHENOVE"/>
    <s v="21300"/>
    <s v=" CHENOVE"/>
    <s v="91100VILLABE"/>
    <s v="91100"/>
    <n v="12"/>
    <s v="VILLABE"/>
    <n v="278.14499999999998"/>
    <n v="5.2947682199999999"/>
  </r>
  <r>
    <n v="1345743"/>
    <x v="54"/>
    <n v="800"/>
    <n v="0.8"/>
    <s v="POLE"/>
    <n v="0.16"/>
    <n v="6.7400000000000002E-2"/>
    <n v="0.3"/>
    <n v="0.7"/>
    <n v="10.227955200000002"/>
    <n v="10.053227632"/>
    <n v="20.281182832000002"/>
    <n v="300"/>
    <s v="59100 ROUBAIX"/>
    <s v="59100"/>
    <s v=" ROUBAIX"/>
    <s v="91100VILLABE"/>
    <s v="91100"/>
    <n v="12"/>
    <s v="VILLABE"/>
    <n v="266.35300000000001"/>
    <n v="20.281182832000002"/>
  </r>
  <r>
    <n v="1345777"/>
    <x v="54"/>
    <n v="200"/>
    <n v="0.2"/>
    <s v="PAEX"/>
    <n v="0.16"/>
    <n v="6.7400000000000002E-2"/>
    <n v="0.3"/>
    <n v="0.7"/>
    <n v="4.958150400000001"/>
    <n v="4.8734486640000005"/>
    <n v="9.8315990640000024"/>
    <n v="165"/>
    <s v="67100 STRASBOURG"/>
    <s v="67100"/>
    <s v=" STRASBOURG"/>
    <s v="91100VILLABE"/>
    <s v="91100"/>
    <n v="12"/>
    <s v="VILLABE"/>
    <n v="516.47400000000005"/>
    <n v="9.8315990640000024"/>
  </r>
  <r>
    <n v="1346163"/>
    <x v="55"/>
    <n v="200"/>
    <n v="0.2"/>
    <s v="POLE"/>
    <n v="0.16"/>
    <n v="6.7400000000000002E-2"/>
    <n v="0.3"/>
    <n v="0.7"/>
    <n v="3.6536256000000003"/>
    <n v="3.5912094960000003"/>
    <n v="7.244835096000001"/>
    <n v="200"/>
    <s v="39570 LONS LE SAUNIER"/>
    <s v="39570"/>
    <s v=" LONS LE SAUNIER"/>
    <s v="91100VILLABE"/>
    <s v="91100"/>
    <n v="12"/>
    <s v="VILLABE"/>
    <n v="380.58600000000001"/>
    <n v="7.2448350960000001"/>
  </r>
  <r>
    <n v="1345945"/>
    <x v="55"/>
    <n v="200"/>
    <n v="0.2"/>
    <s v="POLE"/>
    <n v="0.16"/>
    <n v="6.7400000000000002E-2"/>
    <n v="0.3"/>
    <n v="0.7"/>
    <n v="2.6735712000000005"/>
    <n v="2.6278976919999999"/>
    <n v="5.3014688920000008"/>
    <n v="131"/>
    <s v="62780 CUCQ"/>
    <s v="62780"/>
    <s v=" CUCQ"/>
    <s v="91100VILLABE"/>
    <s v="91100"/>
    <n v="12"/>
    <s v="VILLABE"/>
    <n v="278.49700000000001"/>
    <n v="5.3014688920000008"/>
  </r>
  <r>
    <n v="1346496"/>
    <x v="55"/>
    <n v="100"/>
    <n v="0.1"/>
    <s v="PAEX"/>
    <n v="0.16"/>
    <n v="6.7400000000000002E-2"/>
    <n v="0.3"/>
    <n v="0.7"/>
    <n v="2.6330736000000003"/>
    <n v="2.5880919260000002"/>
    <n v="5.2211655260000001"/>
    <n v="133"/>
    <s v="91100 VILLABE"/>
    <s v="91100"/>
    <s v=" VILLABE"/>
    <s v="74200THONON LES BAIN"/>
    <s v="74200"/>
    <n v="20"/>
    <s v="THONON LES BAIN"/>
    <n v="548.55700000000002"/>
    <n v="5.2211655260000001"/>
  </r>
  <r>
    <n v="1346501"/>
    <x v="55"/>
    <n v="60"/>
    <n v="0.06"/>
    <s v="PAEX"/>
    <n v="0.16"/>
    <n v="6.7400000000000002E-2"/>
    <n v="0.3"/>
    <n v="0.7"/>
    <n v="1.4854982399999999"/>
    <n v="1.4601209784"/>
    <n v="2.9456192184000001"/>
    <n v="140"/>
    <s v="91100 VILLABE"/>
    <s v="91100"/>
    <s v=" VILLABE"/>
    <s v="67100STRASBOURG"/>
    <s v="67100"/>
    <n v="15"/>
    <s v="STRASBOURG"/>
    <n v="515.798"/>
    <n v="2.9456192184000001"/>
  </r>
  <r>
    <n v="1346397"/>
    <x v="55"/>
    <n v="50"/>
    <n v="0.05"/>
    <s v="AFF"/>
    <n v="6.7400000000000002E-2"/>
    <n v="6.7400000000000002E-2"/>
    <n v="1"/>
    <n v="0"/>
    <n v="0.25190413"/>
    <n v="0"/>
    <n v="0.25190413"/>
    <n v="154"/>
    <s v="91100 VILLABE"/>
    <s v="91100"/>
    <s v=" VILLABE"/>
    <s v="77230MOUSSY LE NEUF"/>
    <s v="77230"/>
    <n v="19"/>
    <s v="MOUSSY LE NEUF"/>
    <n v="74.748999999999995"/>
    <n v="0.25190413"/>
  </r>
  <r>
    <n v="1346206"/>
    <x v="55"/>
    <n v="1000"/>
    <n v="1"/>
    <s v="PLR"/>
    <n v="0.16"/>
    <n v="6.7400000000000002E-2"/>
    <n v="1"/>
    <n v="0"/>
    <n v="8.7617600000000007"/>
    <n v="0"/>
    <n v="8.7617600000000007"/>
    <n v="266"/>
    <s v="93120 COURNEUVE/LA"/>
    <s v="93120"/>
    <s v=" COURNEUVE/LA"/>
    <s v="91100VILLABE"/>
    <s v="91100"/>
    <n v="12"/>
    <s v="VILLABE"/>
    <n v="54.761000000000003"/>
    <n v="8.7617600000000007"/>
  </r>
  <r>
    <n v="1346672"/>
    <x v="56"/>
    <n v="225"/>
    <n v="0.22500000000000001"/>
    <s v="POLE"/>
    <n v="0.16"/>
    <n v="6.7400000000000002E-2"/>
    <n v="0.3"/>
    <n v="0.7"/>
    <n v="8.7968376000000017"/>
    <n v="8.6465582909999998"/>
    <n v="17.443395891000002"/>
    <n v="192"/>
    <s v="26750 ROMANS SUR ISER"/>
    <s v="26750"/>
    <s v=" ROMANS SUR ISER"/>
    <s v="59100ROUBAIX"/>
    <s v="59100"/>
    <n v="12"/>
    <s v="ROUBAIX"/>
    <n v="814.52200000000005"/>
    <n v="17.443395891000002"/>
  </r>
  <r>
    <n v="1346890"/>
    <x v="56"/>
    <n v="30"/>
    <n v="0.03"/>
    <s v="PAEX"/>
    <n v="0.16"/>
    <n v="6.7400000000000002E-2"/>
    <n v="0.3"/>
    <n v="0.7"/>
    <n v="0.38327903999999996"/>
    <n v="0.37673135639999999"/>
    <n v="0.76001039640000001"/>
    <n v="95"/>
    <s v="91100 VILLABE"/>
    <s v="91100"/>
    <s v=" VILLABE"/>
    <s v="59100ROUBAIX"/>
    <s v="59100"/>
    <n v="12"/>
    <s v="ROUBAIX"/>
    <n v="266.166"/>
    <n v="0.76001039640000001"/>
  </r>
  <r>
    <n v="1346903"/>
    <x v="56"/>
    <n v="30"/>
    <n v="0.03"/>
    <s v="PAEX"/>
    <n v="0.16"/>
    <n v="6.7400000000000002E-2"/>
    <n v="0.3"/>
    <n v="0.7"/>
    <n v="0.54785519999999988"/>
    <n v="0.538496007"/>
    <n v="1.0863512069999999"/>
    <n v="123"/>
    <s v="91100 VILLABE"/>
    <s v="91100"/>
    <s v=" VILLABE"/>
    <s v="39570LONS LE SAUNIER"/>
    <s v="39570"/>
    <n v="20"/>
    <s v="LONS LE SAUNIER"/>
    <n v="380.45499999999998"/>
    <n v="1.0863512069999999"/>
  </r>
  <r>
    <n v="1346894"/>
    <x v="56"/>
    <n v="30"/>
    <n v="0.03"/>
    <s v="POLE"/>
    <n v="0.16"/>
    <n v="6.7400000000000002E-2"/>
    <n v="0.3"/>
    <n v="0.7"/>
    <n v="1.20587472"/>
    <n v="1.1852743602"/>
    <n v="2.3911490801999999"/>
    <n v="210"/>
    <s v="91100 VILLABE"/>
    <s v="91100"/>
    <s v=" VILLABE"/>
    <s v="66000PERPIGNAN"/>
    <s v="66000"/>
    <n v="14"/>
    <s v="PERPIGNAN"/>
    <n v="837.41300000000001"/>
    <n v="2.3911490802000004"/>
  </r>
  <r>
    <n v="1347757"/>
    <x v="57"/>
    <n v="200"/>
    <n v="0.2"/>
    <s v="PAEX"/>
    <n v="0.16"/>
    <n v="6.7400000000000002E-2"/>
    <n v="0.3"/>
    <n v="0.7"/>
    <n v="2.4026688000000003"/>
    <n v="2.3616232079999997"/>
    <n v="4.764292008"/>
    <n v="125"/>
    <s v="59810 LESQUIN"/>
    <s v="59810"/>
    <s v=" LESQUIN"/>
    <s v="91100VILLABE"/>
    <s v="91100"/>
    <n v="12"/>
    <s v="VILLABE"/>
    <n v="250.27799999999999"/>
    <n v="4.7642920079999991"/>
  </r>
  <r>
    <n v="1347979"/>
    <x v="58"/>
    <n v="200"/>
    <n v="0.2"/>
    <s v="PAEX"/>
    <n v="0.16"/>
    <n v="6.7400000000000002E-2"/>
    <n v="0.3"/>
    <n v="0.7"/>
    <n v="2.5569888000000005"/>
    <n v="2.5133069080000001"/>
    <n v="5.0702957080000006"/>
    <n v="125"/>
    <s v="59100 ROUBAIX"/>
    <s v="59100"/>
    <s v=" ROUBAIX"/>
    <s v="91100VILLABE"/>
    <s v="91100"/>
    <n v="12"/>
    <s v="VILLABE"/>
    <n v="266.35300000000001"/>
    <n v="5.0702957080000006"/>
  </r>
  <r>
    <n v="1347978"/>
    <x v="58"/>
    <n v="1000"/>
    <n v="1"/>
    <s v="POLE"/>
    <n v="0.16"/>
    <n v="6.7400000000000002E-2"/>
    <n v="0.3"/>
    <n v="0.7"/>
    <n v="13.367856000000002"/>
    <n v="13.139488460000001"/>
    <n v="26.507344460000002"/>
    <n v="131"/>
    <s v="62780 CUCQ"/>
    <s v="62780"/>
    <s v=" CUCQ"/>
    <s v="91100VILLABE"/>
    <s v="91100"/>
    <n v="12"/>
    <s v="VILLABE"/>
    <n v="278.49700000000001"/>
    <n v="26.507344460000002"/>
  </r>
  <r>
    <n v="1348311"/>
    <x v="58"/>
    <n v="400"/>
    <n v="0.4"/>
    <s v="PAEX"/>
    <n v="0.16"/>
    <n v="6.7400000000000002E-2"/>
    <n v="0.3"/>
    <n v="0.7"/>
    <n v="9.9163008000000019"/>
    <n v="9.7468973280000011"/>
    <n v="19.663198128000005"/>
    <n v="228"/>
    <s v="67100 STRASBOURG"/>
    <s v="67100"/>
    <s v=" STRASBOURG"/>
    <s v="91100VILLABE"/>
    <s v="91100"/>
    <n v="12"/>
    <s v="VILLABE"/>
    <n v="516.47400000000005"/>
    <n v="19.663198128000005"/>
  </r>
  <r>
    <n v="1348782"/>
    <x v="58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48614"/>
    <x v="58"/>
    <n v="90"/>
    <n v="0.09"/>
    <s v="PAEX"/>
    <n v="0.16"/>
    <n v="6.7400000000000002E-2"/>
    <n v="0.3"/>
    <n v="0.7"/>
    <n v="1.06184736"/>
    <n v="1.0437074675999998"/>
    <n v="2.1055548275999998"/>
    <n v="95"/>
    <s v="91100 VILLABE"/>
    <s v="91100"/>
    <s v=" VILLABE"/>
    <s v="62620RUITZ"/>
    <s v="62620"/>
    <n v="10"/>
    <s v="RUITZ"/>
    <n v="245.798"/>
    <n v="2.1055548275999998"/>
  </r>
  <r>
    <n v="1348734"/>
    <x v="59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48848"/>
    <x v="59"/>
    <n v="40"/>
    <n v="0.04"/>
    <s v="PAEX"/>
    <n v="0.16"/>
    <n v="6.7400000000000002E-2"/>
    <n v="0.3"/>
    <n v="0.7"/>
    <n v="0.47769023999999999"/>
    <n v="0.46952969840000003"/>
    <n v="0.94721993839999996"/>
    <n v="92"/>
    <s v="91100 VILLABE"/>
    <s v="91100"/>
    <s v=" VILLABE"/>
    <s v="59810LESQUIN"/>
    <s v="59810"/>
    <n v="12"/>
    <s v="LESQUIN"/>
    <n v="248.797"/>
    <n v="0.94721993839999996"/>
  </r>
  <r>
    <n v="1349481"/>
    <x v="60"/>
    <n v="60"/>
    <n v="0.06"/>
    <s v="PAEX"/>
    <n v="0.16"/>
    <n v="6.7400000000000002E-2"/>
    <n v="0.3"/>
    <n v="0.7"/>
    <n v="0.76655807999999992"/>
    <n v="0.75346271279999999"/>
    <n v="1.5200207928"/>
    <n v="95"/>
    <s v="91100 VILLABE"/>
    <s v="91100"/>
    <s v=" VILLABE"/>
    <s v="59100ROUBAIX"/>
    <s v="59100"/>
    <n v="12"/>
    <s v="ROUBAIX"/>
    <n v="266.166"/>
    <n v="1.5200207928"/>
  </r>
  <r>
    <n v="1349593"/>
    <x v="61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349317"/>
    <x v="61"/>
    <n v="200"/>
    <n v="0.2"/>
    <s v="POLE"/>
    <n v="0.16"/>
    <n v="6.7400000000000002E-2"/>
    <n v="0.3"/>
    <n v="0.7"/>
    <n v="1.6254336000000003"/>
    <n v="1.5976657759999999"/>
    <n v="3.2230993760000004"/>
    <n v="119"/>
    <s v="80400 HAM"/>
    <s v="80400"/>
    <s v=" HAM"/>
    <s v="91100VILLABE"/>
    <s v="91100"/>
    <n v="12"/>
    <s v="VILLABE"/>
    <n v="169.316"/>
    <n v="3.2230993760000004"/>
  </r>
  <r>
    <n v="1350069"/>
    <x v="61"/>
    <n v="130"/>
    <n v="0.13"/>
    <s v="POLE"/>
    <n v="0.16"/>
    <n v="6.7400000000000002E-2"/>
    <n v="0.3"/>
    <n v="0.7"/>
    <n v="1.0486195200000001"/>
    <n v="1.0307056031999999"/>
    <n v="2.0793251232000003"/>
    <n v="95"/>
    <s v="91100 VILLABE"/>
    <s v="91100"/>
    <s v=" VILLABE"/>
    <s v="80400HAM"/>
    <s v="80400"/>
    <n v="8"/>
    <s v="HAM"/>
    <n v="168.048"/>
    <n v="2.0793251232000003"/>
  </r>
  <r>
    <n v="1349841"/>
    <x v="61"/>
    <n v="80"/>
    <n v="0.08"/>
    <s v="PAEX"/>
    <n v="0.16"/>
    <n v="6.7400000000000002E-2"/>
    <n v="0.3"/>
    <n v="0.7"/>
    <n v="1.98066432"/>
    <n v="1.9468279712000001"/>
    <n v="3.9274922912000001"/>
    <n v="140"/>
    <s v="91100 VILLABE"/>
    <s v="91100"/>
    <s v=" VILLABE"/>
    <s v="67100STRASBOURG"/>
    <s v="67100"/>
    <n v="15"/>
    <s v="STRASBOURG"/>
    <n v="515.798"/>
    <n v="3.9274922912000001"/>
  </r>
  <r>
    <n v="1350064"/>
    <x v="61"/>
    <n v="90"/>
    <n v="0.09"/>
    <s v="POLE"/>
    <n v="0.16"/>
    <n v="6.7400000000000002E-2"/>
    <n v="0.3"/>
    <n v="0.7"/>
    <n v="3.2643388799999999"/>
    <n v="3.2085730907999999"/>
    <n v="6.4729119708000002"/>
    <n v="168"/>
    <s v="91100 VILLABE"/>
    <s v="91100"/>
    <s v=" VILLABE"/>
    <s v="4100MANOSQUE"/>
    <s v="4100M"/>
    <n v="12"/>
    <s v="ANOSQUE"/>
    <n v="755.63400000000001"/>
    <n v="6.4729119708000002"/>
  </r>
  <r>
    <n v="1349851"/>
    <x v="61"/>
    <n v="500"/>
    <n v="0.5"/>
    <s v="AFF"/>
    <n v="6.7400000000000002E-2"/>
    <n v="6.7400000000000002E-2"/>
    <n v="1"/>
    <n v="0"/>
    <n v="0.79774640000000008"/>
    <n v="0"/>
    <n v="0.79774640000000008"/>
    <n v="123"/>
    <s v="91100 VILLABE"/>
    <s v="91100"/>
    <s v=" VILLABE"/>
    <s v="91460MARCOUSSIS"/>
    <s v="91460"/>
    <n v="15"/>
    <s v="MARCOUSSIS"/>
    <n v="23.672000000000001"/>
    <n v="0.79774640000000008"/>
  </r>
  <r>
    <n v="1350209"/>
    <x v="62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350214"/>
    <x v="62"/>
    <n v="250"/>
    <n v="0.25"/>
    <s v="PAEX"/>
    <n v="0.16"/>
    <n v="6.7400000000000002E-2"/>
    <n v="0.3"/>
    <n v="0.7"/>
    <n v="3.1962360000000003"/>
    <n v="3.1416336350000003"/>
    <n v="6.3378696350000006"/>
    <n v="125"/>
    <s v="59100 ROUBAIX"/>
    <s v="59100"/>
    <s v=" ROUBAIX"/>
    <s v="91100VILLABE"/>
    <s v="91100"/>
    <n v="12"/>
    <s v="VILLABE"/>
    <n v="266.35300000000001"/>
    <n v="6.3378696350000006"/>
  </r>
  <r>
    <n v="1349950"/>
    <x v="62"/>
    <n v="400"/>
    <n v="0.4"/>
    <s v="PAEX"/>
    <n v="0.16"/>
    <n v="6.7400000000000002E-2"/>
    <n v="0.3"/>
    <n v="0.7"/>
    <n v="4.8053376000000005"/>
    <n v="4.7232464159999994"/>
    <n v="9.5285840159999999"/>
    <n v="158"/>
    <s v="59810 LESQUIN"/>
    <s v="59810"/>
    <s v=" LESQUIN"/>
    <s v="91100VILLABE"/>
    <s v="91100"/>
    <n v="12"/>
    <s v="VILLABE"/>
    <n v="250.27799999999999"/>
    <n v="9.5285840159999982"/>
  </r>
  <r>
    <n v="1350444"/>
    <x v="62"/>
    <n v="1000"/>
    <n v="1"/>
    <s v="GV"/>
    <n v="0.24099999999999999"/>
    <n v="6.7400000000000002E-2"/>
    <n v="1"/>
    <n v="0"/>
    <n v="8.2147259999999989"/>
    <n v="0"/>
    <n v="8.2147259999999989"/>
    <n v="123"/>
    <s v="91100 VILLABE"/>
    <s v="91100"/>
    <s v=" VILLABE"/>
    <s v="94440MAROLLES EN BRI"/>
    <s v="94440"/>
    <n v="20"/>
    <s v="MAROLLES EN BRI"/>
    <n v="34.085999999999999"/>
    <n v="8.2147259999999989"/>
  </r>
  <r>
    <n v="1351081"/>
    <x v="63"/>
    <n v="750"/>
    <n v="0.75"/>
    <s v="POLE"/>
    <n v="0.16"/>
    <n v="6.7400000000000002E-2"/>
    <n v="0.3"/>
    <n v="0.7"/>
    <n v="17.918460000000003"/>
    <n v="17.612352975"/>
    <n v="35.530812975000003"/>
    <n v="352"/>
    <s v="62138 HAISNES"/>
    <s v="62138"/>
    <s v=" HAISNES"/>
    <s v="21300CHENOVE"/>
    <s v="21300"/>
    <n v="12"/>
    <s v="CHENOVE"/>
    <n v="497.73500000000001"/>
    <n v="35.530812975000003"/>
  </r>
  <r>
    <n v="1350759"/>
    <x v="63"/>
    <n v="200"/>
    <n v="0.2"/>
    <s v="PAEX"/>
    <n v="0.16"/>
    <n v="6.7400000000000002E-2"/>
    <n v="0.3"/>
    <n v="0.7"/>
    <n v="4.958150400000001"/>
    <n v="4.8734486640000005"/>
    <n v="9.8315990640000024"/>
    <n v="165"/>
    <s v="67100 STRASBOURG"/>
    <s v="67100"/>
    <s v=" STRASBOURG"/>
    <s v="91100VILLABE"/>
    <s v="91100"/>
    <n v="12"/>
    <s v="VILLABE"/>
    <n v="516.47400000000005"/>
    <n v="9.8315990640000024"/>
  </r>
  <r>
    <n v="1351208"/>
    <x v="64"/>
    <n v="200"/>
    <n v="0.2"/>
    <s v="POLE"/>
    <n v="0.16"/>
    <n v="6.7400000000000002E-2"/>
    <n v="0.3"/>
    <n v="0.7"/>
    <n v="2.4184224000000003"/>
    <n v="2.3771076840000003"/>
    <n v="4.795530084000001"/>
    <n v="158"/>
    <s v="59243 QUAROUBLE"/>
    <s v="59243"/>
    <s v=" QUAROUBLE"/>
    <s v="91100VILLABE"/>
    <s v="91100"/>
    <n v="12"/>
    <s v="VILLABE"/>
    <n v="251.91900000000001"/>
    <n v="4.7955300840000001"/>
  </r>
  <r>
    <n v="1350771"/>
    <x v="64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52400"/>
    <x v="65"/>
    <n v="100"/>
    <n v="0.1"/>
    <s v="POLE"/>
    <n v="0.16"/>
    <n v="6.7400000000000002E-2"/>
    <n v="0.3"/>
    <n v="0.7"/>
    <n v="3.5541360000000006"/>
    <n v="3.4934195100000003"/>
    <n v="7.0475555100000005"/>
    <n v="150"/>
    <s v="91100 VILLABE"/>
    <s v="91100"/>
    <s v=" VILLABE"/>
    <s v="13000MARSEILLE"/>
    <s v="13000"/>
    <n v="14"/>
    <s v="MARSEILLE"/>
    <n v="740.44500000000005"/>
    <n v="7.0475555100000014"/>
  </r>
  <r>
    <n v="1352477"/>
    <x v="66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52173"/>
    <x v="66"/>
    <n v="285"/>
    <n v="0.28499999999999998"/>
    <s v="POLE"/>
    <n v="0.16"/>
    <n v="6.7400000000000002E-2"/>
    <n v="0.3"/>
    <n v="0.7"/>
    <n v="5.2064164799999997"/>
    <n v="5.1174735318"/>
    <n v="10.3238900118"/>
    <n v="166"/>
    <s v="39570 LONS LE SAUNIER"/>
    <s v="39570"/>
    <s v=" LONS LE SAUNIER"/>
    <s v="91100VILLABE"/>
    <s v="91100"/>
    <n v="12"/>
    <s v="VILLABE"/>
    <n v="380.58600000000001"/>
    <n v="10.3238900118"/>
  </r>
  <r>
    <n v="1352270"/>
    <x v="66"/>
    <n v="250"/>
    <n v="0.25"/>
    <s v="PAEX"/>
    <n v="0.16"/>
    <n v="6.7400000000000002E-2"/>
    <n v="0.3"/>
    <n v="0.7"/>
    <n v="3.003336"/>
    <n v="2.95202901"/>
    <n v="5.9553650099999995"/>
    <n v="158"/>
    <s v="59810 LESQUIN"/>
    <s v="59810"/>
    <s v=" LESQUIN"/>
    <s v="91100VILLABE"/>
    <s v="91100"/>
    <n v="12"/>
    <s v="VILLABE"/>
    <n v="250.27799999999999"/>
    <n v="5.9553650099999995"/>
  </r>
  <r>
    <n v="1355960"/>
    <x v="66"/>
    <n v="600"/>
    <n v="0.6"/>
    <s v="PAEX"/>
    <n v="0.16"/>
    <n v="6.7400000000000002E-2"/>
    <n v="0.3"/>
    <n v="0.7"/>
    <n v="14.874451200000001"/>
    <n v="14.620345992000001"/>
    <n v="29.494797192"/>
    <n v="228"/>
    <s v="67100 STRASBOURG"/>
    <s v="67100"/>
    <s v=" STRASBOURG"/>
    <s v="91100VILLABE"/>
    <s v="91100"/>
    <n v="12"/>
    <s v="VILLABE"/>
    <n v="516.47400000000005"/>
    <n v="29.494797192"/>
  </r>
  <r>
    <n v="1352454"/>
    <x v="67"/>
    <n v="1000"/>
    <n v="1"/>
    <s v="AFF"/>
    <n v="6.7400000000000002E-2"/>
    <n v="0.24099999999999999"/>
    <n v="1"/>
    <n v="0"/>
    <n v="17.952192200000002"/>
    <n v="0"/>
    <n v="17.952192200000002"/>
    <n v="420"/>
    <s v="59100 ROUBAIX"/>
    <s v="59100"/>
    <s v=" ROUBAIX"/>
    <s v="91100VILLABE"/>
    <s v="91100"/>
    <n v="12"/>
    <s v="VILLABE"/>
    <n v="266.35300000000001"/>
    <n v="17.952192200000002"/>
  </r>
  <r>
    <n v="1359873"/>
    <x v="68"/>
    <n v="200"/>
    <n v="0.2"/>
    <s v="PAEX"/>
    <n v="0.16"/>
    <n v="6.7400000000000002E-2"/>
    <n v="0.3"/>
    <n v="0.7"/>
    <n v="2.8085760000000004"/>
    <n v="2.76059616"/>
    <n v="5.5691721600000008"/>
    <n v="158"/>
    <s v="21600 OUGES"/>
    <s v="21600"/>
    <s v=" OUGES"/>
    <s v="91100VILLABE"/>
    <s v="91100"/>
    <n v="12"/>
    <s v="VILLABE"/>
    <n v="292.56"/>
    <n v="5.5691721599999999"/>
  </r>
  <r>
    <n v="1355857"/>
    <x v="68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359871"/>
    <x v="69"/>
    <n v="250"/>
    <n v="0.25"/>
    <s v="POLE"/>
    <n v="0.16"/>
    <n v="6.7400000000000002E-2"/>
    <n v="0.3"/>
    <n v="0.7"/>
    <n v="3.3419640000000004"/>
    <n v="3.2848721150000002"/>
    <n v="6.6268361150000006"/>
    <n v="158"/>
    <s v="62780 CUCQ"/>
    <s v="62780"/>
    <s v=" CUCQ"/>
    <s v="91100VILLABE"/>
    <s v="91100"/>
    <n v="12"/>
    <s v="VILLABE"/>
    <n v="278.49700000000001"/>
    <n v="6.6268361150000006"/>
  </r>
  <r>
    <n v="1360012"/>
    <x v="69"/>
    <n v="90"/>
    <n v="0.09"/>
    <s v="GV"/>
    <n v="0.24099999999999999"/>
    <n v="0.24099999999999999"/>
    <n v="1"/>
    <n v="0"/>
    <n v="0.78713009999999994"/>
    <n v="0"/>
    <n v="0.78713009999999994"/>
    <n v="80"/>
    <s v="91100 VILLABE"/>
    <s v="91100"/>
    <s v=" VILLABE"/>
    <s v="75015PARIS 15"/>
    <s v="75015"/>
    <n v="13"/>
    <s v="PARIS 15"/>
    <n v="36.29"/>
    <n v="0.78713009999999994"/>
  </r>
  <r>
    <n v="1359847"/>
    <x v="70"/>
    <n v="400"/>
    <n v="0.4"/>
    <s v="POLE"/>
    <n v="0.16"/>
    <n v="6.7400000000000002E-2"/>
    <n v="0.3"/>
    <n v="0.7"/>
    <n v="5.113977600000001"/>
    <n v="5.0266138160000002"/>
    <n v="10.140591416000001"/>
    <n v="158"/>
    <s v="59100 ROUBAIX"/>
    <s v="59100"/>
    <s v=" ROUBAIX"/>
    <s v="91100VILLABE"/>
    <s v="91100"/>
    <n v="12"/>
    <s v="VILLABE"/>
    <n v="266.35300000000001"/>
    <n v="10.140591416000001"/>
  </r>
  <r>
    <n v="1359695"/>
    <x v="70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60889"/>
    <x v="70"/>
    <n v="120"/>
    <n v="0.12"/>
    <s v="PAEX"/>
    <n v="0.16"/>
    <n v="6.7400000000000002E-2"/>
    <n v="0.3"/>
    <n v="0.7"/>
    <n v="0.9640512"/>
    <n v="0.94758199200000004"/>
    <n v="1.911633192"/>
    <n v="95"/>
    <s v="91100 VILLABE"/>
    <s v="91100"/>
    <s v=" VILLABE"/>
    <s v="89440JOUX LA VILLE"/>
    <s v="89440"/>
    <n v="18"/>
    <s v="JOUX LA VILLE"/>
    <n v="167.37"/>
    <n v="1.911633192"/>
  </r>
  <r>
    <n v="1360879"/>
    <x v="70"/>
    <n v="60"/>
    <n v="0.06"/>
    <s v="PAEX"/>
    <n v="0.16"/>
    <n v="6.7400000000000002E-2"/>
    <n v="0.3"/>
    <n v="0.7"/>
    <n v="0.80841023999999984"/>
    <n v="0.7945998984"/>
    <n v="1.6030101383999997"/>
    <n v="100"/>
    <s v="91100 VILLABE"/>
    <s v="91100"/>
    <s v=" VILLABE"/>
    <s v="62780CUCQ"/>
    <s v="62780"/>
    <n v="9"/>
    <s v="CUCQ"/>
    <n v="280.69799999999998"/>
    <n v="1.6030101384"/>
  </r>
  <r>
    <n v="1360899"/>
    <x v="71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361617"/>
    <x v="72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61834"/>
    <x v="72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361822"/>
    <x v="72"/>
    <n v="250"/>
    <n v="0.25"/>
    <s v="PAEX"/>
    <n v="0.16"/>
    <n v="6.7400000000000002E-2"/>
    <n v="0.3"/>
    <n v="0.7"/>
    <n v="3.003336"/>
    <n v="2.95202901"/>
    <n v="5.9553650099999995"/>
    <n v="158"/>
    <s v="59810 LESQUIN"/>
    <s v="59810"/>
    <s v=" LESQUIN"/>
    <s v="91100VILLABE"/>
    <s v="91100"/>
    <n v="12"/>
    <s v="VILLABE"/>
    <n v="250.27799999999999"/>
    <n v="5.9553650099999995"/>
  </r>
  <r>
    <n v="1361655"/>
    <x v="72"/>
    <n v="225"/>
    <n v="0.22500000000000001"/>
    <s v="PAEX"/>
    <n v="0.16"/>
    <n v="6.7400000000000002E-2"/>
    <n v="0.3"/>
    <n v="0.7"/>
    <n v="2.2302756000000001"/>
    <n v="2.1921750585000002"/>
    <n v="4.4224506585000007"/>
    <n v="100"/>
    <s v="60000 BEAUVAIS"/>
    <s v="60000"/>
    <s v=" BEAUVAIS"/>
    <s v="59100ROUBAIX"/>
    <s v="59100"/>
    <n v="12"/>
    <s v="ROUBAIX"/>
    <n v="206.50700000000001"/>
    <n v="4.4224506585000007"/>
  </r>
  <r>
    <n v="1361710"/>
    <x v="72"/>
    <n v="400"/>
    <n v="0.4"/>
    <s v="PAEX"/>
    <n v="0.16"/>
    <n v="6.7400000000000002E-2"/>
    <n v="0.3"/>
    <n v="0.7"/>
    <n v="9.9163008000000019"/>
    <n v="9.7468973280000011"/>
    <n v="19.663198128000005"/>
    <n v="228"/>
    <s v="67100 STRASBOURG"/>
    <s v="67100"/>
    <s v=" STRASBOURG"/>
    <s v="91100VILLABE"/>
    <s v="91100"/>
    <n v="12"/>
    <s v="VILLABE"/>
    <n v="516.47400000000005"/>
    <n v="19.663198128000005"/>
  </r>
  <r>
    <n v="1361913"/>
    <x v="72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61702"/>
    <x v="73"/>
    <n v="200"/>
    <n v="0.2"/>
    <s v="POLE"/>
    <n v="0.16"/>
    <n v="6.7400000000000002E-2"/>
    <n v="0.3"/>
    <n v="0.7"/>
    <n v="2.4184224000000003"/>
    <n v="2.3771076840000003"/>
    <n v="4.795530084000001"/>
    <n v="125"/>
    <s v="59243 QUAROUBLE"/>
    <s v="59243"/>
    <s v=" QUAROUBLE"/>
    <s v="91100VILLABE"/>
    <s v="91100"/>
    <n v="12"/>
    <s v="VILLABE"/>
    <n v="251.91900000000001"/>
    <n v="4.7955300840000001"/>
  </r>
  <r>
    <n v="1362448"/>
    <x v="74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63307"/>
    <x v="75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363178"/>
    <x v="75"/>
    <n v="400"/>
    <n v="0.4"/>
    <s v="PAEX"/>
    <n v="0.16"/>
    <n v="6.7400000000000002E-2"/>
    <n v="0.3"/>
    <n v="0.7"/>
    <n v="5.113977600000001"/>
    <n v="5.0266138160000002"/>
    <n v="10.140591416000001"/>
    <n v="158"/>
    <s v="59100 ROUBAIX"/>
    <s v="59100"/>
    <s v=" ROUBAIX"/>
    <s v="91100VILLABE"/>
    <s v="91100"/>
    <n v="12"/>
    <s v="VILLABE"/>
    <n v="266.35300000000001"/>
    <n v="10.140591416000001"/>
  </r>
  <r>
    <n v="1364031"/>
    <x v="75"/>
    <n v="160"/>
    <n v="0.16"/>
    <s v="PAEX"/>
    <n v="0.16"/>
    <n v="6.7400000000000002E-2"/>
    <n v="0.3"/>
    <n v="0.7"/>
    <n v="2.0270515200000001"/>
    <n v="1.9924227232000002"/>
    <n v="4.0194742432000004"/>
    <n v="139"/>
    <s v="91100 VILLABE"/>
    <s v="91100"/>
    <s v=" VILLABE"/>
    <s v="52200LANGRES"/>
    <s v="52200"/>
    <n v="12"/>
    <s v="LANGRES"/>
    <n v="263.93900000000002"/>
    <n v="4.0194742432000004"/>
  </r>
  <r>
    <n v="1364067"/>
    <x v="75"/>
    <n v="1000"/>
    <n v="1"/>
    <s v="POLE"/>
    <n v="0.16"/>
    <n v="6.7400000000000002E-2"/>
    <n v="0.3"/>
    <n v="0.7"/>
    <n v="4.2270719999999997"/>
    <n v="4.1548595199999996"/>
    <n v="8.3819315199999984"/>
    <n v="300"/>
    <s v="91100 VILLABE"/>
    <s v="91100"/>
    <s v=" VILLABE"/>
    <s v="28630CHARTRES"/>
    <s v="28630"/>
    <n v="13"/>
    <s v="CHARTRES"/>
    <n v="88.063999999999993"/>
    <n v="8.3819315200000002"/>
  </r>
  <r>
    <n v="1363684"/>
    <x v="75"/>
    <n v="1250"/>
    <n v="1.25"/>
    <s v="GV"/>
    <n v="0.24099999999999999"/>
    <n v="0.16"/>
    <n v="1"/>
    <n v="0"/>
    <n v="16.496751250000003"/>
    <n v="0"/>
    <n v="16.496751250000003"/>
    <n v="144"/>
    <s v="93120 COURNEUVE/LA"/>
    <s v="93120"/>
    <s v=" COURNEUVE/LA"/>
    <s v="91100VILLABE"/>
    <s v="91100"/>
    <n v="12"/>
    <s v="VILLABE"/>
    <n v="54.761000000000003"/>
    <n v="16.496751250000003"/>
  </r>
  <r>
    <n v="1363684"/>
    <x v="75"/>
    <n v="1250"/>
    <n v="1.25"/>
    <s v="GV"/>
    <n v="0.24099999999999999"/>
    <n v="0.24099999999999999"/>
    <n v="1"/>
    <n v="0"/>
    <n v="16.496751250000003"/>
    <n v="0"/>
    <n v="16.496751250000003"/>
    <n v="544"/>
    <s v="93120 COURNEUVE/LA"/>
    <s v="93120"/>
    <s v=" COURNEUVE/LA"/>
    <s v="91100VILLABE"/>
    <s v="91100"/>
    <n v="12"/>
    <s v="VILLABE"/>
    <n v="54.761000000000003"/>
    <n v="16.496751250000003"/>
  </r>
  <r>
    <n v="1361706"/>
    <x v="76"/>
    <n v="250"/>
    <n v="0.25"/>
    <s v="POLE"/>
    <n v="0.16"/>
    <n v="6.7400000000000002E-2"/>
    <n v="0.3"/>
    <n v="0.7"/>
    <n v="3.3419640000000004"/>
    <n v="3.2848721150000002"/>
    <n v="6.6268361150000006"/>
    <n v="158"/>
    <s v="62780 CUCQ"/>
    <s v="62780"/>
    <s v=" CUCQ"/>
    <s v="91100VILLABE"/>
    <s v="91100"/>
    <n v="12"/>
    <s v="VILLABE"/>
    <n v="278.49700000000001"/>
    <n v="6.6268361150000006"/>
  </r>
  <r>
    <n v="1364080"/>
    <x v="76"/>
    <n v="250"/>
    <n v="0.25"/>
    <s v="POLE"/>
    <n v="0.16"/>
    <n v="6.7400000000000002E-2"/>
    <n v="0.3"/>
    <n v="0.7"/>
    <n v="3.3419640000000004"/>
    <n v="3.2848721150000002"/>
    <n v="6.6268361150000006"/>
    <n v="158"/>
    <s v="62780 CUCQ"/>
    <s v="62780"/>
    <s v=" CUCQ"/>
    <s v="91100VILLABE"/>
    <s v="91100"/>
    <n v="12"/>
    <s v="VILLABE"/>
    <n v="278.49700000000001"/>
    <n v="6.6268361150000006"/>
  </r>
  <r>
    <n v="1364089"/>
    <x v="76"/>
    <n v="400"/>
    <n v="0.4"/>
    <s v="PAEX"/>
    <n v="0.16"/>
    <n v="6.7400000000000002E-2"/>
    <n v="0.3"/>
    <n v="0.7"/>
    <n v="9.9163008000000019"/>
    <n v="9.7468973280000011"/>
    <n v="19.663198128000005"/>
    <n v="228"/>
    <s v="67100 STRASBOURG"/>
    <s v="67100"/>
    <s v=" STRASBOURG"/>
    <s v="91100VILLABE"/>
    <s v="91100"/>
    <n v="12"/>
    <s v="VILLABE"/>
    <n v="516.47400000000005"/>
    <n v="19.663198128000005"/>
  </r>
  <r>
    <n v="1364357"/>
    <x v="76"/>
    <n v="120"/>
    <n v="0.12"/>
    <s v="POLE"/>
    <n v="0.16"/>
    <n v="6.7400000000000002E-2"/>
    <n v="0.3"/>
    <n v="0.7"/>
    <n v="0.9679564799999999"/>
    <n v="0.95142055680000004"/>
    <n v="1.9193770367999998"/>
    <n v="95"/>
    <s v="91100 VILLABE"/>
    <s v="91100"/>
    <s v=" VILLABE"/>
    <s v="80400HAM"/>
    <s v="80400"/>
    <n v="8"/>
    <s v="HAM"/>
    <n v="168.048"/>
    <n v="1.9193770368"/>
  </r>
  <r>
    <n v="1364350"/>
    <x v="76"/>
    <n v="100"/>
    <n v="0.1"/>
    <s v="PAEX"/>
    <n v="0.16"/>
    <n v="6.7400000000000002E-2"/>
    <n v="0.3"/>
    <n v="0.7"/>
    <n v="0.91255680000000017"/>
    <n v="0.89696728800000003"/>
    <n v="1.8095240880000003"/>
    <n v="100"/>
    <s v="91100 VILLABE"/>
    <s v="91100"/>
    <s v=" VILLABE"/>
    <s v="62450BAPAUME"/>
    <s v="62450"/>
    <n v="12"/>
    <s v="BAPAUME"/>
    <n v="190.11600000000001"/>
    <n v="1.8095240880000001"/>
  </r>
  <r>
    <n v="1363676"/>
    <x v="77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364242"/>
    <x v="77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64897"/>
    <x v="77"/>
    <n v="70"/>
    <n v="7.0000000000000007E-2"/>
    <s v="PAEX"/>
    <n v="0.16"/>
    <n v="6.7400000000000002E-2"/>
    <n v="0.3"/>
    <n v="0.7"/>
    <n v="0.84194544000000016"/>
    <n v="0.82756220540000003"/>
    <n v="1.6695076454000002"/>
    <n v="92"/>
    <s v="91100 VILLABE"/>
    <s v="91100"/>
    <s v=" VILLABE"/>
    <s v="59243QUAROUBLE"/>
    <s v="59243"/>
    <n v="14"/>
    <s v="QUAROUBLE"/>
    <n v="250.57900000000001"/>
    <n v="1.6695076454"/>
  </r>
  <r>
    <n v="1364918"/>
    <x v="77"/>
    <n v="120"/>
    <n v="0.12"/>
    <s v="PAEX"/>
    <n v="0.16"/>
    <n v="6.7400000000000002E-2"/>
    <n v="0.3"/>
    <n v="0.7"/>
    <n v="1.4330707199999999"/>
    <n v="1.4085890952"/>
    <n v="2.8416598151999999"/>
    <n v="92"/>
    <s v="91100 VILLABE"/>
    <s v="91100"/>
    <s v=" VILLABE"/>
    <s v="59810LESQUIN"/>
    <s v="59810"/>
    <n v="12"/>
    <s v="LESQUIN"/>
    <n v="248.797"/>
    <n v="2.8416598151999999"/>
  </r>
  <r>
    <n v="1364913"/>
    <x v="77"/>
    <n v="110"/>
    <n v="0.11"/>
    <s v="PAEX"/>
    <n v="0.16"/>
    <n v="6.7400000000000002E-2"/>
    <n v="0.3"/>
    <n v="0.7"/>
    <n v="1.40535648"/>
    <n v="1.3813483067999999"/>
    <n v="2.7867047867999997"/>
    <n v="95"/>
    <s v="91100 VILLABE"/>
    <s v="91100"/>
    <s v=" VILLABE"/>
    <s v="59100ROUBAIX"/>
    <s v="59100"/>
    <n v="12"/>
    <s v="ROUBAIX"/>
    <n v="266.166"/>
    <n v="2.7867047868000001"/>
  </r>
  <r>
    <n v="1364892"/>
    <x v="77"/>
    <n v="120"/>
    <n v="0.12"/>
    <s v="PAEX"/>
    <n v="0.16"/>
    <n v="6.7400000000000002E-2"/>
    <n v="0.3"/>
    <n v="0.7"/>
    <n v="1.6168204799999997"/>
    <n v="1.5891997968"/>
    <n v="3.2060202767999995"/>
    <n v="100"/>
    <s v="91100 VILLABE"/>
    <s v="91100"/>
    <s v=" VILLABE"/>
    <s v="62780CUCQ"/>
    <s v="62780"/>
    <n v="9"/>
    <s v="CUCQ"/>
    <n v="280.69799999999998"/>
    <n v="3.2060202767999999"/>
  </r>
  <r>
    <n v="1364886"/>
    <x v="77"/>
    <n v="70"/>
    <n v="7.0000000000000007E-2"/>
    <s v="POLE"/>
    <n v="0.16"/>
    <n v="6.7400000000000002E-2"/>
    <n v="0.3"/>
    <n v="0.7"/>
    <n v="1.8183648000000001"/>
    <n v="1.7873010679999999"/>
    <n v="3.605665868"/>
    <n v="123"/>
    <s v="91100 VILLABE"/>
    <s v="91100"/>
    <s v=" VILLABE"/>
    <s v="26750ROMANS SUR ISER"/>
    <s v="26750"/>
    <n v="20"/>
    <s v="ROMANS SUR ISER"/>
    <n v="541.17999999999995"/>
    <n v="3.605665868"/>
  </r>
  <r>
    <n v="1364905"/>
    <x v="77"/>
    <n v="70"/>
    <n v="7.0000000000000007E-2"/>
    <s v="PAEX"/>
    <n v="0.16"/>
    <n v="6.7400000000000002E-2"/>
    <n v="0.3"/>
    <n v="0.7"/>
    <n v="1.2783288000000002"/>
    <n v="1.256490683"/>
    <n v="2.5348194830000002"/>
    <n v="131"/>
    <s v="91100 VILLABE"/>
    <s v="91100"/>
    <s v=" VILLABE"/>
    <s v="39570LONS LE SAUNIER"/>
    <s v="39570"/>
    <n v="20"/>
    <s v="LONS LE SAUNIER"/>
    <n v="380.45499999999998"/>
    <n v="2.5348194829999997"/>
  </r>
  <r>
    <n v="1364877"/>
    <x v="77"/>
    <n v="90"/>
    <n v="0.09"/>
    <s v="PAEX"/>
    <n v="0.16"/>
    <n v="6.7400000000000002E-2"/>
    <n v="0.3"/>
    <n v="0.7"/>
    <n v="2.2282473600000001"/>
    <n v="2.1901814675999995"/>
    <n v="4.4184288275999997"/>
    <n v="140"/>
    <s v="91100 VILLABE"/>
    <s v="91100"/>
    <s v=" VILLABE"/>
    <s v="67100STRASBOURG"/>
    <s v="67100"/>
    <n v="15"/>
    <s v="STRASBOURG"/>
    <n v="515.798"/>
    <n v="4.4184288275999997"/>
  </r>
  <r>
    <n v="1365616"/>
    <x v="78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66171"/>
    <x v="79"/>
    <n v="600"/>
    <n v="0.6"/>
    <s v="PAEX"/>
    <n v="0.16"/>
    <n v="6.7400000000000002E-2"/>
    <n v="0.3"/>
    <n v="0.7"/>
    <n v="14.426784"/>
    <n v="14.18032644"/>
    <n v="28.60711044"/>
    <n v="309.37"/>
    <s v="21300 CHENOVE"/>
    <s v="21300"/>
    <s v=" CHENOVE"/>
    <s v="62138HAISNES"/>
    <s v="62138"/>
    <n v="12"/>
    <s v="HAISNES"/>
    <n v="500.93"/>
    <n v="28.607110440000003"/>
  </r>
  <r>
    <n v="1365549"/>
    <x v="79"/>
    <n v="200"/>
    <n v="0.2"/>
    <s v="POLE"/>
    <n v="0.16"/>
    <n v="6.7400000000000002E-2"/>
    <n v="0.3"/>
    <n v="0.7"/>
    <n v="2.4184224000000003"/>
    <n v="2.3771076840000003"/>
    <n v="4.795530084000001"/>
    <n v="125"/>
    <s v="59243 QUAROUBLE"/>
    <s v="59243"/>
    <s v=" QUAROUBLE"/>
    <s v="91100VILLABE"/>
    <s v="91100"/>
    <n v="12"/>
    <s v="VILLABE"/>
    <n v="251.91900000000001"/>
    <n v="4.7955300840000001"/>
  </r>
  <r>
    <n v="1366714"/>
    <x v="80"/>
    <n v="400"/>
    <n v="0.4"/>
    <s v="PAEX"/>
    <n v="0.16"/>
    <n v="6.7400000000000002E-2"/>
    <n v="0.3"/>
    <n v="0.7"/>
    <n v="5.113977600000001"/>
    <n v="5.0266138160000002"/>
    <n v="10.140591416000001"/>
    <n v="158"/>
    <s v="59100 ROUBAIX"/>
    <s v="59100"/>
    <s v=" ROUBAIX"/>
    <s v="91100VILLABE"/>
    <s v="91100"/>
    <n v="12"/>
    <s v="VILLABE"/>
    <n v="266.35300000000001"/>
    <n v="10.140591416000001"/>
  </r>
  <r>
    <n v="1365472"/>
    <x v="80"/>
    <n v="750"/>
    <n v="0.75"/>
    <s v="PAEX"/>
    <n v="0.16"/>
    <n v="6.7400000000000002E-2"/>
    <n v="0.3"/>
    <n v="0.7"/>
    <n v="9.0100080000000009"/>
    <n v="8.8560870299999994"/>
    <n v="17.86609503"/>
    <n v="206"/>
    <s v="59810 LESQUIN"/>
    <s v="59810"/>
    <s v=" LESQUIN"/>
    <s v="91100VILLABE"/>
    <s v="91100"/>
    <n v="12"/>
    <s v="VILLABE"/>
    <n v="250.27799999999999"/>
    <n v="17.866095029999997"/>
  </r>
  <r>
    <n v="1366022"/>
    <x v="81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365611"/>
    <x v="81"/>
    <n v="250"/>
    <n v="0.25"/>
    <s v="POLE"/>
    <n v="0.16"/>
    <n v="6.7400000000000002E-2"/>
    <n v="0.3"/>
    <n v="0.7"/>
    <n v="3.3419640000000004"/>
    <n v="3.2848721150000002"/>
    <n v="6.6268361150000006"/>
    <n v="158"/>
    <s v="62780 CUCQ"/>
    <s v="62780"/>
    <s v=" CUCQ"/>
    <s v="91100VILLABE"/>
    <s v="91100"/>
    <n v="12"/>
    <s v="VILLABE"/>
    <n v="278.49700000000001"/>
    <n v="6.6268361150000006"/>
  </r>
  <r>
    <n v="1365567"/>
    <x v="81"/>
    <n v="400"/>
    <n v="0.4"/>
    <s v="PAEX"/>
    <n v="0.16"/>
    <n v="6.7400000000000002E-2"/>
    <n v="0.3"/>
    <n v="0.7"/>
    <n v="9.9163008000000019"/>
    <n v="9.7468973280000011"/>
    <n v="19.663198128000005"/>
    <n v="228"/>
    <s v="67100 STRASBOURG"/>
    <s v="67100"/>
    <s v=" STRASBOURG"/>
    <s v="91100VILLABE"/>
    <s v="91100"/>
    <n v="12"/>
    <s v="VILLABE"/>
    <n v="516.47400000000005"/>
    <n v="19.663198128000005"/>
  </r>
  <r>
    <n v="1367285"/>
    <x v="82"/>
    <n v="200"/>
    <n v="0.2"/>
    <s v="PAEX"/>
    <n v="0.16"/>
    <n v="6.7400000000000002E-2"/>
    <n v="0.3"/>
    <n v="0.7"/>
    <n v="2.4086208"/>
    <n v="2.3674735280000001"/>
    <n v="4.7760943280000001"/>
    <n v="132"/>
    <s v="94440 MAROLLES EN BRI"/>
    <s v="94440"/>
    <s v=" MAROLLES EN BRI"/>
    <s v="59100ROUBAIX"/>
    <s v="59100"/>
    <n v="12"/>
    <s v="ROUBAIX"/>
    <n v="250.898"/>
    <n v="4.7760943280000001"/>
  </r>
  <r>
    <n v="1365038"/>
    <x v="82"/>
    <n v="80"/>
    <n v="0.08"/>
    <s v="AFF"/>
    <n v="6.7400000000000002E-2"/>
    <n v="0.24099999999999999"/>
    <n v="1"/>
    <n v="0"/>
    <n v="0.83552814399999997"/>
    <n v="0"/>
    <n v="0.83552814399999997"/>
    <n v="250"/>
    <s v="34000 MONTPELLIER"/>
    <s v="34000"/>
    <s v=" MONTPELLIER"/>
    <s v="66000PERPIGNAN"/>
    <s v="66000"/>
    <n v="14"/>
    <s v="PERPIGNAN"/>
    <n v="154.95699999999999"/>
    <n v="0.83552814399999997"/>
  </r>
  <r>
    <n v="1367798"/>
    <x v="83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65194"/>
    <x v="83"/>
    <n v="400"/>
    <n v="0.4"/>
    <s v="POLE"/>
    <n v="0.16"/>
    <n v="6.7400000000000002E-2"/>
    <n v="0.3"/>
    <n v="0.7"/>
    <n v="7.3072512000000005"/>
    <n v="7.1824189920000006"/>
    <n v="14.489670192000002"/>
    <n v="200"/>
    <s v="39570 LONS LE SAUNIER"/>
    <s v="39570"/>
    <s v=" LONS LE SAUNIER"/>
    <s v="91100VILLABE"/>
    <s v="91100"/>
    <n v="12"/>
    <s v="VILLABE"/>
    <n v="380.58600000000001"/>
    <n v="14.489670192"/>
  </r>
  <r>
    <n v="1367812"/>
    <x v="83"/>
    <n v="200"/>
    <n v="0.2"/>
    <s v="PAEX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68472"/>
    <x v="84"/>
    <n v="200"/>
    <n v="0.2"/>
    <s v="POLE"/>
    <n v="0.16"/>
    <n v="6.7400000000000002E-2"/>
    <n v="0.3"/>
    <n v="0.7"/>
    <n v="5.1986496000000004"/>
    <n v="5.1098393359999994"/>
    <n v="10.308488936"/>
    <n v="196"/>
    <s v="26750 ROMANS SUR ISER"/>
    <s v="26750"/>
    <s v=" ROMANS SUR ISER"/>
    <s v="91100VILLABE"/>
    <s v="91100"/>
    <n v="12"/>
    <s v="VILLABE"/>
    <n v="541.52599999999995"/>
    <n v="10.308488936"/>
  </r>
  <r>
    <n v="1368438"/>
    <x v="84"/>
    <n v="200"/>
    <n v="0.2"/>
    <s v="PAEX"/>
    <n v="0.16"/>
    <n v="6.7400000000000002E-2"/>
    <n v="0.3"/>
    <n v="0.7"/>
    <n v="2.5569888000000005"/>
    <n v="2.5133069080000001"/>
    <n v="5.0702957080000006"/>
    <n v="158"/>
    <s v="59100 ROUBAIX"/>
    <s v="59100"/>
    <s v=" ROUBAIX"/>
    <s v="91100VILLABE"/>
    <s v="91100"/>
    <n v="12"/>
    <s v="VILLABE"/>
    <n v="266.35300000000001"/>
    <n v="5.0702957080000006"/>
  </r>
  <r>
    <n v="1368435"/>
    <x v="84"/>
    <n v="200"/>
    <n v="0.2"/>
    <s v="POLE"/>
    <n v="0.16"/>
    <n v="6.7400000000000002E-2"/>
    <n v="0.3"/>
    <n v="0.7"/>
    <n v="2.4184224000000003"/>
    <n v="2.3771076840000003"/>
    <n v="4.795530084000001"/>
    <n v="125"/>
    <s v="59243 QUAROUBLE"/>
    <s v="59243"/>
    <s v=" QUAROUBLE"/>
    <s v="91100VILLABE"/>
    <s v="91100"/>
    <n v="12"/>
    <s v="VILLABE"/>
    <n v="251.91900000000001"/>
    <n v="4.7955300840000001"/>
  </r>
  <r>
    <n v="1368479"/>
    <x v="84"/>
    <n v="200"/>
    <n v="0.2"/>
    <s v="POLE"/>
    <n v="0.16"/>
    <n v="6.7400000000000002E-2"/>
    <n v="0.3"/>
    <n v="0.7"/>
    <n v="2.6735712000000005"/>
    <n v="2.6278976919999999"/>
    <n v="5.3014688920000008"/>
    <n v="158"/>
    <s v="62780 CUCQ"/>
    <s v="62780"/>
    <s v=" CUCQ"/>
    <s v="91100VILLABE"/>
    <s v="91100"/>
    <n v="12"/>
    <s v="VILLABE"/>
    <n v="278.49700000000001"/>
    <n v="5.3014688920000008"/>
  </r>
  <r>
    <n v="1368862"/>
    <x v="84"/>
    <n v="200"/>
    <n v="0.2"/>
    <s v="PAEX"/>
    <n v="0.16"/>
    <n v="6.7400000000000002E-2"/>
    <n v="0.3"/>
    <n v="0.7"/>
    <n v="4.958150400000001"/>
    <n v="4.8734486640000005"/>
    <n v="9.8315990640000024"/>
    <n v="165"/>
    <s v="67100 STRASBOURG"/>
    <s v="67100"/>
    <s v=" STRASBOURG"/>
    <s v="91100VILLABE"/>
    <s v="91100"/>
    <n v="12"/>
    <s v="VILLABE"/>
    <n v="516.47400000000005"/>
    <n v="9.8315990640000024"/>
  </r>
  <r>
    <n v="1369338"/>
    <x v="85"/>
    <n v="200"/>
    <n v="0.2"/>
    <s v="PAEX"/>
    <n v="0.16"/>
    <n v="6.7400000000000002E-2"/>
    <n v="0.3"/>
    <n v="0.7"/>
    <n v="2.4184224000000003"/>
    <n v="2.3771076840000003"/>
    <n v="4.795530084000001"/>
    <n v="125"/>
    <s v="59243 QUAROUBLE"/>
    <s v="59243"/>
    <s v=" QUAROUBLE"/>
    <s v="91100VILLABE"/>
    <s v="91100"/>
    <n v="12"/>
    <s v="VILLABE"/>
    <n v="251.91900000000001"/>
    <n v="4.7955300840000001"/>
  </r>
  <r>
    <n v="1369761"/>
    <x v="86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70412"/>
    <x v="86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69760"/>
    <x v="86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69762"/>
    <x v="86"/>
    <n v="200"/>
    <n v="0.2"/>
    <s v="PAEX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70143"/>
    <x v="86"/>
    <n v="60"/>
    <n v="0.06"/>
    <s v="POLE"/>
    <n v="0.16"/>
    <n v="6.7400000000000002E-2"/>
    <n v="0.3"/>
    <n v="0.7"/>
    <n v="2.23001856"/>
    <n v="2.1919224096000001"/>
    <n v="4.4219409695999996"/>
    <n v="200"/>
    <s v="93120 COURNEUVE/LA"/>
    <s v="93120"/>
    <s v=" COURNEUVE/LA"/>
    <s v="40300PEYREHORADE"/>
    <s v="40300"/>
    <n v="16"/>
    <s v="PEYREHORADE"/>
    <n v="774.31200000000001"/>
    <n v="4.4219409696000005"/>
  </r>
  <r>
    <n v="1370254"/>
    <x v="86"/>
    <n v="200"/>
    <n v="0.2"/>
    <s v="GV"/>
    <n v="0.24099999999999999"/>
    <n v="0.24099999999999999"/>
    <n v="1"/>
    <n v="0"/>
    <n v="2.4624416"/>
    <n v="0"/>
    <n v="2.4624416"/>
    <n v="80"/>
    <s v="91100 VILLABE"/>
    <s v="91100"/>
    <s v=" VILLABE"/>
    <s v="93000BOBIGNY"/>
    <s v="93000"/>
    <n v="12"/>
    <s v="BOBIGNY"/>
    <n v="51.088000000000001"/>
    <n v="2.4624416"/>
  </r>
  <r>
    <n v="1370844"/>
    <x v="87"/>
    <n v="300"/>
    <n v="0.3"/>
    <s v="GV"/>
    <n v="0.24099999999999999"/>
    <n v="0.24099999999999999"/>
    <n v="1"/>
    <n v="0"/>
    <n v="3.7776026999999996"/>
    <n v="0"/>
    <n v="3.7776026999999996"/>
    <n v="80"/>
    <s v="93000 BOBIGNY"/>
    <s v="93000"/>
    <s v=" BOBIGNY"/>
    <s v="91100VILLABE"/>
    <s v="91100"/>
    <n v="12"/>
    <s v="VILLABE"/>
    <n v="52.249000000000002"/>
    <n v="3.7776027000000005"/>
  </r>
  <r>
    <n v="1370989"/>
    <x v="87"/>
    <n v="300"/>
    <n v="0.3"/>
    <s v="GV"/>
    <n v="0.24099999999999999"/>
    <n v="0.378"/>
    <n v="1"/>
    <n v="0"/>
    <n v="3.6936623999999996"/>
    <n v="0"/>
    <n v="3.6936623999999996"/>
    <n v="80"/>
    <s v="91100 VILLABE"/>
    <s v="91100"/>
    <s v=" VILLABE"/>
    <s v="93000BOBIGNY"/>
    <s v="93000"/>
    <n v="12"/>
    <s v="BOBIGNY"/>
    <n v="51.088000000000001"/>
    <n v="3.6936624"/>
  </r>
  <r>
    <n v="1371122"/>
    <x v="87"/>
    <n v="300"/>
    <n v="0.3"/>
    <s v="GV"/>
    <n v="0.24099999999999999"/>
    <n v="0.24099999999999999"/>
    <n v="1"/>
    <n v="0"/>
    <n v="5.1770414999999996"/>
    <n v="0"/>
    <n v="5.1770414999999996"/>
    <n v="80"/>
    <s v="91100 VILLABE"/>
    <s v="91100"/>
    <s v=" VILLABE"/>
    <s v="95310ST OUEN L'AUMON"/>
    <s v="95310"/>
    <n v="20"/>
    <s v="ST OUEN L'AUMON"/>
    <n v="71.605000000000004"/>
    <n v="5.1770415000000005"/>
  </r>
  <r>
    <n v="1371124"/>
    <x v="87"/>
    <n v="300"/>
    <n v="0.3"/>
    <s v="GV"/>
    <n v="0.24099999999999999"/>
    <n v="0.24099999999999999"/>
    <n v="1"/>
    <n v="0"/>
    <n v="5.6857442999999996"/>
    <n v="0"/>
    <n v="5.6857442999999996"/>
    <n v="80"/>
    <s v="91100 VILLABE"/>
    <s v="91100"/>
    <s v=" VILLABE"/>
    <s v="95800CERGY LE HAUT"/>
    <s v="95800"/>
    <n v="18"/>
    <s v="CERGY LE HAUT"/>
    <n v="78.641000000000005"/>
    <n v="5.6857443000000005"/>
  </r>
  <r>
    <n v="1370373"/>
    <x v="88"/>
    <n v="200"/>
    <n v="0.2"/>
    <s v="POLE"/>
    <n v="0.16"/>
    <n v="6.7400000000000002E-2"/>
    <n v="0.3"/>
    <n v="0.7"/>
    <n v="5.1986496000000004"/>
    <n v="5.1098393359999994"/>
    <n v="10.308488936"/>
    <n v="196"/>
    <s v="26750 ROMANS SUR ISER"/>
    <s v="26750"/>
    <s v=" ROMANS SUR ISER"/>
    <s v="91100VILLABE"/>
    <s v="91100"/>
    <n v="12"/>
    <s v="VILLABE"/>
    <n v="541.52599999999995"/>
    <n v="10.308488936"/>
  </r>
  <r>
    <n v="1370374"/>
    <x v="88"/>
    <n v="200"/>
    <n v="0.2"/>
    <s v="POLE"/>
    <n v="0.16"/>
    <n v="6.7400000000000002E-2"/>
    <n v="0.3"/>
    <n v="0.7"/>
    <n v="2.5569888000000005"/>
    <n v="2.5133069080000001"/>
    <n v="5.0702957080000006"/>
    <n v="158"/>
    <s v="59100 ROUBAIX"/>
    <s v="59100"/>
    <s v=" ROUBAIX"/>
    <s v="91100VILLABE"/>
    <s v="91100"/>
    <n v="12"/>
    <s v="VILLABE"/>
    <n v="266.35300000000001"/>
    <n v="5.0702957080000006"/>
  </r>
  <r>
    <n v="1370830"/>
    <x v="88"/>
    <n v="300"/>
    <n v="0.3"/>
    <s v="PAEX"/>
    <n v="0.16"/>
    <n v="6.7400000000000002E-2"/>
    <n v="0.3"/>
    <n v="0.7"/>
    <n v="3.6276336000000002"/>
    <n v="3.565661526"/>
    <n v="7.1932951260000006"/>
    <n v="206"/>
    <s v="59243 QUAROUBLE"/>
    <s v="59243"/>
    <s v=" QUAROUBLE"/>
    <s v="91100VILLABE"/>
    <s v="91100"/>
    <n v="12"/>
    <s v="VILLABE"/>
    <n v="251.91900000000001"/>
    <n v="7.1932951259999998"/>
  </r>
  <r>
    <n v="1371811"/>
    <x v="88"/>
    <n v="150"/>
    <n v="0.15"/>
    <s v="PAEX"/>
    <n v="0.16"/>
    <n v="6.7400000000000002E-2"/>
    <n v="0.3"/>
    <n v="0.7"/>
    <n v="1.8020015999999999"/>
    <n v="1.7712174059999999"/>
    <n v="3.5732190059999995"/>
    <n v="158"/>
    <s v="59810 LESQUIN"/>
    <s v="59810"/>
    <s v=" LESQUIN"/>
    <s v="91100VILLABE"/>
    <s v="91100"/>
    <n v="12"/>
    <s v="VILLABE"/>
    <n v="250.27799999999999"/>
    <n v="3.573219006"/>
  </r>
  <r>
    <n v="1370913"/>
    <x v="88"/>
    <n v="400"/>
    <n v="0.4"/>
    <s v="PAEX"/>
    <n v="0.16"/>
    <n v="6.7400000000000002E-2"/>
    <n v="0.3"/>
    <n v="0.7"/>
    <n v="9.9163008000000019"/>
    <n v="9.7468973280000011"/>
    <n v="19.663198128000005"/>
    <n v="228"/>
    <s v="67100 STRASBOURG"/>
    <s v="67100"/>
    <s v=" STRASBOURG"/>
    <s v="91100VILLABE"/>
    <s v="91100"/>
    <n v="12"/>
    <s v="VILLABE"/>
    <n v="516.47400000000005"/>
    <n v="19.663198128000005"/>
  </r>
  <r>
    <n v="1371344"/>
    <x v="88"/>
    <n v="100"/>
    <n v="0.1"/>
    <s v="GV"/>
    <n v="0.24099999999999999"/>
    <n v="0.24099999999999999"/>
    <n v="1"/>
    <n v="0"/>
    <n v="0.8695039"/>
    <n v="0"/>
    <n v="0.8695039"/>
    <n v="80"/>
    <s v="91100 VILLABE"/>
    <s v="91100"/>
    <s v=" VILLABE"/>
    <s v="92140CLAMART"/>
    <s v="92140"/>
    <n v="12"/>
    <s v="CLAMART"/>
    <n v="36.079000000000001"/>
    <n v="0.86950389999999989"/>
  </r>
  <r>
    <n v="1371882"/>
    <x v="89"/>
    <n v="150"/>
    <n v="0.15"/>
    <s v="PAEX"/>
    <n v="0.16"/>
    <n v="6.7400000000000002E-2"/>
    <n v="0.3"/>
    <n v="0.7"/>
    <n v="1.3719311999999999"/>
    <n v="1.348494042"/>
    <n v="2.7204252420000001"/>
    <n v="114.22"/>
    <s v="62450 BAPAUME"/>
    <s v="62450"/>
    <s v=" BAPAUME"/>
    <s v="91100VILLABE"/>
    <s v="91100"/>
    <n v="12"/>
    <s v="VILLABE"/>
    <n v="190.54599999999999"/>
    <n v="2.7204252419999997"/>
  </r>
  <r>
    <n v="1371465"/>
    <x v="90"/>
    <n v="200"/>
    <n v="0.2"/>
    <s v="POLE"/>
    <n v="0.16"/>
    <n v="6.7400000000000002E-2"/>
    <n v="0.3"/>
    <n v="0.7"/>
    <n v="3.6536256000000003"/>
    <n v="3.5912094960000003"/>
    <n v="7.244835096000001"/>
    <n v="200"/>
    <s v="39570 LONS LE SAUNIER"/>
    <s v="39570"/>
    <s v=" LONS LE SAUNIER"/>
    <s v="91100VILLABE"/>
    <s v="91100"/>
    <n v="12"/>
    <s v="VILLABE"/>
    <n v="380.58600000000001"/>
    <n v="7.2448350960000001"/>
  </r>
  <r>
    <n v="1372434"/>
    <x v="91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371982"/>
    <x v="91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72433"/>
    <x v="91"/>
    <n v="800"/>
    <n v="0.8"/>
    <s v="PAEX"/>
    <n v="0.16"/>
    <n v="6.7400000000000002E-2"/>
    <n v="0.3"/>
    <n v="0.7"/>
    <n v="9.6106752000000011"/>
    <n v="9.4464928319999988"/>
    <n v="19.057168032"/>
    <n v="206"/>
    <s v="59810 LESQUIN"/>
    <s v="59810"/>
    <s v=" LESQUIN"/>
    <s v="91100VILLABE"/>
    <s v="91100"/>
    <n v="12"/>
    <s v="VILLABE"/>
    <n v="250.27799999999999"/>
    <n v="19.057168031999996"/>
  </r>
  <r>
    <n v="1373651"/>
    <x v="92"/>
    <n v="300"/>
    <n v="0.3"/>
    <s v="POLE"/>
    <n v="0.16"/>
    <n v="6.7400000000000002E-2"/>
    <n v="0.3"/>
    <n v="0.7"/>
    <n v="11.7691488"/>
    <n v="11.568092507999999"/>
    <n v="23.337241307999999"/>
    <n v="340"/>
    <s v="59100 ROUBAIX"/>
    <s v="59100"/>
    <s v=" ROUBAIX"/>
    <s v="33185HAILLAN/LE"/>
    <s v="33185"/>
    <n v="15"/>
    <s v="HAILLAN/LE"/>
    <n v="817.30200000000002"/>
    <n v="23.337241307999996"/>
  </r>
  <r>
    <n v="1372391"/>
    <x v="92"/>
    <n v="400"/>
    <n v="0.4"/>
    <s v="POLE"/>
    <n v="0.16"/>
    <n v="6.7400000000000002E-2"/>
    <n v="0.3"/>
    <n v="0.7"/>
    <n v="5.113977600000001"/>
    <n v="5.0266138160000002"/>
    <n v="10.140591416000001"/>
    <n v="498.4"/>
    <s v="59100 ROUBAIX"/>
    <s v="59100"/>
    <s v=" ROUBAIX"/>
    <s v="91100VILLABE"/>
    <s v="91100"/>
    <n v="12"/>
    <s v="VILLABE"/>
    <n v="266.35300000000001"/>
    <n v="10.140591416000001"/>
  </r>
  <r>
    <n v="1372435"/>
    <x v="92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373073"/>
    <x v="93"/>
    <n v="200"/>
    <n v="0.2"/>
    <s v="POLE"/>
    <n v="0.16"/>
    <n v="6.7400000000000002E-2"/>
    <n v="0.3"/>
    <n v="0.7"/>
    <n v="5.1986496000000004"/>
    <n v="5.1098393359999994"/>
    <n v="10.308488936"/>
    <n v="196"/>
    <s v="26750 ROMANS SUR ISER"/>
    <s v="26750"/>
    <s v=" ROMANS SUR ISER"/>
    <s v="91100VILLABE"/>
    <s v="91100"/>
    <n v="12"/>
    <s v="VILLABE"/>
    <n v="541.52599999999995"/>
    <n v="10.308488936"/>
  </r>
  <r>
    <n v="1373074"/>
    <x v="93"/>
    <n v="400"/>
    <n v="0.4"/>
    <s v="POLE"/>
    <n v="0.16"/>
    <n v="6.7400000000000002E-2"/>
    <n v="0.3"/>
    <n v="0.7"/>
    <n v="5.113977600000001"/>
    <n v="5.0266138160000002"/>
    <n v="10.140591416000001"/>
    <n v="158"/>
    <s v="59100 ROUBAIX"/>
    <s v="59100"/>
    <s v=" ROUBAIX"/>
    <s v="91100VILLABE"/>
    <s v="91100"/>
    <n v="12"/>
    <s v="VILLABE"/>
    <n v="266.35300000000001"/>
    <n v="10.140591416000001"/>
  </r>
  <r>
    <n v="1369759"/>
    <x v="93"/>
    <n v="200"/>
    <n v="0.2"/>
    <s v="POLE"/>
    <n v="0.16"/>
    <n v="6.7400000000000002E-2"/>
    <n v="0.3"/>
    <n v="0.7"/>
    <n v="2.6735712000000005"/>
    <n v="2.6278976919999999"/>
    <n v="5.3014688920000008"/>
    <n v="158"/>
    <s v="62780 CUCQ"/>
    <s v="62780"/>
    <s v=" CUCQ"/>
    <s v="91100VILLABE"/>
    <s v="91100"/>
    <n v="12"/>
    <s v="VILLABE"/>
    <n v="278.49700000000001"/>
    <n v="5.3014688920000008"/>
  </r>
  <r>
    <n v="1373589"/>
    <x v="93"/>
    <n v="200"/>
    <n v="0.2"/>
    <s v="PAEX"/>
    <n v="0.16"/>
    <n v="6.7400000000000002E-2"/>
    <n v="0.3"/>
    <n v="0.7"/>
    <n v="4.958150400000001"/>
    <n v="4.8734486640000005"/>
    <n v="9.8315990640000024"/>
    <n v="228"/>
    <s v="67100 STRASBOURG"/>
    <s v="67100"/>
    <s v=" STRASBOURG"/>
    <s v="91100VILLABE"/>
    <s v="91100"/>
    <n v="12"/>
    <s v="VILLABE"/>
    <n v="516.47400000000005"/>
    <n v="9.8315990640000024"/>
  </r>
  <r>
    <n v="1374250"/>
    <x v="94"/>
    <n v="150"/>
    <n v="0.15"/>
    <s v="PAEX"/>
    <n v="0.16"/>
    <n v="6.7400000000000002E-2"/>
    <n v="0.3"/>
    <n v="0.7"/>
    <n v="1.8020015999999999"/>
    <n v="1.7712174059999999"/>
    <n v="3.5732190059999995"/>
    <n v="158"/>
    <s v="59810 LESQUIN"/>
    <s v="59810"/>
    <s v=" LESQUIN"/>
    <s v="91100VILLABE"/>
    <s v="91100"/>
    <n v="12"/>
    <s v="VILLABE"/>
    <n v="250.27799999999999"/>
    <n v="3.573219006"/>
  </r>
  <r>
    <n v="1374125"/>
    <x v="95"/>
    <n v="200"/>
    <n v="0.2"/>
    <s v="POLE"/>
    <n v="0.16"/>
    <n v="6.7400000000000002E-2"/>
    <n v="0.3"/>
    <n v="0.7"/>
    <n v="3.6536256000000003"/>
    <n v="3.5912094960000003"/>
    <n v="7.244835096000001"/>
    <n v="200"/>
    <s v="39570 LONS LE SAUNIER"/>
    <s v="39570"/>
    <s v=" LONS LE SAUNIER"/>
    <s v="91100VILLABE"/>
    <s v="91100"/>
    <n v="12"/>
    <s v="VILLABE"/>
    <n v="380.58600000000001"/>
    <n v="7.2448350960000001"/>
  </r>
  <r>
    <n v="1374639"/>
    <x v="95"/>
    <n v="300"/>
    <n v="0.3"/>
    <s v="PAEX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75107"/>
    <x v="96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75106"/>
    <x v="96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75702"/>
    <x v="97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75108"/>
    <x v="97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76211"/>
    <x v="97"/>
    <n v="70"/>
    <n v="7.0000000000000007E-2"/>
    <s v="GV"/>
    <n v="0.24099999999999999"/>
    <n v="0.24099999999999999"/>
    <n v="1"/>
    <n v="0"/>
    <n v="0.48211085999999997"/>
    <n v="0"/>
    <n v="0.48211085999999997"/>
    <n v="80"/>
    <s v="91100 VILLABE"/>
    <s v="91100"/>
    <s v=" VILLABE"/>
    <s v="94240HAYES LES ROSES"/>
    <s v="94240"/>
    <n v="20"/>
    <s v="HAYES LES ROSES"/>
    <n v="28.577999999999999"/>
    <n v="0.48211085999999992"/>
  </r>
  <r>
    <n v="1375701"/>
    <x v="98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377064"/>
    <x v="98"/>
    <n v="300"/>
    <n v="0.3"/>
    <s v="PAEX"/>
    <n v="0.16"/>
    <n v="6.7400000000000002E-2"/>
    <n v="0.3"/>
    <n v="0.7"/>
    <n v="7.4372256000000005"/>
    <n v="7.3101729960000004"/>
    <n v="14.747398596"/>
    <n v="165"/>
    <s v="67100 STRASBOURG"/>
    <s v="67100"/>
    <s v=" STRASBOURG"/>
    <s v="91100VILLABE"/>
    <s v="91100"/>
    <n v="12"/>
    <s v="VILLABE"/>
    <n v="516.47400000000005"/>
    <n v="14.747398596"/>
  </r>
  <r>
    <n v="1377081"/>
    <x v="99"/>
    <n v="400"/>
    <n v="0.4"/>
    <s v="POLE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376775"/>
    <x v="100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78162"/>
    <x v="100"/>
    <n v="2800"/>
    <n v="2.8"/>
    <s v="AFF"/>
    <n v="6.7400000000000002E-2"/>
    <n v="6.7400000000000002E-2"/>
    <n v="1"/>
    <n v="0"/>
    <n v="50.266138160000004"/>
    <n v="0"/>
    <n v="50.266138160000004"/>
    <n v="800"/>
    <s v="59100 ROUBAIX"/>
    <s v="59100"/>
    <s v=" ROUBAIX"/>
    <s v="91100VILLABE"/>
    <s v="91100"/>
    <n v="12"/>
    <s v="VILLABE"/>
    <n v="266.35300000000001"/>
    <n v="50.266138160000011"/>
  </r>
  <r>
    <n v="1377985"/>
    <x v="100"/>
    <n v="70"/>
    <n v="7.0000000000000007E-2"/>
    <s v="GV"/>
    <n v="0.24099999999999999"/>
    <n v="0.24099999999999999"/>
    <n v="1"/>
    <n v="0"/>
    <n v="0.83919814999999998"/>
    <n v="0"/>
    <n v="0.83919814999999998"/>
    <n v="80"/>
    <s v="91100 VILLABE"/>
    <s v="91100"/>
    <s v=" VILLABE"/>
    <s v="75018PARIS 18"/>
    <s v="75018"/>
    <n v="13"/>
    <s v="PARIS 18"/>
    <n v="49.744999999999997"/>
    <n v="0.83919814999999998"/>
  </r>
  <r>
    <n v="1377988"/>
    <x v="100"/>
    <n v="90"/>
    <n v="0.09"/>
    <s v="GV"/>
    <n v="0.24099999999999999"/>
    <n v="0.24099999999999999"/>
    <n v="1"/>
    <n v="0"/>
    <n v="1.1876142599999999"/>
    <n v="0"/>
    <n v="1.1876142599999999"/>
    <n v="80"/>
    <s v="91100 VILLABE"/>
    <s v="91100"/>
    <s v=" VILLABE"/>
    <s v="92700COLOMBES"/>
    <s v="92700"/>
    <n v="13"/>
    <s v="COLOMBES"/>
    <n v="54.753999999999998"/>
    <n v="1.1876142599999999"/>
  </r>
  <r>
    <n v="1377990"/>
    <x v="100"/>
    <n v="120"/>
    <n v="0.12"/>
    <s v="GV"/>
    <n v="0.24099999999999999"/>
    <n v="0.24099999999999999"/>
    <n v="1"/>
    <n v="0"/>
    <n v="0.95713631999999982"/>
    <n v="0"/>
    <n v="0.95713631999999982"/>
    <n v="80"/>
    <s v="91100 VILLABE"/>
    <s v="91100"/>
    <s v=" VILLABE"/>
    <s v="75014PARIS 14"/>
    <s v="75014"/>
    <n v="13"/>
    <s v="PARIS 14"/>
    <n v="33.095999999999997"/>
    <n v="0.95713631999999982"/>
  </r>
  <r>
    <n v="1377817"/>
    <x v="101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77351"/>
    <x v="101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77816"/>
    <x v="101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78407"/>
    <x v="102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78766"/>
    <x v="102"/>
    <n v="300"/>
    <n v="0.3"/>
    <s v="POLE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377818"/>
    <x v="102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79751"/>
    <x v="103"/>
    <n v="1200"/>
    <n v="1.2"/>
    <s v="PAEX"/>
    <n v="0.16"/>
    <n v="6.7400000000000002E-2"/>
    <n v="0.3"/>
    <n v="0.7"/>
    <n v="15.3419328"/>
    <n v="15.079841448"/>
    <n v="30.421774247999998"/>
    <n v="218"/>
    <s v="59100 ROUBAIX"/>
    <s v="59100"/>
    <s v=" ROUBAIX"/>
    <s v="91100VILLABE"/>
    <s v="91100"/>
    <n v="12"/>
    <s v="VILLABE"/>
    <n v="266.35300000000001"/>
    <n v="30.421774248000002"/>
  </r>
  <r>
    <n v="1377815"/>
    <x v="103"/>
    <n v="300"/>
    <n v="0.3"/>
    <s v="POLE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378914"/>
    <x v="103"/>
    <n v="600"/>
    <n v="0.6"/>
    <s v="PAEX"/>
    <n v="0.16"/>
    <n v="6.7400000000000002E-2"/>
    <n v="0.3"/>
    <n v="0.7"/>
    <n v="14.874451200000001"/>
    <n v="14.620345992000001"/>
    <n v="29.494797192"/>
    <n v="228"/>
    <s v="67100 STRASBOURG"/>
    <s v="67100"/>
    <s v=" STRASBOURG"/>
    <s v="91100VILLABE"/>
    <s v="91100"/>
    <n v="12"/>
    <s v="VILLABE"/>
    <n v="516.47400000000005"/>
    <n v="29.494797192"/>
  </r>
  <r>
    <n v="1380010"/>
    <x v="104"/>
    <n v="120"/>
    <n v="0.12"/>
    <s v="POLE"/>
    <n v="0.16"/>
    <n v="6.7400000000000002E-2"/>
    <n v="0.3"/>
    <n v="0.7"/>
    <n v="5.1231110399999995"/>
    <n v="5.0355912264000002"/>
    <n v="10.158702266399999"/>
    <n v="171"/>
    <s v="91100 VILLABE"/>
    <s v="91100"/>
    <s v=" VILLABE"/>
    <s v="6700ST LAURENT DU VA"/>
    <s v="6700S"/>
    <n v="20"/>
    <s v="T LAURENT DU VA"/>
    <n v="889.42899999999997"/>
    <n v="10.158702266399999"/>
  </r>
  <r>
    <n v="1379496"/>
    <x v="105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80615"/>
    <x v="106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80064"/>
    <x v="106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80614"/>
    <x v="106"/>
    <n v="300"/>
    <n v="0.3"/>
    <s v="PAEX"/>
    <n v="0.16"/>
    <n v="6.7400000000000002E-2"/>
    <n v="0.3"/>
    <n v="0.7"/>
    <n v="3.6040031999999997"/>
    <n v="3.5424348119999998"/>
    <n v="7.1464380119999991"/>
    <n v="125"/>
    <s v="59810 LESQUIN"/>
    <s v="59810"/>
    <s v=" LESQUIN"/>
    <s v="91100VILLABE"/>
    <s v="91100"/>
    <n v="12"/>
    <s v="VILLABE"/>
    <n v="250.27799999999999"/>
    <n v="7.146438012"/>
  </r>
  <r>
    <n v="1381197"/>
    <x v="107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78406"/>
    <x v="108"/>
    <n v="400"/>
    <n v="0.4"/>
    <s v="POLE"/>
    <n v="0.16"/>
    <n v="6.7400000000000002E-2"/>
    <n v="0.3"/>
    <n v="0.7"/>
    <n v="10.397299200000001"/>
    <n v="10.219678671999999"/>
    <n v="20.616977872"/>
    <n v="239"/>
    <s v="26750 ROMANS SUR ISER"/>
    <s v="26750"/>
    <s v=" ROMANS SUR ISER"/>
    <s v="91100VILLABE"/>
    <s v="91100"/>
    <n v="12"/>
    <s v="VILLABE"/>
    <n v="541.52599999999995"/>
    <n v="20.616977872"/>
  </r>
  <r>
    <n v="1381767"/>
    <x v="108"/>
    <n v="300"/>
    <n v="0.3"/>
    <s v="PAEX"/>
    <n v="0.16"/>
    <n v="6.7400000000000002E-2"/>
    <n v="0.3"/>
    <n v="0.7"/>
    <n v="7.4372256000000005"/>
    <n v="7.3101729960000004"/>
    <n v="14.747398596"/>
    <n v="165"/>
    <s v="67100 STRASBOURG"/>
    <s v="67100"/>
    <s v=" STRASBOURG"/>
    <s v="91100VILLABE"/>
    <s v="91100"/>
    <n v="12"/>
    <s v="VILLABE"/>
    <n v="516.47400000000005"/>
    <n v="14.747398596"/>
  </r>
  <r>
    <n v="1382822"/>
    <x v="109"/>
    <n v="200"/>
    <n v="0.2"/>
    <s v="POLE"/>
    <n v="0.16"/>
    <n v="6.7400000000000002E-2"/>
    <n v="0.3"/>
    <n v="0.7"/>
    <n v="7.1082720000000013"/>
    <n v="6.9868390200000006"/>
    <n v="14.095111020000001"/>
    <n v="159"/>
    <s v="91100 VILLABE"/>
    <s v="91100"/>
    <s v=" VILLABE"/>
    <s v="13000MARSEILLE"/>
    <s v="13000"/>
    <n v="14"/>
    <s v="MARSEILLE"/>
    <n v="740.44500000000005"/>
    <n v="14.095111020000003"/>
  </r>
  <r>
    <n v="1382967"/>
    <x v="109"/>
    <n v="100"/>
    <n v="0.1"/>
    <s v="GV"/>
    <n v="0.24099999999999999"/>
    <n v="0.24099999999999999"/>
    <n v="1"/>
    <n v="0"/>
    <n v="2.0884578"/>
    <n v="0"/>
    <n v="2.0884578"/>
    <n v="130"/>
    <s v="91100 VILLABE"/>
    <s v="91100"/>
    <s v=" VILLABE"/>
    <s v="78200MANTES LA JOLIE"/>
    <s v="78200"/>
    <n v="20"/>
    <s v="MANTES LA JOLIE"/>
    <n v="86.658000000000001"/>
    <n v="2.0884578"/>
  </r>
  <r>
    <n v="1382305"/>
    <x v="110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82905"/>
    <x v="110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83359"/>
    <x v="111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83358"/>
    <x v="111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83889"/>
    <x v="112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80616"/>
    <x v="112"/>
    <n v="300"/>
    <n v="0.3"/>
    <s v="POLE"/>
    <n v="0.16"/>
    <n v="6.7400000000000002E-2"/>
    <n v="0.3"/>
    <n v="0.7"/>
    <n v="3.7158191999999999"/>
    <n v="3.6523406220000001"/>
    <n v="7.368159822"/>
    <n v="158"/>
    <s v="8090 CHARLEVILLE MEZ"/>
    <s v="08090"/>
    <s v="CHARLEVILLE MEZ"/>
    <s v="91100VILLABE"/>
    <s v="91100"/>
    <n v="12"/>
    <s v="VILLABE"/>
    <n v="258.04300000000001"/>
    <n v="7.368159822"/>
  </r>
  <r>
    <n v="1383888"/>
    <x v="113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383357"/>
    <x v="113"/>
    <n v="300"/>
    <n v="0.3"/>
    <s v="POLE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384436"/>
    <x v="113"/>
    <n v="600"/>
    <n v="0.6"/>
    <s v="PAEX"/>
    <n v="0.16"/>
    <n v="6.7400000000000002E-2"/>
    <n v="0.3"/>
    <n v="0.7"/>
    <n v="14.874451200000001"/>
    <n v="14.620345992000001"/>
    <n v="29.494797192"/>
    <n v="228"/>
    <s v="67100 STRASBOURG"/>
    <s v="67100"/>
    <s v=" STRASBOURG"/>
    <s v="91100VILLABE"/>
    <s v="91100"/>
    <n v="12"/>
    <s v="VILLABE"/>
    <n v="516.47400000000005"/>
    <n v="29.494797192"/>
  </r>
  <r>
    <n v="1385035"/>
    <x v="114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86243"/>
    <x v="114"/>
    <n v="200"/>
    <n v="0.2"/>
    <s v="POLE"/>
    <n v="0.16"/>
    <n v="6.7400000000000002E-2"/>
    <n v="0.3"/>
    <n v="0.7"/>
    <n v="7.1082720000000013"/>
    <n v="6.9868390200000006"/>
    <n v="14.095111020000001"/>
    <n v="159"/>
    <s v="91100 VILLABE"/>
    <s v="91100"/>
    <s v=" VILLABE"/>
    <s v="13000MARSEILLE"/>
    <s v="13000"/>
    <n v="14"/>
    <s v="MARSEILLE"/>
    <n v="740.44500000000005"/>
    <n v="14.095111020000003"/>
  </r>
  <r>
    <n v="1386246"/>
    <x v="114"/>
    <n v="80"/>
    <n v="0.08"/>
    <s v="GV"/>
    <n v="0.24099999999999999"/>
    <n v="0.24099999999999999"/>
    <n v="1"/>
    <n v="0"/>
    <n v="1.1896723999999999"/>
    <n v="0"/>
    <n v="1.1896723999999999"/>
    <n v="80"/>
    <s v="91100 VILLABE"/>
    <s v="91100"/>
    <s v=" VILLABE"/>
    <s v="93410VAUJOURS"/>
    <s v="93410"/>
    <n v="13"/>
    <s v="VAUJOURS"/>
    <n v="61.704999999999998"/>
    <n v="1.1896723999999999"/>
  </r>
  <r>
    <n v="1386107"/>
    <x v="115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86793"/>
    <x v="115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385583"/>
    <x v="115"/>
    <n v="200"/>
    <n v="0.2"/>
    <s v="POLE"/>
    <n v="0.16"/>
    <n v="6.7400000000000002E-2"/>
    <n v="0.3"/>
    <n v="0.7"/>
    <n v="2.4184224000000003"/>
    <n v="2.3771076840000003"/>
    <n v="4.795530084000001"/>
    <n v="125"/>
    <s v="59243 QUAROUBLE"/>
    <s v="59243"/>
    <s v=" QUAROUBLE"/>
    <s v="91100VILLABE"/>
    <s v="91100"/>
    <n v="12"/>
    <s v="VILLABE"/>
    <n v="251.91900000000001"/>
    <n v="4.7955300840000001"/>
  </r>
  <r>
    <n v="1386106"/>
    <x v="115"/>
    <n v="300"/>
    <n v="0.3"/>
    <s v="PAEX"/>
    <n v="0.16"/>
    <n v="6.7400000000000002E-2"/>
    <n v="0.3"/>
    <n v="0.7"/>
    <n v="3.6040031999999997"/>
    <n v="3.5424348119999998"/>
    <n v="7.1464380119999991"/>
    <n v="125"/>
    <s v="59810 LESQUIN"/>
    <s v="59810"/>
    <s v=" LESQUIN"/>
    <s v="91100VILLABE"/>
    <s v="91100"/>
    <n v="12"/>
    <s v="VILLABE"/>
    <n v="250.27799999999999"/>
    <n v="7.146438012"/>
  </r>
  <r>
    <n v="1386797"/>
    <x v="116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386105"/>
    <x v="116"/>
    <n v="500"/>
    <n v="0.5"/>
    <s v="POLE"/>
    <n v="0.16"/>
    <n v="6.7400000000000002E-2"/>
    <n v="0.3"/>
    <n v="0.7"/>
    <n v="6.6839280000000008"/>
    <n v="6.5697442300000004"/>
    <n v="13.253672230000001"/>
    <n v="158"/>
    <s v="62780 CUCQ"/>
    <s v="62780"/>
    <s v=" CUCQ"/>
    <s v="91100VILLABE"/>
    <s v="91100"/>
    <n v="12"/>
    <s v="VILLABE"/>
    <n v="278.49700000000001"/>
    <n v="13.253672230000001"/>
  </r>
  <r>
    <n v="1386595"/>
    <x v="116"/>
    <n v="300"/>
    <n v="0.3"/>
    <s v="PAEX"/>
    <n v="0.16"/>
    <n v="6.7400000000000002E-2"/>
    <n v="0.3"/>
    <n v="0.7"/>
    <n v="7.4372256000000005"/>
    <n v="7.3101729960000004"/>
    <n v="14.747398596"/>
    <n v="165"/>
    <s v="67100 STRASBOURG"/>
    <s v="67100"/>
    <s v=" STRASBOURG"/>
    <s v="91100VILLABE"/>
    <s v="91100"/>
    <n v="12"/>
    <s v="VILLABE"/>
    <n v="516.47400000000005"/>
    <n v="14.747398596"/>
  </r>
  <r>
    <n v="1386108"/>
    <x v="116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86802"/>
    <x v="116"/>
    <n v="300"/>
    <n v="0.3"/>
    <s v="PAEX"/>
    <n v="0.16"/>
    <n v="6.7400000000000002E-2"/>
    <n v="0.3"/>
    <n v="0.7"/>
    <n v="2.7376704000000003"/>
    <n v="2.6909018640000002"/>
    <n v="5.4285722640000005"/>
    <n v="100"/>
    <s v="91100 VILLABE"/>
    <s v="91100"/>
    <s v=" VILLABE"/>
    <s v="62450BAPAUME"/>
    <s v="62450"/>
    <n v="12"/>
    <s v="BAPAUME"/>
    <n v="190.11600000000001"/>
    <n v="5.4285722640000005"/>
  </r>
  <r>
    <n v="1387051"/>
    <x v="117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87626"/>
    <x v="117"/>
    <n v="300"/>
    <n v="0.3"/>
    <s v="POLE"/>
    <n v="0.16"/>
    <n v="6.7400000000000002E-2"/>
    <n v="0.3"/>
    <n v="0.7"/>
    <n v="3.6276336000000002"/>
    <n v="3.565661526"/>
    <n v="7.1932951260000006"/>
    <n v="158"/>
    <s v="59243 QUAROUBLE"/>
    <s v="59243"/>
    <s v=" QUAROUBLE"/>
    <s v="91100VILLABE"/>
    <s v="91100"/>
    <n v="12"/>
    <s v="VILLABE"/>
    <n v="251.91900000000001"/>
    <n v="7.1932951259999998"/>
  </r>
  <r>
    <n v="1388074"/>
    <x v="118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88073"/>
    <x v="118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88072"/>
    <x v="118"/>
    <n v="600"/>
    <n v="0.6"/>
    <s v="PAEX"/>
    <n v="0.16"/>
    <n v="6.7400000000000002E-2"/>
    <n v="0.3"/>
    <n v="0.7"/>
    <n v="8.0207136000000006"/>
    <n v="7.8836930760000001"/>
    <n v="15.904406676000001"/>
    <n v="158"/>
    <s v="62780 CUCQ"/>
    <s v="62780"/>
    <s v=" CUCQ"/>
    <s v="91100VILLABE"/>
    <s v="91100"/>
    <n v="12"/>
    <s v="VILLABE"/>
    <n v="278.49700000000001"/>
    <n v="15.904406676000001"/>
  </r>
  <r>
    <n v="1388075"/>
    <x v="118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88338"/>
    <x v="118"/>
    <n v="210"/>
    <n v="0.21"/>
    <s v="PAEX"/>
    <n v="0.16"/>
    <n v="6.7400000000000002E-2"/>
    <n v="0.3"/>
    <n v="0.7"/>
    <n v="3.8349864"/>
    <n v="3.7694720489999995"/>
    <n v="7.6044584489999991"/>
    <n v="131"/>
    <s v="91100 VILLABE"/>
    <s v="91100"/>
    <s v=" VILLABE"/>
    <s v="39570LONS LE SAUNIER"/>
    <s v="39570"/>
    <n v="20"/>
    <s v="LONS LE SAUNIER"/>
    <n v="380.45499999999998"/>
    <n v="7.6044584489999991"/>
  </r>
  <r>
    <n v="1388635"/>
    <x v="119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388636"/>
    <x v="119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89155"/>
    <x v="120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389649"/>
    <x v="121"/>
    <n v="300"/>
    <n v="0.3"/>
    <s v="POLE"/>
    <n v="0.16"/>
    <n v="6.7400000000000002E-2"/>
    <n v="0.3"/>
    <n v="0.7"/>
    <n v="5.4804383999999997"/>
    <n v="5.386814244"/>
    <n v="10.867252644000001"/>
    <n v="200"/>
    <s v="39570 LONS LE SAUNIER"/>
    <s v="39570"/>
    <s v=" LONS LE SAUNIER"/>
    <s v="91100VILLABE"/>
    <s v="91100"/>
    <n v="12"/>
    <s v="VILLABE"/>
    <n v="380.58600000000001"/>
    <n v="10.867252644000001"/>
  </r>
  <r>
    <n v="1390118"/>
    <x v="122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90467"/>
    <x v="122"/>
    <n v="300"/>
    <n v="0.3"/>
    <s v="PAEX"/>
    <n v="0.16"/>
    <n v="6.7400000000000002E-2"/>
    <n v="0.3"/>
    <n v="0.7"/>
    <n v="3.6083376"/>
    <n v="3.5466951660000001"/>
    <n v="7.1550327659999997"/>
    <n v="140"/>
    <s v="91100 VILLABE"/>
    <s v="91100"/>
    <s v=" VILLABE"/>
    <s v="59243QUAROUBLE"/>
    <s v="59243"/>
    <n v="14"/>
    <s v="QUAROUBLE"/>
    <n v="250.57900000000001"/>
    <n v="7.1550327660000006"/>
  </r>
  <r>
    <n v="1390468"/>
    <x v="122"/>
    <n v="400"/>
    <n v="0.4"/>
    <s v="PAEX"/>
    <n v="0.16"/>
    <n v="6.7400000000000002E-2"/>
    <n v="0.3"/>
    <n v="0.7"/>
    <n v="5.1103872000000008"/>
    <n v="5.0230847519999999"/>
    <n v="10.133471952000001"/>
    <n v="140"/>
    <s v="91100 VILLABE"/>
    <s v="91100"/>
    <s v=" VILLABE"/>
    <s v="59100ROUBAIX"/>
    <s v="59100"/>
    <n v="12"/>
    <s v="ROUBAIX"/>
    <n v="266.166"/>
    <n v="10.133471952000001"/>
  </r>
  <r>
    <n v="1390541"/>
    <x v="123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90540"/>
    <x v="123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90539"/>
    <x v="123"/>
    <n v="300"/>
    <n v="0.3"/>
    <s v="PAEX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390542"/>
    <x v="123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91083"/>
    <x v="124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391084"/>
    <x v="124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391679"/>
    <x v="124"/>
    <n v="250"/>
    <n v="0.25"/>
    <s v="GV"/>
    <n v="0.24099999999999999"/>
    <n v="0.24099999999999999"/>
    <n v="1"/>
    <n v="0"/>
    <n v="2.0536814999999997"/>
    <n v="0"/>
    <n v="2.0536814999999997"/>
    <n v="80"/>
    <s v="91100 VILLABE"/>
    <s v="91100"/>
    <s v=" VILLABE"/>
    <s v="94440MAROLLES EN BRI"/>
    <s v="94440"/>
    <n v="20"/>
    <s v="MAROLLES EN BRI"/>
    <n v="34.085999999999999"/>
    <n v="2.0536814999999997"/>
  </r>
  <r>
    <n v="1391590"/>
    <x v="125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392212"/>
    <x v="125"/>
    <n v="210"/>
    <n v="0.21"/>
    <s v="POLE"/>
    <n v="0.16"/>
    <n v="6.7400000000000002E-2"/>
    <n v="0.3"/>
    <n v="0.7"/>
    <n v="3.8349864"/>
    <n v="3.7694720489999995"/>
    <n v="7.6044584489999991"/>
    <n v="131"/>
    <s v="91100 VILLABE"/>
    <s v="91100"/>
    <s v=" VILLABE"/>
    <s v="39570LONS LE SAUNIER"/>
    <s v="39570"/>
    <n v="20"/>
    <s v="LONS LE SAUNIER"/>
    <n v="380.45499999999998"/>
    <n v="7.6044584489999991"/>
  </r>
  <r>
    <n v="1392223"/>
    <x v="125"/>
    <n v="90"/>
    <n v="0.09"/>
    <s v="PAEX"/>
    <n v="0.16"/>
    <n v="6.7400000000000002E-2"/>
    <n v="0.3"/>
    <n v="0.7"/>
    <n v="1.6386235199999999"/>
    <n v="1.6106303681999996"/>
    <n v="3.2492538881999993"/>
    <n v="160"/>
    <s v="91100 VILLABE"/>
    <s v="91100"/>
    <s v=" VILLABE"/>
    <s v="35330CAMPEL"/>
    <s v="35330"/>
    <n v="11"/>
    <s v="CAMPEL"/>
    <n v="379.31099999999998"/>
    <n v="3.2492538881999997"/>
  </r>
  <r>
    <n v="1392032"/>
    <x v="126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92477"/>
    <x v="127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92890"/>
    <x v="127"/>
    <n v="300"/>
    <n v="0.3"/>
    <s v="PAEX"/>
    <n v="0.16"/>
    <n v="6.7400000000000002E-2"/>
    <n v="0.3"/>
    <n v="0.7"/>
    <n v="3.6040031999999997"/>
    <n v="3.5424348119999998"/>
    <n v="7.1464380119999991"/>
    <n v="125"/>
    <s v="59810 LESQUIN"/>
    <s v="59810"/>
    <s v=" LESQUIN"/>
    <s v="91100VILLABE"/>
    <s v="91100"/>
    <n v="12"/>
    <s v="VILLABE"/>
    <n v="250.27799999999999"/>
    <n v="7.146438012"/>
  </r>
  <r>
    <n v="1393348"/>
    <x v="128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394028"/>
    <x v="128"/>
    <n v="150"/>
    <n v="0.15"/>
    <s v="PAEX"/>
    <n v="0.16"/>
    <n v="6.7400000000000002E-2"/>
    <n v="0.3"/>
    <n v="0.7"/>
    <n v="1.6271928"/>
    <n v="1.599394923"/>
    <n v="3.2265877229999997"/>
    <n v="125"/>
    <s v="59100 ROUBAIX"/>
    <s v="59100"/>
    <s v=" ROUBAIX"/>
    <s v="93100MONTREUIL"/>
    <s v="93100"/>
    <n v="14"/>
    <s v="MONTREUIL"/>
    <n v="225.999"/>
    <n v="3.2265877229999997"/>
  </r>
  <r>
    <n v="1392892"/>
    <x v="128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93857"/>
    <x v="128"/>
    <n v="300"/>
    <n v="0.3"/>
    <s v="PAEX"/>
    <n v="0.16"/>
    <n v="6.7400000000000002E-2"/>
    <n v="0.3"/>
    <n v="0.7"/>
    <n v="4.0420511999999995"/>
    <n v="3.9729994919999996"/>
    <n v="8.0150506919999991"/>
    <n v="180"/>
    <s v="91100 VILLABE"/>
    <s v="91100"/>
    <s v=" VILLABE"/>
    <s v="62780CUCQ"/>
    <s v="62780"/>
    <n v="9"/>
    <s v="CUCQ"/>
    <n v="280.69799999999998"/>
    <n v="8.0150506919999991"/>
  </r>
  <r>
    <n v="1393347"/>
    <x v="129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393778"/>
    <x v="129"/>
    <n v="700"/>
    <n v="0.7"/>
    <s v="PAEX"/>
    <n v="0.16"/>
    <n v="6.7400000000000002E-2"/>
    <n v="0.3"/>
    <n v="0.7"/>
    <n v="17.3535264"/>
    <n v="17.057070324000001"/>
    <n v="34.410596724000001"/>
    <n v="228"/>
    <s v="67100 STRASBOURG"/>
    <s v="67100"/>
    <s v=" STRASBOURG"/>
    <s v="91100VILLABE"/>
    <s v="91100"/>
    <n v="12"/>
    <s v="VILLABE"/>
    <n v="516.47400000000005"/>
    <n v="34.410596724000001"/>
  </r>
  <r>
    <n v="1394313"/>
    <x v="130"/>
    <n v="20"/>
    <n v="0.02"/>
    <s v="PAEX"/>
    <n v="0.16"/>
    <n v="6.7400000000000002E-2"/>
    <n v="0.3"/>
    <n v="0.7"/>
    <n v="0.25551936000000003"/>
    <n v="0.2511542376"/>
    <n v="0.50667359760000008"/>
    <n v="95"/>
    <s v="91100 VILLABE"/>
    <s v="91100"/>
    <s v=" VILLABE"/>
    <s v="59100ROUBAIX"/>
    <s v="59100"/>
    <n v="12"/>
    <s v="ROUBAIX"/>
    <n v="266.166"/>
    <n v="0.50667359759999997"/>
  </r>
  <r>
    <n v="1394609"/>
    <x v="130"/>
    <n v="380"/>
    <n v="0.38"/>
    <s v="PAEX"/>
    <n v="0.16"/>
    <n v="6.7400000000000002E-2"/>
    <n v="0.3"/>
    <n v="0.7"/>
    <n v="4.8548678399999998"/>
    <n v="4.7719305144000002"/>
    <n v="9.6267983544"/>
    <n v="95"/>
    <s v="91100 VILLABE"/>
    <s v="91100"/>
    <s v=" VILLABE"/>
    <s v="59100ROUBAIX"/>
    <s v="59100"/>
    <n v="12"/>
    <s v="ROUBAIX"/>
    <n v="266.166"/>
    <n v="9.6267983544"/>
  </r>
  <r>
    <n v="1394175"/>
    <x v="131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94517"/>
    <x v="132"/>
    <n v="300"/>
    <n v="0.3"/>
    <s v="POLE"/>
    <n v="0.16"/>
    <n v="6.7400000000000002E-2"/>
    <n v="0.3"/>
    <n v="0.7"/>
    <n v="3.6276336000000002"/>
    <n v="3.565661526"/>
    <n v="7.1932951260000006"/>
    <n v="158"/>
    <s v="59243 QUAROUBLE"/>
    <s v="59243"/>
    <s v=" QUAROUBLE"/>
    <s v="91100VILLABE"/>
    <s v="91100"/>
    <n v="12"/>
    <s v="VILLABE"/>
    <n v="251.91900000000001"/>
    <n v="7.1932951259999998"/>
  </r>
  <r>
    <n v="1394828"/>
    <x v="132"/>
    <n v="1200"/>
    <n v="1.2"/>
    <s v="PAEX"/>
    <n v="0.16"/>
    <n v="6.7400000000000002E-2"/>
    <n v="0.3"/>
    <n v="0.7"/>
    <n v="16.041427200000001"/>
    <n v="15.767386152"/>
    <n v="31.808813352000001"/>
    <n v="218"/>
    <s v="62780 CUCQ"/>
    <s v="62780"/>
    <s v=" CUCQ"/>
    <s v="91100VILLABE"/>
    <s v="91100"/>
    <n v="12"/>
    <s v="VILLABE"/>
    <n v="278.49700000000001"/>
    <n v="31.808813352000001"/>
  </r>
  <r>
    <n v="1395221"/>
    <x v="133"/>
    <n v="300"/>
    <n v="0.3"/>
    <s v="PAEX"/>
    <n v="0.16"/>
    <n v="6.7400000000000002E-2"/>
    <n v="0.3"/>
    <n v="0.7"/>
    <n v="3.8354832000000001"/>
    <n v="3.769960362"/>
    <n v="7.6054435619999996"/>
    <n v="157"/>
    <s v="59100 ROUBAIX"/>
    <s v="59100"/>
    <s v=" ROUBAIX"/>
    <s v="91100VILLABE"/>
    <s v="91100"/>
    <n v="12"/>
    <s v="VILLABE"/>
    <n v="266.35300000000001"/>
    <n v="7.6054435620000005"/>
  </r>
  <r>
    <n v="1395922"/>
    <x v="133"/>
    <n v="810"/>
    <n v="0.81"/>
    <s v="PAEX"/>
    <n v="0.16"/>
    <n v="6.7400000000000002E-2"/>
    <n v="0.3"/>
    <n v="0.7"/>
    <n v="10.34853408"/>
    <n v="10.171746622800001"/>
    <n v="20.520280702800001"/>
    <n v="165"/>
    <s v="91100 VILLABE"/>
    <s v="91100"/>
    <s v=" VILLABE"/>
    <s v="59100ROUBAIX"/>
    <s v="59100"/>
    <n v="12"/>
    <s v="ROUBAIX"/>
    <n v="266.166"/>
    <n v="20.520280702799997"/>
  </r>
  <r>
    <n v="1395632"/>
    <x v="133"/>
    <n v="200"/>
    <n v="0.2"/>
    <s v="PAEX"/>
    <n v="0.16"/>
    <n v="6.7400000000000002E-2"/>
    <n v="0.3"/>
    <n v="0.7"/>
    <n v="3.6523680000000001"/>
    <n v="3.58997338"/>
    <n v="7.2423413800000001"/>
    <n v="170"/>
    <s v="91100 VILLABE"/>
    <s v="91100"/>
    <s v=" VILLABE"/>
    <s v="39570LONS LE SAUNIER"/>
    <s v="39570"/>
    <n v="20"/>
    <s v="LONS LE SAUNIER"/>
    <n v="380.45499999999998"/>
    <n v="7.2423413799999992"/>
  </r>
  <r>
    <n v="1395637"/>
    <x v="133"/>
    <n v="200"/>
    <n v="0.2"/>
    <s v="PAEX"/>
    <n v="0.16"/>
    <n v="6.7400000000000002E-2"/>
    <n v="0.3"/>
    <n v="0.7"/>
    <n v="4.9516608000000009"/>
    <n v="4.8670699280000003"/>
    <n v="9.818730728000002"/>
    <n v="182"/>
    <s v="91100 VILLABE"/>
    <s v="91100"/>
    <s v=" VILLABE"/>
    <s v="67100STRASBOURG"/>
    <s v="67100"/>
    <n v="15"/>
    <s v="STRASBOURG"/>
    <n v="515.798"/>
    <n v="9.8187307280000002"/>
  </r>
  <r>
    <n v="1395861"/>
    <x v="134"/>
    <n v="290"/>
    <n v="0.28999999999999998"/>
    <s v="PAEX"/>
    <n v="0.16"/>
    <n v="6.7400000000000002E-2"/>
    <n v="0.3"/>
    <n v="0.7"/>
    <n v="3.4880596800000001"/>
    <n v="3.4284719937999997"/>
    <n v="6.9165316737999998"/>
    <n v="92"/>
    <s v="91100 VILLABE"/>
    <s v="91100"/>
    <s v=" VILLABE"/>
    <s v="59243QUAROUBLE"/>
    <s v="59243"/>
    <n v="14"/>
    <s v="QUAROUBLE"/>
    <n v="250.57900000000001"/>
    <n v="6.9165316737999998"/>
  </r>
  <r>
    <n v="1395727"/>
    <x v="134"/>
    <n v="300"/>
    <n v="0.3"/>
    <s v="PAEX"/>
    <n v="0.16"/>
    <n v="6.7400000000000002E-2"/>
    <n v="0.3"/>
    <n v="0.7"/>
    <n v="3.5826767999999998"/>
    <n v="3.5214727379999999"/>
    <n v="7.1041495379999997"/>
    <n v="132"/>
    <s v="91100 VILLABE"/>
    <s v="91100"/>
    <s v=" VILLABE"/>
    <s v="59810LESQUIN"/>
    <s v="59810"/>
    <n v="12"/>
    <s v="LESQUIN"/>
    <n v="248.797"/>
    <n v="7.1041495379999997"/>
  </r>
  <r>
    <n v="1395725"/>
    <x v="134"/>
    <n v="95"/>
    <n v="9.5000000000000001E-2"/>
    <s v="POLE"/>
    <n v="0.16"/>
    <n v="6.7400000000000002E-2"/>
    <n v="0.3"/>
    <n v="0.7"/>
    <n v="2.4582777600000001"/>
    <n v="2.4162821816000002"/>
    <n v="4.8745599416000003"/>
    <n v="245"/>
    <s v="91100 VILLABE"/>
    <s v="91100"/>
    <s v=" VILLABE"/>
    <s v="1868COLLOMBEY"/>
    <s v="1868C"/>
    <n v="13"/>
    <s v="OLLOMBEY"/>
    <n v="539.096"/>
    <n v="4.8745599416000003"/>
  </r>
  <r>
    <n v="1395860"/>
    <x v="134"/>
    <n v="150"/>
    <n v="0.15"/>
    <s v="GV"/>
    <n v="0.24099999999999999"/>
    <n v="0.24099999999999999"/>
    <n v="1"/>
    <n v="0"/>
    <n v="1.2322088999999998"/>
    <n v="0"/>
    <n v="1.2322088999999998"/>
    <n v="80"/>
    <s v="91100 VILLABE"/>
    <s v="91100"/>
    <s v=" VILLABE"/>
    <s v="94440MAROLLES EN BRI"/>
    <s v="94440"/>
    <n v="20"/>
    <s v="MAROLLES EN BRI"/>
    <n v="34.085999999999999"/>
    <n v="1.2322088999999998"/>
  </r>
  <r>
    <n v="1395532"/>
    <x v="135"/>
    <n v="800"/>
    <n v="0.8"/>
    <s v="PAEX"/>
    <n v="0.16"/>
    <n v="6.7400000000000002E-2"/>
    <n v="0.3"/>
    <n v="0.7"/>
    <n v="19.832601600000004"/>
    <n v="19.493794656000002"/>
    <n v="39.32639625600001"/>
    <n v="253"/>
    <s v="67100 STRASBOURG"/>
    <s v="67100"/>
    <s v=" STRASBOURG"/>
    <s v="91100VILLABE"/>
    <s v="91100"/>
    <n v="12"/>
    <s v="VILLABE"/>
    <n v="516.47400000000005"/>
    <n v="39.32639625600001"/>
  </r>
  <r>
    <n v="1395822"/>
    <x v="136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96137"/>
    <x v="137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96367"/>
    <x v="137"/>
    <n v="300"/>
    <n v="0.3"/>
    <s v="PAEX"/>
    <n v="0.16"/>
    <n v="6.7400000000000002E-2"/>
    <n v="0.3"/>
    <n v="0.7"/>
    <n v="4.0103568000000003"/>
    <n v="3.9418465380000001"/>
    <n v="7.9522033380000003"/>
    <n v="131"/>
    <s v="62780 CUCQ"/>
    <s v="62780"/>
    <s v=" CUCQ"/>
    <s v="91100VILLABE"/>
    <s v="91100"/>
    <n v="12"/>
    <s v="VILLABE"/>
    <n v="278.49700000000001"/>
    <n v="7.9522033380000003"/>
  </r>
  <r>
    <n v="1396870"/>
    <x v="137"/>
    <n v="135"/>
    <n v="0.13500000000000001"/>
    <s v="PAEX"/>
    <n v="0.16"/>
    <n v="6.7400000000000002E-2"/>
    <n v="0.3"/>
    <n v="0.7"/>
    <n v="1.7247556800000001"/>
    <n v="1.6952911038"/>
    <n v="3.4200467838000002"/>
    <n v="95"/>
    <s v="91100 VILLABE"/>
    <s v="91100"/>
    <s v=" VILLABE"/>
    <s v="59100ROUBAIX"/>
    <s v="59100"/>
    <n v="12"/>
    <s v="ROUBAIX"/>
    <n v="266.166"/>
    <n v="3.4200467838000002"/>
  </r>
  <r>
    <n v="1396873"/>
    <x v="137"/>
    <n v="175"/>
    <n v="0.17499999999999999"/>
    <s v="PAEX"/>
    <n v="0.16"/>
    <n v="6.7400000000000002E-2"/>
    <n v="0.3"/>
    <n v="0.7"/>
    <n v="2.3503115999999995"/>
    <n v="2.3101604434999996"/>
    <n v="4.6604720434999987"/>
    <n v="105"/>
    <s v="91100 VILLABE"/>
    <s v="91100"/>
    <s v=" VILLABE"/>
    <s v="21300CHENOVE"/>
    <s v="21300"/>
    <n v="12"/>
    <s v="CHENOVE"/>
    <n v="279.79899999999998"/>
    <n v="4.6604720434999996"/>
  </r>
  <r>
    <n v="1396369"/>
    <x v="138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96913"/>
    <x v="138"/>
    <n v="150"/>
    <n v="0.15"/>
    <s v="PAEX"/>
    <n v="0.16"/>
    <n v="6.7400000000000002E-2"/>
    <n v="0.3"/>
    <n v="0.7"/>
    <n v="7.1046431999999999"/>
    <n v="6.9832722120000001"/>
    <n v="14.087915412000001"/>
    <n v="175"/>
    <s v="40300 PEYREHORADE"/>
    <s v="40300"/>
    <s v=" PEYREHORADE"/>
    <s v="59100ROUBAIX"/>
    <s v="59100"/>
    <n v="12"/>
    <s v="ROUBAIX"/>
    <n v="986.75599999999997"/>
    <n v="14.087915412000001"/>
  </r>
  <r>
    <n v="1396738"/>
    <x v="138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396338"/>
    <x v="138"/>
    <n v="150"/>
    <n v="0.15"/>
    <s v="POLE"/>
    <n v="0.16"/>
    <n v="6.7400000000000002E-2"/>
    <n v="0.3"/>
    <n v="0.7"/>
    <n v="1.7822519999999999"/>
    <n v="1.751805195"/>
    <n v="3.5340571949999999"/>
    <n v="60"/>
    <s v="62620 RUITZ"/>
    <s v="62620"/>
    <s v=" RUITZ"/>
    <s v="91100VILLABE"/>
    <s v="91100"/>
    <n v="12"/>
    <s v="VILLABE"/>
    <n v="247.535"/>
    <n v="3.5340571949999999"/>
  </r>
  <r>
    <n v="1397099"/>
    <x v="139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397311"/>
    <x v="139"/>
    <n v="255"/>
    <n v="0.255"/>
    <s v="POLE"/>
    <n v="0.16"/>
    <n v="6.7400000000000002E-2"/>
    <n v="0.3"/>
    <n v="0.7"/>
    <n v="10.249935120000002"/>
    <n v="10.0748320617"/>
    <n v="20.324767181700004"/>
    <n v="147"/>
    <s v="91100 VILLABE"/>
    <s v="91100"/>
    <s v=" VILLABE"/>
    <s v="66000PERPIGNAN"/>
    <s v="66000"/>
    <n v="14"/>
    <s v="PERPIGNAN"/>
    <n v="837.41300000000001"/>
    <n v="20.3247671817"/>
  </r>
  <r>
    <n v="1397665"/>
    <x v="140"/>
    <n v="1170"/>
    <n v="1.17"/>
    <s v="PAEX"/>
    <n v="0.16"/>
    <n v="6.7400000000000002E-2"/>
    <n v="0.3"/>
    <n v="0.7"/>
    <n v="28.967215679999999"/>
    <n v="28.472359078799997"/>
    <n v="57.439574758799992"/>
    <n v="287"/>
    <s v="91100 VILLABE"/>
    <s v="91100"/>
    <s v=" VILLABE"/>
    <s v="67100STRASBOURG"/>
    <s v="67100"/>
    <n v="15"/>
    <s v="STRASBOURG"/>
    <n v="515.798"/>
    <n v="57.439574758799999"/>
  </r>
  <r>
    <n v="1397920"/>
    <x v="141"/>
    <n v="600"/>
    <n v="0.6"/>
    <s v="PAEX"/>
    <n v="0.16"/>
    <n v="6.7400000000000002E-2"/>
    <n v="0.3"/>
    <n v="0.7"/>
    <n v="14.993625599999998"/>
    <n v="14.737484495999999"/>
    <n v="29.731110095999995"/>
    <n v="182"/>
    <s v="21300 CHENOVE"/>
    <s v="21300"/>
    <s v=" CHENOVE"/>
    <s v="59100ROUBAIX"/>
    <s v="59100"/>
    <n v="12"/>
    <s v="ROUBAIX"/>
    <n v="520.61199999999997"/>
    <n v="29.731110095999998"/>
  </r>
  <r>
    <n v="1397408"/>
    <x v="141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397664"/>
    <x v="141"/>
    <n v="150"/>
    <n v="0.15"/>
    <s v="PAEX"/>
    <n v="0.16"/>
    <n v="6.7400000000000002E-2"/>
    <n v="0.3"/>
    <n v="0.7"/>
    <n v="1.3719311999999999"/>
    <n v="1.348494042"/>
    <n v="2.7204252420000001"/>
    <n v="114.22"/>
    <s v="62450 BAPAUME"/>
    <s v="62450"/>
    <s v=" BAPAUME"/>
    <s v="91100VILLABE"/>
    <s v="91100"/>
    <n v="12"/>
    <s v="VILLABE"/>
    <n v="190.54599999999999"/>
    <n v="2.7204252419999997"/>
  </r>
  <r>
    <n v="1398101"/>
    <x v="141"/>
    <n v="275"/>
    <n v="0.27500000000000002"/>
    <s v="PAEX"/>
    <n v="0.16"/>
    <n v="6.7400000000000002E-2"/>
    <n v="0.3"/>
    <n v="0.7"/>
    <n v="3.6933468"/>
    <n v="3.6302521255000002"/>
    <n v="7.3235989255000007"/>
    <n v="105"/>
    <s v="91100 VILLABE"/>
    <s v="91100"/>
    <s v=" VILLABE"/>
    <s v="21300CHENOVE"/>
    <s v="21300"/>
    <n v="12"/>
    <s v="CHENOVE"/>
    <n v="279.79899999999998"/>
    <n v="7.3235989254999998"/>
  </r>
  <r>
    <n v="1398110"/>
    <x v="141"/>
    <n v="860"/>
    <n v="0.86"/>
    <s v="PAEX"/>
    <n v="0.16"/>
    <n v="6.7400000000000002E-2"/>
    <n v="0.3"/>
    <n v="0.7"/>
    <n v="11.587213439999998"/>
    <n v="11.3892652104"/>
    <n v="22.976478650399997"/>
    <n v="145"/>
    <s v="91100 VILLABE"/>
    <s v="91100"/>
    <s v=" VILLABE"/>
    <s v="62780CUCQ"/>
    <s v="62780"/>
    <n v="9"/>
    <s v="CUCQ"/>
    <n v="280.69799999999998"/>
    <n v="22.976478650400001"/>
  </r>
  <r>
    <n v="1397848"/>
    <x v="141"/>
    <n v="780"/>
    <n v="0.78"/>
    <s v="PAEX"/>
    <n v="0.16"/>
    <n v="6.7400000000000002E-2"/>
    <n v="0.3"/>
    <n v="0.7"/>
    <n v="9.9652550400000006"/>
    <n v="9.7950152664000001"/>
    <n v="19.760270306400002"/>
    <n v="165"/>
    <s v="91100 VILLABE"/>
    <s v="91100"/>
    <s v=" VILLABE"/>
    <s v="59100ROUBAIX"/>
    <s v="59100"/>
    <n v="12"/>
    <s v="ROUBAIX"/>
    <n v="266.166"/>
    <n v="19.760270306399999"/>
  </r>
  <r>
    <n v="1397988"/>
    <x v="142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397734"/>
    <x v="142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397987"/>
    <x v="142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397986"/>
    <x v="142"/>
    <n v="300"/>
    <n v="0.3"/>
    <s v="PAEX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398509"/>
    <x v="142"/>
    <n v="270"/>
    <n v="0.27"/>
    <s v="PAEX"/>
    <n v="0.16"/>
    <n v="6.7400000000000002E-2"/>
    <n v="0.3"/>
    <n v="0.7"/>
    <n v="4.9306967999999998"/>
    <n v="4.846464063"/>
    <n v="9.7771608629999989"/>
    <n v="131"/>
    <s v="91100 VILLABE"/>
    <s v="91100"/>
    <s v=" VILLABE"/>
    <s v="39570LONS LE SAUNIER"/>
    <s v="39570"/>
    <n v="20"/>
    <s v="LONS LE SAUNIER"/>
    <n v="380.45499999999998"/>
    <n v="9.7771608629999989"/>
  </r>
  <r>
    <n v="1398455"/>
    <x v="143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398454"/>
    <x v="144"/>
    <n v="500"/>
    <n v="0.5"/>
    <s v="POLE"/>
    <n v="0.16"/>
    <n v="6.7400000000000002E-2"/>
    <n v="0.3"/>
    <n v="0.7"/>
    <n v="12.996623999999999"/>
    <n v="12.774598339999999"/>
    <n v="25.771222339999998"/>
    <n v="196"/>
    <s v="26750 ROMANS SUR ISER"/>
    <s v="26750"/>
    <s v=" ROMANS SUR ISER"/>
    <s v="91100VILLABE"/>
    <s v="91100"/>
    <n v="12"/>
    <s v="VILLABE"/>
    <n v="541.52599999999995"/>
    <n v="25.771222339999998"/>
  </r>
  <r>
    <n v="1398956"/>
    <x v="144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397989"/>
    <x v="144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399390"/>
    <x v="145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00050"/>
    <x v="145"/>
    <n v="305"/>
    <n v="0.30499999999999999"/>
    <s v="PAEX"/>
    <n v="0.16"/>
    <n v="6.7400000000000002E-2"/>
    <n v="0.3"/>
    <n v="0.7"/>
    <n v="3.6684765600000002"/>
    <n v="3.6058067520999999"/>
    <n v="7.2742833120999997"/>
    <n v="92"/>
    <s v="91100 VILLABE"/>
    <s v="91100"/>
    <s v=" VILLABE"/>
    <s v="59243QUAROUBLE"/>
    <s v="59243"/>
    <n v="14"/>
    <s v="QUAROUBLE"/>
    <n v="250.57900000000001"/>
    <n v="7.2742833121000006"/>
  </r>
  <r>
    <n v="1400054"/>
    <x v="145"/>
    <n v="150"/>
    <n v="0.15"/>
    <s v="PAEX"/>
    <n v="0.16"/>
    <n v="6.7400000000000002E-2"/>
    <n v="0.3"/>
    <n v="0.7"/>
    <n v="1.3688352000000001"/>
    <n v="1.3454509320000001"/>
    <n v="2.7142861320000002"/>
    <n v="100"/>
    <s v="91100 VILLABE"/>
    <s v="91100"/>
    <s v=" VILLABE"/>
    <s v="62450BAPAUME"/>
    <s v="62450"/>
    <n v="12"/>
    <s v="BAPAUME"/>
    <n v="190.11600000000001"/>
    <n v="2.7142861320000002"/>
  </r>
  <r>
    <n v="1400047"/>
    <x v="145"/>
    <n v="305"/>
    <n v="0.30499999999999999"/>
    <s v="PAEX"/>
    <n v="0.16"/>
    <n v="6.7400000000000002E-2"/>
    <n v="0.3"/>
    <n v="0.7"/>
    <n v="5.5698612000000001"/>
    <n v="5.4747094044999995"/>
    <n v="11.044570604499999"/>
    <n v="131"/>
    <s v="91100 VILLABE"/>
    <s v="91100"/>
    <s v=" VILLABE"/>
    <s v="39570LONS LE SAUNIER"/>
    <s v="39570"/>
    <n v="20"/>
    <s v="LONS LE SAUNIER"/>
    <n v="380.45499999999998"/>
    <n v="11.044570604499999"/>
  </r>
  <r>
    <n v="1399697"/>
    <x v="145"/>
    <n v="1000"/>
    <n v="1"/>
    <s v="AFF"/>
    <n v="6.7400000000000002E-2"/>
    <n v="0.16"/>
    <n v="1"/>
    <n v="0"/>
    <n v="2.3459243999999999"/>
    <n v="0"/>
    <n v="2.3459243999999999"/>
    <n v="435.5"/>
    <s v="62138 HAISNES"/>
    <s v="62138"/>
    <s v=" HAISNES"/>
    <s v="59810LESQUIN"/>
    <s v="59810"/>
    <n v="12"/>
    <s v="LESQUIN"/>
    <n v="34.805999999999997"/>
    <n v="2.3459243999999999"/>
  </r>
  <r>
    <n v="1399772"/>
    <x v="146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400106"/>
    <x v="146"/>
    <n v="300"/>
    <n v="0.3"/>
    <s v="PAEX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400108"/>
    <x v="147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00591"/>
    <x v="147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400107"/>
    <x v="147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00643"/>
    <x v="147"/>
    <n v="500"/>
    <n v="0.5"/>
    <s v="POLE"/>
    <n v="0.16"/>
    <n v="6.7400000000000002E-2"/>
    <n v="0.3"/>
    <n v="0.7"/>
    <n v="11.945640000000001"/>
    <n v="11.74156865"/>
    <n v="23.687208650000002"/>
    <n v="280"/>
    <s v="62138 HAISNES"/>
    <s v="62138"/>
    <s v=" HAISNES"/>
    <s v="21300CHENOVE"/>
    <s v="21300"/>
    <n v="12"/>
    <s v="CHENOVE"/>
    <n v="497.73500000000001"/>
    <n v="23.687208649999999"/>
  </r>
  <r>
    <n v="1400109"/>
    <x v="147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400590"/>
    <x v="148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401066"/>
    <x v="148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01377"/>
    <x v="149"/>
    <n v="200"/>
    <n v="0.2"/>
    <s v="GV"/>
    <n v="0.24099999999999999"/>
    <n v="0.24099999999999999"/>
    <n v="1"/>
    <n v="0"/>
    <n v="2.5184017999999999"/>
    <n v="0"/>
    <n v="2.5184017999999999"/>
    <n v="110"/>
    <s v="93000 BOBIGNY"/>
    <s v="93000"/>
    <s v=" BOBIGNY"/>
    <s v="91100VILLABE"/>
    <s v="91100"/>
    <n v="12"/>
    <s v="VILLABE"/>
    <n v="52.249000000000002"/>
    <n v="2.5184017999999999"/>
  </r>
  <r>
    <n v="1400839"/>
    <x v="150"/>
    <n v="220"/>
    <n v="0.22"/>
    <s v="PAEX"/>
    <n v="0.16"/>
    <n v="6.7400000000000002E-2"/>
    <n v="0.3"/>
    <n v="0.7"/>
    <n v="1.1545247999999999"/>
    <n v="1.1348016679999999"/>
    <n v="2.2893264679999996"/>
    <n v="120"/>
    <s v="62138 HAISNES"/>
    <s v="62138"/>
    <s v=" HAISNES"/>
    <s v="62780CUCQ"/>
    <s v="62780"/>
    <n v="9"/>
    <s v="CUCQ"/>
    <n v="109.33"/>
    <n v="2.2893264679999996"/>
  </r>
  <r>
    <n v="1402212"/>
    <x v="150"/>
    <n v="150"/>
    <n v="0.15"/>
    <s v="PAEX"/>
    <n v="0.16"/>
    <n v="6.7400000000000002E-2"/>
    <n v="0.3"/>
    <n v="0.7"/>
    <n v="2.0145527999999997"/>
    <n v="1.9801375229999998"/>
    <n v="3.9946903229999995"/>
    <n v="105"/>
    <s v="91100 VILLABE"/>
    <s v="91100"/>
    <s v=" VILLABE"/>
    <s v="21300CHENOVE"/>
    <s v="21300"/>
    <n v="12"/>
    <s v="CHENOVE"/>
    <n v="279.79899999999998"/>
    <n v="3.9946903229999999"/>
  </r>
  <r>
    <n v="1402476"/>
    <x v="151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01606"/>
    <x v="151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02057"/>
    <x v="151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403076"/>
    <x v="152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402475"/>
    <x v="152"/>
    <n v="300"/>
    <n v="0.3"/>
    <s v="POLE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02208"/>
    <x v="152"/>
    <n v="250"/>
    <n v="0.25"/>
    <s v="POLE"/>
    <n v="0.16"/>
    <n v="6.7400000000000002E-2"/>
    <n v="0.3"/>
    <n v="0.7"/>
    <n v="6.5999400000000001"/>
    <n v="6.4871910250000004"/>
    <n v="13.087131025000001"/>
    <n v="155"/>
    <s v="62138 HAISNES"/>
    <s v="62138"/>
    <s v=" HAISNES"/>
    <s v="67100STRASBOURG"/>
    <s v="67100"/>
    <n v="15"/>
    <s v="STRASBOURG"/>
    <n v="549.995"/>
    <n v="13.087131025000001"/>
  </r>
  <r>
    <n v="1402477"/>
    <x v="152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403597"/>
    <x v="153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04080"/>
    <x v="153"/>
    <n v="180"/>
    <n v="0.18"/>
    <s v="PAEX"/>
    <n v="0.16"/>
    <n v="6.7400000000000002E-2"/>
    <n v="0.3"/>
    <n v="0.7"/>
    <n v="1.76168736"/>
    <n v="1.7315918675999997"/>
    <n v="3.4932792275999995"/>
    <n v="111"/>
    <s v="91100 VILLABE"/>
    <s v="91100"/>
    <s v=" VILLABE"/>
    <s v="72000MANS/LE"/>
    <s v="72000"/>
    <n v="12"/>
    <s v="MANS/LE"/>
    <n v="203.899"/>
    <n v="3.4932792276"/>
  </r>
  <r>
    <n v="1405348"/>
    <x v="154"/>
    <n v="185"/>
    <n v="0.185"/>
    <s v="POLE"/>
    <n v="0.16"/>
    <n v="6.7400000000000002E-2"/>
    <n v="0.3"/>
    <n v="0.7"/>
    <n v="2.4716236800000004"/>
    <n v="2.4294001087999999"/>
    <n v="4.9010237887999999"/>
    <n v="105"/>
    <s v="91100 VILLABE"/>
    <s v="91100"/>
    <s v=" VILLABE"/>
    <s v="37220ILE BOUCHARD/L''"/>
    <s v="37220"/>
    <n v="21"/>
    <s v="ILE BOUCHARD/L''"/>
    <n v="278.33600000000001"/>
    <n v="4.9010237887999999"/>
  </r>
  <r>
    <n v="1405216"/>
    <x v="154"/>
    <n v="440"/>
    <n v="0.44"/>
    <s v="PAEX"/>
    <n v="0.16"/>
    <n v="6.7400000000000002E-2"/>
    <n v="0.3"/>
    <n v="0.7"/>
    <n v="5.9283417599999995"/>
    <n v="5.8270659215999991"/>
    <n v="11.755407681599998"/>
    <n v="132"/>
    <s v="91100 VILLABE"/>
    <s v="91100"/>
    <s v=" VILLABE"/>
    <s v="62780CUCQ"/>
    <s v="62780"/>
    <n v="9"/>
    <s v="CUCQ"/>
    <n v="280.69799999999998"/>
    <n v="11.755407681599999"/>
  </r>
  <r>
    <n v="1405321"/>
    <x v="155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04765"/>
    <x v="155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405910"/>
    <x v="156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405320"/>
    <x v="156"/>
    <n v="300"/>
    <n v="0.3"/>
    <s v="POLE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05322"/>
    <x v="156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403075"/>
    <x v="157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402474"/>
    <x v="157"/>
    <n v="300"/>
    <n v="0.3"/>
    <s v="PAEX"/>
    <n v="0.16"/>
    <n v="6.7400000000000002E-2"/>
    <n v="0.3"/>
    <n v="0.7"/>
    <n v="4.0103568000000003"/>
    <n v="3.9418465380000001"/>
    <n v="7.9522033380000003"/>
    <n v="206"/>
    <s v="62780 CUCQ"/>
    <s v="62780"/>
    <s v=" CUCQ"/>
    <s v="91100VILLABE"/>
    <s v="91100"/>
    <n v="12"/>
    <s v="VILLABE"/>
    <n v="278.49700000000001"/>
    <n v="7.9522033380000003"/>
  </r>
  <r>
    <n v="1406506"/>
    <x v="157"/>
    <n v="600"/>
    <n v="0.6"/>
    <s v="PAEX"/>
    <n v="0.16"/>
    <n v="6.7400000000000002E-2"/>
    <n v="0.3"/>
    <n v="0.7"/>
    <n v="14.874451200000001"/>
    <n v="14.620345992000001"/>
    <n v="29.494797192"/>
    <n v="253"/>
    <s v="67100 STRASBOURG"/>
    <s v="67100"/>
    <s v=" STRASBOURG"/>
    <s v="91100VILLABE"/>
    <s v="91100"/>
    <n v="12"/>
    <s v="VILLABE"/>
    <n v="516.47400000000005"/>
    <n v="29.494797192"/>
  </r>
  <r>
    <n v="1404190"/>
    <x v="158"/>
    <n v="600"/>
    <n v="0.6"/>
    <s v="POLE"/>
    <n v="0.16"/>
    <n v="6.7400000000000002E-2"/>
    <n v="0.3"/>
    <n v="0.7"/>
    <n v="10.960876799999999"/>
    <n v="10.773628488"/>
    <n v="21.734505288000001"/>
    <n v="200"/>
    <s v="39570 LONS LE SAUNIER"/>
    <s v="39570"/>
    <s v=" LONS LE SAUNIER"/>
    <s v="91100VILLABE"/>
    <s v="91100"/>
    <n v="12"/>
    <s v="VILLABE"/>
    <n v="380.58600000000001"/>
    <n v="21.734505288000001"/>
  </r>
  <r>
    <n v="1408407"/>
    <x v="158"/>
    <n v="800"/>
    <n v="0.8"/>
    <s v="PAEX"/>
    <n v="0.16"/>
    <n v="6.7400000000000002E-2"/>
    <n v="0.3"/>
    <n v="0.7"/>
    <n v="10.220774400000002"/>
    <n v="10.046169504"/>
    <n v="20.266943904000001"/>
    <n v="132"/>
    <s v="91100 VILLABE"/>
    <s v="91100"/>
    <s v=" VILLABE"/>
    <s v="59100ROUBAIX"/>
    <s v="59100"/>
    <n v="12"/>
    <s v="ROUBAIX"/>
    <n v="266.166"/>
    <n v="20.266943904000001"/>
  </r>
  <r>
    <n v="1407972"/>
    <x v="159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08874"/>
    <x v="159"/>
    <n v="150"/>
    <n v="0.15"/>
    <s v="PAEX"/>
    <n v="0.16"/>
    <n v="6.7400000000000002E-2"/>
    <n v="0.3"/>
    <n v="0.7"/>
    <n v="5.4150624000000001"/>
    <n v="5.3225550840000002"/>
    <n v="10.737617484000001"/>
    <n v="175"/>
    <s v="40300 PEYREHORADE"/>
    <s v="40300"/>
    <s v=" PEYREHORADE"/>
    <s v="91100VILLABE"/>
    <s v="91100"/>
    <n v="12"/>
    <s v="VILLABE"/>
    <n v="752.09199999999998"/>
    <n v="10.737617484000001"/>
  </r>
  <r>
    <n v="1407971"/>
    <x v="159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07973"/>
    <x v="159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408379"/>
    <x v="160"/>
    <n v="3200"/>
    <n v="3.2"/>
    <s v="AFF"/>
    <n v="6.7400000000000002E-2"/>
    <n v="6.7400000000000002E-2"/>
    <n v="1"/>
    <n v="0"/>
    <n v="57.447015040000004"/>
    <n v="0"/>
    <n v="57.447015040000004"/>
    <n v="410"/>
    <s v="59100 ROUBAIX"/>
    <s v="59100"/>
    <s v=" ROUBAIX"/>
    <s v="91100VILLABE"/>
    <s v="91100"/>
    <n v="12"/>
    <s v="VILLABE"/>
    <n v="266.35300000000001"/>
    <n v="57.447015040000004"/>
  </r>
  <r>
    <n v="1409229"/>
    <x v="160"/>
    <n v="150"/>
    <n v="0.15"/>
    <s v="GV"/>
    <n v="0.24099999999999999"/>
    <n v="0.24099999999999999"/>
    <n v="1"/>
    <n v="0"/>
    <n v="0.67459514999999992"/>
    <n v="0"/>
    <n v="0.67459514999999992"/>
    <n v="60"/>
    <s v="91100 VILLABE"/>
    <s v="91100"/>
    <s v=" VILLABE"/>
    <s v="91380CHILLY MAZARIN"/>
    <s v="91380"/>
    <n v="19"/>
    <s v="CHILLY MAZARIN"/>
    <n v="18.661000000000001"/>
    <n v="0.67459515000000003"/>
  </r>
  <r>
    <n v="1410110"/>
    <x v="161"/>
    <n v="200"/>
    <n v="0.2"/>
    <s v="PAEX"/>
    <n v="0.16"/>
    <n v="6.7400000000000002E-2"/>
    <n v="0.3"/>
    <n v="0.7"/>
    <n v="2.5569888000000005"/>
    <n v="2.5133069080000001"/>
    <n v="5.0702957080000006"/>
    <n v="125"/>
    <s v="59100 ROUBAIX"/>
    <s v="59100"/>
    <s v=" ROUBAIX"/>
    <s v="91100VILLABE"/>
    <s v="91100"/>
    <n v="12"/>
    <s v="VILLABE"/>
    <n v="266.35300000000001"/>
    <n v="5.0702957080000006"/>
  </r>
  <r>
    <n v="1409327"/>
    <x v="161"/>
    <n v="300"/>
    <n v="0.3"/>
    <s v="PAEX"/>
    <n v="0.16"/>
    <n v="6.7400000000000002E-2"/>
    <n v="0.3"/>
    <n v="0.7"/>
    <n v="7.4372256000000005"/>
    <n v="7.3101729960000004"/>
    <n v="14.747398596"/>
    <n v="165"/>
    <s v="67100 STRASBOURG"/>
    <s v="67100"/>
    <s v=" STRASBOURG"/>
    <s v="91100VILLABE"/>
    <s v="91100"/>
    <n v="12"/>
    <s v="VILLABE"/>
    <n v="516.47400000000005"/>
    <n v="14.747398596"/>
  </r>
  <r>
    <n v="1410827"/>
    <x v="162"/>
    <n v="200"/>
    <n v="0.2"/>
    <s v="PAEX"/>
    <n v="0.16"/>
    <n v="6.7400000000000002E-2"/>
    <n v="0.3"/>
    <n v="0.7"/>
    <n v="2.2507392000000004"/>
    <n v="2.2122890719999999"/>
    <n v="4.4630282720000007"/>
    <n v="125"/>
    <s v="91100 VILLABE"/>
    <s v="91100"/>
    <s v=" VILLABE"/>
    <s v="59220ROUVIGNIES"/>
    <s v="59220"/>
    <n v="15"/>
    <s v="ROUVIGNIES"/>
    <n v="234.452"/>
    <n v="4.4630282719999999"/>
  </r>
  <r>
    <n v="1411021"/>
    <x v="162"/>
    <n v="200"/>
    <n v="0.2"/>
    <s v="PAEX"/>
    <n v="0.16"/>
    <n v="6.7400000000000002E-2"/>
    <n v="0.3"/>
    <n v="0.7"/>
    <n v="5.5854912000000008"/>
    <n v="5.4900723920000001"/>
    <n v="11.075563592000002"/>
    <n v="145"/>
    <s v="91100 VILLABE"/>
    <s v="91100"/>
    <s v=" VILLABE"/>
    <s v="33800BORDEAUX"/>
    <s v="33800"/>
    <n v="13"/>
    <s v="BORDEAUX"/>
    <n v="581.822"/>
    <n v="11.075563592"/>
  </r>
  <r>
    <n v="1410529"/>
    <x v="162"/>
    <n v="200"/>
    <n v="0.2"/>
    <s v="GV"/>
    <n v="0.24099999999999999"/>
    <n v="0.24099999999999999"/>
    <n v="1"/>
    <n v="0"/>
    <n v="2.1666382"/>
    <n v="0"/>
    <n v="2.1666382"/>
    <n v="80"/>
    <s v="91100 VILLABE"/>
    <s v="91100"/>
    <s v=" VILLABE"/>
    <s v="75001PARIS 01"/>
    <s v="75001"/>
    <n v="13"/>
    <s v="PARIS 01"/>
    <n v="44.951000000000001"/>
    <n v="2.1666382"/>
  </r>
  <r>
    <n v="1410398"/>
    <x v="163"/>
    <n v="300"/>
    <n v="0.3"/>
    <s v="POLE"/>
    <n v="0.16"/>
    <n v="6.7400000000000002E-2"/>
    <n v="0.3"/>
    <n v="0.7"/>
    <n v="3.6276336000000002"/>
    <n v="3.565661526"/>
    <n v="7.1932951260000006"/>
    <n v="158"/>
    <s v="59243 QUAROUBLE"/>
    <s v="59243"/>
    <s v=" QUAROUBLE"/>
    <s v="91100VILLABE"/>
    <s v="91100"/>
    <n v="12"/>
    <s v="VILLABE"/>
    <n v="251.91900000000001"/>
    <n v="7.1932951259999998"/>
  </r>
  <r>
    <n v="1411640"/>
    <x v="163"/>
    <n v="800"/>
    <n v="0.8"/>
    <s v="GV"/>
    <n v="0.24099999999999999"/>
    <n v="0.24099999999999999"/>
    <n v="1"/>
    <n v="0"/>
    <n v="14.411607199999999"/>
    <n v="0"/>
    <n v="14.411607199999999"/>
    <n v="154"/>
    <s v="91100 VILLABE"/>
    <s v="91100"/>
    <s v=" VILLABE"/>
    <s v="77230MOUSSY LE NEUF"/>
    <s v="77230"/>
    <n v="19"/>
    <s v="MOUSSY LE NEUF"/>
    <n v="74.748999999999995"/>
    <n v="14.411607199999997"/>
  </r>
  <r>
    <n v="1411641"/>
    <x v="163"/>
    <n v="500"/>
    <n v="0.5"/>
    <s v="GV"/>
    <n v="0.24099999999999999"/>
    <n v="0.24099999999999999"/>
    <n v="1"/>
    <n v="0"/>
    <n v="9.0072544999999984"/>
    <n v="0"/>
    <n v="9.0072544999999984"/>
    <n v="154"/>
    <s v="91100 VILLABE"/>
    <s v="91100"/>
    <s v=" VILLABE"/>
    <s v="77230MOUSSY LE NEUF"/>
    <s v="77230"/>
    <n v="19"/>
    <s v="MOUSSY LE NEUF"/>
    <n v="74.748999999999995"/>
    <n v="9.0072544999999984"/>
  </r>
  <r>
    <n v="1411644"/>
    <x v="163"/>
    <n v="500"/>
    <n v="0.5"/>
    <s v="GV"/>
    <n v="0.24099999999999999"/>
    <n v="0.24099999999999999"/>
    <n v="1"/>
    <n v="0"/>
    <n v="9.0072544999999984"/>
    <n v="0"/>
    <n v="9.0072544999999984"/>
    <n v="174"/>
    <s v="91100 VILLABE"/>
    <s v="91100"/>
    <s v=" VILLABE"/>
    <s v="77230MOUSSY LE NEUF"/>
    <s v="77230"/>
    <n v="19"/>
    <s v="MOUSSY LE NEUF"/>
    <n v="74.748999999999995"/>
    <n v="9.0072544999999984"/>
  </r>
  <r>
    <n v="1411440"/>
    <x v="164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411969"/>
    <x v="164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13095"/>
    <x v="165"/>
    <n v="225"/>
    <n v="0.22500000000000001"/>
    <s v="POLE"/>
    <n v="0.16"/>
    <n v="6.7400000000000002E-2"/>
    <n v="0.3"/>
    <n v="0.7"/>
    <n v="8.7968376000000017"/>
    <n v="8.6465582909999998"/>
    <n v="17.443395891000002"/>
    <n v="192"/>
    <s v="26750 ROMANS SUR ISER"/>
    <s v="26750"/>
    <s v=" ROMANS SUR ISER"/>
    <s v="59100ROUBAIX"/>
    <s v="59100"/>
    <n v="12"/>
    <s v="ROUBAIX"/>
    <n v="814.52200000000005"/>
    <n v="17.443395891000002"/>
  </r>
  <r>
    <n v="1412541"/>
    <x v="165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10778"/>
    <x v="165"/>
    <n v="1750"/>
    <n v="1.75"/>
    <s v="AFF"/>
    <n v="6.7400000000000002E-2"/>
    <n v="0.16"/>
    <n v="1"/>
    <n v="0"/>
    <n v="4.7581030000000002"/>
    <n v="0"/>
    <n v="4.7581030000000002"/>
    <n v="200"/>
    <s v="59510 HEM"/>
    <s v="59510"/>
    <s v=" HEM"/>
    <s v="62110HENIN BEAUMONT"/>
    <s v="62110"/>
    <n v="19"/>
    <s v="HENIN BEAUMONT"/>
    <n v="40.340000000000003"/>
    <n v="4.7581030000000002"/>
  </r>
  <r>
    <n v="1415539"/>
    <x v="166"/>
    <n v="300"/>
    <n v="0.3"/>
    <s v="PAEX"/>
    <n v="0.16"/>
    <n v="6.7400000000000002E-2"/>
    <n v="0.3"/>
    <n v="0.7"/>
    <n v="3.8354832000000001"/>
    <n v="3.769960362"/>
    <n v="7.6054435619999996"/>
    <n v="125"/>
    <s v="59100 ROUBAIX"/>
    <s v="59100"/>
    <s v=" ROUBAIX"/>
    <s v="91100VILLABE"/>
    <s v="91100"/>
    <n v="12"/>
    <s v="VILLABE"/>
    <n v="266.35300000000001"/>
    <n v="7.6054435620000005"/>
  </r>
  <r>
    <n v="1413620"/>
    <x v="166"/>
    <n v="300"/>
    <n v="0.3"/>
    <s v="POLE"/>
    <n v="0.16"/>
    <n v="6.7400000000000002E-2"/>
    <n v="0.3"/>
    <n v="0.7"/>
    <n v="3.7158191999999999"/>
    <n v="3.6523406220000001"/>
    <n v="7.368159822"/>
    <n v="131"/>
    <s v="8090 CHARLEVILLE MEZ"/>
    <s v="08090"/>
    <s v="CHARLEVILLE MEZ"/>
    <s v="91100VILLABE"/>
    <s v="91100"/>
    <n v="12"/>
    <s v="VILLABE"/>
    <n v="258.04300000000001"/>
    <n v="7.368159822"/>
  </r>
  <r>
    <n v="1415538"/>
    <x v="167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416129"/>
    <x v="167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16012"/>
    <x v="167"/>
    <n v="200"/>
    <n v="0.2"/>
    <s v="GV"/>
    <n v="0.24099999999999999"/>
    <n v="0.24099999999999999"/>
    <n v="1"/>
    <n v="0"/>
    <n v="2.5184017999999999"/>
    <n v="0"/>
    <n v="2.5184017999999999"/>
    <n v="110"/>
    <s v="93000 BOBIGNY"/>
    <s v="93000"/>
    <s v=" BOBIGNY"/>
    <s v="91100VILLABE"/>
    <s v="91100"/>
    <n v="12"/>
    <s v="VILLABE"/>
    <n v="52.249000000000002"/>
    <n v="2.5184017999999999"/>
  </r>
  <r>
    <n v="1416704"/>
    <x v="168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19584"/>
    <x v="169"/>
    <n v="600"/>
    <n v="0.6"/>
    <s v="PAEX"/>
    <n v="0.16"/>
    <n v="6.7400000000000002E-2"/>
    <n v="0.3"/>
    <n v="0.7"/>
    <n v="8.0105759999999986"/>
    <n v="7.8737286599999994"/>
    <n v="15.884304659999998"/>
    <n v="189"/>
    <s v="21300 CHENOVE"/>
    <s v="21300"/>
    <s v=" CHENOVE"/>
    <s v="91100VILLABE"/>
    <s v="91100"/>
    <n v="12"/>
    <s v="VILLABE"/>
    <n v="278.14499999999998"/>
    <n v="15.884304659999998"/>
  </r>
  <r>
    <n v="1419608"/>
    <x v="170"/>
    <n v="600"/>
    <n v="0.6"/>
    <s v="PAEX"/>
    <n v="0.16"/>
    <n v="6.7400000000000002E-2"/>
    <n v="0.3"/>
    <n v="0.7"/>
    <n v="14.993625599999998"/>
    <n v="14.737484495999999"/>
    <n v="29.731110095999995"/>
    <n v="285.60000000000002"/>
    <s v="21300 CHENOVE"/>
    <s v="21300"/>
    <s v=" CHENOVE"/>
    <s v="59100ROUBAIX"/>
    <s v="59100"/>
    <n v="12"/>
    <s v="ROUBAIX"/>
    <n v="520.61199999999997"/>
    <n v="29.731110095999998"/>
  </r>
  <r>
    <n v="1420405"/>
    <x v="171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18423"/>
    <x v="171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419880"/>
    <x v="171"/>
    <n v="900"/>
    <n v="0.9"/>
    <s v="PAEX"/>
    <n v="0.16"/>
    <n v="6.7400000000000002E-2"/>
    <n v="0.3"/>
    <n v="0.7"/>
    <n v="22.311676800000004"/>
    <n v="21.930518988000003"/>
    <n v="44.242195788000004"/>
    <n v="165"/>
    <s v="67100 STRASBOURG"/>
    <s v="67100"/>
    <s v=" STRASBOURG"/>
    <s v="91100VILLABE"/>
    <s v="91100"/>
    <n v="12"/>
    <s v="VILLABE"/>
    <n v="516.47400000000005"/>
    <n v="44.242195788000004"/>
  </r>
  <r>
    <n v="1419847"/>
    <x v="172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422131"/>
    <x v="173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20661"/>
    <x v="173"/>
    <n v="612"/>
    <n v="0.61199999999999999"/>
    <s v="POLE"/>
    <n v="0.16"/>
    <n v="6.7400000000000002E-2"/>
    <n v="0.3"/>
    <n v="0.7"/>
    <n v="15.836484096"/>
    <n v="15.565944159359999"/>
    <n v="31.40242825536"/>
    <n v="440"/>
    <s v="91100 VILLABE"/>
    <s v="91100"/>
    <s v=" VILLABE"/>
    <s v="1868Collombey"/>
    <s v="1868C"/>
    <n v="13"/>
    <s v="ollombey"/>
    <n v="539.096"/>
    <n v="31.402428255360004"/>
  </r>
  <r>
    <n v="1421129"/>
    <x v="174"/>
    <n v="150"/>
    <n v="0.15"/>
    <s v="POLE"/>
    <n v="0.16"/>
    <n v="6.7400000000000002E-2"/>
    <n v="0.3"/>
    <n v="0.7"/>
    <n v="3.8989871999999997"/>
    <n v="3.8323795019999998"/>
    <n v="7.731366701999999"/>
    <n v="239"/>
    <s v="26750 ROMANS SUR ISER"/>
    <s v="26750"/>
    <s v=" ROMANS SUR ISER"/>
    <s v="91100VILLABE"/>
    <s v="91100"/>
    <n v="12"/>
    <s v="VILLABE"/>
    <n v="541.52599999999995"/>
    <n v="7.731366701999999"/>
  </r>
  <r>
    <n v="1421124"/>
    <x v="174"/>
    <n v="400"/>
    <n v="0.4"/>
    <s v="POLE"/>
    <n v="0.16"/>
    <n v="6.7400000000000002E-2"/>
    <n v="0.3"/>
    <n v="0.7"/>
    <n v="15.638822400000002"/>
    <n v="15.371659184"/>
    <n v="31.010481584000004"/>
    <n v="288"/>
    <s v="26750 ROMANS SUR ISER"/>
    <s v="26750"/>
    <s v=" ROMANS SUR ISER"/>
    <s v="59100ROUBAIX"/>
    <s v="59100"/>
    <n v="12"/>
    <s v="ROUBAIX"/>
    <n v="814.52200000000005"/>
    <n v="31.010481584000001"/>
  </r>
  <r>
    <n v="1422248"/>
    <x v="174"/>
    <n v="300"/>
    <n v="0.3"/>
    <s v="POLE"/>
    <n v="0.16"/>
    <n v="6.7400000000000002E-2"/>
    <n v="0.3"/>
    <n v="0.7"/>
    <n v="1.51512192E-2"/>
    <n v="1.4892385871999999E-2"/>
    <n v="3.0043605071999997E-2"/>
    <n v="168"/>
    <s v="62138 HAISNES"/>
    <s v="62138"/>
    <s v=" HAISNES"/>
    <s v="66000PERPIGNAN"/>
    <s v="66000"/>
    <n v="14"/>
    <s v="PERPIGNAN"/>
    <n v="1.052168"/>
    <n v="3.0043605071999997E-2"/>
  </r>
  <r>
    <n v="1421136"/>
    <x v="174"/>
    <n v="600"/>
    <n v="0.6"/>
    <s v="POLE"/>
    <n v="0.16"/>
    <n v="6.7400000000000002E-2"/>
    <n v="0.3"/>
    <n v="0.7"/>
    <n v="8.0207136000000006"/>
    <n v="7.8836930760000001"/>
    <n v="15.904406676000001"/>
    <n v="218"/>
    <s v="62780 CUCQ"/>
    <s v="62780"/>
    <s v=" CUCQ"/>
    <s v="91100VILLABE"/>
    <s v="91100"/>
    <n v="12"/>
    <s v="VILLABE"/>
    <n v="278.49700000000001"/>
    <n v="15.904406676000001"/>
  </r>
  <r>
    <n v="1422448"/>
    <x v="175"/>
    <n v="1000"/>
    <n v="1"/>
    <s v="AFF"/>
    <n v="6.7400000000000002E-2"/>
    <n v="0.24099999999999999"/>
    <n v="1"/>
    <n v="0"/>
    <n v="14.899444000000001"/>
    <n v="0"/>
    <n v="14.899444000000001"/>
    <n v="238"/>
    <s v="93120 COURNEUVE/LA"/>
    <s v="93120"/>
    <s v=" COURNEUVE/LA"/>
    <s v="59100ROUBAIX"/>
    <s v="59100"/>
    <n v="12"/>
    <s v="ROUBAIX"/>
    <n v="221.06"/>
    <n v="14.899444000000001"/>
  </r>
  <r>
    <n v="1423536"/>
    <x v="176"/>
    <n v="225"/>
    <n v="0.22500000000000001"/>
    <s v="POLE"/>
    <n v="0.16"/>
    <n v="6.7400000000000002E-2"/>
    <n v="0.3"/>
    <n v="0.7"/>
    <n v="8.7968376000000017"/>
    <n v="8.6465582909999998"/>
    <n v="17.443395891000002"/>
    <n v="192"/>
    <s v="26750 ROMANS SUR ISER"/>
    <s v="26750"/>
    <s v=" ROMANS SUR ISER"/>
    <s v="59100ROUBAIX"/>
    <s v="59100"/>
    <n v="12"/>
    <s v="ROUBAIX"/>
    <n v="814.52200000000005"/>
    <n v="17.443395891000002"/>
  </r>
  <r>
    <n v="1423122"/>
    <x v="176"/>
    <n v="300"/>
    <n v="0.3"/>
    <s v="POLE"/>
    <n v="0.16"/>
    <n v="6.7400000000000002E-2"/>
    <n v="0.3"/>
    <n v="0.7"/>
    <n v="5.4804383999999997"/>
    <n v="5.386814244"/>
    <n v="10.867252644000001"/>
    <n v="166"/>
    <s v="39570 LONS LE SAUNIER"/>
    <s v="39570"/>
    <s v=" LONS LE SAUNIER"/>
    <s v="91100VILLABE"/>
    <s v="91100"/>
    <n v="12"/>
    <s v="VILLABE"/>
    <n v="380.58600000000001"/>
    <n v="10.867252644000001"/>
  </r>
  <r>
    <n v="1423599"/>
    <x v="177"/>
    <n v="200"/>
    <n v="0.2"/>
    <s v="PAEX"/>
    <n v="0.16"/>
    <n v="6.7400000000000002E-2"/>
    <n v="0.3"/>
    <n v="0.7"/>
    <n v="7.0814400000000006"/>
    <n v="6.9604653999999995"/>
    <n v="14.041905400000001"/>
    <n v="72.5"/>
    <s v="59100 ROUBAIX"/>
    <s v="59100"/>
    <s v=" ROUBAIX"/>
    <s v="38070ST QUENTIN FALLA"/>
    <s v="38070"/>
    <n v="21"/>
    <s v="ST QUENTIN FALLA"/>
    <n v="737.65"/>
    <n v="14.041905399999999"/>
  </r>
  <r>
    <n v="1423521"/>
    <x v="177"/>
    <n v="400"/>
    <n v="0.4"/>
    <s v="POLE"/>
    <n v="0.16"/>
    <n v="6.7400000000000002E-2"/>
    <n v="0.3"/>
    <n v="0.7"/>
    <n v="9.5565120000000014"/>
    <n v="9.3932549200000004"/>
    <n v="18.949766920000002"/>
    <n v="280"/>
    <s v="62138 HAISNES"/>
    <s v="62138"/>
    <s v=" HAISNES"/>
    <s v="21300CHENOVE"/>
    <s v="21300"/>
    <n v="12"/>
    <s v="CHENOVE"/>
    <n v="497.73500000000001"/>
    <n v="18.949766920000002"/>
  </r>
  <r>
    <n v="1425490"/>
    <x v="178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24680"/>
    <x v="179"/>
    <n v="300"/>
    <n v="0.3"/>
    <s v="POLE"/>
    <n v="0.16"/>
    <n v="6.7400000000000002E-2"/>
    <n v="0.3"/>
    <n v="0.7"/>
    <n v="7.7979743999999993"/>
    <n v="7.6647590039999995"/>
    <n v="15.462733403999998"/>
    <n v="196"/>
    <s v="26750 ROMANS SUR ISER"/>
    <s v="26750"/>
    <s v=" ROMANS SUR ISER"/>
    <s v="91100VILLABE"/>
    <s v="91100"/>
    <n v="12"/>
    <s v="VILLABE"/>
    <n v="541.52599999999995"/>
    <n v="15.462733403999998"/>
  </r>
  <r>
    <n v="1425577"/>
    <x v="179"/>
    <n v="110"/>
    <n v="0.11"/>
    <s v="PAEX"/>
    <n v="0.16"/>
    <n v="6.7400000000000002E-2"/>
    <n v="0.3"/>
    <n v="0.7"/>
    <n v="2.4779198399999998"/>
    <n v="2.4355887093999997"/>
    <n v="4.9135085493999995"/>
    <n v="100"/>
    <s v="93000 BOBIGNY"/>
    <s v="93000"/>
    <s v=" BOBIGNY"/>
    <s v="69410CHAMPAGNE AU M"/>
    <s v="69410"/>
    <n v="19"/>
    <s v="CHAMPAGNE AU M"/>
    <n v="469.303"/>
    <n v="4.9135085494000004"/>
  </r>
  <r>
    <n v="1425863"/>
    <x v="180"/>
    <n v="800"/>
    <n v="0.8"/>
    <s v="PAEX"/>
    <n v="0.16"/>
    <n v="6.7400000000000002E-2"/>
    <n v="0.3"/>
    <n v="0.7"/>
    <n v="19.832601600000004"/>
    <n v="19.493794656000002"/>
    <n v="39.32639625600001"/>
    <n v="275"/>
    <s v="67100 STRASBOURG"/>
    <s v="67100"/>
    <s v=" STRASBOURG"/>
    <s v="91100VILLABE"/>
    <s v="91100"/>
    <n v="12"/>
    <s v="VILLABE"/>
    <n v="516.47400000000005"/>
    <n v="39.32639625600001"/>
  </r>
  <r>
    <n v="1426144"/>
    <x v="180"/>
    <n v="100"/>
    <n v="0.1"/>
    <s v="GV"/>
    <n v="0.24099999999999999"/>
    <n v="0.24099999999999999"/>
    <n v="1"/>
    <n v="0"/>
    <n v="1.2592009"/>
    <n v="0"/>
    <n v="1.2592009"/>
    <n v="110"/>
    <s v="93000 BOBIGNY"/>
    <s v="93000"/>
    <s v=" BOBIGNY"/>
    <s v="91100VILLABE"/>
    <s v="91100"/>
    <n v="12"/>
    <s v="VILLABE"/>
    <n v="52.249000000000002"/>
    <n v="1.2592009"/>
  </r>
  <r>
    <n v="1426382"/>
    <x v="181"/>
    <n v="200"/>
    <n v="0.2"/>
    <s v="POLE"/>
    <n v="0.16"/>
    <n v="6.7400000000000002E-2"/>
    <n v="0.3"/>
    <n v="0.7"/>
    <n v="7.8194112000000011"/>
    <n v="7.6858295920000002"/>
    <n v="15.505240792000002"/>
    <n v="30"/>
    <s v="26750 ROMANS SUR ISER"/>
    <s v="26750"/>
    <s v=" ROMANS SUR ISER"/>
    <s v="59100ROUBAIX"/>
    <s v="59100"/>
    <n v="12"/>
    <s v="ROUBAIX"/>
    <n v="814.52200000000005"/>
    <n v="15.505240792"/>
  </r>
  <r>
    <n v="1426392"/>
    <x v="181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27260"/>
    <x v="182"/>
    <n v="600"/>
    <n v="0.6"/>
    <s v="POLE"/>
    <n v="0.16"/>
    <n v="6.7400000000000002E-2"/>
    <n v="0.3"/>
    <n v="0.7"/>
    <n v="17.050003199999999"/>
    <n v="16.758732311999999"/>
    <n v="33.808735511999998"/>
    <n v="269"/>
    <s v="93120 COURNEUVE/LA"/>
    <s v="93120"/>
    <s v=" COURNEUVE/LA"/>
    <s v="26750ROMANS SUR ISER"/>
    <s v="26750"/>
    <n v="20"/>
    <s v="ROMANS SUR ISER"/>
    <n v="592.01400000000001"/>
    <n v="33.808735511999998"/>
  </r>
  <r>
    <n v="1426384"/>
    <x v="183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27706"/>
    <x v="183"/>
    <n v="600"/>
    <n v="0.6"/>
    <s v="POLE"/>
    <n v="0.16"/>
    <n v="6.7400000000000002E-2"/>
    <n v="0.3"/>
    <n v="0.7"/>
    <n v="8.0207136000000006"/>
    <n v="7.8836930760000001"/>
    <n v="15.904406676000001"/>
    <n v="230"/>
    <s v="62780 CUCQ"/>
    <s v="62780"/>
    <s v=" CUCQ"/>
    <s v="91100VILLABE"/>
    <s v="91100"/>
    <n v="12"/>
    <s v="VILLABE"/>
    <n v="278.49700000000001"/>
    <n v="15.904406676000001"/>
  </r>
  <r>
    <n v="1427239"/>
    <x v="183"/>
    <n v="90"/>
    <n v="0.09"/>
    <s v="GV"/>
    <n v="0.24099999999999999"/>
    <n v="0.24099999999999999"/>
    <n v="1"/>
    <n v="0"/>
    <n v="1.6213058099999997"/>
    <n v="0"/>
    <n v="1.6213058099999997"/>
    <n v="50"/>
    <s v="91100 VILLABE"/>
    <s v="91100"/>
    <s v=" VILLABE"/>
    <s v="77230MOUSSY LE NEUF"/>
    <s v="77230"/>
    <n v="19"/>
    <s v="MOUSSY LE NEUF"/>
    <n v="74.748999999999995"/>
    <n v="1.6213058099999995"/>
  </r>
  <r>
    <n v="1429288"/>
    <x v="184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29095"/>
    <x v="184"/>
    <n v="150"/>
    <n v="0.15"/>
    <s v="POLE"/>
    <n v="0.16"/>
    <n v="6.7400000000000002E-2"/>
    <n v="0.3"/>
    <n v="0.7"/>
    <n v="3.6273384000000002"/>
    <n v="3.5653713690000002"/>
    <n v="7.1927097690000004"/>
    <n v="100"/>
    <s v="59810 LESQUIN"/>
    <s v="59810"/>
    <s v=" LESQUIN"/>
    <s v="21300CHENOVE"/>
    <s v="21300"/>
    <n v="12"/>
    <s v="CHENOVE"/>
    <n v="503.79700000000003"/>
    <n v="7.1927097690000004"/>
  </r>
  <r>
    <n v="1429091"/>
    <x v="184"/>
    <n v="150"/>
    <n v="0.15"/>
    <s v="POLE"/>
    <n v="0.16"/>
    <n v="6.7400000000000002E-2"/>
    <n v="0.3"/>
    <n v="0.7"/>
    <n v="4.1881319999999995"/>
    <n v="4.1165847449999999"/>
    <n v="8.3047167450000003"/>
    <n v="130"/>
    <s v="59810 LESQUIN"/>
    <s v="59810"/>
    <s v=" LESQUIN"/>
    <s v="39570LONS LE SAUNIER"/>
    <s v="39570"/>
    <n v="20"/>
    <s v="LONS LE SAUNIER"/>
    <n v="581.68499999999995"/>
    <n v="8.3047167450000003"/>
  </r>
  <r>
    <n v="1429283"/>
    <x v="184"/>
    <n v="600"/>
    <n v="0.6"/>
    <s v="POLE"/>
    <n v="0.16"/>
    <n v="6.7400000000000002E-2"/>
    <n v="0.3"/>
    <n v="0.7"/>
    <n v="0.58515840000000008"/>
    <n v="0.57516194399999998"/>
    <n v="1.1603203440000001"/>
    <n v="258"/>
    <s v="59810 LESQUIN"/>
    <s v="59810"/>
    <s v=" LESQUIN"/>
    <s v="59100ROUBAIX"/>
    <s v="59100"/>
    <n v="12"/>
    <s v="ROUBAIX"/>
    <n v="20.318000000000001"/>
    <n v="1.1603203440000001"/>
  </r>
  <r>
    <n v="1430055"/>
    <x v="185"/>
    <n v="1600"/>
    <n v="1.6"/>
    <s v="AFF"/>
    <n v="6.7400000000000002E-2"/>
    <n v="6.7400000000000002E-2"/>
    <n v="1"/>
    <n v="0"/>
    <n v="28.723507520000002"/>
    <n v="0"/>
    <n v="28.723507520000002"/>
    <n v="375"/>
    <s v="59100 ROUBAIX"/>
    <s v="59100"/>
    <s v=" ROUBAIX"/>
    <s v="91100VILLABE"/>
    <s v="91100"/>
    <n v="12"/>
    <s v="VILLABE"/>
    <n v="266.35300000000001"/>
    <n v="28.723507520000002"/>
  </r>
  <r>
    <n v="1431050"/>
    <x v="186"/>
    <n v="300"/>
    <n v="0.3"/>
    <s v="PAEX"/>
    <n v="0.16"/>
    <n v="6.7400000000000002E-2"/>
    <n v="0.3"/>
    <n v="0.7"/>
    <n v="7.4372256000000005"/>
    <n v="7.3101729960000004"/>
    <n v="14.747398596"/>
    <n v="253"/>
    <s v="67100 STRASBOURG"/>
    <s v="67100"/>
    <s v=" STRASBOURG"/>
    <s v="91100VILLABE"/>
    <s v="91100"/>
    <n v="12"/>
    <s v="VILLABE"/>
    <n v="516.47400000000005"/>
    <n v="14.747398596"/>
  </r>
  <r>
    <n v="1430557"/>
    <x v="187"/>
    <n v="300"/>
    <n v="0.3"/>
    <s v="PAEX"/>
    <n v="0.16"/>
    <n v="6.7400000000000002E-2"/>
    <n v="0.3"/>
    <n v="0.7"/>
    <n v="4.0052879999999993"/>
    <n v="3.9368643299999997"/>
    <n v="7.942152329999999"/>
    <n v="158"/>
    <s v="21300 CHENOVE"/>
    <s v="21300"/>
    <s v=" CHENOVE"/>
    <s v="91100VILLABE"/>
    <s v="91100"/>
    <n v="12"/>
    <s v="VILLABE"/>
    <n v="278.14499999999998"/>
    <n v="7.942152329999999"/>
  </r>
  <r>
    <n v="1431059"/>
    <x v="187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31027"/>
    <x v="188"/>
    <n v="200"/>
    <n v="0.2"/>
    <s v="PAEX"/>
    <n v="0.16"/>
    <n v="6.7400000000000002E-2"/>
    <n v="0.3"/>
    <n v="0.7"/>
    <n v="4.9978752000000002"/>
    <n v="4.9124948319999993"/>
    <n v="9.9103700319999994"/>
    <n v="170"/>
    <s v="21300 CHENOVE"/>
    <s v="21300"/>
    <s v=" CHENOVE"/>
    <s v="59100ROUBAIX"/>
    <s v="59100"/>
    <n v="12"/>
    <s v="ROUBAIX"/>
    <n v="520.61199999999997"/>
    <n v="9.9103700319999994"/>
  </r>
  <r>
    <n v="1430499"/>
    <x v="188"/>
    <n v="200"/>
    <n v="0.2"/>
    <s v="POLE"/>
    <n v="0.16"/>
    <n v="6.7400000000000002E-2"/>
    <n v="0.3"/>
    <n v="0.7"/>
    <n v="2.3158368000000005"/>
    <n v="2.2762745880000002"/>
    <n v="4.5921113880000011"/>
    <n v="158"/>
    <s v="62138 HAISNES"/>
    <s v="62138"/>
    <s v=" HAISNES"/>
    <s v="94440MAROLLES EN BRI"/>
    <s v="94440"/>
    <n v="20"/>
    <s v="MAROLLES EN BRI"/>
    <n v="241.233"/>
    <n v="4.5921113880000002"/>
  </r>
  <r>
    <n v="1431747"/>
    <x v="189"/>
    <n v="300"/>
    <n v="0.3"/>
    <s v="POLE"/>
    <n v="0.16"/>
    <n v="6.7400000000000002E-2"/>
    <n v="0.3"/>
    <n v="0.7"/>
    <n v="3.6276336000000002"/>
    <n v="3.565661526"/>
    <n v="7.1932951260000006"/>
    <n v="125"/>
    <s v="59243 QUAROUBLE"/>
    <s v="59243"/>
    <s v=" QUAROUBLE"/>
    <s v="91100VILLABE"/>
    <s v="91100"/>
    <n v="12"/>
    <s v="VILLABE"/>
    <n v="251.91900000000001"/>
    <n v="7.1932951259999998"/>
  </r>
  <r>
    <n v="1431863"/>
    <x v="189"/>
    <n v="200"/>
    <n v="0.2"/>
    <s v="POLE"/>
    <n v="0.16"/>
    <n v="6.7400000000000002E-2"/>
    <n v="0.3"/>
    <n v="0.7"/>
    <n v="1.09266624E-2"/>
    <n v="1.0739998584E-2"/>
    <n v="2.1666660984E-2"/>
    <n v="330"/>
    <s v="6150 CANNES"/>
    <s v="06150"/>
    <s v="CANNES"/>
    <s v="59100ROUBAIX"/>
    <s v="59100"/>
    <n v="12"/>
    <s v="ROUBAIX"/>
    <n v="1.1381939999999999"/>
    <n v="2.1666660984E-2"/>
  </r>
  <r>
    <n v="1431812"/>
    <x v="189"/>
    <n v="200"/>
    <n v="0.2"/>
    <s v="GV"/>
    <n v="0.24099999999999999"/>
    <n v="0.24099999999999999"/>
    <n v="1"/>
    <n v="0"/>
    <n v="2.5184017999999999"/>
    <n v="0"/>
    <n v="2.5184017999999999"/>
    <n v="110"/>
    <s v="93000 BOBIGNY"/>
    <s v="93000"/>
    <s v=" BOBIGNY"/>
    <s v="91100VILLABE"/>
    <s v="91100"/>
    <n v="12"/>
    <s v="VILLABE"/>
    <n v="52.249000000000002"/>
    <n v="2.5184017999999999"/>
  </r>
  <r>
    <n v="1432673"/>
    <x v="190"/>
    <n v="200"/>
    <n v="0.2"/>
    <s v="POLE"/>
    <n v="0.16"/>
    <n v="6.7400000000000002E-2"/>
    <n v="0.3"/>
    <n v="0.7"/>
    <n v="5.1986496000000004"/>
    <n v="5.1098393359999994"/>
    <n v="10.308488936"/>
    <n v="239"/>
    <s v="26750 ROMANS SUR ISER"/>
    <s v="26750"/>
    <s v=" ROMANS SUR ISER"/>
    <s v="91100VILLABE"/>
    <s v="91100"/>
    <n v="12"/>
    <s v="VILLABE"/>
    <n v="541.52599999999995"/>
    <n v="10.308488936"/>
  </r>
  <r>
    <n v="1433158"/>
    <x v="191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32513"/>
    <x v="192"/>
    <n v="200"/>
    <n v="0.2"/>
    <s v="POLE"/>
    <n v="0.16"/>
    <n v="6.7400000000000002E-2"/>
    <n v="0.3"/>
    <n v="0.7"/>
    <n v="7.8194112000000011"/>
    <n v="7.6858295920000002"/>
    <n v="15.505240792000002"/>
    <n v="192"/>
    <s v="26750 ROMANS SUR ISER"/>
    <s v="26750"/>
    <s v=" ROMANS SUR ISER"/>
    <s v="59100ROUBAIX"/>
    <s v="59100"/>
    <n v="12"/>
    <s v="ROUBAIX"/>
    <n v="814.52200000000005"/>
    <n v="15.505240792"/>
  </r>
  <r>
    <n v="1434609"/>
    <x v="192"/>
    <n v="1077"/>
    <n v="1.077"/>
    <s v="AFF"/>
    <n v="6.7400000000000002E-2"/>
    <n v="0.16"/>
    <n v="1"/>
    <n v="0"/>
    <n v="16.009607800200001"/>
    <n v="0"/>
    <n v="16.009607800200001"/>
    <n v="200"/>
    <s v="59100 ROUBAIX"/>
    <s v="59100"/>
    <s v=" ROUBAIX"/>
    <s v="93120COURNEUVE/LA"/>
    <s v="93120"/>
    <n v="17"/>
    <s v="COURNEUVE/LA"/>
    <n v="220.54900000000001"/>
    <n v="16.009607800200001"/>
  </r>
  <r>
    <n v="1435288"/>
    <x v="193"/>
    <n v="200"/>
    <n v="0.2"/>
    <s v="POLE"/>
    <n v="0.16"/>
    <n v="6.7400000000000002E-2"/>
    <n v="0.3"/>
    <n v="0.7"/>
    <n v="2.4772128000000002"/>
    <n v="2.4348937479999999"/>
    <n v="4.9121065480000006"/>
    <n v="158"/>
    <s v="8090 CHARLEVILLE MEZ"/>
    <s v="08090"/>
    <s v="CHARLEVILLE MEZ"/>
    <s v="91100VILLABE"/>
    <s v="91100"/>
    <n v="12"/>
    <s v="VILLABE"/>
    <n v="258.04300000000001"/>
    <n v="4.9121065479999997"/>
  </r>
  <r>
    <n v="1435628"/>
    <x v="194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34776"/>
    <x v="195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36025"/>
    <x v="195"/>
    <n v="300"/>
    <n v="0.3"/>
    <s v="PAEX"/>
    <n v="0.16"/>
    <n v="6.7400000000000002E-2"/>
    <n v="0.3"/>
    <n v="0.7"/>
    <n v="3.6040031999999997"/>
    <n v="3.5424348119999998"/>
    <n v="7.1464380119999991"/>
    <n v="206"/>
    <s v="59810 LESQUIN"/>
    <s v="59810"/>
    <s v=" LESQUIN"/>
    <s v="91100VILLABE"/>
    <s v="91100"/>
    <n v="12"/>
    <s v="VILLABE"/>
    <n v="250.27799999999999"/>
    <n v="7.146438012"/>
  </r>
  <r>
    <n v="1436239"/>
    <x v="196"/>
    <n v="300"/>
    <n v="0.3"/>
    <s v="POLE"/>
    <n v="0.16"/>
    <n v="6.7400000000000002E-2"/>
    <n v="0.3"/>
    <n v="0.7"/>
    <n v="3.6276336000000002"/>
    <n v="3.565661526"/>
    <n v="7.1932951260000006"/>
    <n v="206"/>
    <s v="59243 QUAROUBLE"/>
    <s v="59243"/>
    <s v=" QUAROUBLE"/>
    <s v="91100VILLABE"/>
    <s v="91100"/>
    <n v="12"/>
    <s v="VILLABE"/>
    <n v="251.91900000000001"/>
    <n v="7.1932951259999998"/>
  </r>
  <r>
    <n v="1437218"/>
    <x v="196"/>
    <n v="800"/>
    <n v="0.8"/>
    <s v="POLE"/>
    <n v="0.16"/>
    <n v="6.7400000000000002E-2"/>
    <n v="0.3"/>
    <n v="0.7"/>
    <n v="1.3052544000000001"/>
    <n v="1.282956304"/>
    <n v="2.5882107040000002"/>
    <n v="60"/>
    <s v="94440 MAROLLES EN BRI"/>
    <s v="94440"/>
    <s v=" MAROLLES EN BRI"/>
    <s v="91100VILLABE"/>
    <s v="91100"/>
    <n v="12"/>
    <s v="VILLABE"/>
    <n v="33.991"/>
    <n v="2.5882107040000002"/>
  </r>
  <r>
    <n v="1438148"/>
    <x v="197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19400"/>
    <x v="197"/>
    <n v="550"/>
    <n v="0.55000000000000004"/>
    <s v="PAEX"/>
    <n v="0.16"/>
    <n v="6.7400000000000002E-2"/>
    <n v="0.3"/>
    <n v="0.7"/>
    <n v="5.0304144000000006"/>
    <n v="4.9444781540000005"/>
    <n v="9.9748925540000002"/>
    <n v="238"/>
    <s v="62450 BAPAUME"/>
    <s v="62450"/>
    <s v=" BAPAUME"/>
    <s v="91100VILLABE"/>
    <s v="91100"/>
    <n v="12"/>
    <s v="VILLABE"/>
    <n v="190.54599999999999"/>
    <n v="9.9748925540000002"/>
  </r>
  <r>
    <n v="1435701"/>
    <x v="197"/>
    <n v="600"/>
    <n v="0.6"/>
    <s v="POLE"/>
    <n v="0.16"/>
    <n v="6.7400000000000002E-2"/>
    <n v="0.3"/>
    <n v="0.7"/>
    <n v="8.0207136000000006"/>
    <n v="7.8836930760000001"/>
    <n v="15.904406676000001"/>
    <n v="520"/>
    <s v="62780 CUCQ"/>
    <s v="62780"/>
    <s v=" CUCQ"/>
    <s v="91100VILLABE"/>
    <s v="91100"/>
    <n v="12"/>
    <s v="VILLABE"/>
    <n v="278.49700000000001"/>
    <n v="15.904406676000001"/>
  </r>
  <r>
    <n v="1438147"/>
    <x v="197"/>
    <n v="800"/>
    <n v="0.8"/>
    <s v="GV"/>
    <n v="0.24099999999999999"/>
    <n v="6.7400000000000002E-2"/>
    <n v="1"/>
    <n v="0"/>
    <n v="6.5534647999999995"/>
    <n v="0"/>
    <n v="6.5534647999999995"/>
    <n v="150"/>
    <s v="94440 MAROLLES EN BRI"/>
    <s v="94440"/>
    <s v=" MAROLLES EN BRI"/>
    <s v="91100VILLABE"/>
    <s v="91100"/>
    <n v="12"/>
    <s v="VILLABE"/>
    <n v="33.991"/>
    <n v="6.5534648000000004"/>
  </r>
  <r>
    <n v="1440527"/>
    <x v="198"/>
    <n v="220"/>
    <n v="0.22"/>
    <s v="PAEX"/>
    <n v="0.16"/>
    <n v="6.7400000000000002E-2"/>
    <n v="0.3"/>
    <n v="0.7"/>
    <n v="2.6494828799999999"/>
    <n v="2.6042208807999998"/>
    <n v="5.2537037607999997"/>
    <n v="95"/>
    <s v="94440 MAROLLES EN BRI"/>
    <s v="94440"/>
    <s v=" MAROLLES EN BRI"/>
    <s v="59100ROUBAIX"/>
    <s v="59100"/>
    <n v="12"/>
    <s v="ROUBAIX"/>
    <n v="250.898"/>
    <n v="5.2537037607999997"/>
  </r>
  <r>
    <n v="1440684"/>
    <x v="199"/>
    <n v="100"/>
    <n v="0.1"/>
    <s v="POLE"/>
    <n v="0.16"/>
    <n v="6.7400000000000002E-2"/>
    <n v="0.3"/>
    <n v="0.7"/>
    <n v="2.6399760000000003"/>
    <n v="2.5948764099999999"/>
    <n v="5.2348524100000002"/>
    <n v="140"/>
    <s v="62138 HAISNES"/>
    <s v="62138"/>
    <s v=" HAISNES"/>
    <s v="67100STRASBOURG"/>
    <s v="67100"/>
    <n v="15"/>
    <s v="STRASBOURG"/>
    <n v="549.995"/>
    <n v="5.2348524099999993"/>
  </r>
  <r>
    <n v="1442391"/>
    <x v="200"/>
    <n v="80"/>
    <n v="0.08"/>
    <s v="GV"/>
    <n v="0.24099999999999999"/>
    <n v="0.24099999999999999"/>
    <n v="1"/>
    <n v="0"/>
    <n v="0.89970119999999987"/>
    <n v="0"/>
    <n v="0.89970119999999987"/>
    <n v="80"/>
    <s v="91100 VILLABE"/>
    <s v="91100"/>
    <s v=" VILLABE"/>
    <s v="75017PARIS 17"/>
    <s v="75017"/>
    <n v="13"/>
    <s v="PARIS 17"/>
    <n v="46.664999999999999"/>
    <n v="0.89970119999999998"/>
  </r>
  <r>
    <n v="1442850"/>
    <x v="201"/>
    <n v="1600"/>
    <n v="1.6"/>
    <s v="AFF"/>
    <n v="6.7400000000000002E-2"/>
    <n v="6.7400000000000002E-2"/>
    <n v="1"/>
    <n v="0"/>
    <n v="9.7613532799999998"/>
    <n v="0"/>
    <n v="9.7613532799999998"/>
    <n v="330"/>
    <s v="62138 HAISNES"/>
    <s v="62138"/>
    <s v=" HAISNES"/>
    <s v="59225CLARY"/>
    <s v="59225"/>
    <n v="10"/>
    <s v="CLARY"/>
    <n v="90.516999999999996"/>
    <n v="9.7613532799999998"/>
  </r>
  <r>
    <n v="1443443"/>
    <x v="201"/>
    <n v="400"/>
    <n v="0.4"/>
    <s v="GV"/>
    <n v="0.24099999999999999"/>
    <n v="0.24099999999999999"/>
    <n v="1"/>
    <n v="0"/>
    <n v="4.3332763999999999"/>
    <n v="0"/>
    <n v="4.3332763999999999"/>
    <n v="100"/>
    <s v="91100 VILLABE"/>
    <s v="91100"/>
    <s v=" VILLABE"/>
    <s v="75001PARIS 01"/>
    <s v="75001"/>
    <n v="13"/>
    <s v="PARIS 01"/>
    <n v="44.951000000000001"/>
    <n v="4.3332763999999999"/>
  </r>
  <r>
    <n v="1446290"/>
    <x v="202"/>
    <n v="525"/>
    <n v="0.52500000000000002"/>
    <s v="PAEX"/>
    <n v="0.16"/>
    <n v="6.7400000000000002E-2"/>
    <n v="0.3"/>
    <n v="0.7"/>
    <n v="13.119422399999999"/>
    <n v="12.895298933999999"/>
    <n v="26.014721334000001"/>
    <n v="182"/>
    <s v="21300 CHENOVE"/>
    <s v="21300"/>
    <s v=" CHENOVE"/>
    <s v="59100ROUBAIX"/>
    <s v="59100"/>
    <n v="12"/>
    <s v="ROUBAIX"/>
    <n v="520.61199999999997"/>
    <n v="26.014721333999997"/>
  </r>
  <r>
    <n v="1446579"/>
    <x v="202"/>
    <n v="270"/>
    <n v="0.27"/>
    <s v="POLE"/>
    <n v="0.16"/>
    <n v="6.7400000000000002E-2"/>
    <n v="0.3"/>
    <n v="0.7"/>
    <n v="6.9866841600000003"/>
    <n v="6.867328305600001"/>
    <n v="13.8540124656"/>
    <n v="240"/>
    <s v="91100 VILLABE"/>
    <s v="91100"/>
    <s v=" VILLABE"/>
    <s v="1868Collombey"/>
    <s v="1868C"/>
    <n v="13"/>
    <s v="ollombey"/>
    <n v="539.096"/>
    <n v="13.8540124656"/>
  </r>
  <r>
    <n v="1446830"/>
    <x v="203"/>
    <n v="100"/>
    <n v="0.1"/>
    <s v="POLE"/>
    <n v="0.16"/>
    <n v="6.7400000000000002E-2"/>
    <n v="0.3"/>
    <n v="0.7"/>
    <n v="1.0711920000000001"/>
    <n v="1.05289247"/>
    <n v="2.1240844700000001"/>
    <n v="125"/>
    <s v="59100 ROUBAIX"/>
    <s v="59100"/>
    <s v=" ROUBAIX"/>
    <s v="93300AUBERVILLIERS"/>
    <s v="93300"/>
    <n v="18"/>
    <s v="AUBERVILLIERS"/>
    <n v="223.16499999999999"/>
    <n v="2.1240844700000001"/>
  </r>
  <r>
    <n v="1446829"/>
    <x v="203"/>
    <n v="100"/>
    <n v="0.1"/>
    <s v="POLE"/>
    <n v="0.16"/>
    <n v="6.7400000000000002E-2"/>
    <n v="0.3"/>
    <n v="0.7"/>
    <n v="1.0758864000000001"/>
    <n v="1.0575066740000001"/>
    <n v="2.1333930740000002"/>
    <n v="158"/>
    <s v="59100 ROUBAIX"/>
    <s v="59100"/>
    <s v=" ROUBAIX"/>
    <s v="93000BOBIGNY"/>
    <s v="93000"/>
    <n v="12"/>
    <s v="BOBIGNY"/>
    <n v="224.143"/>
    <n v="2.1333930740000002"/>
  </r>
  <r>
    <n v="1448185"/>
    <x v="204"/>
    <n v="150"/>
    <n v="0.15"/>
    <s v="POLE"/>
    <n v="0.16"/>
    <n v="6.7400000000000002E-2"/>
    <n v="0.3"/>
    <n v="0.7"/>
    <n v="1.7822951999999999"/>
    <n v="1.7518476569999999"/>
    <n v="3.534142857"/>
    <n v="131"/>
    <s v="62138 HAISNES"/>
    <s v="62138"/>
    <s v=" HAISNES"/>
    <s v="91100VILLABE"/>
    <s v="91100"/>
    <n v="12"/>
    <s v="VILLABE"/>
    <n v="247.541"/>
    <n v="3.534142857"/>
  </r>
  <r>
    <n v="1449067"/>
    <x v="205"/>
    <n v="300"/>
    <n v="0.3"/>
    <s v="PAEX"/>
    <n v="0.16"/>
    <n v="6.7400000000000002E-2"/>
    <n v="0.3"/>
    <n v="0.7"/>
    <n v="3.5826767999999998"/>
    <n v="3.5214727379999999"/>
    <n v="7.1041495379999997"/>
    <n v="167"/>
    <s v="91100 VILLABE"/>
    <s v="91100"/>
    <s v=" VILLABE"/>
    <s v="59810LESQUIN"/>
    <s v="59810"/>
    <n v="12"/>
    <s v="LESQUIN"/>
    <n v="248.797"/>
    <n v="7.1041495379999997"/>
  </r>
  <r>
    <n v="1449071"/>
    <x v="206"/>
    <n v="300"/>
    <n v="0.3"/>
    <s v="PAEX"/>
    <n v="0.16"/>
    <n v="6.7400000000000002E-2"/>
    <n v="0.3"/>
    <n v="0.7"/>
    <n v="3.6995184000000001"/>
    <n v="3.6363182940000001"/>
    <n v="7.3358366940000002"/>
    <n v="136"/>
    <s v="91100 VILLABE"/>
    <s v="91100"/>
    <s v=" VILLABE"/>
    <s v="8090CHARLEVILLE MEZ"/>
    <s v="8090C"/>
    <n v="19"/>
    <s v="HARLEVILLE MEZ"/>
    <n v="256.911"/>
    <n v="7.3358366940000002"/>
  </r>
  <r>
    <n v="1449069"/>
    <x v="206"/>
    <n v="300"/>
    <n v="0.3"/>
    <s v="PAEX"/>
    <n v="0.16"/>
    <n v="6.7400000000000002E-2"/>
    <n v="0.3"/>
    <n v="0.7"/>
    <n v="7.4274911999999995"/>
    <n v="7.300604892"/>
    <n v="14.728096091999999"/>
    <n v="234.4"/>
    <s v="91100 VILLABE"/>
    <s v="91100"/>
    <s v=" VILLABE"/>
    <s v="67100STRASBOURG"/>
    <s v="67100"/>
    <n v="15"/>
    <s v="STRASBOURG"/>
    <n v="515.798"/>
    <n v="14.728096091999999"/>
  </r>
  <r>
    <n v="1449382"/>
    <x v="207"/>
    <n v="400"/>
    <n v="0.4"/>
    <s v="PAEX"/>
    <n v="0.16"/>
    <n v="6.7400000000000002E-2"/>
    <n v="0.3"/>
    <n v="0.7"/>
    <n v="5.1103872000000008"/>
    <n v="5.0230847519999999"/>
    <n v="10.133471952000001"/>
    <n v="110"/>
    <s v="91100 VILLABE"/>
    <s v="91100"/>
    <s v=" VILLABE"/>
    <s v="59100ROUBAIX"/>
    <s v="59100"/>
    <n v="12"/>
    <s v="ROUBAIX"/>
    <n v="266.166"/>
    <n v="10.133471952000001"/>
  </r>
  <r>
    <n v="1450103"/>
    <x v="208"/>
    <n v="300"/>
    <n v="0.3"/>
    <s v="PAEX"/>
    <n v="0.16"/>
    <n v="6.7400000000000002E-2"/>
    <n v="0.3"/>
    <n v="0.7"/>
    <n v="3.5493840000000003"/>
    <n v="3.48874869"/>
    <n v="7.0381326900000003"/>
    <n v="100"/>
    <s v="91100 VILLABE"/>
    <s v="91100"/>
    <s v=" VILLABE"/>
    <s v="62138HAISNES"/>
    <s v="62138"/>
    <n v="12"/>
    <s v="HAISNES"/>
    <n v="246.48500000000001"/>
    <n v="7.0381326900000003"/>
  </r>
  <r>
    <n v="1448943"/>
    <x v="209"/>
    <n v="225"/>
    <n v="0.22500000000000001"/>
    <s v="PAEX"/>
    <n v="0.16"/>
    <n v="6.7400000000000002E-2"/>
    <n v="0.3"/>
    <n v="0.7"/>
    <n v="5.6226095999999997"/>
    <n v="5.5265566859999993"/>
    <n v="11.149166286"/>
    <n v="110"/>
    <s v="21300 CHENOVE"/>
    <s v="21300"/>
    <s v=" CHENOVE"/>
    <s v="59100ROUBAIX"/>
    <s v="59100"/>
    <n v="12"/>
    <s v="ROUBAIX"/>
    <n v="520.61199999999997"/>
    <n v="11.149166285999998"/>
  </r>
  <r>
    <n v="1450191"/>
    <x v="209"/>
    <n v="300"/>
    <n v="0.3"/>
    <s v="PAEX"/>
    <n v="0.16"/>
    <n v="6.7400000000000002E-2"/>
    <n v="0.3"/>
    <n v="0.7"/>
    <n v="3.5826767999999998"/>
    <n v="3.5214727379999999"/>
    <n v="7.1041495379999997"/>
    <n v="90"/>
    <s v="91100 VILLABE"/>
    <s v="91100"/>
    <s v=" VILLABE"/>
    <s v="59810LESQUIN"/>
    <s v="59810"/>
    <n v="12"/>
    <s v="LESQUIN"/>
    <n v="248.797"/>
    <n v="7.1041495379999997"/>
  </r>
  <r>
    <n v="1450194"/>
    <x v="209"/>
    <n v="500"/>
    <n v="0.5"/>
    <s v="PAEX"/>
    <n v="0.16"/>
    <n v="6.7400000000000002E-2"/>
    <n v="0.3"/>
    <n v="0.7"/>
    <n v="6.7151759999999996"/>
    <n v="6.6004584099999999"/>
    <n v="13.315634409999999"/>
    <n v="155"/>
    <s v="91100 VILLABE"/>
    <s v="91100"/>
    <s v=" VILLABE"/>
    <s v="21300CHENOVE"/>
    <s v="21300"/>
    <n v="12"/>
    <s v="CHENOVE"/>
    <n v="279.79899999999998"/>
    <n v="13.315634409999999"/>
  </r>
  <r>
    <n v="1451225"/>
    <x v="210"/>
    <n v="594"/>
    <n v="0.59399999999999997"/>
    <s v="POLE"/>
    <n v="0.16"/>
    <n v="6.7400000000000002E-2"/>
    <n v="0.3"/>
    <n v="0.7"/>
    <n v="15.430124159999998"/>
    <n v="15.166526205599999"/>
    <n v="30.596650365599999"/>
    <n v="190"/>
    <s v="91100 VILLABE"/>
    <s v="91100"/>
    <s v=" VILLABE"/>
    <s v="26750ROMANS SUR ISER"/>
    <s v="26750"/>
    <n v="20"/>
    <s v="ROMANS SUR ISER"/>
    <n v="541.17999999999995"/>
    <n v="30.596650365599999"/>
  </r>
  <r>
    <n v="1451971"/>
    <x v="211"/>
    <n v="200"/>
    <n v="0.2"/>
    <s v="PAEX"/>
    <n v="0.16"/>
    <n v="6.7400000000000002E-2"/>
    <n v="0.3"/>
    <n v="0.7"/>
    <n v="4.958150400000001"/>
    <n v="4.8734486640000005"/>
    <n v="9.8315990640000024"/>
    <n v="165"/>
    <s v="67100 STRASBOURG"/>
    <s v="67100"/>
    <s v=" STRASBOURG"/>
    <s v="91100VILLABE"/>
    <s v="91100"/>
    <n v="12"/>
    <s v="VILLABE"/>
    <n v="516.47400000000005"/>
    <n v="9.8315990640000024"/>
  </r>
  <r>
    <n v="1452037"/>
    <x v="212"/>
    <n v="800"/>
    <n v="0.8"/>
    <s v="PAEX"/>
    <n v="0.16"/>
    <n v="6.7400000000000002E-2"/>
    <n v="0.3"/>
    <n v="0.7"/>
    <n v="29.086771200000001"/>
    <n v="28.589872191999998"/>
    <n v="57.676643392000003"/>
    <n v="360"/>
    <s v="59100 ROUBAIX"/>
    <s v="59100"/>
    <s v=" ROUBAIX"/>
    <s v="24400LECHES/LES"/>
    <s v="24400"/>
    <n v="15"/>
    <s v="LECHES/LES"/>
    <n v="757.46799999999996"/>
    <n v="57.676643391999988"/>
  </r>
  <r>
    <n v="1452476"/>
    <x v="212"/>
    <n v="62"/>
    <n v="6.2E-2"/>
    <s v="PAEX"/>
    <n v="0.16"/>
    <n v="6.7400000000000002E-2"/>
    <n v="0.3"/>
    <n v="0.7"/>
    <n v="0.56578521599999998"/>
    <n v="0.55611971856000009"/>
    <n v="1.1219049345600001"/>
    <n v="100"/>
    <s v="91100 VILLABE"/>
    <s v="91100"/>
    <s v=" VILLABE"/>
    <s v="62450BAPAUME"/>
    <s v="62450"/>
    <n v="12"/>
    <s v="BAPAUME"/>
    <n v="190.11600000000001"/>
    <n v="1.1219049345600001"/>
  </r>
  <r>
    <n v="1453720"/>
    <x v="213"/>
    <n v="148"/>
    <n v="0.14799999999999999"/>
    <s v="PAEX"/>
    <n v="0.16"/>
    <n v="6.7400000000000002E-2"/>
    <n v="0.3"/>
    <n v="0.7"/>
    <n v="2.7027523200000001"/>
    <n v="2.6565803012"/>
    <n v="5.3593326212000001"/>
    <n v="131"/>
    <s v="91100 VILLABE"/>
    <s v="91100"/>
    <s v=" VILLABE"/>
    <s v="39570LONS LE SAUNIER"/>
    <s v="39570"/>
    <n v="20"/>
    <s v="LONS LE SAUNIER"/>
    <n v="380.45499999999998"/>
    <n v="5.3593326211999992"/>
  </r>
  <r>
    <n v="1453008"/>
    <x v="213"/>
    <n v="311"/>
    <n v="0.311"/>
    <s v="PAEX"/>
    <n v="0.16"/>
    <n v="6.7400000000000002E-2"/>
    <n v="0.3"/>
    <n v="0.7"/>
    <n v="4.1902597439999996"/>
    <n v="4.1186761400399998"/>
    <n v="8.3089358840400003"/>
    <n v="132"/>
    <s v="91100 VILLABE"/>
    <s v="91100"/>
    <s v=" VILLABE"/>
    <s v="62780CUCQ"/>
    <s v="62780"/>
    <n v="9"/>
    <s v="CUCQ"/>
    <n v="280.69799999999998"/>
    <n v="8.3089358840400003"/>
  </r>
  <r>
    <n v="1453723"/>
    <x v="213"/>
    <n v="57"/>
    <n v="5.7000000000000002E-2"/>
    <s v="PAEX"/>
    <n v="0.16"/>
    <n v="6.7400000000000002E-2"/>
    <n v="0.3"/>
    <n v="0.7"/>
    <n v="1.4112233280000002"/>
    <n v="1.38711492948"/>
    <n v="2.7983382574800002"/>
    <n v="140"/>
    <s v="91100 VILLABE"/>
    <s v="91100"/>
    <s v=" VILLABE"/>
    <s v="67100STRASBOURG"/>
    <s v="67100"/>
    <n v="15"/>
    <s v="STRASBOURG"/>
    <n v="515.798"/>
    <n v="2.7983382574799998"/>
  </r>
  <r>
    <n v="1452726"/>
    <x v="213"/>
    <n v="450"/>
    <n v="0.45"/>
    <s v="PL"/>
    <n v="0.16"/>
    <n v="6.7400000000000002E-2"/>
    <n v="1"/>
    <n v="0"/>
    <n v="3.9427920000000007"/>
    <n v="0"/>
    <n v="3.9427920000000007"/>
    <n v="123"/>
    <s v="93120 COURNEUVE/LA"/>
    <s v="93120"/>
    <s v=" COURNEUVE/LA"/>
    <s v="91100VILLABE"/>
    <s v="91100"/>
    <n v="12"/>
    <s v="VILLABE"/>
    <n v="54.761000000000003"/>
    <n v="3.9427920000000003"/>
  </r>
  <r>
    <n v="1454811"/>
    <x v="214"/>
    <n v="300"/>
    <n v="0.3"/>
    <s v="PAEX"/>
    <n v="0.16"/>
    <n v="6.7400000000000002E-2"/>
    <n v="0.3"/>
    <n v="0.7"/>
    <n v="3.5493840000000003"/>
    <n v="3.48874869"/>
    <n v="7.0381326900000003"/>
    <n v="100"/>
    <s v="91100 VILLABE"/>
    <s v="91100"/>
    <s v=" VILLABE"/>
    <s v="62138HAISNES"/>
    <s v="62138"/>
    <n v="12"/>
    <s v="HAISNES"/>
    <n v="246.48500000000001"/>
    <n v="7.0381326900000003"/>
  </r>
  <r>
    <n v="1455266"/>
    <x v="215"/>
    <n v="200"/>
    <n v="0.2"/>
    <s v="PAEX"/>
    <n v="0.16"/>
    <n v="6.7400000000000002E-2"/>
    <n v="0.3"/>
    <n v="0.7"/>
    <n v="1.9824672000000003"/>
    <n v="1.948600052"/>
    <n v="3.9310672520000001"/>
    <n v="118"/>
    <s v="60000 BEAUVAIS"/>
    <s v="60000"/>
    <s v=" BEAUVAIS"/>
    <s v="59100ROUBAIX"/>
    <s v="59100"/>
    <n v="12"/>
    <s v="ROUBAIX"/>
    <n v="206.50700000000001"/>
    <n v="3.9310672520000001"/>
  </r>
  <r>
    <n v="1454643"/>
    <x v="216"/>
    <n v="225"/>
    <n v="0.22500000000000001"/>
    <s v="PAEX"/>
    <n v="0.16"/>
    <n v="6.7400000000000002E-2"/>
    <n v="0.3"/>
    <n v="0.7"/>
    <n v="5.6226095999999997"/>
    <n v="5.5265566859999993"/>
    <n v="11.149166286"/>
    <n v="110"/>
    <s v="21300 CHENOVE"/>
    <s v="21300"/>
    <s v=" CHENOVE"/>
    <s v="59100ROUBAIX"/>
    <s v="59100"/>
    <n v="12"/>
    <s v="ROUBAIX"/>
    <n v="520.61199999999997"/>
    <n v="11.149166285999998"/>
  </r>
  <r>
    <n v="1454340"/>
    <x v="216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54622"/>
    <x v="216"/>
    <n v="500"/>
    <n v="0.5"/>
    <s v="POLE"/>
    <n v="0.16"/>
    <n v="6.7400000000000002E-2"/>
    <n v="0.3"/>
    <n v="0.7"/>
    <n v="6.1930320000000005"/>
    <n v="6.08723437"/>
    <n v="12.28026637"/>
    <n v="158"/>
    <s v="8090 CHARLEVILLE MEZ"/>
    <s v="08090"/>
    <s v="CHARLEVILLE MEZ"/>
    <s v="91100VILLABE"/>
    <s v="91100"/>
    <n v="12"/>
    <s v="VILLABE"/>
    <n v="258.04300000000001"/>
    <n v="12.28026637"/>
  </r>
  <r>
    <n v="1456262"/>
    <x v="217"/>
    <n v="600"/>
    <n v="0.6"/>
    <s v="PAEX"/>
    <n v="0.16"/>
    <n v="6.7400000000000002E-2"/>
    <n v="0.3"/>
    <n v="0.7"/>
    <n v="21.6602496"/>
    <n v="21.290220336000001"/>
    <n v="42.950469936000005"/>
    <n v="358"/>
    <s v="40300 PEYREHORADE"/>
    <s v="40300"/>
    <s v=" PEYREHORADE"/>
    <s v="91100VILLABE"/>
    <s v="91100"/>
    <n v="12"/>
    <s v="VILLABE"/>
    <n v="752.09199999999998"/>
    <n v="42.950469936000005"/>
  </r>
  <r>
    <n v="1457123"/>
    <x v="218"/>
    <n v="189"/>
    <n v="0.189"/>
    <s v="PAEX"/>
    <n v="0.16"/>
    <n v="6.7400000000000002E-2"/>
    <n v="0.3"/>
    <n v="0.7"/>
    <n v="2.5464922560000001"/>
    <n v="2.5029896799599998"/>
    <n v="5.0494819359599994"/>
    <n v="100"/>
    <s v="91100 VILLABE"/>
    <s v="91100"/>
    <s v=" VILLABE"/>
    <s v="62780CUCQ"/>
    <s v="62780"/>
    <n v="9"/>
    <s v="CUCQ"/>
    <n v="280.69799999999998"/>
    <n v="5.0494819359599994"/>
  </r>
  <r>
    <n v="1457783"/>
    <x v="219"/>
    <n v="300"/>
    <n v="0.3"/>
    <s v="PAEX"/>
    <n v="0.16"/>
    <n v="6.7400000000000002E-2"/>
    <n v="0.3"/>
    <n v="0.7"/>
    <n v="4.0052879999999993"/>
    <n v="3.9368643299999997"/>
    <n v="7.942152329999999"/>
    <n v="166"/>
    <s v="21300 CHENOVE"/>
    <s v="21300"/>
    <s v=" CHENOVE"/>
    <s v="91100VILLABE"/>
    <s v="91100"/>
    <n v="12"/>
    <s v="VILLABE"/>
    <n v="278.14499999999998"/>
    <n v="7.942152329999999"/>
  </r>
  <r>
    <n v="1457781"/>
    <x v="219"/>
    <n v="450"/>
    <n v="0.45"/>
    <s v="PAEX"/>
    <n v="0.16"/>
    <n v="6.7400000000000002E-2"/>
    <n v="0.3"/>
    <n v="0.7"/>
    <n v="5.3468856000000002"/>
    <n v="5.2555429709999997"/>
    <n v="10.602428571000001"/>
    <n v="250"/>
    <s v="62138 HAISNES"/>
    <s v="62138"/>
    <s v=" HAISNES"/>
    <s v="91100VILLABE"/>
    <s v="91100"/>
    <n v="12"/>
    <s v="VILLABE"/>
    <n v="247.541"/>
    <n v="10.602428571000001"/>
  </r>
  <r>
    <n v="1457742"/>
    <x v="219"/>
    <n v="100"/>
    <n v="0.1"/>
    <s v="PAEX"/>
    <n v="0.16"/>
    <n v="6.7400000000000002E-2"/>
    <n v="0.3"/>
    <n v="0.7"/>
    <n v="1.2775968000000002"/>
    <n v="1.255771188"/>
    <n v="2.5333679880000002"/>
    <n v="100"/>
    <s v="91100 VILLABE"/>
    <s v="91100"/>
    <s v=" VILLABE"/>
    <s v="59100ROUBAIX"/>
    <s v="59100"/>
    <n v="12"/>
    <s v="ROUBAIX"/>
    <n v="266.166"/>
    <n v="2.5333679880000002"/>
  </r>
  <r>
    <n v="1458403"/>
    <x v="220"/>
    <n v="150"/>
    <n v="0.15"/>
    <s v="PAEX"/>
    <n v="0.16"/>
    <n v="6.7400000000000002E-2"/>
    <n v="0.3"/>
    <n v="0.7"/>
    <n v="3.7186128000000003"/>
    <n v="3.6550864980000002"/>
    <n v="7.373699298"/>
    <n v="165"/>
    <s v="67100 STRASBOURG"/>
    <s v="67100"/>
    <s v=" STRASBOURG"/>
    <s v="91100VILLABE"/>
    <s v="91100"/>
    <n v="12"/>
    <s v="VILLABE"/>
    <n v="516.47400000000005"/>
    <n v="7.373699298"/>
  </r>
  <r>
    <n v="1458359"/>
    <x v="221"/>
    <n v="900"/>
    <n v="0.9"/>
    <s v="PL"/>
    <n v="0.16"/>
    <n v="0.16"/>
    <n v="1"/>
    <n v="0"/>
    <n v="7.8855840000000015"/>
    <n v="0"/>
    <n v="7.8855840000000015"/>
    <n v="160"/>
    <s v="93120 COURNEUVE/LA"/>
    <s v="93120"/>
    <s v=" COURNEUVE/LA"/>
    <s v="91100VILLABE"/>
    <s v="91100"/>
    <n v="12"/>
    <s v="VILLABE"/>
    <n v="54.761000000000003"/>
    <n v="7.8855840000000006"/>
  </r>
  <r>
    <n v="1459220"/>
    <x v="222"/>
    <n v="147"/>
    <n v="0.14699999999999999"/>
    <s v="PAEX"/>
    <n v="0.16"/>
    <n v="6.7400000000000002E-2"/>
    <n v="0.3"/>
    <n v="0.7"/>
    <n v="2.68449048"/>
    <n v="2.6386304342999995"/>
    <n v="5.3231209142999996"/>
    <n v="131"/>
    <s v="91100 VILLABE"/>
    <s v="91100"/>
    <s v=" VILLABE"/>
    <s v="39570LONS LE SAUNIER"/>
    <s v="39570"/>
    <n v="20"/>
    <s v="LONS LE SAUNIER"/>
    <n v="380.45499999999998"/>
    <n v="5.3231209142999996"/>
  </r>
  <r>
    <n v="1459469"/>
    <x v="222"/>
    <n v="129"/>
    <n v="0.129"/>
    <s v="PAEX"/>
    <n v="0.16"/>
    <n v="6.7400000000000002E-2"/>
    <n v="0.3"/>
    <n v="0.7"/>
    <n v="3.3375746880000001"/>
    <n v="3.2805577870799998"/>
    <n v="6.6181324750799995"/>
    <n v="190"/>
    <s v="91100 VILLABE"/>
    <s v="91100"/>
    <s v=" VILLABE"/>
    <s v="73490RAVOIRE/LA"/>
    <s v="73490"/>
    <n v="15"/>
    <s v="RAVOIRE/LA"/>
    <n v="539.01400000000001"/>
    <n v="6.6181324750800004"/>
  </r>
  <r>
    <n v="1458865"/>
    <x v="222"/>
    <n v="600"/>
    <n v="0.6"/>
    <s v="PL"/>
    <n v="0.16"/>
    <n v="0.16"/>
    <n v="1"/>
    <n v="0"/>
    <n v="5.2570560000000004"/>
    <n v="0"/>
    <n v="5.2570560000000004"/>
    <n v="100"/>
    <s v="93120 COURNEUVE/LA"/>
    <s v="93120"/>
    <s v=" COURNEUVE/LA"/>
    <s v="91100VILLABE"/>
    <s v="91100"/>
    <n v="12"/>
    <s v="VILLABE"/>
    <n v="54.761000000000003"/>
    <n v="5.2570560000000004"/>
  </r>
  <r>
    <n v="1459249"/>
    <x v="223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459977"/>
    <x v="223"/>
    <n v="80"/>
    <n v="0.08"/>
    <s v="PAEX"/>
    <n v="0.16"/>
    <n v="6.7400000000000002E-2"/>
    <n v="0.3"/>
    <n v="0.7"/>
    <n v="0.98653824000000001"/>
    <n v="0.96968487840000006"/>
    <n v="1.9562231184000001"/>
    <n v="110"/>
    <s v="91100 VILLABE"/>
    <s v="91100"/>
    <s v=" VILLABE"/>
    <s v="8090CHARLEVILLE MEZ"/>
    <s v="8090C"/>
    <n v="19"/>
    <s v="HARLEVILLE MEZ"/>
    <n v="256.911"/>
    <n v="1.9562231184000003"/>
  </r>
  <r>
    <n v="1458804"/>
    <x v="224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60405"/>
    <x v="224"/>
    <n v="600"/>
    <n v="0.6"/>
    <s v="PAEX"/>
    <n v="0.16"/>
    <n v="6.7400000000000002E-2"/>
    <n v="0.3"/>
    <n v="0.7"/>
    <n v="7.6709664000000002"/>
    <n v="7.5399207239999999"/>
    <n v="15.210887123999999"/>
    <n v="157"/>
    <s v="59100 ROUBAIX"/>
    <s v="59100"/>
    <s v=" ROUBAIX"/>
    <s v="91100VILLABE"/>
    <s v="91100"/>
    <n v="12"/>
    <s v="VILLABE"/>
    <n v="266.35300000000001"/>
    <n v="15.210887124000001"/>
  </r>
  <r>
    <n v="1460409"/>
    <x v="224"/>
    <n v="600"/>
    <n v="0.6"/>
    <s v="PAEX"/>
    <n v="0.16"/>
    <n v="6.7400000000000002E-2"/>
    <n v="0.3"/>
    <n v="0.7"/>
    <n v="8.0207136000000006"/>
    <n v="7.8836930760000001"/>
    <n v="15.904406676000001"/>
    <n v="158"/>
    <s v="62780 CUCQ"/>
    <s v="62780"/>
    <s v=" CUCQ"/>
    <s v="91100VILLABE"/>
    <s v="91100"/>
    <n v="12"/>
    <s v="VILLABE"/>
    <n v="278.49700000000001"/>
    <n v="15.904406676000001"/>
  </r>
  <r>
    <n v="1460909"/>
    <x v="225"/>
    <n v="150"/>
    <n v="0.15"/>
    <s v="PAEX"/>
    <n v="0.16"/>
    <n v="6.7400000000000002E-2"/>
    <n v="0.3"/>
    <n v="0.7"/>
    <n v="3.7186128000000003"/>
    <n v="3.6550864980000002"/>
    <n v="7.373699298"/>
    <n v="165"/>
    <s v="67100 STRASBOURG"/>
    <s v="67100"/>
    <s v=" STRASBOURG"/>
    <s v="91100VILLABE"/>
    <s v="91100"/>
    <n v="12"/>
    <s v="VILLABE"/>
    <n v="516.47400000000005"/>
    <n v="7.373699298"/>
  </r>
  <r>
    <n v="1462195"/>
    <x v="226"/>
    <n v="90"/>
    <n v="0.09"/>
    <s v="PAEX"/>
    <n v="0.16"/>
    <n v="6.7400000000000002E-2"/>
    <n v="0.3"/>
    <n v="0.7"/>
    <n v="1.10985552"/>
    <n v="1.0908954881999999"/>
    <n v="2.2007510082000001"/>
    <n v="110"/>
    <s v="91100 VILLABE"/>
    <s v="91100"/>
    <s v=" VILLABE"/>
    <s v="8090CHARLEVILLE MEZ"/>
    <s v="8090C"/>
    <n v="19"/>
    <s v="HARLEVILLE MEZ"/>
    <n v="256.911"/>
    <n v="2.2007510081999997"/>
  </r>
  <r>
    <n v="1462330"/>
    <x v="227"/>
    <n v="450"/>
    <n v="0.45"/>
    <s v="POLE"/>
    <n v="0.16"/>
    <n v="6.7400000000000002E-2"/>
    <n v="0.3"/>
    <n v="0.7"/>
    <n v="17.593675200000003"/>
    <n v="17.293116582"/>
    <n v="34.886791782000003"/>
    <n v="476"/>
    <s v="26750 ROMANS SUR ISER"/>
    <s v="26750"/>
    <s v=" ROMANS SUR ISER"/>
    <s v="59100ROUBAIX"/>
    <s v="59100"/>
    <n v="12"/>
    <s v="ROUBAIX"/>
    <n v="814.52200000000005"/>
    <n v="34.886791782000003"/>
  </r>
  <r>
    <n v="1463751"/>
    <x v="228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63263"/>
    <x v="228"/>
    <n v="600"/>
    <n v="0.6"/>
    <s v="PAEX"/>
    <n v="0.16"/>
    <n v="6.7400000000000002E-2"/>
    <n v="0.3"/>
    <n v="0.7"/>
    <n v="8.0207136000000006"/>
    <n v="7.8836930760000001"/>
    <n v="15.904406676000001"/>
    <n v="158"/>
    <s v="62780 CUCQ"/>
    <s v="62780"/>
    <s v=" CUCQ"/>
    <s v="91100VILLABE"/>
    <s v="91100"/>
    <n v="12"/>
    <s v="VILLABE"/>
    <n v="278.49700000000001"/>
    <n v="15.904406676000001"/>
  </r>
  <r>
    <n v="1463489"/>
    <x v="228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62304"/>
    <x v="228"/>
    <n v="800"/>
    <n v="0.8"/>
    <s v="PAEX"/>
    <n v="0.16"/>
    <n v="6.7400000000000002E-2"/>
    <n v="0.3"/>
    <n v="0.7"/>
    <n v="19.273459200000001"/>
    <n v="18.944204272"/>
    <n v="38.217663471999998"/>
    <n v="275"/>
    <s v="93120 COURNEUVE/LA"/>
    <s v="93120"/>
    <s v=" COURNEUVE/LA"/>
    <s v="67100STRASBOURG"/>
    <s v="67100"/>
    <n v="15"/>
    <s v="STRASBOURG"/>
    <n v="501.91300000000001"/>
    <n v="38.217663471999998"/>
  </r>
  <r>
    <n v="1462708"/>
    <x v="228"/>
    <n v="220"/>
    <n v="0.22"/>
    <s v="PAEX"/>
    <n v="0.16"/>
    <n v="6.7400000000000002E-2"/>
    <n v="0.3"/>
    <n v="0.7"/>
    <n v="2.6494828799999999"/>
    <n v="2.6042208807999998"/>
    <n v="5.2537037607999997"/>
    <n v="100"/>
    <s v="94440 MAROLLES EN BRI"/>
    <s v="94440"/>
    <s v=" MAROLLES EN BRI"/>
    <s v="59100ROUBAIX"/>
    <s v="59100"/>
    <n v="12"/>
    <s v="ROUBAIX"/>
    <n v="250.898"/>
    <n v="5.2537037607999997"/>
  </r>
  <r>
    <n v="1463957"/>
    <x v="229"/>
    <n v="400"/>
    <n v="0.4"/>
    <s v="PAEX"/>
    <n v="0.16"/>
    <n v="6.7400000000000002E-2"/>
    <n v="0.3"/>
    <n v="0.7"/>
    <n v="5.113977600000001"/>
    <n v="5.0266138160000002"/>
    <n v="10.140591416000001"/>
    <n v="157"/>
    <s v="59100 ROUBAIX"/>
    <s v="59100"/>
    <s v=" ROUBAIX"/>
    <s v="91100VILLABE"/>
    <s v="91100"/>
    <n v="12"/>
    <s v="VILLABE"/>
    <n v="266.35300000000001"/>
    <n v="10.140591416000001"/>
  </r>
  <r>
    <n v="1464129"/>
    <x v="230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464684"/>
    <x v="230"/>
    <n v="80"/>
    <n v="0.08"/>
    <s v="PAEX"/>
    <n v="0.16"/>
    <n v="6.7400000000000002E-2"/>
    <n v="0.3"/>
    <n v="0.7"/>
    <n v="0.17904768000000001"/>
    <n v="0.17598894880000002"/>
    <n v="0.35503662880000003"/>
    <n v="80"/>
    <s v="91100 VILLABE"/>
    <s v="91100"/>
    <s v=" VILLABE"/>
    <s v="93130NOISY LE SEC"/>
    <s v="93130"/>
    <n v="17"/>
    <s v="NOISY LE SEC"/>
    <n v="46.627000000000002"/>
    <n v="0.35503662880000003"/>
  </r>
  <r>
    <n v="1464679"/>
    <x v="230"/>
    <n v="80"/>
    <n v="0.08"/>
    <s v="PAEX"/>
    <n v="0.16"/>
    <n v="6.7400000000000002E-2"/>
    <n v="0.3"/>
    <n v="0.7"/>
    <n v="1.0196928000000001"/>
    <n v="1.0022730480000002"/>
    <n v="2.0219658480000002"/>
    <n v="100"/>
    <s v="91100 VILLABE"/>
    <s v="91100"/>
    <s v=" VILLABE"/>
    <s v="59200TOURCOING"/>
    <s v="59200"/>
    <n v="14"/>
    <s v="TOURCOING"/>
    <n v="265.54500000000002"/>
    <n v="2.0219658480000002"/>
  </r>
  <r>
    <n v="1464680"/>
    <x v="230"/>
    <n v="80"/>
    <n v="0.08"/>
    <s v="PAEX"/>
    <n v="0.16"/>
    <n v="6.7400000000000002E-2"/>
    <n v="0.3"/>
    <n v="0.7"/>
    <n v="0.98653824000000001"/>
    <n v="0.96968487840000006"/>
    <n v="1.9562231184000001"/>
    <n v="100"/>
    <s v="91100 VILLABE"/>
    <s v="91100"/>
    <s v=" VILLABE"/>
    <s v="8090CHARLEVILLE MEZ"/>
    <s v="8090C"/>
    <n v="19"/>
    <s v="HARLEVILLE MEZ"/>
    <n v="256.911"/>
    <n v="1.9562231184000003"/>
  </r>
  <r>
    <n v="1464682"/>
    <x v="230"/>
    <n v="80"/>
    <n v="0.08"/>
    <s v="PAEX"/>
    <n v="0.16"/>
    <n v="6.7400000000000002E-2"/>
    <n v="0.3"/>
    <n v="0.7"/>
    <n v="1.0220774400000001"/>
    <n v="1.0046169504"/>
    <n v="2.0266943904000003"/>
    <n v="100"/>
    <s v="91100 VILLABE"/>
    <s v="91100"/>
    <s v=" VILLABE"/>
    <s v="59100ROUBAIX"/>
    <s v="59100"/>
    <n v="12"/>
    <s v="ROUBAIX"/>
    <n v="266.166"/>
    <n v="2.0266943903999999"/>
  </r>
  <r>
    <n v="1464685"/>
    <x v="230"/>
    <n v="80"/>
    <n v="0.08"/>
    <s v="PAEX"/>
    <n v="0.16"/>
    <n v="6.7400000000000002E-2"/>
    <n v="0.3"/>
    <n v="0.7"/>
    <n v="0.95538047999999998"/>
    <n v="0.93905939680000006"/>
    <n v="1.8944398767999999"/>
    <n v="100"/>
    <s v="91100 VILLABE"/>
    <s v="91100"/>
    <s v=" VILLABE"/>
    <s v="59810LESQUIN"/>
    <s v="59810"/>
    <n v="12"/>
    <s v="LESQUIN"/>
    <n v="248.797"/>
    <n v="1.8944398767999999"/>
  </r>
  <r>
    <n v="1464672"/>
    <x v="230"/>
    <n v="80"/>
    <n v="0.08"/>
    <s v="POLE"/>
    <n v="0.16"/>
    <n v="6.7400000000000002E-2"/>
    <n v="0.3"/>
    <n v="0.7"/>
    <n v="1.76066688"/>
    <n v="1.7305888208000002"/>
    <n v="3.4912557008"/>
    <n v="118"/>
    <s v="91100 VILLABE"/>
    <s v="91100"/>
    <s v=" VILLABE"/>
    <s v="19410PERPEZAC LE NOI"/>
    <s v="19410"/>
    <n v="20"/>
    <s v="PERPEZAC LE NOI"/>
    <n v="458.50700000000001"/>
    <n v="3.4912557008"/>
  </r>
  <r>
    <n v="1464678"/>
    <x v="230"/>
    <n v="80"/>
    <n v="0.08"/>
    <s v="PAEX"/>
    <n v="0.16"/>
    <n v="6.7400000000000002E-2"/>
    <n v="0.3"/>
    <n v="0.7"/>
    <n v="1.98066432"/>
    <n v="1.9468279712000001"/>
    <n v="3.9274922912000001"/>
    <n v="140"/>
    <s v="91100 VILLABE"/>
    <s v="91100"/>
    <s v=" VILLABE"/>
    <s v="67100STRASBOURG"/>
    <s v="67100"/>
    <n v="15"/>
    <s v="STRASBOURG"/>
    <n v="515.798"/>
    <n v="3.9274922912000001"/>
  </r>
  <r>
    <n v="1464666"/>
    <x v="230"/>
    <n v="80"/>
    <n v="0.08"/>
    <s v="POLE"/>
    <n v="0.16"/>
    <n v="6.7400000000000002E-2"/>
    <n v="0.3"/>
    <n v="0.7"/>
    <n v="2.8433088000000004"/>
    <n v="2.7947356080000003"/>
    <n v="5.6380444080000007"/>
    <n v="159"/>
    <s v="91100 VILLABE"/>
    <s v="91100"/>
    <s v=" VILLABE"/>
    <s v="13000MARSEILLE"/>
    <s v="13000"/>
    <n v="14"/>
    <s v="MARSEILLE"/>
    <n v="740.44500000000005"/>
    <n v="5.6380444080000007"/>
  </r>
  <r>
    <n v="1464586"/>
    <x v="231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465465"/>
    <x v="231"/>
    <n v="300"/>
    <n v="0.3"/>
    <s v="PAEX"/>
    <n v="0.16"/>
    <n v="6.7400000000000002E-2"/>
    <n v="0.3"/>
    <n v="0.7"/>
    <n v="4.0420511999999995"/>
    <n v="3.9729994919999996"/>
    <n v="8.0150506919999991"/>
    <n v="132"/>
    <s v="91100 VILLABE"/>
    <s v="91100"/>
    <s v=" VILLABE"/>
    <s v="62780CUCQ"/>
    <s v="62780"/>
    <n v="9"/>
    <s v="CUCQ"/>
    <n v="280.69799999999998"/>
    <n v="8.0150506919999991"/>
  </r>
  <r>
    <n v="1464977"/>
    <x v="232"/>
    <n v="250"/>
    <n v="0.25"/>
    <s v="POLE"/>
    <n v="0.16"/>
    <n v="6.7400000000000002E-2"/>
    <n v="0.3"/>
    <n v="0.7"/>
    <n v="6.4983119999999994"/>
    <n v="6.3872991699999995"/>
    <n v="12.885611169999999"/>
    <n v="196"/>
    <s v="26750 ROMANS SUR ISER"/>
    <s v="26750"/>
    <s v=" ROMANS SUR ISER"/>
    <s v="91100VILLABE"/>
    <s v="91100"/>
    <n v="12"/>
    <s v="VILLABE"/>
    <n v="541.52599999999995"/>
    <n v="12.885611169999999"/>
  </r>
  <r>
    <n v="1465450"/>
    <x v="233"/>
    <n v="300"/>
    <n v="0.3"/>
    <s v="PAEX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465453"/>
    <x v="233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466351"/>
    <x v="234"/>
    <n v="150"/>
    <n v="0.15"/>
    <s v="PAEX"/>
    <n v="0.16"/>
    <n v="6.7400000000000002E-2"/>
    <n v="0.3"/>
    <n v="0.7"/>
    <n v="1.8020015999999999"/>
    <n v="1.7712174059999999"/>
    <n v="3.5732190059999995"/>
    <n v="100"/>
    <s v="59810 LESQUIN"/>
    <s v="59810"/>
    <s v=" LESQUIN"/>
    <s v="91100VILLABE"/>
    <s v="91100"/>
    <n v="12"/>
    <s v="VILLABE"/>
    <n v="250.27799999999999"/>
    <n v="3.573219006"/>
  </r>
  <r>
    <n v="1466612"/>
    <x v="234"/>
    <n v="300"/>
    <n v="0.3"/>
    <s v="PAEX"/>
    <n v="0.16"/>
    <n v="6.7400000000000002E-2"/>
    <n v="0.3"/>
    <n v="0.7"/>
    <n v="7.4372256000000005"/>
    <n v="7.3101729960000004"/>
    <n v="14.747398596"/>
    <n v="228"/>
    <s v="67100 STRASBOURG"/>
    <s v="67100"/>
    <s v=" STRASBOURG"/>
    <s v="91100VILLABE"/>
    <s v="91100"/>
    <n v="12"/>
    <s v="VILLABE"/>
    <n v="516.47400000000005"/>
    <n v="14.747398596"/>
  </r>
  <r>
    <n v="1467156"/>
    <x v="234"/>
    <n v="160"/>
    <n v="0.16"/>
    <s v="PAEX"/>
    <n v="0.16"/>
    <n v="6.7400000000000002E-2"/>
    <n v="0.3"/>
    <n v="0.7"/>
    <n v="3.9613286400000001"/>
    <n v="3.8936559424000001"/>
    <n v="7.8549845824000002"/>
    <n v="182"/>
    <s v="91100 VILLABE"/>
    <s v="91100"/>
    <s v=" VILLABE"/>
    <s v="67100STRASBOURG"/>
    <s v="67100"/>
    <n v="15"/>
    <s v="STRASBOURG"/>
    <n v="515.798"/>
    <n v="7.8549845824000002"/>
  </r>
  <r>
    <n v="1467155"/>
    <x v="234"/>
    <n v="160"/>
    <n v="0.16"/>
    <s v="POLE"/>
    <n v="0.16"/>
    <n v="6.7400000000000002E-2"/>
    <n v="0.3"/>
    <n v="0.7"/>
    <n v="5.6866176000000008"/>
    <n v="5.5894712160000006"/>
    <n v="11.276088816000001"/>
    <n v="210"/>
    <s v="91100 VILLABE"/>
    <s v="91100"/>
    <s v=" VILLABE"/>
    <s v="13000MARSEILLE"/>
    <s v="13000"/>
    <n v="14"/>
    <s v="MARSEILLE"/>
    <n v="740.44500000000005"/>
    <n v="11.276088816000001"/>
  </r>
  <r>
    <n v="1467141"/>
    <x v="235"/>
    <n v="750"/>
    <n v="0.75"/>
    <s v="PAEX"/>
    <n v="0.16"/>
    <n v="6.7400000000000002E-2"/>
    <n v="0.3"/>
    <n v="0.7"/>
    <n v="8.9114760000000004"/>
    <n v="8.7592382850000003"/>
    <n v="17.670714285000003"/>
    <n v="390"/>
    <s v="62138 HAISNES"/>
    <s v="62138"/>
    <s v=" HAISNES"/>
    <s v="91100VILLABE"/>
    <s v="91100"/>
    <n v="12"/>
    <s v="VILLABE"/>
    <n v="247.541"/>
    <n v="17.670714284999999"/>
  </r>
  <r>
    <n v="1467925"/>
    <x v="235"/>
    <n v="480"/>
    <n v="0.48"/>
    <s v="PAEX"/>
    <n v="0.16"/>
    <n v="6.7400000000000002E-2"/>
    <n v="0.3"/>
    <n v="0.7"/>
    <n v="6.4672819199999987"/>
    <n v="6.3567991872"/>
    <n v="12.824081107199998"/>
    <n v="132"/>
    <s v="91100 VILLABE"/>
    <s v="91100"/>
    <s v=" VILLABE"/>
    <s v="62780CUCQ"/>
    <s v="62780"/>
    <n v="9"/>
    <s v="CUCQ"/>
    <n v="280.69799999999998"/>
    <n v="12.8240811072"/>
  </r>
  <r>
    <n v="1467994"/>
    <x v="235"/>
    <n v="480"/>
    <n v="0.48"/>
    <s v="PAEX"/>
    <n v="0.16"/>
    <n v="6.7400000000000002E-2"/>
    <n v="0.3"/>
    <n v="0.7"/>
    <n v="5.6790143999999998"/>
    <n v="5.5819979040000005"/>
    <n v="11.261012304000001"/>
    <n v="132"/>
    <s v="91100 VILLABE"/>
    <s v="91100"/>
    <s v=" VILLABE"/>
    <s v="62138HAISNES"/>
    <s v="62138"/>
    <n v="12"/>
    <s v="HAISNES"/>
    <n v="246.48500000000001"/>
    <n v="11.261012303999999"/>
  </r>
  <r>
    <n v="1467970"/>
    <x v="235"/>
    <n v="90"/>
    <n v="0.09"/>
    <s v="PAEX"/>
    <n v="0.16"/>
    <n v="6.7400000000000002E-2"/>
    <n v="0.3"/>
    <n v="0.7"/>
    <n v="2.2282473600000001"/>
    <n v="2.1901814675999995"/>
    <n v="4.4184288275999997"/>
    <n v="140"/>
    <s v="91100 VILLABE"/>
    <s v="91100"/>
    <s v=" VILLABE"/>
    <s v="67100STRASBOURG"/>
    <s v="67100"/>
    <n v="15"/>
    <s v="STRASBOURG"/>
    <n v="515.798"/>
    <n v="4.4184288275999997"/>
  </r>
  <r>
    <n v="1467408"/>
    <x v="236"/>
    <n v="200"/>
    <n v="0.2"/>
    <s v="PAEX"/>
    <n v="0.16"/>
    <n v="6.7400000000000002E-2"/>
    <n v="0.3"/>
    <n v="0.7"/>
    <n v="2.6701920000000001"/>
    <n v="2.6245762199999998"/>
    <n v="5.2947682199999999"/>
    <n v="158"/>
    <s v="21300 CHENOVE"/>
    <s v="21300"/>
    <s v=" CHENOVE"/>
    <s v="91100VILLABE"/>
    <s v="91100"/>
    <n v="12"/>
    <s v="VILLABE"/>
    <n v="278.14499999999998"/>
    <n v="5.2947682199999999"/>
  </r>
  <r>
    <n v="1467684"/>
    <x v="236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468294"/>
    <x v="237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69458"/>
    <x v="238"/>
    <n v="150"/>
    <n v="0.15"/>
    <s v="PAEX"/>
    <n v="0.16"/>
    <n v="6.7400000000000002E-2"/>
    <n v="0.3"/>
    <n v="0.7"/>
    <n v="1.8020015999999999"/>
    <n v="1.7712174059999999"/>
    <n v="3.5732190059999995"/>
    <n v="159"/>
    <s v="59810 LESQUIN"/>
    <s v="59810"/>
    <s v=" LESQUIN"/>
    <s v="91100VILLABE"/>
    <s v="91100"/>
    <n v="12"/>
    <s v="VILLABE"/>
    <n v="250.27799999999999"/>
    <n v="3.573219006"/>
  </r>
  <r>
    <n v="1468036"/>
    <x v="238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469677"/>
    <x v="238"/>
    <n v="70"/>
    <n v="7.0000000000000007E-2"/>
    <s v="PAEX"/>
    <n v="0.16"/>
    <n v="6.7400000000000002E-2"/>
    <n v="0.3"/>
    <n v="0.7"/>
    <n v="0.15666672000000004"/>
    <n v="0.15399033020000003"/>
    <n v="0.31065705020000006"/>
    <n v="80"/>
    <s v="91100 VILLABE"/>
    <s v="91100"/>
    <s v=" VILLABE"/>
    <s v="93130NOISY LE SEC"/>
    <s v="93130"/>
    <n v="17"/>
    <s v="NOISY LE SEC"/>
    <n v="46.627000000000002"/>
    <n v="0.31065705020000001"/>
  </r>
  <r>
    <n v="1469674"/>
    <x v="238"/>
    <n v="140"/>
    <n v="0.14000000000000001"/>
    <s v="PAEX"/>
    <n v="0.16"/>
    <n v="6.7400000000000002E-2"/>
    <n v="0.3"/>
    <n v="0.7"/>
    <n v="1.6719158400000003"/>
    <n v="1.6433539444"/>
    <n v="3.3152697844000003"/>
    <n v="100"/>
    <s v="91100 VILLABE"/>
    <s v="91100"/>
    <s v=" VILLABE"/>
    <s v="59810LESQUIN"/>
    <s v="59810"/>
    <n v="12"/>
    <s v="LESQUIN"/>
    <n v="248.797"/>
    <n v="3.3152697843999999"/>
  </r>
  <r>
    <n v="1469675"/>
    <x v="238"/>
    <n v="120"/>
    <n v="0.12"/>
    <s v="PAEX"/>
    <n v="0.16"/>
    <n v="6.7400000000000002E-2"/>
    <n v="0.3"/>
    <n v="0.7"/>
    <n v="1.5295391999999999"/>
    <n v="1.503409572"/>
    <n v="3.0329487720000001"/>
    <n v="100"/>
    <s v="91100 VILLABE"/>
    <s v="91100"/>
    <s v=" VILLABE"/>
    <s v="59200TOURCOING"/>
    <s v="59200"/>
    <n v="14"/>
    <s v="TOURCOING"/>
    <n v="265.54500000000002"/>
    <n v="3.0329487720000001"/>
  </r>
  <r>
    <n v="1469759"/>
    <x v="238"/>
    <n v="180"/>
    <n v="0.18"/>
    <s v="PAEX"/>
    <n v="0.16"/>
    <n v="6.7400000000000002E-2"/>
    <n v="0.3"/>
    <n v="0.7"/>
    <n v="2.1496060799999999"/>
    <n v="2.1128836427999995"/>
    <n v="4.2624897227999998"/>
    <n v="100"/>
    <s v="91100 VILLABE"/>
    <s v="91100"/>
    <s v=" VILLABE"/>
    <s v="59810LESQUIN"/>
    <s v="59810"/>
    <n v="12"/>
    <s v="LESQUIN"/>
    <n v="248.797"/>
    <n v="4.2624897227999998"/>
  </r>
  <r>
    <n v="1469758"/>
    <x v="238"/>
    <n v="200"/>
    <n v="0.2"/>
    <s v="POLE"/>
    <n v="0.16"/>
    <n v="6.7400000000000002E-2"/>
    <n v="0.3"/>
    <n v="0.7"/>
    <n v="5.1953279999999999"/>
    <n v="5.1065744799999999"/>
    <n v="10.301902479999999"/>
    <n v="123"/>
    <s v="91100 VILLABE"/>
    <s v="91100"/>
    <s v=" VILLABE"/>
    <s v="26750ROMANS SUR ISER"/>
    <s v="26750"/>
    <n v="20"/>
    <s v="ROMANS SUR ISER"/>
    <n v="541.17999999999995"/>
    <n v="10.301902479999999"/>
  </r>
  <r>
    <n v="1469560"/>
    <x v="238"/>
    <n v="160"/>
    <n v="0.16"/>
    <s v="PAEX"/>
    <n v="0.16"/>
    <n v="6.7400000000000002E-2"/>
    <n v="0.3"/>
    <n v="0.7"/>
    <n v="4.1396275200000003"/>
    <n v="4.0689088832000007"/>
    <n v="8.2085364032000001"/>
    <n v="133"/>
    <s v="91100 VILLABE"/>
    <s v="91100"/>
    <s v=" VILLABE"/>
    <s v="73490RAVOIRE/LA"/>
    <s v="73490"/>
    <n v="15"/>
    <s v="RAVOIRE/LA"/>
    <n v="539.01400000000001"/>
    <n v="8.2085364032000001"/>
  </r>
  <r>
    <n v="1469678"/>
    <x v="238"/>
    <n v="120"/>
    <n v="0.12"/>
    <s v="PAEX"/>
    <n v="0.16"/>
    <n v="6.7400000000000002E-2"/>
    <n v="0.3"/>
    <n v="0.7"/>
    <n v="2.9709964799999997"/>
    <n v="2.9202419568"/>
    <n v="5.8912384368000001"/>
    <n v="140"/>
    <s v="91100 VILLABE"/>
    <s v="91100"/>
    <s v=" VILLABE"/>
    <s v="67100STRASBOURG"/>
    <s v="67100"/>
    <n v="15"/>
    <s v="STRASBOURG"/>
    <n v="515.798"/>
    <n v="5.8912384368000001"/>
  </r>
  <r>
    <n v="1469760"/>
    <x v="238"/>
    <n v="180"/>
    <n v="0.18"/>
    <s v="PAEX"/>
    <n v="0.16"/>
    <n v="6.7400000000000002E-2"/>
    <n v="0.3"/>
    <n v="0.7"/>
    <n v="4.4564947200000002"/>
    <n v="4.3803629351999991"/>
    <n v="8.8368576551999993"/>
    <n v="140"/>
    <s v="91100 VILLABE"/>
    <s v="91100"/>
    <s v=" VILLABE"/>
    <s v="67100STRASBOURG"/>
    <s v="67100"/>
    <n v="15"/>
    <s v="STRASBOURG"/>
    <n v="515.798"/>
    <n v="8.8368576551999993"/>
  </r>
  <r>
    <n v="1469441"/>
    <x v="238"/>
    <n v="100"/>
    <n v="0.1"/>
    <s v="POLE"/>
    <n v="0.16"/>
    <n v="6.7400000000000002E-2"/>
    <n v="0.3"/>
    <n v="0.7"/>
    <n v="3.5541360000000006"/>
    <n v="3.4934195100000003"/>
    <n v="7.0475555100000005"/>
    <n v="159"/>
    <s v="91100 VILLABE"/>
    <s v="91100"/>
    <s v=" VILLABE"/>
    <s v="13000MARSEILLE"/>
    <s v="13000"/>
    <n v="14"/>
    <s v="MARSEILLE"/>
    <n v="740.44500000000005"/>
    <n v="7.0475555100000014"/>
  </r>
  <r>
    <n v="1469887"/>
    <x v="239"/>
    <n v="200"/>
    <n v="0.2"/>
    <s v="POLE"/>
    <n v="0.16"/>
    <n v="6.7400000000000002E-2"/>
    <n v="0.3"/>
    <n v="0.7"/>
    <n v="7.8194112000000011"/>
    <n v="7.6858295920000002"/>
    <n v="15.505240792000002"/>
    <n v="210"/>
    <s v="26750 ROMANS SUR ISER"/>
    <s v="26750"/>
    <s v=" ROMANS SUR ISER"/>
    <s v="59100ROUBAIX"/>
    <s v="59100"/>
    <n v="12"/>
    <s v="ROUBAIX"/>
    <n v="814.52200000000005"/>
    <n v="15.505240792"/>
  </r>
  <r>
    <n v="1469883"/>
    <x v="239"/>
    <n v="300"/>
    <n v="0.3"/>
    <s v="PAEX"/>
    <n v="0.16"/>
    <n v="6.7400000000000002E-2"/>
    <n v="0.3"/>
    <n v="0.7"/>
    <n v="7.4372256000000005"/>
    <n v="7.3101729960000004"/>
    <n v="14.747398596"/>
    <n v="253"/>
    <s v="67100 STRASBOURG"/>
    <s v="67100"/>
    <s v=" STRASBOURG"/>
    <s v="91100VILLABE"/>
    <s v="91100"/>
    <n v="12"/>
    <s v="VILLABE"/>
    <n v="516.47400000000005"/>
    <n v="14.747398596"/>
  </r>
  <r>
    <n v="1470075"/>
    <x v="239"/>
    <n v="90"/>
    <n v="0.09"/>
    <s v="PAEX"/>
    <n v="0.16"/>
    <n v="6.7400000000000002E-2"/>
    <n v="0.3"/>
    <n v="0.7"/>
    <n v="1.1498371199999999"/>
    <n v="1.1301940691999999"/>
    <n v="2.2800311891999998"/>
    <n v="100"/>
    <s v="91100 VILLABE"/>
    <s v="91100"/>
    <s v=" VILLABE"/>
    <s v="59100ROUBAIX"/>
    <s v="59100"/>
    <n v="12"/>
    <s v="ROUBAIX"/>
    <n v="266.166"/>
    <n v="2.2800311891999998"/>
  </r>
  <r>
    <n v="1470076"/>
    <x v="239"/>
    <n v="90"/>
    <n v="0.09"/>
    <s v="PAEX"/>
    <n v="0.16"/>
    <n v="6.7400000000000002E-2"/>
    <n v="0.3"/>
    <n v="0.7"/>
    <n v="1.0748030399999999"/>
    <n v="1.0564418213999998"/>
    <n v="2.1312448613999999"/>
    <n v="100"/>
    <s v="91100 VILLABE"/>
    <s v="91100"/>
    <s v=" VILLABE"/>
    <s v="59810LESQUIN"/>
    <s v="59810"/>
    <n v="12"/>
    <s v="LESQUIN"/>
    <n v="248.797"/>
    <n v="2.1312448613999999"/>
  </r>
  <r>
    <n v="1470074"/>
    <x v="239"/>
    <n v="170"/>
    <n v="0.17"/>
    <s v="PAEX"/>
    <n v="0.16"/>
    <n v="6.7400000000000002E-2"/>
    <n v="0.3"/>
    <n v="0.7"/>
    <n v="4.2089116799999999"/>
    <n v="4.1370094388000007"/>
    <n v="8.3459211187999998"/>
    <n v="182"/>
    <s v="91100 VILLABE"/>
    <s v="91100"/>
    <s v=" VILLABE"/>
    <s v="67100STRASBOURG"/>
    <s v="67100"/>
    <n v="15"/>
    <s v="STRASBOURG"/>
    <n v="515.798"/>
    <n v="8.3459211187999998"/>
  </r>
  <r>
    <n v="1470078"/>
    <x v="239"/>
    <n v="340"/>
    <n v="0.34"/>
    <s v="POLE"/>
    <n v="0.16"/>
    <n v="6.7400000000000002E-2"/>
    <n v="0.3"/>
    <n v="0.7"/>
    <n v="12.084062400000002"/>
    <n v="11.877626334000002"/>
    <n v="23.961688734000006"/>
    <n v="285"/>
    <s v="91100 VILLABE"/>
    <s v="91100"/>
    <s v=" VILLABE"/>
    <s v="13000MARSEILLE"/>
    <s v="13000"/>
    <n v="14"/>
    <s v="MARSEILLE"/>
    <n v="740.44500000000005"/>
    <n v="23.961688734000003"/>
  </r>
  <r>
    <n v="1468214"/>
    <x v="239"/>
    <n v="100"/>
    <n v="0.1"/>
    <s v="PAEX"/>
    <n v="0.16"/>
    <n v="6.7400000000000002E-2"/>
    <n v="0.3"/>
    <n v="0.7"/>
    <n v="0.25079520000000005"/>
    <n v="0.24651078200000001"/>
    <n v="0.49730598200000009"/>
    <n v="110"/>
    <s v="93000 BOBIGNY"/>
    <s v="93000"/>
    <s v=" BOBIGNY"/>
    <s v="91100VILLABE"/>
    <s v="91100"/>
    <n v="12"/>
    <s v="VILLABE"/>
    <n v="52.249000000000002"/>
    <n v="0.49730598200000004"/>
  </r>
  <r>
    <n v="1470079"/>
    <x v="239"/>
    <n v="210"/>
    <n v="0.21"/>
    <s v="GV"/>
    <n v="0.24099999999999999"/>
    <n v="0.24099999999999999"/>
    <n v="1"/>
    <n v="0"/>
    <n v="1.7250924599999997"/>
    <n v="0"/>
    <n v="1.7250924599999997"/>
    <n v="100"/>
    <s v="91100 VILLABE"/>
    <s v="91100"/>
    <s v=" VILLABE"/>
    <s v="94440MAROLLES EN BRI"/>
    <s v="94440"/>
    <n v="20"/>
    <s v="MAROLLES EN BRI"/>
    <n v="34.085999999999999"/>
    <n v="1.7250924599999999"/>
  </r>
  <r>
    <n v="1469906"/>
    <x v="240"/>
    <n v="300"/>
    <n v="0.3"/>
    <s v="POLE"/>
    <n v="0.16"/>
    <n v="6.7400000000000002E-2"/>
    <n v="0.3"/>
    <n v="0.7"/>
    <n v="5.4804383999999997"/>
    <n v="5.386814244"/>
    <n v="10.867252644000001"/>
    <n v="200"/>
    <s v="39570 LONS LE SAUNIER"/>
    <s v="39570"/>
    <s v=" LONS LE SAUNIER"/>
    <s v="91100VILLABE"/>
    <s v="91100"/>
    <n v="12"/>
    <s v="VILLABE"/>
    <n v="380.58600000000001"/>
    <n v="10.867252644000001"/>
  </r>
  <r>
    <n v="1470000"/>
    <x v="240"/>
    <n v="300"/>
    <n v="0.3"/>
    <s v="PAEX"/>
    <n v="0.16"/>
    <n v="6.7400000000000002E-2"/>
    <n v="0.3"/>
    <n v="0.7"/>
    <n v="7.7786639999999991"/>
    <n v="7.6457784899999988"/>
    <n v="15.424442489999997"/>
    <n v="200"/>
    <s v="67100 STRASBOURG"/>
    <s v="67100"/>
    <s v=" STRASBOURG"/>
    <s v="59100ROUBAIX"/>
    <s v="59100"/>
    <n v="12"/>
    <s v="ROUBAIX"/>
    <n v="540.18499999999995"/>
    <n v="15.424442489999999"/>
  </r>
  <r>
    <n v="1471644"/>
    <x v="241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69982"/>
    <x v="241"/>
    <n v="1500"/>
    <n v="1.5"/>
    <s v="PAEX"/>
    <n v="0.16"/>
    <n v="6.7400000000000002E-2"/>
    <n v="0.3"/>
    <n v="0.7"/>
    <n v="17.822952000000001"/>
    <n v="17.518476570000001"/>
    <n v="35.341428570000005"/>
    <n v="371"/>
    <s v="62138 HAISNES"/>
    <s v="62138"/>
    <s v=" HAISNES"/>
    <s v="91100VILLABE"/>
    <s v="91100"/>
    <n v="12"/>
    <s v="VILLABE"/>
    <n v="247.541"/>
    <n v="35.341428569999998"/>
  </r>
  <r>
    <n v="1471171"/>
    <x v="241"/>
    <n v="200"/>
    <n v="0.2"/>
    <s v="PL"/>
    <n v="0.16"/>
    <n v="0.24099999999999999"/>
    <n v="1"/>
    <n v="0"/>
    <n v="1.7272320000000001"/>
    <n v="0"/>
    <n v="1.7272320000000001"/>
    <n v="90"/>
    <s v="91100 VILLABE"/>
    <s v="91100"/>
    <s v=" VILLABE"/>
    <s v="93120COURNEUVE/LA"/>
    <s v="93120"/>
    <n v="17"/>
    <s v="COURNEUVE/LA"/>
    <n v="53.975999999999999"/>
    <n v="1.7272319999999999"/>
  </r>
  <r>
    <n v="1470336"/>
    <x v="241"/>
    <n v="300"/>
    <n v="0.3"/>
    <s v="GV"/>
    <n v="0.24099999999999999"/>
    <n v="0.24099999999999999"/>
    <n v="1"/>
    <n v="0"/>
    <n v="2.4575492999999997"/>
    <n v="0"/>
    <n v="2.4575492999999997"/>
    <n v="80"/>
    <s v="94440 MAROLLES EN BRI"/>
    <s v="94440"/>
    <s v=" MAROLLES EN BRI"/>
    <s v="91100VILLABE"/>
    <s v="91100"/>
    <n v="12"/>
    <s v="VILLABE"/>
    <n v="33.991"/>
    <n v="2.4575493000000002"/>
  </r>
  <r>
    <n v="1470226"/>
    <x v="242"/>
    <n v="300"/>
    <n v="0.3"/>
    <s v="POLE"/>
    <n v="0.16"/>
    <n v="6.7400000000000002E-2"/>
    <n v="0.3"/>
    <n v="0.7"/>
    <n v="10.657411199999999"/>
    <n v="10.475347092"/>
    <n v="21.132758291999998"/>
    <n v="265"/>
    <s v="13000 MARSEILLE"/>
    <s v="13000"/>
    <s v=" MARSEILLE"/>
    <s v="91100VILLABE"/>
    <s v="91100"/>
    <n v="12"/>
    <s v="VILLABE"/>
    <n v="740.09799999999996"/>
    <n v="21.132758291999998"/>
  </r>
  <r>
    <n v="1470227"/>
    <x v="243"/>
    <n v="300"/>
    <n v="0.3"/>
    <s v="POLE"/>
    <n v="0.16"/>
    <n v="6.7400000000000002E-2"/>
    <n v="0.3"/>
    <n v="0.7"/>
    <n v="10.657411199999999"/>
    <n v="10.475347092"/>
    <n v="21.132758291999998"/>
    <n v="175"/>
    <s v="13000 MARSEILLE"/>
    <s v="13000"/>
    <s v=" MARSEILLE"/>
    <s v="91100VILLABE"/>
    <s v="91100"/>
    <n v="12"/>
    <s v="VILLABE"/>
    <n v="740.09799999999996"/>
    <n v="21.132758291999998"/>
  </r>
  <r>
    <n v="1471647"/>
    <x v="243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71796"/>
    <x v="243"/>
    <n v="200"/>
    <n v="0.2"/>
    <s v="PAEX"/>
    <n v="0.16"/>
    <n v="6.7400000000000002E-2"/>
    <n v="0.3"/>
    <n v="0.7"/>
    <n v="2.4026688000000003"/>
    <n v="2.3616232079999997"/>
    <n v="4.764292008"/>
    <n v="100"/>
    <s v="59810 LESQUIN"/>
    <s v="59810"/>
    <s v=" LESQUIN"/>
    <s v="91100VILLABE"/>
    <s v="91100"/>
    <n v="12"/>
    <s v="VILLABE"/>
    <n v="250.27799999999999"/>
    <n v="4.7642920079999991"/>
  </r>
  <r>
    <n v="1471722"/>
    <x v="243"/>
    <n v="300"/>
    <n v="0.3"/>
    <s v="POLE"/>
    <n v="0.16"/>
    <n v="6.7400000000000002E-2"/>
    <n v="0.3"/>
    <n v="0.7"/>
    <n v="3.7158191999999999"/>
    <n v="3.6523406220000001"/>
    <n v="7.368159822"/>
    <n v="158"/>
    <s v="8090 CHARLEVILLE MEZ"/>
    <s v="08090"/>
    <s v="CHARLEVILLE MEZ"/>
    <s v="91100VILLABE"/>
    <s v="91100"/>
    <n v="12"/>
    <s v="VILLABE"/>
    <n v="258.04300000000001"/>
    <n v="7.368159822"/>
  </r>
  <r>
    <n v="1474301"/>
    <x v="244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472532"/>
    <x v="244"/>
    <n v="300"/>
    <n v="0.3"/>
    <s v="PAEX"/>
    <n v="0.16"/>
    <n v="6.7400000000000002E-2"/>
    <n v="0.3"/>
    <n v="0.7"/>
    <n v="7.4372256000000005"/>
    <n v="7.3101729960000004"/>
    <n v="14.747398596"/>
    <n v="275"/>
    <s v="67100 STRASBOURG"/>
    <s v="67100"/>
    <s v=" STRASBOURG"/>
    <s v="91100VILLABE"/>
    <s v="91100"/>
    <n v="12"/>
    <s v="VILLABE"/>
    <n v="516.47400000000005"/>
    <n v="14.747398596"/>
  </r>
  <r>
    <n v="1473154"/>
    <x v="244"/>
    <n v="175"/>
    <n v="0.17499999999999999"/>
    <s v="POLE"/>
    <n v="0.16"/>
    <n v="6.7400000000000002E-2"/>
    <n v="0.3"/>
    <n v="0.7"/>
    <n v="2.1048635999999998"/>
    <n v="2.0689055134999998"/>
    <n v="4.1737691134999997"/>
    <n v="100"/>
    <s v="91100 VILLABE"/>
    <s v="91100"/>
    <s v=" VILLABE"/>
    <s v="59243QUAROUBLE"/>
    <s v="59243"/>
    <n v="14"/>
    <s v="QUAROUBLE"/>
    <n v="250.57900000000001"/>
    <n v="4.1737691135000006"/>
  </r>
  <r>
    <n v="1473155"/>
    <x v="244"/>
    <n v="210"/>
    <n v="0.21"/>
    <s v="POLE"/>
    <n v="0.16"/>
    <n v="6.7400000000000002E-2"/>
    <n v="0.3"/>
    <n v="0.7"/>
    <n v="1.6870896000000002"/>
    <n v="1.6582684859999999"/>
    <n v="3.3453580860000001"/>
    <n v="100"/>
    <s v="91100 VILLABE"/>
    <s v="91100"/>
    <s v=" VILLABE"/>
    <s v="89440JOUX LA VILLE"/>
    <s v="89440"/>
    <n v="18"/>
    <s v="JOUX LA VILLE"/>
    <n v="167.37"/>
    <n v="3.3453580860000001"/>
  </r>
  <r>
    <n v="1473153"/>
    <x v="244"/>
    <n v="180"/>
    <n v="0.18"/>
    <s v="POLE"/>
    <n v="0.16"/>
    <n v="6.7400000000000002E-2"/>
    <n v="0.3"/>
    <n v="0.7"/>
    <n v="4.4564947200000002"/>
    <n v="4.3803629351999991"/>
    <n v="8.8368576551999993"/>
    <n v="140"/>
    <s v="91100 VILLABE"/>
    <s v="91100"/>
    <s v=" VILLABE"/>
    <s v="67100STRASBOURG"/>
    <s v="67100"/>
    <n v="15"/>
    <s v="STRASBOURG"/>
    <n v="515.798"/>
    <n v="8.8368576551999993"/>
  </r>
  <r>
    <n v="1472547"/>
    <x v="244"/>
    <n v="1050"/>
    <n v="1.05"/>
    <s v="PL"/>
    <n v="0.16"/>
    <n v="0.16"/>
    <n v="1"/>
    <n v="0"/>
    <n v="9.1998480000000011"/>
    <n v="0"/>
    <n v="9.1998480000000011"/>
    <n v="260"/>
    <s v="93120 COURNEUVE/LA"/>
    <s v="93120"/>
    <s v=" COURNEUVE/LA"/>
    <s v="91100VILLABE"/>
    <s v="91100"/>
    <n v="12"/>
    <s v="VILLABE"/>
    <n v="54.761000000000003"/>
    <n v="9.1998479999999994"/>
  </r>
  <r>
    <n v="1472695"/>
    <x v="245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473584"/>
    <x v="245"/>
    <n v="140"/>
    <n v="0.14000000000000001"/>
    <s v="POLE"/>
    <n v="0.16"/>
    <n v="6.7400000000000002E-2"/>
    <n v="0.3"/>
    <n v="0.7"/>
    <n v="1.1675731200000004"/>
    <n v="1.1476270792000001"/>
    <n v="2.3152001992000004"/>
    <n v="99"/>
    <s v="91100 VILLABE"/>
    <s v="91100"/>
    <s v=" VILLABE"/>
    <s v="76380CANTELEU"/>
    <s v="76380"/>
    <n v="13"/>
    <s v="CANTELEU"/>
    <n v="173.74600000000001"/>
    <n v="2.3152001992"/>
  </r>
  <r>
    <n v="1473583"/>
    <x v="245"/>
    <n v="130"/>
    <n v="0.13"/>
    <s v="POLE"/>
    <n v="0.16"/>
    <n v="6.7400000000000002E-2"/>
    <n v="0.3"/>
    <n v="0.7"/>
    <n v="2.5814131200000001"/>
    <n v="2.5373139791999999"/>
    <n v="5.1187270992"/>
    <n v="117.9"/>
    <s v="91100 VILLABE"/>
    <s v="91100"/>
    <s v=" VILLABE"/>
    <s v="44260LAVAU SUR LOIRE"/>
    <s v="44260"/>
    <n v="20"/>
    <s v="LAVAU SUR LOIRE"/>
    <n v="413.68799999999999"/>
    <n v="5.1187270991999991"/>
  </r>
  <r>
    <n v="1473532"/>
    <x v="245"/>
    <n v="140"/>
    <n v="0.14000000000000001"/>
    <s v="POLE"/>
    <n v="0.16"/>
    <n v="6.7400000000000002E-2"/>
    <n v="0.3"/>
    <n v="0.7"/>
    <n v="3.6221740800000006"/>
    <n v="3.5602952728000004"/>
    <n v="7.182469352800001"/>
    <n v="133"/>
    <s v="91100 VILLABE"/>
    <s v="91100"/>
    <s v=" VILLABE"/>
    <s v="73490RAVOIRE/LA"/>
    <s v="73490"/>
    <n v="15"/>
    <s v="RAVOIRE/LA"/>
    <n v="539.01400000000001"/>
    <n v="7.182469352800001"/>
  </r>
  <r>
    <n v="1473585"/>
    <x v="245"/>
    <n v="600"/>
    <n v="0.6"/>
    <s v="POLE"/>
    <n v="0.16"/>
    <n v="6.7400000000000002E-2"/>
    <n v="0.3"/>
    <n v="0.7"/>
    <n v="21.324816000000002"/>
    <n v="20.960517060000001"/>
    <n v="42.285333059999999"/>
    <n v="444.15"/>
    <s v="91100 VILLABE"/>
    <s v="91100"/>
    <s v=" VILLABE"/>
    <s v="13000MARSEILLE"/>
    <s v="13000"/>
    <n v="14"/>
    <s v="MARSEILLE"/>
    <n v="740.44500000000005"/>
    <n v="42.285333060000006"/>
  </r>
  <r>
    <n v="1473649"/>
    <x v="246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74288"/>
    <x v="246"/>
    <n v="300"/>
    <n v="0.3"/>
    <s v="PAEX"/>
    <n v="0.16"/>
    <n v="6.7400000000000002E-2"/>
    <n v="0.3"/>
    <n v="0.7"/>
    <n v="4.0103568000000003"/>
    <n v="3.9418465380000001"/>
    <n v="7.9522033380000003"/>
    <n v="131"/>
    <s v="62780 CUCQ"/>
    <s v="62780"/>
    <s v=" CUCQ"/>
    <s v="91100VILLABE"/>
    <s v="91100"/>
    <n v="12"/>
    <s v="VILLABE"/>
    <n v="278.49700000000001"/>
    <n v="7.9522033380000003"/>
  </r>
  <r>
    <n v="1473651"/>
    <x v="246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474148"/>
    <x v="246"/>
    <n v="123"/>
    <n v="0.123"/>
    <s v="POLE"/>
    <n v="0.16"/>
    <n v="6.7400000000000002E-2"/>
    <n v="0.3"/>
    <n v="0.7"/>
    <n v="3.1951267199999998"/>
    <n v="3.1405433051999996"/>
    <n v="6.3356700251999989"/>
    <n v="123"/>
    <s v="91100 VILLABE"/>
    <s v="91100"/>
    <s v=" VILLABE"/>
    <s v="26750ROMANS SUR ISER"/>
    <s v="26750"/>
    <n v="20"/>
    <s v="ROMANS SUR ISER"/>
    <n v="541.17999999999995"/>
    <n v="6.3356700251999998"/>
  </r>
  <r>
    <n v="1474149"/>
    <x v="246"/>
    <n v="270"/>
    <n v="0.27"/>
    <s v="POLE"/>
    <n v="0.16"/>
    <n v="6.7400000000000002E-2"/>
    <n v="0.3"/>
    <n v="0.7"/>
    <n v="3.2244091200000002"/>
    <n v="3.1693254642000004"/>
    <n v="6.3937345842000006"/>
    <n v="140"/>
    <s v="91100 VILLABE"/>
    <s v="91100"/>
    <s v=" VILLABE"/>
    <s v="59810LESQUIN"/>
    <s v="59810"/>
    <n v="12"/>
    <s v="LESQUIN"/>
    <n v="248.797"/>
    <n v="6.3937345841999997"/>
  </r>
  <r>
    <n v="1474150"/>
    <x v="246"/>
    <n v="180"/>
    <n v="0.18"/>
    <s v="POLE"/>
    <n v="0.16"/>
    <n v="6.7400000000000002E-2"/>
    <n v="0.3"/>
    <n v="0.7"/>
    <n v="4.9710758400000001"/>
    <n v="4.8861532943999997"/>
    <n v="9.8572291344000007"/>
    <n v="155"/>
    <s v="91100 VILLABE"/>
    <s v="91100"/>
    <s v=" VILLABE"/>
    <s v="33520BRUGES"/>
    <s v="33520"/>
    <n v="11"/>
    <s v="BRUGES"/>
    <n v="575.35599999999999"/>
    <n v="9.8572291343999989"/>
  </r>
  <r>
    <n v="1473711"/>
    <x v="247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74300"/>
    <x v="247"/>
    <n v="150"/>
    <n v="0.15"/>
    <s v="PAEX"/>
    <n v="0.16"/>
    <n v="6.7400000000000002E-2"/>
    <n v="0.3"/>
    <n v="0.7"/>
    <n v="1.8020015999999999"/>
    <n v="1.7712174059999999"/>
    <n v="3.5732190059999995"/>
    <n v="158"/>
    <s v="59810 LESQUIN"/>
    <s v="59810"/>
    <s v=" LESQUIN"/>
    <s v="91100VILLABE"/>
    <s v="91100"/>
    <n v="12"/>
    <s v="VILLABE"/>
    <n v="250.27799999999999"/>
    <n v="3.573219006"/>
  </r>
  <r>
    <n v="1474855"/>
    <x v="247"/>
    <n v="150"/>
    <n v="0.15"/>
    <s v="POLE"/>
    <n v="0.16"/>
    <n v="6.7400000000000002E-2"/>
    <n v="0.3"/>
    <n v="0.7"/>
    <n v="2.7392759999999998"/>
    <n v="2.692480035"/>
    <n v="5.4317560349999994"/>
    <n v="130"/>
    <s v="91100 VILLABE"/>
    <s v="91100"/>
    <s v=" VILLABE"/>
    <s v="39570LONS LE SAUNIER"/>
    <s v="39570"/>
    <n v="20"/>
    <s v="LONS LE SAUNIER"/>
    <n v="380.45499999999998"/>
    <n v="5.4317560349999994"/>
  </r>
  <r>
    <n v="1475340"/>
    <x v="248"/>
    <n v="300"/>
    <n v="0.3"/>
    <s v="POLE"/>
    <n v="0.16"/>
    <n v="6.7400000000000002E-2"/>
    <n v="0.3"/>
    <n v="0.7"/>
    <n v="10.748404799999999"/>
    <n v="10.564786218"/>
    <n v="21.313191017999998"/>
    <n v="175"/>
    <s v="13010 MARSEILLE"/>
    <s v="13010"/>
    <s v=" MARSEILLE"/>
    <s v="91100VILLABE"/>
    <s v="91100"/>
    <n v="12"/>
    <s v="VILLABE"/>
    <n v="746.41700000000003"/>
    <n v="21.313191018000001"/>
  </r>
  <r>
    <n v="1475437"/>
    <x v="248"/>
    <n v="100"/>
    <n v="0.1"/>
    <s v="PAEX"/>
    <n v="0.16"/>
    <n v="6.7400000000000002E-2"/>
    <n v="0.3"/>
    <n v="0.7"/>
    <n v="0.22380960000000003"/>
    <n v="0.219986186"/>
    <n v="0.44379578600000003"/>
    <n v="80"/>
    <s v="91100 VILLABE"/>
    <s v="91100"/>
    <s v=" VILLABE"/>
    <s v="93130NOISY LE SEC"/>
    <s v="93130"/>
    <n v="17"/>
    <s v="NOISY LE SEC"/>
    <n v="46.627000000000002"/>
    <n v="0.44379578600000003"/>
  </r>
  <r>
    <n v="1475438"/>
    <x v="248"/>
    <n v="45"/>
    <n v="4.4999999999999998E-2"/>
    <s v="POLE"/>
    <n v="0.16"/>
    <n v="6.7400000000000002E-2"/>
    <n v="0.3"/>
    <n v="0.7"/>
    <n v="0.99037512000000005"/>
    <n v="0.97345621169999985"/>
    <n v="1.9638313316999998"/>
    <n v="118"/>
    <s v="91100 VILLABE"/>
    <s v="91100"/>
    <s v=" VILLABE"/>
    <s v="19410PERPEZAC LE NOI"/>
    <s v="19410"/>
    <n v="20"/>
    <s v="PERPEZAC LE NOI"/>
    <n v="458.50700000000001"/>
    <n v="1.9638313317"/>
  </r>
  <r>
    <n v="1475940"/>
    <x v="249"/>
    <n v="150"/>
    <n v="0.15"/>
    <s v="PAEX"/>
    <n v="0.16"/>
    <n v="6.7400000000000002E-2"/>
    <n v="0.3"/>
    <n v="0.7"/>
    <n v="1.8138168000000001"/>
    <n v="1.782830763"/>
    <n v="3.5966475630000003"/>
    <n v="158"/>
    <s v="59243 QUAROUBLE"/>
    <s v="59243"/>
    <s v=" QUAROUBLE"/>
    <s v="91100VILLABE"/>
    <s v="91100"/>
    <n v="12"/>
    <s v="VILLABE"/>
    <n v="251.91900000000001"/>
    <n v="3.5966475629999999"/>
  </r>
  <r>
    <n v="1475338"/>
    <x v="249"/>
    <n v="150"/>
    <n v="0.15"/>
    <s v="PAEX"/>
    <n v="0.16"/>
    <n v="6.7400000000000002E-2"/>
    <n v="0.3"/>
    <n v="0.7"/>
    <n v="3.7186128000000003"/>
    <n v="3.6550864980000002"/>
    <n v="7.373699298"/>
    <n v="228"/>
    <s v="67100 STRASBOURG"/>
    <s v="67100"/>
    <s v=" STRASBOURG"/>
    <s v="91100VILLABE"/>
    <s v="91100"/>
    <n v="12"/>
    <s v="VILLABE"/>
    <n v="516.47400000000005"/>
    <n v="7.373699298"/>
  </r>
  <r>
    <n v="1475871"/>
    <x v="249"/>
    <n v="290"/>
    <n v="0.28999999999999998"/>
    <s v="PAEX"/>
    <n v="0.16"/>
    <n v="6.7400000000000002E-2"/>
    <n v="0.3"/>
    <n v="0.7"/>
    <n v="0.64904784000000004"/>
    <n v="0.63795993939999995"/>
    <n v="1.2870077794000001"/>
    <n v="110"/>
    <s v="91100 VILLABE"/>
    <s v="91100"/>
    <s v=" VILLABE"/>
    <s v="93130NOISY LE SEC"/>
    <s v="93130"/>
    <n v="17"/>
    <s v="NOISY LE SEC"/>
    <n v="46.627000000000002"/>
    <n v="1.2870077794000001"/>
  </r>
  <r>
    <n v="1476557"/>
    <x v="250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75942"/>
    <x v="250"/>
    <n v="200"/>
    <n v="0.2"/>
    <s v="POLE"/>
    <n v="0.16"/>
    <n v="6.7400000000000002E-2"/>
    <n v="0.3"/>
    <n v="0.7"/>
    <n v="3.6536256000000003"/>
    <n v="3.5912094960000003"/>
    <n v="7.244835096000001"/>
    <n v="166"/>
    <s v="39570 LONS LE SAUNIER"/>
    <s v="39570"/>
    <s v=" LONS LE SAUNIER"/>
    <s v="91100VILLABE"/>
    <s v="91100"/>
    <n v="12"/>
    <s v="VILLABE"/>
    <n v="380.58600000000001"/>
    <n v="7.2448350960000001"/>
  </r>
  <r>
    <n v="1475768"/>
    <x v="250"/>
    <n v="150"/>
    <n v="0.15"/>
    <s v="GV"/>
    <n v="0.24099999999999999"/>
    <n v="6.7400000000000002E-2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76993"/>
    <x v="251"/>
    <n v="300"/>
    <n v="0.3"/>
    <s v="PAEX"/>
    <n v="0.16"/>
    <n v="6.7400000000000002E-2"/>
    <n v="0.3"/>
    <n v="0.7"/>
    <n v="3.8354832000000001"/>
    <n v="3.769960362"/>
    <n v="7.6054435619999996"/>
    <n v="158"/>
    <s v="59100 ROUBAIX"/>
    <s v="59100"/>
    <s v=" ROUBAIX"/>
    <s v="91100VILLABE"/>
    <s v="91100"/>
    <n v="12"/>
    <s v="VILLABE"/>
    <n v="266.35300000000001"/>
    <n v="7.6054435620000005"/>
  </r>
  <r>
    <n v="1477055"/>
    <x v="251"/>
    <n v="60"/>
    <n v="0.06"/>
    <s v="POLE"/>
    <n v="0.16"/>
    <n v="6.7400000000000002E-2"/>
    <n v="0.3"/>
    <n v="0.7"/>
    <n v="1.05157152"/>
    <n v="1.0336071732000001"/>
    <n v="2.0851786932"/>
    <n v="105"/>
    <s v="91100 VILLABE"/>
    <s v="91100"/>
    <s v=" VILLABE"/>
    <s v="49280CHOLET"/>
    <s v="49280"/>
    <n v="11"/>
    <s v="CHOLET"/>
    <n v="365.12900000000002"/>
    <n v="2.0851786932"/>
  </r>
  <r>
    <n v="1477056"/>
    <x v="251"/>
    <n v="60"/>
    <n v="0.06"/>
    <s v="POLE"/>
    <n v="0.16"/>
    <n v="6.7400000000000002E-2"/>
    <n v="0.3"/>
    <n v="0.7"/>
    <n v="0.98963712000000004"/>
    <n v="0.97273081920000004"/>
    <n v="1.9623679392"/>
    <n v="107.25"/>
    <s v="91100 VILLABE"/>
    <s v="91100"/>
    <s v=" VILLABE"/>
    <s v="44150ANCENIS"/>
    <s v="44150"/>
    <n v="12"/>
    <s v="ANCENIS"/>
    <n v="343.62400000000002"/>
    <n v="1.9623679392000002"/>
  </r>
  <r>
    <n v="1477057"/>
    <x v="251"/>
    <n v="60"/>
    <n v="0.06"/>
    <s v="POLE"/>
    <n v="0.16"/>
    <n v="6.7400000000000002E-2"/>
    <n v="0.3"/>
    <n v="0.7"/>
    <n v="1.2462307199999998"/>
    <n v="1.2249409452"/>
    <n v="2.4711716652"/>
    <n v="130"/>
    <s v="91100 VILLABE"/>
    <s v="91100"/>
    <s v=" VILLABE"/>
    <s v="25300PONTARLIER"/>
    <s v="25300"/>
    <n v="15"/>
    <s v="PONTARLIER"/>
    <n v="432.71899999999999"/>
    <n v="2.4711716652"/>
  </r>
  <r>
    <n v="1477058"/>
    <x v="251"/>
    <n v="350"/>
    <n v="0.35"/>
    <s v="POLE"/>
    <n v="0.16"/>
    <n v="6.7400000000000002E-2"/>
    <n v="0.3"/>
    <n v="0.7"/>
    <n v="4.4715887999999993"/>
    <n v="4.3951991579999996"/>
    <n v="8.8667879579999997"/>
    <n v="220"/>
    <s v="91100 VILLABE"/>
    <s v="91100"/>
    <s v=" VILLABE"/>
    <s v="59100ROUBAIX"/>
    <s v="59100"/>
    <n v="12"/>
    <s v="ROUBAIX"/>
    <n v="266.166"/>
    <n v="8.8667879579999997"/>
  </r>
  <r>
    <n v="1476581"/>
    <x v="251"/>
    <n v="600"/>
    <n v="0.6"/>
    <s v="POLE"/>
    <n v="0.16"/>
    <n v="6.7400000000000002E-2"/>
    <n v="0.3"/>
    <n v="0.7"/>
    <n v="21.324816000000002"/>
    <n v="20.960517060000001"/>
    <n v="42.285333059999999"/>
    <n v="444.15"/>
    <s v="91100 VILLABE"/>
    <s v="91100"/>
    <s v=" VILLABE"/>
    <s v="13000MARSEILLE"/>
    <s v="13000"/>
    <n v="14"/>
    <s v="MARSEILLE"/>
    <n v="740.44500000000005"/>
    <n v="42.285333060000006"/>
  </r>
  <r>
    <n v="1476994"/>
    <x v="252"/>
    <n v="150"/>
    <n v="0.15"/>
    <s v="POLE"/>
    <n v="0.16"/>
    <n v="6.7400000000000002E-2"/>
    <n v="0.3"/>
    <n v="0.7"/>
    <n v="3.8989871999999997"/>
    <n v="3.8323795019999998"/>
    <n v="7.731366701999999"/>
    <n v="196"/>
    <s v="26750 ROMANS SUR ISER"/>
    <s v="26750"/>
    <s v=" ROMANS SUR ISER"/>
    <s v="91100VILLABE"/>
    <s v="91100"/>
    <n v="12"/>
    <s v="VILLABE"/>
    <n v="541.52599999999995"/>
    <n v="7.731366701999999"/>
  </r>
  <r>
    <n v="1476989"/>
    <x v="252"/>
    <n v="600"/>
    <n v="0.6"/>
    <s v="PAEX"/>
    <n v="0.16"/>
    <n v="6.7400000000000002E-2"/>
    <n v="0.3"/>
    <n v="0.7"/>
    <n v="7.2080063999999995"/>
    <n v="7.0848696239999995"/>
    <n v="14.292876023999998"/>
    <n v="206"/>
    <s v="59810 LESQUIN"/>
    <s v="59810"/>
    <s v=" LESQUIN"/>
    <s v="91100VILLABE"/>
    <s v="91100"/>
    <n v="12"/>
    <s v="VILLABE"/>
    <n v="250.27799999999999"/>
    <n v="14.292876024"/>
  </r>
  <r>
    <n v="1477744"/>
    <x v="252"/>
    <n v="150"/>
    <n v="0.15"/>
    <s v="POLE"/>
    <n v="0.16"/>
    <n v="6.7400000000000002E-2"/>
    <n v="0.3"/>
    <n v="0.7"/>
    <n v="3.8809008"/>
    <n v="3.8146020780000001"/>
    <n v="7.6955028780000001"/>
    <n v="133"/>
    <s v="91100 VILLABE"/>
    <s v="91100"/>
    <s v=" VILLABE"/>
    <s v="73490RAVOIRE/LA"/>
    <s v="73490"/>
    <n v="15"/>
    <s v="RAVOIRE/LA"/>
    <n v="539.01400000000001"/>
    <n v="7.6955028780000001"/>
  </r>
  <r>
    <n v="1477743"/>
    <x v="252"/>
    <n v="650"/>
    <n v="0.65"/>
    <s v="POLE"/>
    <n v="0.16"/>
    <n v="6.7400000000000002E-2"/>
    <n v="0.3"/>
    <n v="0.7"/>
    <n v="8.3043791999999996"/>
    <n v="8.1625127220000007"/>
    <n v="16.466891922000002"/>
    <n v="360"/>
    <s v="91100 VILLABE"/>
    <s v="91100"/>
    <s v=" VILLABE"/>
    <s v="59100ROUBAIX"/>
    <s v="59100"/>
    <n v="12"/>
    <s v="ROUBAIX"/>
    <n v="266.166"/>
    <n v="16.466891921999999"/>
  </r>
  <r>
    <n v="1478323"/>
    <x v="253"/>
    <n v="300"/>
    <n v="0.3"/>
    <s v="POLE"/>
    <n v="0.16"/>
    <n v="6.7400000000000002E-2"/>
    <n v="0.3"/>
    <n v="0.7"/>
    <n v="10.748404799999999"/>
    <n v="10.564786218"/>
    <n v="21.313191017999998"/>
    <n v="220"/>
    <s v="13010 MARSEILLE"/>
    <s v="13010"/>
    <s v=" MARSEILLE"/>
    <s v="91100VILLABE"/>
    <s v="91100"/>
    <n v="12"/>
    <s v="VILLABE"/>
    <n v="746.41700000000003"/>
    <n v="21.313191018000001"/>
  </r>
  <r>
    <n v="1476992"/>
    <x v="253"/>
    <n v="300"/>
    <n v="0.3"/>
    <s v="PAEX"/>
    <n v="0.16"/>
    <n v="6.7400000000000002E-2"/>
    <n v="0.3"/>
    <n v="0.7"/>
    <n v="4.0103568000000003"/>
    <n v="3.9418465380000001"/>
    <n v="7.9522033380000003"/>
    <n v="131"/>
    <s v="62780 CUCQ"/>
    <s v="62780"/>
    <s v=" CUCQ"/>
    <s v="91100VILLABE"/>
    <s v="91100"/>
    <n v="12"/>
    <s v="VILLABE"/>
    <n v="278.49700000000001"/>
    <n v="7.9522033380000003"/>
  </r>
  <r>
    <n v="1477816"/>
    <x v="253"/>
    <n v="300"/>
    <n v="0.3"/>
    <s v="PAEX"/>
    <n v="0.16"/>
    <n v="6.7400000000000002E-2"/>
    <n v="0.3"/>
    <n v="0.7"/>
    <n v="7.7786639999999991"/>
    <n v="7.6457784899999988"/>
    <n v="15.424442489999997"/>
    <n v="200"/>
    <s v="67100 STRASBOURG"/>
    <s v="67100"/>
    <s v=" STRASBOURG"/>
    <s v="59100ROUBAIX"/>
    <s v="59100"/>
    <n v="12"/>
    <s v="ROUBAIX"/>
    <n v="540.18499999999995"/>
    <n v="15.424442489999999"/>
  </r>
  <r>
    <n v="1478325"/>
    <x v="253"/>
    <n v="600"/>
    <n v="0.6"/>
    <s v="PAEX"/>
    <n v="0.16"/>
    <n v="6.7400000000000002E-2"/>
    <n v="0.3"/>
    <n v="0.7"/>
    <n v="14.874451200000001"/>
    <n v="14.620345992000001"/>
    <n v="29.494797192"/>
    <n v="253"/>
    <s v="67100 STRASBOURG"/>
    <s v="67100"/>
    <s v=" STRASBOURG"/>
    <s v="91100VILLABE"/>
    <s v="91100"/>
    <n v="12"/>
    <s v="VILLABE"/>
    <n v="516.47400000000005"/>
    <n v="29.494797192"/>
  </r>
  <r>
    <n v="1478396"/>
    <x v="253"/>
    <n v="70"/>
    <n v="7.0000000000000007E-2"/>
    <s v="POLE"/>
    <n v="0.16"/>
    <n v="6.7400000000000002E-2"/>
    <n v="0.3"/>
    <n v="0.7"/>
    <n v="0.82588128000000016"/>
    <n v="0.81177247480000003"/>
    <n v="1.6376537548000001"/>
    <n v="100"/>
    <s v="91100 VILLABE"/>
    <s v="91100"/>
    <s v=" VILLABE"/>
    <s v="62620RUITZ"/>
    <s v="62620"/>
    <n v="10"/>
    <s v="RUITZ"/>
    <n v="245.798"/>
    <n v="1.6376537548000001"/>
  </r>
  <r>
    <n v="1478410"/>
    <x v="253"/>
    <n v="120"/>
    <n v="0.12"/>
    <s v="POLE"/>
    <n v="0.16"/>
    <n v="6.7400000000000002E-2"/>
    <n v="0.3"/>
    <n v="0.7"/>
    <n v="1.5295391999999999"/>
    <n v="1.503409572"/>
    <n v="3.0329487720000001"/>
    <n v="100"/>
    <s v="91100 VILLABE"/>
    <s v="91100"/>
    <s v=" VILLABE"/>
    <s v="59200TOURCOING"/>
    <s v="59200"/>
    <n v="14"/>
    <s v="TOURCOING"/>
    <n v="265.54500000000002"/>
    <n v="3.0329487720000001"/>
  </r>
  <r>
    <n v="1478412"/>
    <x v="253"/>
    <n v="175"/>
    <n v="0.17499999999999999"/>
    <s v="POLE"/>
    <n v="0.16"/>
    <n v="6.7400000000000002E-2"/>
    <n v="0.3"/>
    <n v="0.7"/>
    <n v="2.1048635999999998"/>
    <n v="2.0689055134999998"/>
    <n v="4.1737691134999997"/>
    <n v="100"/>
    <s v="91100 VILLABE"/>
    <s v="91100"/>
    <s v=" VILLABE"/>
    <s v="59243QUAROUBLE"/>
    <s v="59243"/>
    <n v="14"/>
    <s v="QUAROUBLE"/>
    <n v="250.57900000000001"/>
    <n v="4.1737691135000006"/>
  </r>
  <r>
    <n v="1478397"/>
    <x v="253"/>
    <n v="150"/>
    <n v="0.15"/>
    <s v="POLE"/>
    <n v="0.16"/>
    <n v="6.7400000000000002E-2"/>
    <n v="0.3"/>
    <n v="0.7"/>
    <n v="1.2509711999999999"/>
    <n v="1.229600442"/>
    <n v="2.4805716420000001"/>
    <n v="108"/>
    <s v="91100 VILLABE"/>
    <s v="91100"/>
    <s v=" VILLABE"/>
    <s v="76380CANTELEU"/>
    <s v="76380"/>
    <n v="13"/>
    <s v="CANTELEU"/>
    <n v="173.74600000000001"/>
    <n v="2.4805716419999997"/>
  </r>
  <r>
    <n v="1478394"/>
    <x v="253"/>
    <n v="180"/>
    <n v="0.18"/>
    <s v="POLE"/>
    <n v="0.16"/>
    <n v="6.7400000000000002E-2"/>
    <n v="0.3"/>
    <n v="0.7"/>
    <n v="4.6757951999999996"/>
    <n v="4.5959170319999991"/>
    <n v="9.2717122319999987"/>
    <n v="123"/>
    <s v="91100 VILLABE"/>
    <s v="91100"/>
    <s v=" VILLABE"/>
    <s v="26750ROMANS SUR ISER"/>
    <s v="26750"/>
    <n v="20"/>
    <s v="ROMANS SUR ISER"/>
    <n v="541.17999999999995"/>
    <n v="9.2717122320000005"/>
  </r>
  <r>
    <n v="1478399"/>
    <x v="253"/>
    <n v="70"/>
    <n v="7.0000000000000007E-2"/>
    <s v="POLE"/>
    <n v="0.16"/>
    <n v="6.7400000000000002E-2"/>
    <n v="0.3"/>
    <n v="0.7"/>
    <n v="1.4992017600000003"/>
    <n v="1.4735903965999999"/>
    <n v="2.9727921566000002"/>
    <n v="130"/>
    <s v="91100 VILLABE"/>
    <s v="91100"/>
    <s v=" VILLABE"/>
    <s v="85200FONTENAY LE COM"/>
    <s v="85200"/>
    <n v="20"/>
    <s v="FONTENAY LE COM"/>
    <n v="446.19099999999997"/>
    <n v="2.9727921566000002"/>
  </r>
  <r>
    <n v="1478408"/>
    <x v="253"/>
    <n v="100"/>
    <n v="0.1"/>
    <s v="POLE"/>
    <n v="0.16"/>
    <n v="6.7400000000000002E-2"/>
    <n v="0.3"/>
    <n v="0.7"/>
    <n v="0.90519840000000007"/>
    <n v="0.88973459399999999"/>
    <n v="1.7949329940000001"/>
    <n v="130"/>
    <s v="91100 VILLABE"/>
    <s v="91100"/>
    <s v=" VILLABE"/>
    <s v="80090AMIENS"/>
    <s v="80090"/>
    <n v="11"/>
    <s v="AMIENS"/>
    <n v="188.583"/>
    <n v="1.7949329939999998"/>
  </r>
  <r>
    <n v="1478393"/>
    <x v="253"/>
    <n v="270"/>
    <n v="0.27"/>
    <s v="POLE"/>
    <n v="0.16"/>
    <n v="6.7400000000000002E-2"/>
    <n v="0.3"/>
    <n v="0.7"/>
    <n v="6.3384249600000011"/>
    <n v="6.2301435336000006"/>
    <n v="12.568568493600001"/>
    <n v="285"/>
    <s v="91100 VILLABE"/>
    <s v="91100"/>
    <s v=" VILLABE"/>
    <s v="42000ST ETIENNE"/>
    <s v="42000"/>
    <n v="15"/>
    <s v="ST ETIENNE"/>
    <n v="489.07600000000002"/>
    <n v="12.568568493600001"/>
  </r>
  <r>
    <n v="1477758"/>
    <x v="253"/>
    <n v="1800"/>
    <n v="1.8"/>
    <s v="PL"/>
    <n v="0.16"/>
    <n v="0.16"/>
    <n v="1"/>
    <n v="0"/>
    <n v="15.771168000000003"/>
    <n v="0"/>
    <n v="15.771168000000003"/>
    <n v="235"/>
    <s v="93120 COURNEUVE/LA"/>
    <s v="93120"/>
    <s v=" COURNEUVE/LA"/>
    <s v="91100VILLABE"/>
    <s v="91100"/>
    <n v="12"/>
    <s v="VILLABE"/>
    <n v="54.761000000000003"/>
    <n v="15.771168000000001"/>
  </r>
  <r>
    <n v="1478874"/>
    <x v="254"/>
    <n v="100"/>
    <n v="0.1"/>
    <s v="PAEX"/>
    <n v="0.16"/>
    <n v="6.7400000000000002E-2"/>
    <n v="0.3"/>
    <n v="0.7"/>
    <n v="0.22380960000000003"/>
    <n v="0.219986186"/>
    <n v="0.44379578600000003"/>
    <n v="80"/>
    <s v="91100 VILLABE"/>
    <s v="91100"/>
    <s v=" VILLABE"/>
    <s v="93130NOISY LE SEC"/>
    <s v="93130"/>
    <n v="17"/>
    <s v="NOISY LE SEC"/>
    <n v="46.627000000000002"/>
    <n v="0.44379578600000003"/>
  </r>
  <r>
    <n v="1478875"/>
    <x v="254"/>
    <n v="150"/>
    <n v="0.15"/>
    <s v="POLE"/>
    <n v="0.16"/>
    <n v="6.7400000000000002E-2"/>
    <n v="0.3"/>
    <n v="0.7"/>
    <n v="1.2509711999999999"/>
    <n v="1.229600442"/>
    <n v="2.4805716420000001"/>
    <n v="89"/>
    <s v="91100 VILLABE"/>
    <s v="91100"/>
    <s v=" VILLABE"/>
    <s v="76380CANTELEU"/>
    <s v="76380"/>
    <n v="13"/>
    <s v="CANTELEU"/>
    <n v="173.74600000000001"/>
    <n v="2.4805716419999997"/>
  </r>
  <r>
    <n v="1478872"/>
    <x v="254"/>
    <n v="130"/>
    <n v="0.13"/>
    <s v="PAEX"/>
    <n v="0.16"/>
    <n v="6.7400000000000002E-2"/>
    <n v="0.3"/>
    <n v="0.7"/>
    <n v="0.28049424000000006"/>
    <n v="0.27570246339999999"/>
    <n v="0.55619670340000005"/>
    <n v="100"/>
    <s v="91100 VILLABE"/>
    <s v="91100"/>
    <s v=" VILLABE"/>
    <s v="75001PARIS 01"/>
    <s v="75001"/>
    <n v="13"/>
    <s v="PARIS 01"/>
    <n v="44.951000000000001"/>
    <n v="0.55619670339999994"/>
  </r>
  <r>
    <n v="1478873"/>
    <x v="254"/>
    <n v="130"/>
    <n v="0.13"/>
    <s v="POLE"/>
    <n v="0.16"/>
    <n v="6.7400000000000002E-2"/>
    <n v="0.3"/>
    <n v="0.7"/>
    <n v="1.5524932800000002"/>
    <n v="1.5259715197999999"/>
    <n v="3.0784647997999999"/>
    <n v="100"/>
    <s v="91100 VILLABE"/>
    <s v="91100"/>
    <s v=" VILLABE"/>
    <s v="59810LESQUIN"/>
    <s v="59810"/>
    <n v="12"/>
    <s v="LESQUIN"/>
    <n v="248.797"/>
    <n v="3.0784647997999999"/>
  </r>
  <r>
    <n v="1478871"/>
    <x v="254"/>
    <n v="80"/>
    <n v="0.08"/>
    <s v="POLE"/>
    <n v="0.16"/>
    <n v="6.7400000000000002E-2"/>
    <n v="0.3"/>
    <n v="0.7"/>
    <n v="2.7456307200000003"/>
    <n v="2.6987261952000003"/>
    <n v="5.4443569152000002"/>
    <n v="130"/>
    <s v="91100 VILLABE"/>
    <s v="91100"/>
    <s v=" VILLABE"/>
    <s v="31390CARBONNE"/>
    <s v="31390"/>
    <n v="13"/>
    <s v="CARBONNE"/>
    <n v="715.00800000000004"/>
    <n v="5.4443569152000002"/>
  </r>
  <r>
    <n v="1478870"/>
    <x v="254"/>
    <n v="500"/>
    <n v="0.5"/>
    <s v="POLE"/>
    <n v="0.16"/>
    <n v="6.7400000000000002E-2"/>
    <n v="0.3"/>
    <n v="0.7"/>
    <n v="5.9156400000000007"/>
    <n v="5.8145811500000004"/>
    <n v="11.730221150000002"/>
    <n v="340"/>
    <s v="91100 VILLABE"/>
    <s v="91100"/>
    <s v=" VILLABE"/>
    <s v="62138HAISNES"/>
    <s v="62138"/>
    <n v="12"/>
    <s v="HAISNES"/>
    <n v="246.48500000000001"/>
    <n v="11.73022115"/>
  </r>
  <r>
    <n v="1479776"/>
    <x v="255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78775"/>
    <x v="255"/>
    <n v="1000"/>
    <n v="1"/>
    <s v="PAEX"/>
    <n v="0.16"/>
    <n v="6.7400000000000002E-2"/>
    <n v="0.3"/>
    <n v="0.7"/>
    <n v="25.928879999999999"/>
    <n v="25.485928299999998"/>
    <n v="51.414808299999997"/>
    <n v="785"/>
    <s v="67100 STRASBOURG"/>
    <s v="67100"/>
    <s v=" STRASBOURG"/>
    <s v="59100ROUBAIX"/>
    <s v="59100"/>
    <n v="12"/>
    <s v="ROUBAIX"/>
    <n v="540.18499999999995"/>
    <n v="51.414808299999997"/>
  </r>
  <r>
    <n v="1478756"/>
    <x v="255"/>
    <n v="200"/>
    <n v="0.2"/>
    <s v="POLE"/>
    <n v="0.16"/>
    <n v="6.7400000000000002E-2"/>
    <n v="0.3"/>
    <n v="0.7"/>
    <n v="2.4772128000000002"/>
    <n v="2.4348937479999999"/>
    <n v="4.9121065480000006"/>
    <n v="131"/>
    <s v="8090 CHARLEVILLE MEZ"/>
    <s v="08090"/>
    <s v="CHARLEVILLE MEZ"/>
    <s v="91100VILLABE"/>
    <s v="91100"/>
    <n v="12"/>
    <s v="VILLABE"/>
    <n v="258.04300000000001"/>
    <n v="4.9121065479999997"/>
  </r>
  <r>
    <n v="1479659"/>
    <x v="255"/>
    <n v="50"/>
    <n v="0.05"/>
    <s v="POLE"/>
    <n v="0.16"/>
    <n v="6.7400000000000002E-2"/>
    <n v="0.3"/>
    <n v="0.7"/>
    <n v="0.41699040000000004"/>
    <n v="0.40986681400000002"/>
    <n v="0.82685721400000012"/>
    <n v="89"/>
    <s v="91100 VILLABE"/>
    <s v="91100"/>
    <s v=" VILLABE"/>
    <s v="76380CANTELEU"/>
    <s v="76380"/>
    <n v="13"/>
    <s v="CANTELEU"/>
    <n v="173.74600000000001"/>
    <n v="0.82685721400000001"/>
  </r>
  <r>
    <n v="1479705"/>
    <x v="255"/>
    <n v="180"/>
    <n v="0.18"/>
    <s v="POLE"/>
    <n v="0.16"/>
    <n v="6.7400000000000002E-2"/>
    <n v="0.3"/>
    <n v="0.7"/>
    <n v="2.2996742399999999"/>
    <n v="2.2603881383999997"/>
    <n v="4.5600623783999996"/>
    <n v="100"/>
    <s v="91100 VILLABE"/>
    <s v="91100"/>
    <s v=" VILLABE"/>
    <s v="59100ROUBAIX"/>
    <s v="59100"/>
    <n v="12"/>
    <s v="ROUBAIX"/>
    <n v="266.166"/>
    <n v="4.5600623783999996"/>
  </r>
  <r>
    <n v="1479657"/>
    <x v="255"/>
    <n v="100"/>
    <n v="0.1"/>
    <s v="POLE"/>
    <n v="0.16"/>
    <n v="6.7400000000000002E-2"/>
    <n v="0.3"/>
    <n v="0.7"/>
    <n v="1.826184"/>
    <n v="1.79498669"/>
    <n v="3.62117069"/>
    <n v="130"/>
    <s v="91100 VILLABE"/>
    <s v="91100"/>
    <s v=" VILLABE"/>
    <s v="39570LONS LE SAUNIER"/>
    <s v="39570"/>
    <n v="20"/>
    <s v="LONS LE SAUNIER"/>
    <n v="380.45499999999998"/>
    <n v="3.6211706899999996"/>
  </r>
  <r>
    <n v="1479270"/>
    <x v="255"/>
    <n v="150"/>
    <n v="0.15"/>
    <s v="POLE"/>
    <n v="0.16"/>
    <n v="6.7400000000000002E-2"/>
    <n v="0.3"/>
    <n v="0.7"/>
    <n v="3.8809008"/>
    <n v="3.8146020780000001"/>
    <n v="7.6955028780000001"/>
    <n v="133"/>
    <s v="91100 VILLABE"/>
    <s v="91100"/>
    <s v=" VILLABE"/>
    <s v="73490RAVOIRE/LA"/>
    <s v="73490"/>
    <n v="15"/>
    <s v="RAVOIRE/LA"/>
    <n v="539.01400000000001"/>
    <n v="7.6955028780000001"/>
  </r>
  <r>
    <n v="1479658"/>
    <x v="255"/>
    <n v="100"/>
    <n v="0.1"/>
    <s v="POLE"/>
    <n v="0.16"/>
    <n v="6.7400000000000002E-2"/>
    <n v="0.3"/>
    <n v="0.7"/>
    <n v="2.4758304000000004"/>
    <n v="2.4335349640000001"/>
    <n v="4.909365364000001"/>
    <n v="140"/>
    <s v="91100 VILLABE"/>
    <s v="91100"/>
    <s v=" VILLABE"/>
    <s v="67100STRASBOURG"/>
    <s v="67100"/>
    <n v="15"/>
    <s v="STRASBOURG"/>
    <n v="515.798"/>
    <n v="4.9093653640000001"/>
  </r>
  <r>
    <n v="1478759"/>
    <x v="255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80481"/>
    <x v="256"/>
    <n v="100"/>
    <n v="0.1"/>
    <s v="POLE"/>
    <n v="0.16"/>
    <n v="6.7400000000000002E-2"/>
    <n v="0.3"/>
    <n v="0.7"/>
    <n v="2.2008336000000002"/>
    <n v="2.1632360259999999"/>
    <n v="4.364069626"/>
    <n v="118"/>
    <s v="91100 VILLABE"/>
    <s v="91100"/>
    <s v=" VILLABE"/>
    <s v="19410PERPEZAC LE NOI"/>
    <s v="19410"/>
    <n v="20"/>
    <s v="PERPEZAC LE NOI"/>
    <n v="458.50700000000001"/>
    <n v="4.3640696259999991"/>
  </r>
  <r>
    <n v="1480274"/>
    <x v="256"/>
    <n v="71"/>
    <n v="7.0999999999999994E-2"/>
    <s v="POLE"/>
    <n v="0.16"/>
    <n v="6.7400000000000002E-2"/>
    <n v="0.3"/>
    <n v="0.7"/>
    <n v="2.4367472639999996"/>
    <n v="2.3951194982399997"/>
    <n v="4.8318667622399989"/>
    <n v="173"/>
    <s v="91100 VILLABE"/>
    <s v="91100"/>
    <s v=" VILLABE"/>
    <s v="31390CARBONNE"/>
    <s v="31390"/>
    <n v="13"/>
    <s v="CARBONNE"/>
    <n v="715.00800000000004"/>
    <n v="4.8318667622399998"/>
  </r>
  <r>
    <n v="1480278"/>
    <x v="256"/>
    <n v="436"/>
    <n v="0.436"/>
    <s v="POLE"/>
    <n v="0.16"/>
    <n v="6.7400000000000002E-2"/>
    <n v="0.3"/>
    <n v="0.7"/>
    <n v="10.794620543999999"/>
    <n v="10.61021244304"/>
    <n v="21.404832987039999"/>
    <n v="330"/>
    <s v="91100 VILLABE"/>
    <s v="91100"/>
    <s v=" VILLABE"/>
    <s v="67100STRASBOURG"/>
    <s v="67100"/>
    <n v="15"/>
    <s v="STRASBOURG"/>
    <n v="515.798"/>
    <n v="21.404832987040002"/>
  </r>
  <r>
    <n v="1480279"/>
    <x v="256"/>
    <n v="436"/>
    <n v="0.436"/>
    <s v="POLE"/>
    <n v="0.16"/>
    <n v="6.7400000000000002E-2"/>
    <n v="0.3"/>
    <n v="0.7"/>
    <n v="7.9621622399999987"/>
    <n v="7.8261419683999991"/>
    <n v="15.788304208399998"/>
    <n v="360"/>
    <s v="91100 VILLABE"/>
    <s v="91100"/>
    <s v=" VILLABE"/>
    <s v="39570LONS LE SAUNIER"/>
    <s v="39570"/>
    <n v="20"/>
    <s v="LONS LE SAUNIER"/>
    <n v="380.45499999999998"/>
    <n v="15.7883042084"/>
  </r>
  <r>
    <n v="1480275"/>
    <x v="256"/>
    <n v="693"/>
    <n v="0.69299999999999995"/>
    <s v="POLE"/>
    <n v="0.16"/>
    <n v="6.7400000000000002E-2"/>
    <n v="0.3"/>
    <n v="0.7"/>
    <n v="24.630162479999999"/>
    <n v="24.209397204299997"/>
    <n v="48.839559684299999"/>
    <n v="444.15"/>
    <s v="91100 VILLABE"/>
    <s v="91100"/>
    <s v=" VILLABE"/>
    <s v="13000MARSEILLE"/>
    <s v="13000"/>
    <n v="14"/>
    <s v="MARSEILLE"/>
    <n v="740.44500000000005"/>
    <n v="48.839559684299999"/>
  </r>
  <r>
    <n v="1479288"/>
    <x v="256"/>
    <n v="2000"/>
    <n v="2"/>
    <s v="PL"/>
    <n v="0.16"/>
    <n v="0.16"/>
    <n v="1"/>
    <n v="0"/>
    <n v="17.523520000000001"/>
    <n v="0"/>
    <n v="17.523520000000001"/>
    <n v="250"/>
    <s v="93120 COURNEUVE/LA"/>
    <s v="93120"/>
    <s v=" COURNEUVE/LA"/>
    <s v="91100VILLABE"/>
    <s v="91100"/>
    <n v="12"/>
    <s v="VILLABE"/>
    <n v="54.761000000000003"/>
    <n v="17.523520000000001"/>
  </r>
  <r>
    <n v="1479770"/>
    <x v="257"/>
    <n v="200"/>
    <n v="0.2"/>
    <s v="POLE"/>
    <n v="0.16"/>
    <n v="6.7400000000000002E-2"/>
    <n v="0.3"/>
    <n v="0.7"/>
    <n v="5.1986496000000004"/>
    <n v="5.1098393359999994"/>
    <n v="10.308488936"/>
    <n v="239"/>
    <s v="26750 ROMANS SUR ISER"/>
    <s v="26750"/>
    <s v=" ROMANS SUR ISER"/>
    <s v="91100VILLABE"/>
    <s v="91100"/>
    <n v="12"/>
    <s v="VILLABE"/>
    <n v="541.52599999999995"/>
    <n v="10.308488936"/>
  </r>
  <r>
    <n v="1480214"/>
    <x v="257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79944"/>
    <x v="257"/>
    <n v="300"/>
    <n v="0.3"/>
    <s v="PAEX"/>
    <n v="0.16"/>
    <n v="6.7400000000000002E-2"/>
    <n v="0.3"/>
    <n v="0.7"/>
    <n v="7.7786639999999991"/>
    <n v="7.6457784899999988"/>
    <n v="15.424442489999997"/>
    <n v="200"/>
    <s v="67100 STRASBOURG"/>
    <s v="67100"/>
    <s v=" STRASBOURG"/>
    <s v="59100ROUBAIX"/>
    <s v="59100"/>
    <n v="12"/>
    <s v="ROUBAIX"/>
    <n v="540.18499999999995"/>
    <n v="15.424442489999999"/>
  </r>
  <r>
    <n v="1481077"/>
    <x v="257"/>
    <n v="240"/>
    <n v="0.24"/>
    <s v="GV"/>
    <n v="0.24099999999999999"/>
    <n v="0.16"/>
    <n v="1"/>
    <n v="0"/>
    <n v="1.9715342399999998"/>
    <n v="0"/>
    <n v="1.9715342399999998"/>
    <n v="100"/>
    <s v="91100 VILLABE"/>
    <s v="91100"/>
    <s v=" VILLABE"/>
    <s v="94440MAROLLES EN BRI"/>
    <s v="94440"/>
    <n v="20"/>
    <s v="MAROLLES EN BRI"/>
    <n v="34.085999999999999"/>
    <n v="1.9715342399999998"/>
  </r>
  <r>
    <n v="1481138"/>
    <x v="258"/>
    <n v="100"/>
    <n v="0.1"/>
    <s v="PAEX"/>
    <n v="0.16"/>
    <n v="6.7400000000000002E-2"/>
    <n v="0.3"/>
    <n v="0.7"/>
    <n v="2.1891216000000004"/>
    <n v="2.1517241060000001"/>
    <n v="4.3408457060000005"/>
    <n v="145"/>
    <s v="19410 PERPEZAC LE NOI"/>
    <s v="19410"/>
    <s v=" PERPEZAC LE NOI"/>
    <s v="91100VILLABE"/>
    <s v="91100"/>
    <n v="12"/>
    <s v="VILLABE"/>
    <n v="456.06700000000001"/>
    <n v="4.3408457059999996"/>
  </r>
  <r>
    <n v="1480992"/>
    <x v="258"/>
    <n v="300"/>
    <n v="0.3"/>
    <s v="PAEX"/>
    <n v="0.16"/>
    <n v="6.7400000000000002E-2"/>
    <n v="0.3"/>
    <n v="0.7"/>
    <n v="3.8354832000000001"/>
    <n v="3.769960362"/>
    <n v="7.6054435619999996"/>
    <n v="252"/>
    <s v="59100 ROUBAIX"/>
    <s v="59100"/>
    <s v=" ROUBAIX"/>
    <s v="91100VILLABE"/>
    <s v="91100"/>
    <n v="12"/>
    <s v="VILLABE"/>
    <n v="266.35300000000001"/>
    <n v="7.6054435620000005"/>
  </r>
  <r>
    <n v="1480651"/>
    <x v="258"/>
    <n v="150"/>
    <n v="0.15"/>
    <s v="PAEX"/>
    <n v="0.16"/>
    <n v="6.7400000000000002E-2"/>
    <n v="0.3"/>
    <n v="0.7"/>
    <n v="1.8020015999999999"/>
    <n v="1.7712174059999999"/>
    <n v="3.5732190059999995"/>
    <n v="100"/>
    <s v="59810 LESQUIN"/>
    <s v="59810"/>
    <s v=" LESQUIN"/>
    <s v="91100VILLABE"/>
    <s v="91100"/>
    <n v="12"/>
    <s v="VILLABE"/>
    <n v="250.27799999999999"/>
    <n v="3.573219006"/>
  </r>
  <r>
    <n v="1480571"/>
    <x v="258"/>
    <n v="150"/>
    <n v="0.15"/>
    <s v="PAEX"/>
    <n v="0.16"/>
    <n v="6.7400000000000002E-2"/>
    <n v="0.3"/>
    <n v="0.7"/>
    <n v="1.4951159999999999"/>
    <n v="1.469574435"/>
    <n v="2.9646904349999996"/>
    <n v="150"/>
    <s v="60000 BEAUVAIS"/>
    <s v="60000"/>
    <s v=" BEAUVAIS"/>
    <s v="59118WAMBRECHIES"/>
    <s v="59118"/>
    <n v="16"/>
    <s v="WAMBRECHIES"/>
    <n v="207.655"/>
    <n v="2.9646904350000001"/>
  </r>
  <r>
    <n v="1480578"/>
    <x v="258"/>
    <n v="300"/>
    <n v="0.3"/>
    <s v="PAEX"/>
    <n v="0.16"/>
    <n v="6.7400000000000002E-2"/>
    <n v="0.3"/>
    <n v="0.7"/>
    <n v="4.0103568000000003"/>
    <n v="3.9418465380000001"/>
    <n v="7.9522033380000003"/>
    <n v="131"/>
    <s v="62780 CUCQ"/>
    <s v="62780"/>
    <s v=" CUCQ"/>
    <s v="91100VILLABE"/>
    <s v="91100"/>
    <n v="12"/>
    <s v="VILLABE"/>
    <n v="278.49700000000001"/>
    <n v="7.9522033380000003"/>
  </r>
  <r>
    <n v="1480850"/>
    <x v="258"/>
    <n v="300"/>
    <n v="0.3"/>
    <s v="POLE"/>
    <n v="0.16"/>
    <n v="6.7400000000000002E-2"/>
    <n v="0.3"/>
    <n v="0.7"/>
    <n v="3.7158191999999999"/>
    <n v="3.6523406220000001"/>
    <n v="7.368159822"/>
    <n v="178"/>
    <s v="8090 CHARLEVILLE MEZ"/>
    <s v="08090"/>
    <s v="CHARLEVILLE MEZ"/>
    <s v="91100VILLABE"/>
    <s v="91100"/>
    <n v="12"/>
    <s v="VILLABE"/>
    <n v="258.04300000000001"/>
    <n v="7.368159822"/>
  </r>
  <r>
    <n v="1481448"/>
    <x v="258"/>
    <n v="200"/>
    <n v="0.2"/>
    <s v="POLE"/>
    <n v="0.16"/>
    <n v="6.7400000000000002E-2"/>
    <n v="0.3"/>
    <n v="0.7"/>
    <n v="1.6067520000000002"/>
    <n v="1.57930332"/>
    <n v="3.1860553200000004"/>
    <n v="108"/>
    <s v="91100 VILLABE"/>
    <s v="91100"/>
    <s v=" VILLABE"/>
    <s v="89440JOUX LA VILLE"/>
    <s v="89440"/>
    <n v="18"/>
    <s v="JOUX LA VILLE"/>
    <n v="167.37"/>
    <n v="3.1860553200000004"/>
  </r>
  <r>
    <n v="1481372"/>
    <x v="258"/>
    <n v="100"/>
    <n v="0.1"/>
    <s v="POLE"/>
    <n v="0.16"/>
    <n v="6.7400000000000002E-2"/>
    <n v="0.3"/>
    <n v="0.7"/>
    <n v="2.4758304000000004"/>
    <n v="2.4335349640000001"/>
    <n v="4.909365364000001"/>
    <n v="140"/>
    <s v="91100 VILLABE"/>
    <s v="91100"/>
    <s v=" VILLABE"/>
    <s v="67100STRASBOURG"/>
    <s v="67100"/>
    <n v="15"/>
    <s v="STRASBOURG"/>
    <n v="515.798"/>
    <n v="4.9093653640000001"/>
  </r>
  <r>
    <n v="1481078"/>
    <x v="258"/>
    <n v="100"/>
    <n v="0.1"/>
    <s v="POLE"/>
    <n v="0.16"/>
    <n v="6.7400000000000002E-2"/>
    <n v="0.3"/>
    <n v="0.7"/>
    <n v="3.4946928000000006"/>
    <n v="3.434991798"/>
    <n v="6.9296845980000006"/>
    <n v="159"/>
    <s v="91100 VILLABE"/>
    <s v="91100"/>
    <s v=" VILLABE"/>
    <s v="40230ST GEOURS DE MA"/>
    <s v="40230"/>
    <n v="20"/>
    <s v="ST GEOURS DE MA"/>
    <n v="728.06100000000004"/>
    <n v="6.9296845979999997"/>
  </r>
  <r>
    <n v="1481079"/>
    <x v="258"/>
    <n v="450"/>
    <n v="0.45"/>
    <s v="POLE"/>
    <n v="0.16"/>
    <n v="6.7400000000000002E-2"/>
    <n v="0.3"/>
    <n v="0.7"/>
    <n v="16.551453599999999"/>
    <n v="16.268699600999998"/>
    <n v="32.820153200999997"/>
    <n v="720"/>
    <s v="91100 VILLABE"/>
    <s v="91100"/>
    <s v=" VILLABE"/>
    <s v="64230SAUVAGNON"/>
    <s v="64230"/>
    <n v="14"/>
    <s v="SAUVAGNON"/>
    <n v="766.27099999999996"/>
    <n v="32.820153200999997"/>
  </r>
  <r>
    <n v="1481793"/>
    <x v="259"/>
    <n v="300"/>
    <n v="0.3"/>
    <s v="POLE"/>
    <n v="0.16"/>
    <n v="6.7400000000000002E-2"/>
    <n v="0.3"/>
    <n v="0.7"/>
    <n v="10.657411199999999"/>
    <n v="10.475347092"/>
    <n v="21.132758291999998"/>
    <n v="220"/>
    <s v="13000 MARSEILLE"/>
    <s v="13000"/>
    <s v=" MARSEILLE"/>
    <s v="91100VILLABE"/>
    <s v="91100"/>
    <n v="12"/>
    <s v="VILLABE"/>
    <n v="740.09799999999996"/>
    <n v="21.132758291999998"/>
  </r>
  <r>
    <n v="1481389"/>
    <x v="259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81851"/>
    <x v="259"/>
    <n v="1000"/>
    <n v="1"/>
    <s v="PAEX"/>
    <n v="0.16"/>
    <n v="6.7400000000000002E-2"/>
    <n v="0.3"/>
    <n v="0.7"/>
    <n v="24.790752000000001"/>
    <n v="24.367243320000004"/>
    <n v="49.157995320000005"/>
    <n v="350"/>
    <s v="67100 STRASBOURG"/>
    <s v="67100"/>
    <s v=" STRASBOURG"/>
    <s v="91100VILLABE"/>
    <s v="91100"/>
    <n v="12"/>
    <s v="VILLABE"/>
    <n v="516.47400000000005"/>
    <n v="49.157995320000005"/>
  </r>
  <r>
    <n v="1481628"/>
    <x v="259"/>
    <n v="300"/>
    <n v="0.3"/>
    <s v="PAEX"/>
    <n v="0.16"/>
    <n v="6.7400000000000002E-2"/>
    <n v="0.3"/>
    <n v="0.7"/>
    <n v="0.65044800000000003"/>
    <n v="0.63933618000000003"/>
    <n v="1.2897841800000001"/>
    <n v="60"/>
    <s v="91100 VILLABE"/>
    <s v="91100"/>
    <s v=" VILLABE"/>
    <s v="75010PARIS 10"/>
    <s v="75010"/>
    <n v="13"/>
    <s v="PARIS 10"/>
    <n v="45.17"/>
    <n v="1.2897841800000001"/>
  </r>
  <r>
    <n v="1481946"/>
    <x v="259"/>
    <n v="208"/>
    <n v="0.20799999999999999"/>
    <s v="POLE"/>
    <n v="0.16"/>
    <n v="6.7400000000000002E-2"/>
    <n v="0.3"/>
    <n v="0.7"/>
    <n v="2.4839892479999999"/>
    <n v="2.4415544316799997"/>
    <n v="4.9255436796799996"/>
    <n v="100"/>
    <s v="91100 VILLABE"/>
    <s v="91100"/>
    <s v=" VILLABE"/>
    <s v="59810LESQUIN"/>
    <s v="59810"/>
    <n v="12"/>
    <s v="LESQUIN"/>
    <n v="248.797"/>
    <n v="4.9255436796799996"/>
  </r>
  <r>
    <n v="1481701"/>
    <x v="259"/>
    <n v="120"/>
    <n v="0.12"/>
    <s v="POLE"/>
    <n v="0.16"/>
    <n v="6.7400000000000002E-2"/>
    <n v="0.3"/>
    <n v="0.7"/>
    <n v="0.9679564799999999"/>
    <n v="0.95142055680000004"/>
    <n v="1.9193770367999998"/>
    <n v="130"/>
    <s v="91100 VILLABE"/>
    <s v="91100"/>
    <s v=" VILLABE"/>
    <s v="80400HAM"/>
    <s v="80400"/>
    <n v="8"/>
    <s v="HAM"/>
    <n v="168.048"/>
    <n v="1.9193770368"/>
  </r>
  <r>
    <n v="1481027"/>
    <x v="259"/>
    <n v="150"/>
    <n v="0.15"/>
    <s v="GV"/>
    <n v="0.24099999999999999"/>
    <n v="6.7400000000000002E-2"/>
    <n v="1"/>
    <n v="0"/>
    <n v="35.464089899999991"/>
    <n v="0"/>
    <n v="35.464089899999991"/>
    <n v="90"/>
    <s v="62138 HAISNES"/>
    <s v="62138"/>
    <s v=" HAISNES"/>
    <s v="64230SAUVAGNON"/>
    <s v="64230"/>
    <n v="14"/>
    <s v="SAUVAGNON"/>
    <n v="981.02599999999995"/>
    <n v="35.464089899999998"/>
  </r>
  <r>
    <n v="1479290"/>
    <x v="259"/>
    <n v="2000"/>
    <n v="2"/>
    <s v="PL"/>
    <n v="0.16"/>
    <n v="0.16"/>
    <n v="1"/>
    <n v="0"/>
    <n v="17.523520000000001"/>
    <n v="0"/>
    <n v="17.523520000000001"/>
    <n v="250"/>
    <s v="93120 COURNEUVE/LA"/>
    <s v="93120"/>
    <s v=" COURNEUVE/LA"/>
    <s v="91100VILLABE"/>
    <s v="91100"/>
    <n v="12"/>
    <s v="VILLABE"/>
    <n v="54.761000000000003"/>
    <n v="17.523520000000001"/>
  </r>
  <r>
    <n v="1481882"/>
    <x v="260"/>
    <n v="150"/>
    <n v="0.15"/>
    <s v="PAEX"/>
    <n v="0.16"/>
    <n v="6.7400000000000002E-2"/>
    <n v="0.3"/>
    <n v="0.7"/>
    <n v="1.9284912000000001"/>
    <n v="1.8955461419999999"/>
    <n v="3.824037342"/>
    <n v="190"/>
    <s v="59118 WAMBRECHIES"/>
    <s v="59118"/>
    <s v=" WAMBRECHIES"/>
    <s v="91100VILLABE"/>
    <s v="91100"/>
    <n v="12"/>
    <s v="VILLABE"/>
    <n v="267.846"/>
    <n v="3.824037342"/>
  </r>
  <r>
    <n v="1482314"/>
    <x v="260"/>
    <n v="150"/>
    <n v="0.15"/>
    <s v="PAEX"/>
    <n v="0.16"/>
    <n v="6.7400000000000002E-2"/>
    <n v="0.3"/>
    <n v="0.7"/>
    <n v="0.38862720000000001"/>
    <n v="0.38198815199999997"/>
    <n v="0.77061535199999998"/>
    <n v="98"/>
    <s v="91100 VILLABE"/>
    <s v="91100"/>
    <s v=" VILLABE"/>
    <s v="93120COURNEUVE/LA"/>
    <s v="93120"/>
    <n v="17"/>
    <s v="COURNEUVE/LA"/>
    <n v="53.975999999999999"/>
    <n v="0.77061535199999998"/>
  </r>
  <r>
    <n v="1482545"/>
    <x v="260"/>
    <n v="400"/>
    <n v="0.4"/>
    <s v="POLE"/>
    <n v="0.16"/>
    <n v="6.7400000000000002E-2"/>
    <n v="0.3"/>
    <n v="0.7"/>
    <n v="4.7769024"/>
    <n v="4.6952969839999996"/>
    <n v="9.4721993839999996"/>
    <n v="234"/>
    <s v="91100 VILLABE"/>
    <s v="91100"/>
    <s v=" VILLABE"/>
    <s v="59810LESQUIN"/>
    <s v="59810"/>
    <n v="12"/>
    <s v="LESQUIN"/>
    <n v="248.797"/>
    <n v="9.4721993839999996"/>
  </r>
  <r>
    <n v="1482717"/>
    <x v="261"/>
    <n v="200"/>
    <n v="0.2"/>
    <s v="POLE"/>
    <n v="0.16"/>
    <n v="6.7400000000000002E-2"/>
    <n v="0.3"/>
    <n v="0.7"/>
    <n v="5.1986496000000004"/>
    <n v="5.1098393359999994"/>
    <n v="10.308488936"/>
    <n v="239"/>
    <s v="26750 ROMANS SUR ISER"/>
    <s v="26750"/>
    <s v=" ROMANS SUR ISER"/>
    <s v="91100VILLABE"/>
    <s v="91100"/>
    <n v="12"/>
    <s v="VILLABE"/>
    <n v="541.52599999999995"/>
    <n v="10.308488936"/>
  </r>
  <r>
    <n v="1482894"/>
    <x v="261"/>
    <n v="300"/>
    <n v="0.3"/>
    <s v="PAEX"/>
    <n v="0.16"/>
    <n v="6.7400000000000002E-2"/>
    <n v="0.3"/>
    <n v="0.7"/>
    <n v="2.9902319999999998"/>
    <n v="2.9391488699999999"/>
    <n v="5.9293808699999992"/>
    <n v="230"/>
    <s v="60000 BEAUVAIS"/>
    <s v="60000"/>
    <s v=" BEAUVAIS"/>
    <s v="59118WAMBRECHIES"/>
    <s v="59118"/>
    <n v="16"/>
    <s v="WAMBRECHIES"/>
    <n v="207.655"/>
    <n v="5.9293808700000001"/>
  </r>
  <r>
    <n v="1483081"/>
    <x v="261"/>
    <n v="128"/>
    <n v="0.128"/>
    <s v="PAEX"/>
    <n v="0.16"/>
    <n v="6.7400000000000002E-2"/>
    <n v="0.3"/>
    <n v="0.7"/>
    <n v="0.28647628800000002"/>
    <n v="0.28158231808"/>
    <n v="0.56805860608000003"/>
    <n v="80"/>
    <s v="91100 VILLABE"/>
    <s v="91100"/>
    <s v=" VILLABE"/>
    <s v="93130NOISY LE SEC"/>
    <s v="93130"/>
    <n v="17"/>
    <s v="NOISY LE SEC"/>
    <n v="46.627000000000002"/>
    <n v="0.56805860608000003"/>
  </r>
  <r>
    <n v="1483766"/>
    <x v="261"/>
    <n v="174"/>
    <n v="0.17399999999999999"/>
    <s v="POLE"/>
    <n v="0.16"/>
    <n v="6.7400000000000002E-2"/>
    <n v="0.3"/>
    <n v="0.7"/>
    <n v="6.0807654720000004"/>
    <n v="5.9768857285199992"/>
    <n v="12.057651200519999"/>
    <n v="250"/>
    <s v="91100 VILLABE"/>
    <s v="91100"/>
    <s v=" VILLABE"/>
    <s v="40230ST GEOURS DE MA"/>
    <s v="40230"/>
    <n v="20"/>
    <s v="ST GEOURS DE MA"/>
    <n v="728.06100000000004"/>
    <n v="12.057651200520001"/>
  </r>
  <r>
    <n v="1482632"/>
    <x v="261"/>
    <n v="150"/>
    <n v="0.15"/>
    <s v="PAEX"/>
    <n v="0.16"/>
    <n v="6.7400000000000002E-2"/>
    <n v="0.3"/>
    <n v="0.7"/>
    <n v="1.6228008"/>
    <n v="1.5950779530000001"/>
    <n v="3.2178787529999999"/>
    <n v="158"/>
    <s v="93000 BOBIGNY"/>
    <s v="93000"/>
    <s v=" BOBIGNY"/>
    <s v="59118WAMBRECHIES"/>
    <s v="59118"/>
    <n v="16"/>
    <s v="WAMBRECHIES"/>
    <n v="225.38900000000001"/>
    <n v="3.2178787529999999"/>
  </r>
  <r>
    <n v="1482530"/>
    <x v="261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81897"/>
    <x v="262"/>
    <n v="150"/>
    <n v="0.15"/>
    <s v="PAEX"/>
    <n v="0.16"/>
    <n v="6.7400000000000002E-2"/>
    <n v="0.3"/>
    <n v="0.7"/>
    <n v="1.9284912000000001"/>
    <n v="1.8955461419999999"/>
    <n v="3.824037342"/>
    <n v="249"/>
    <s v="59118 WAMBRECHIES"/>
    <s v="59118"/>
    <s v=" WAMBRECHIES"/>
    <s v="91100VILLABE"/>
    <s v="91100"/>
    <n v="12"/>
    <s v="VILLABE"/>
    <n v="267.846"/>
    <n v="3.824037342"/>
  </r>
  <r>
    <n v="1483764"/>
    <x v="262"/>
    <n v="80"/>
    <n v="0.08"/>
    <s v="POLE"/>
    <n v="0.16"/>
    <n v="6.7400000000000002E-2"/>
    <n v="0.3"/>
    <n v="0.7"/>
    <n v="0.5125824000000001"/>
    <n v="0.50382578400000011"/>
    <n v="1.0164081840000003"/>
    <n v="105"/>
    <s v="91100 VILLABE"/>
    <s v="91100"/>
    <s v=" VILLABE"/>
    <s v="60000BEAUVAIS"/>
    <s v="60000"/>
    <n v="13"/>
    <s v="BEAUVAIS"/>
    <n v="133.48500000000001"/>
    <n v="1.0164081840000001"/>
  </r>
  <r>
    <n v="1483765"/>
    <x v="262"/>
    <n v="174"/>
    <n v="0.17399999999999999"/>
    <s v="POLE"/>
    <n v="0.16"/>
    <n v="6.7400000000000002E-2"/>
    <n v="0.3"/>
    <n v="0.7"/>
    <n v="3.8294504640000002"/>
    <n v="3.7640306852399998"/>
    <n v="7.5934811492400005"/>
    <n v="195"/>
    <s v="91100 VILLABE"/>
    <s v="91100"/>
    <s v=" VILLABE"/>
    <s v="19410PERPEZAC LE NOI"/>
    <s v="19410"/>
    <n v="20"/>
    <s v="PERPEZAC LE NOI"/>
    <n v="458.50700000000001"/>
    <n v="7.5934811492399996"/>
  </r>
  <r>
    <n v="1483666"/>
    <x v="262"/>
    <n v="291"/>
    <n v="0.29099999999999998"/>
    <s v="POLE"/>
    <n v="0.16"/>
    <n v="6.7400000000000002E-2"/>
    <n v="0.3"/>
    <n v="0.7"/>
    <n v="2.6341273439999999"/>
    <n v="2.5891276685399998"/>
    <n v="5.2232550125399992"/>
    <n v="200"/>
    <s v="91100 VILLABE"/>
    <s v="91100"/>
    <s v=" VILLABE"/>
    <s v="80090AMIENS"/>
    <s v="80090"/>
    <n v="11"/>
    <s v="AMIENS"/>
    <n v="188.583"/>
    <n v="5.2232550125399992"/>
  </r>
  <r>
    <n v="1483767"/>
    <x v="262"/>
    <n v="432"/>
    <n v="0.432"/>
    <s v="POLE"/>
    <n v="0.16"/>
    <n v="6.7400000000000002E-2"/>
    <n v="0.3"/>
    <n v="0.7"/>
    <n v="10.695587328"/>
    <n v="10.512871044479999"/>
    <n v="21.208458372479999"/>
    <n v="330"/>
    <s v="91100 VILLABE"/>
    <s v="91100"/>
    <s v=" VILLABE"/>
    <s v="67100STRASBOURG"/>
    <s v="67100"/>
    <n v="15"/>
    <s v="STRASBOURG"/>
    <n v="515.798"/>
    <n v="21.208458372479999"/>
  </r>
  <r>
    <n v="1482328"/>
    <x v="262"/>
    <n v="1200"/>
    <n v="1.2"/>
    <s v="AFF"/>
    <n v="6.7400000000000002E-2"/>
    <n v="6.7400000000000002E-2"/>
    <n v="1"/>
    <n v="0"/>
    <n v="21.542630639999999"/>
    <n v="0"/>
    <n v="21.542630639999999"/>
    <n v="200"/>
    <s v="59100 ROUBAIX"/>
    <s v="59100"/>
    <s v=" ROUBAIX"/>
    <s v="91100VILLABE"/>
    <s v="91100"/>
    <n v="12"/>
    <s v="VILLABE"/>
    <n v="266.35300000000001"/>
    <n v="21.542630640000002"/>
  </r>
  <r>
    <n v="1483505"/>
    <x v="263"/>
    <n v="300"/>
    <n v="0.3"/>
    <s v="PAEX"/>
    <n v="0.16"/>
    <n v="6.7400000000000002E-2"/>
    <n v="0.3"/>
    <n v="0.7"/>
    <n v="3.6040031999999997"/>
    <n v="3.5424348119999998"/>
    <n v="7.1464380119999991"/>
    <n v="158"/>
    <s v="59810 LESQUIN"/>
    <s v="59810"/>
    <s v=" LESQUIN"/>
    <s v="91100VILLABE"/>
    <s v="91100"/>
    <n v="12"/>
    <s v="VILLABE"/>
    <n v="250.27799999999999"/>
    <n v="7.146438012"/>
  </r>
  <r>
    <n v="1483506"/>
    <x v="263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484217"/>
    <x v="264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84210"/>
    <x v="264"/>
    <n v="600"/>
    <n v="0.6"/>
    <s v="PAEX"/>
    <n v="0.16"/>
    <n v="6.7400000000000002E-2"/>
    <n v="0.3"/>
    <n v="0.7"/>
    <n v="14.874451200000001"/>
    <n v="14.620345992000001"/>
    <n v="29.494797192"/>
    <n v="253"/>
    <s v="67100 STRASBOURG"/>
    <s v="67100"/>
    <s v=" STRASBOURG"/>
    <s v="91100VILLABE"/>
    <s v="91100"/>
    <n v="12"/>
    <s v="VILLABE"/>
    <n v="516.47400000000005"/>
    <n v="29.494797192"/>
  </r>
  <r>
    <n v="1482898"/>
    <x v="264"/>
    <n v="150"/>
    <n v="0.15"/>
    <s v="PAEX"/>
    <n v="0.16"/>
    <n v="6.7400000000000002E-2"/>
    <n v="0.3"/>
    <n v="0.7"/>
    <n v="3.8714975999999997"/>
    <n v="3.8053595159999998"/>
    <n v="7.676857115999999"/>
    <n v="160"/>
    <s v="73490 RAVOIRE/LA"/>
    <s v="73490"/>
    <s v=" RAVOIRE/LA"/>
    <s v="91100VILLABE"/>
    <s v="91100"/>
    <n v="12"/>
    <s v="VILLABE"/>
    <n v="537.70799999999997"/>
    <n v="7.6768571159999999"/>
  </r>
  <r>
    <n v="1484207"/>
    <x v="264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484872"/>
    <x v="264"/>
    <n v="52"/>
    <n v="5.1999999999999998E-2"/>
    <s v="POLE"/>
    <n v="0.16"/>
    <n v="6.7400000000000002E-2"/>
    <n v="0.3"/>
    <n v="0.7"/>
    <n v="0.66435033599999993"/>
    <n v="0.65300101775999997"/>
    <n v="1.3173513537599999"/>
    <n v="100"/>
    <s v="91100 VILLABE"/>
    <s v="91100"/>
    <s v=" VILLABE"/>
    <s v="59100ROUBAIX"/>
    <s v="59100"/>
    <n v="12"/>
    <s v="ROUBAIX"/>
    <n v="266.166"/>
    <n v="1.3173513537599999"/>
  </r>
  <r>
    <n v="1484873"/>
    <x v="264"/>
    <n v="128"/>
    <n v="0.128"/>
    <s v="POLE"/>
    <n v="0.16"/>
    <n v="6.7400000000000002E-2"/>
    <n v="0.3"/>
    <n v="0.7"/>
    <n v="1.6315084800000001"/>
    <n v="1.6036368768"/>
    <n v="3.2351453568000004"/>
    <n v="100"/>
    <s v="91100 VILLABE"/>
    <s v="91100"/>
    <s v=" VILLABE"/>
    <s v="59200TOURCOING"/>
    <s v="59200"/>
    <n v="14"/>
    <s v="TOURCOING"/>
    <n v="265.54500000000002"/>
    <n v="3.2351453568000004"/>
  </r>
  <r>
    <n v="1484874"/>
    <x v="264"/>
    <n v="163"/>
    <n v="0.16300000000000001"/>
    <s v="POLE"/>
    <n v="0.16"/>
    <n v="6.7400000000000002E-2"/>
    <n v="0.3"/>
    <n v="0.7"/>
    <n v="4.217245536000001"/>
    <n v="4.1452009247600001"/>
    <n v="8.3624464607600011"/>
    <n v="133"/>
    <s v="91100 VILLABE"/>
    <s v="91100"/>
    <s v=" VILLABE"/>
    <s v="73490RAVOIRE/LA"/>
    <s v="73490"/>
    <n v="15"/>
    <s v="RAVOIRE/LA"/>
    <n v="539.01400000000001"/>
    <n v="8.3624464607600011"/>
  </r>
  <r>
    <n v="1484867"/>
    <x v="264"/>
    <n v="204"/>
    <n v="0.20399999999999999"/>
    <s v="POLE"/>
    <n v="0.16"/>
    <n v="6.7400000000000002E-2"/>
    <n v="0.3"/>
    <n v="0.7"/>
    <n v="5.0506940160000005"/>
    <n v="4.9644113265599996"/>
    <n v="10.01510534256"/>
    <n v="140"/>
    <s v="91100 VILLABE"/>
    <s v="91100"/>
    <s v=" VILLABE"/>
    <s v="67100STRASBOURG"/>
    <s v="67100"/>
    <n v="15"/>
    <s v="STRASBOURG"/>
    <n v="515.798"/>
    <n v="10.01510534256"/>
  </r>
  <r>
    <n v="1484870"/>
    <x v="264"/>
    <n v="81"/>
    <n v="8.1000000000000003E-2"/>
    <s v="POLE"/>
    <n v="0.16"/>
    <n v="6.7400000000000002E-2"/>
    <n v="0.3"/>
    <n v="0.7"/>
    <n v="2.9379049920000004"/>
    <n v="2.8877157817200003"/>
    <n v="5.8256207737200008"/>
    <n v="168"/>
    <s v="91100 VILLABE"/>
    <s v="91100"/>
    <s v=" VILLABE"/>
    <s v="4100MANOSQUE"/>
    <s v="4100M"/>
    <n v="12"/>
    <s v="ANOSQUE"/>
    <n v="755.63400000000001"/>
    <n v="5.8256207737199999"/>
  </r>
  <r>
    <n v="1484869"/>
    <x v="264"/>
    <n v="41"/>
    <n v="4.1000000000000002E-2"/>
    <s v="POLE"/>
    <n v="0.16"/>
    <n v="6.7400000000000002E-2"/>
    <n v="0.3"/>
    <n v="0.7"/>
    <n v="1.4071357440000001"/>
    <n v="1.3830971750400001"/>
    <n v="2.7902329190400001"/>
    <n v="173"/>
    <s v="91100 VILLABE"/>
    <s v="91100"/>
    <s v=" VILLABE"/>
    <s v="31390CARBONNE"/>
    <s v="31390"/>
    <n v="13"/>
    <s v="CARBONNE"/>
    <n v="715.00800000000004"/>
    <n v="2.7902329190400001"/>
  </r>
  <r>
    <n v="1484871"/>
    <x v="264"/>
    <n v="275"/>
    <n v="0.27500000000000002"/>
    <s v="POLE"/>
    <n v="0.16"/>
    <n v="6.7400000000000002E-2"/>
    <n v="0.3"/>
    <n v="0.7"/>
    <n v="7.1435760000000004"/>
    <n v="7.0215399100000004"/>
    <n v="14.165115910000001"/>
    <n v="225"/>
    <s v="91100 VILLABE"/>
    <s v="91100"/>
    <s v=" VILLABE"/>
    <s v="26750ROMANS SUR ISER"/>
    <s v="26750"/>
    <n v="20"/>
    <s v="ROMANS SUR ISER"/>
    <n v="541.17999999999995"/>
    <n v="14.165115910000001"/>
  </r>
  <r>
    <n v="1484684"/>
    <x v="265"/>
    <n v="300"/>
    <n v="0.3"/>
    <s v="POLE"/>
    <n v="0.16"/>
    <n v="6.7400000000000002E-2"/>
    <n v="0.3"/>
    <n v="0.7"/>
    <n v="10.657411199999999"/>
    <n v="10.475347092"/>
    <n v="21.132758291999998"/>
    <n v="280"/>
    <s v="13000 MARSEILLE"/>
    <s v="13000"/>
    <s v=" MARSEILLE"/>
    <s v="91100VILLABE"/>
    <s v="91100"/>
    <n v="12"/>
    <s v="VILLABE"/>
    <n v="740.09799999999996"/>
    <n v="21.132758291999998"/>
  </r>
  <r>
    <n v="1484747"/>
    <x v="265"/>
    <n v="450"/>
    <n v="0.45"/>
    <s v="PAEX"/>
    <n v="0.16"/>
    <n v="6.7400000000000002E-2"/>
    <n v="0.3"/>
    <n v="0.7"/>
    <n v="5.7532248000000008"/>
    <n v="5.6549405430000004"/>
    <n v="11.408165343"/>
    <n v="220"/>
    <s v="59100 ROUBAIX"/>
    <s v="59100"/>
    <s v=" ROUBAIX"/>
    <s v="91100VILLABE"/>
    <s v="91100"/>
    <n v="12"/>
    <s v="VILLABE"/>
    <n v="266.35300000000001"/>
    <n v="11.408165343"/>
  </r>
  <r>
    <n v="1485338"/>
    <x v="265"/>
    <n v="261"/>
    <n v="0.26100000000000001"/>
    <s v="POLE"/>
    <n v="0.16"/>
    <n v="6.7400000000000002E-2"/>
    <n v="0.3"/>
    <n v="0.7"/>
    <n v="3.1169288160000002"/>
    <n v="3.0636812820600001"/>
    <n v="6.1806100980600007"/>
    <n v="140"/>
    <s v="91100 VILLABE"/>
    <s v="91100"/>
    <s v=" VILLABE"/>
    <s v="59810LESQUIN"/>
    <s v="59810"/>
    <n v="12"/>
    <s v="LESQUIN"/>
    <n v="248.797"/>
    <n v="6.1806100980599998"/>
  </r>
  <r>
    <n v="1485337"/>
    <x v="265"/>
    <n v="864"/>
    <n v="0.86399999999999999"/>
    <s v="POLE"/>
    <n v="0.16"/>
    <n v="6.7400000000000002E-2"/>
    <n v="0.3"/>
    <n v="0.7"/>
    <n v="11.038436352"/>
    <n v="10.849863064319999"/>
    <n v="21.888299416319999"/>
    <n v="405"/>
    <s v="91100 VILLABE"/>
    <s v="91100"/>
    <s v=" VILLABE"/>
    <s v="59100ROUBAIX"/>
    <s v="59100"/>
    <n v="12"/>
    <s v="ROUBAIX"/>
    <n v="266.166"/>
    <n v="21.888299416319999"/>
  </r>
  <r>
    <n v="1485340"/>
    <x v="265"/>
    <n v="200"/>
    <n v="0.2"/>
    <s v="GV"/>
    <n v="0.24099999999999999"/>
    <n v="0.24099999999999999"/>
    <n v="1"/>
    <n v="0"/>
    <n v="1.1150106"/>
    <n v="0"/>
    <n v="1.1150106"/>
    <n v="80"/>
    <s v="91100 VILLABE"/>
    <s v="91100"/>
    <s v=" VILLABE"/>
    <s v="91300MASSY"/>
    <s v="91300"/>
    <n v="10"/>
    <s v="MASSY"/>
    <n v="23.132999999999999"/>
    <n v="1.1150105999999997"/>
  </r>
  <r>
    <n v="1485503"/>
    <x v="266"/>
    <n v="100"/>
    <n v="0.1"/>
    <s v="PAEX"/>
    <n v="0.16"/>
    <n v="6.7400000000000002E-2"/>
    <n v="0.3"/>
    <n v="0.7"/>
    <n v="2.1891216000000004"/>
    <n v="2.1517241060000001"/>
    <n v="4.3408457060000005"/>
    <n v="145"/>
    <s v="19410 PERPEZAC LE NOI"/>
    <s v="19410"/>
    <s v=" PERPEZAC LE NOI"/>
    <s v="91100VILLABE"/>
    <s v="91100"/>
    <n v="12"/>
    <s v="VILLABE"/>
    <n v="456.06700000000001"/>
    <n v="4.3408457059999996"/>
  </r>
  <r>
    <n v="1485205"/>
    <x v="266"/>
    <n v="200"/>
    <n v="0.2"/>
    <s v="PAEX"/>
    <n v="0.16"/>
    <n v="6.7400000000000002E-2"/>
    <n v="0.3"/>
    <n v="0.7"/>
    <n v="2.6701920000000001"/>
    <n v="2.6245762199999998"/>
    <n v="5.2947682199999999"/>
    <n v="188"/>
    <s v="21300 CHENOVE"/>
    <s v="21300"/>
    <s v=" CHENOVE"/>
    <s v="91100VILLABE"/>
    <s v="91100"/>
    <n v="12"/>
    <s v="VILLABE"/>
    <n v="278.14499999999998"/>
    <n v="5.2947682199999999"/>
  </r>
  <r>
    <n v="1484546"/>
    <x v="266"/>
    <n v="250"/>
    <n v="0.25"/>
    <s v="PAEX"/>
    <n v="0.16"/>
    <n v="6.7400000000000002E-2"/>
    <n v="0.3"/>
    <n v="0.7"/>
    <n v="9.2057640000000003"/>
    <n v="9.0484988650000009"/>
    <n v="18.254262865000001"/>
    <n v="250"/>
    <s v="64230 SAUVAGNON"/>
    <s v="64230"/>
    <s v=" SAUVAGNON"/>
    <s v="91100VILLABE"/>
    <s v="91100"/>
    <n v="12"/>
    <s v="VILLABE"/>
    <n v="767.14700000000005"/>
    <n v="18.254262865000001"/>
  </r>
  <r>
    <n v="1486103"/>
    <x v="266"/>
    <n v="250"/>
    <n v="0.25"/>
    <s v="PAEX"/>
    <n v="0.16"/>
    <n v="6.7400000000000002E-2"/>
    <n v="0.3"/>
    <n v="0.7"/>
    <n v="0.64771199999999995"/>
    <n v="0.63664692000000001"/>
    <n v="1.2843589199999998"/>
    <n v="80"/>
    <s v="91100 VILLABE"/>
    <s v="91100"/>
    <s v=" VILLABE"/>
    <s v="93120COURNEUVE/LA"/>
    <s v="93120"/>
    <n v="17"/>
    <s v="COURNEUVE/LA"/>
    <n v="53.975999999999999"/>
    <n v="1.2843589200000001"/>
  </r>
  <r>
    <n v="1485666"/>
    <x v="266"/>
    <n v="45"/>
    <n v="4.4999999999999998E-2"/>
    <s v="POLE"/>
    <n v="0.16"/>
    <n v="6.7400000000000002E-2"/>
    <n v="0.3"/>
    <n v="0.7"/>
    <n v="0.54901800000000001"/>
    <n v="0.5396389425"/>
    <n v="1.0886569425000001"/>
    <n v="100"/>
    <s v="91100 VILLABE"/>
    <s v="91100"/>
    <s v=" VILLABE"/>
    <s v="59800LILLE"/>
    <s v="59800"/>
    <n v="10"/>
    <s v="LILLE"/>
    <n v="254.17500000000001"/>
    <n v="1.0886569425000001"/>
  </r>
  <r>
    <n v="1485667"/>
    <x v="266"/>
    <n v="45"/>
    <n v="4.4999999999999998E-2"/>
    <s v="POLE"/>
    <n v="0.16"/>
    <n v="6.7400000000000002E-2"/>
    <n v="0.3"/>
    <n v="0.7"/>
    <n v="0.57357720000000001"/>
    <n v="0.56377858949999993"/>
    <n v="1.1373557894999999"/>
    <n v="100"/>
    <s v="91100 VILLABE"/>
    <s v="91100"/>
    <s v=" VILLABE"/>
    <s v="59200TOURCOING"/>
    <s v="59200"/>
    <n v="14"/>
    <s v="TOURCOING"/>
    <n v="265.54500000000002"/>
    <n v="1.1373557895000002"/>
  </r>
  <r>
    <n v="1485665"/>
    <x v="266"/>
    <n v="47"/>
    <n v="4.7E-2"/>
    <s v="POLE"/>
    <n v="0.16"/>
    <n v="6.7400000000000002E-2"/>
    <n v="0.3"/>
    <n v="0.7"/>
    <n v="0.87992121600000006"/>
    <n v="0.86488922856000006"/>
    <n v="1.7448104445600001"/>
    <n v="119.1"/>
    <s v="91100 VILLABE"/>
    <s v="91100"/>
    <s v=" VILLABE"/>
    <s v="87000LIMOGES"/>
    <s v="87000"/>
    <n v="12"/>
    <s v="LIMOGES"/>
    <n v="390.036"/>
    <n v="1.7448104445599999"/>
  </r>
  <r>
    <n v="1485668"/>
    <x v="266"/>
    <n v="90"/>
    <n v="0.09"/>
    <s v="POLE"/>
    <n v="0.16"/>
    <n v="6.7400000000000002E-2"/>
    <n v="0.3"/>
    <n v="0.7"/>
    <n v="1.3684766399999999"/>
    <n v="1.3450984973999998"/>
    <n v="2.7135751373999994"/>
    <n v="150"/>
    <s v="91100 VILLABE"/>
    <s v="91100"/>
    <s v=" VILLABE"/>
    <s v="53120GORRON"/>
    <s v="53120"/>
    <n v="11"/>
    <s v="GORRON"/>
    <n v="316.77699999999999"/>
    <n v="2.7135751374000003"/>
  </r>
  <r>
    <n v="1485213"/>
    <x v="266"/>
    <n v="2000"/>
    <n v="2"/>
    <s v="PL"/>
    <n v="0.16"/>
    <n v="0.16"/>
    <n v="1"/>
    <n v="0"/>
    <n v="17.523520000000001"/>
    <n v="0"/>
    <n v="17.523520000000001"/>
    <n v="280"/>
    <s v="93120 COURNEUVE/LA"/>
    <s v="93120"/>
    <s v=" COURNEUVE/LA"/>
    <s v="91100VILLABE"/>
    <s v="91100"/>
    <n v="12"/>
    <s v="VILLABE"/>
    <n v="54.761000000000003"/>
    <n v="17.523520000000001"/>
  </r>
  <r>
    <n v="1485061"/>
    <x v="266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86022"/>
    <x v="267"/>
    <n v="200"/>
    <n v="0.2"/>
    <s v="POLE"/>
    <n v="0.16"/>
    <n v="6.7400000000000002E-2"/>
    <n v="0.3"/>
    <n v="0.7"/>
    <n v="5.1986496000000004"/>
    <n v="5.1098393359999994"/>
    <n v="10.308488936"/>
    <n v="239"/>
    <s v="26750 ROMANS SUR ISER"/>
    <s v="26750"/>
    <s v=" ROMANS SUR ISER"/>
    <s v="91100VILLABE"/>
    <s v="91100"/>
    <n v="12"/>
    <s v="VILLABE"/>
    <n v="541.52599999999995"/>
    <n v="10.308488936"/>
  </r>
  <r>
    <n v="1485751"/>
    <x v="267"/>
    <n v="150"/>
    <n v="0.15"/>
    <s v="PAEX"/>
    <n v="0.16"/>
    <n v="6.7400000000000002E-2"/>
    <n v="0.3"/>
    <n v="0.7"/>
    <n v="1.8020015999999999"/>
    <n v="1.7712174059999999"/>
    <n v="3.5732190059999995"/>
    <n v="158"/>
    <s v="59810 LESQUIN"/>
    <s v="59810"/>
    <s v=" LESQUIN"/>
    <s v="91100VILLABE"/>
    <s v="91100"/>
    <n v="12"/>
    <s v="VILLABE"/>
    <n v="250.27799999999999"/>
    <n v="3.573219006"/>
  </r>
  <r>
    <n v="1485653"/>
    <x v="267"/>
    <n v="400"/>
    <n v="0.4"/>
    <s v="PAEX"/>
    <n v="0.16"/>
    <n v="6.7400000000000002E-2"/>
    <n v="0.3"/>
    <n v="0.7"/>
    <n v="14.729222400000003"/>
    <n v="14.477598184000001"/>
    <n v="29.206820584000006"/>
    <n v="300"/>
    <s v="64230 SAUVAGNON"/>
    <s v="64230"/>
    <s v=" SAUVAGNON"/>
    <s v="91100VILLABE"/>
    <s v="91100"/>
    <n v="12"/>
    <s v="VILLABE"/>
    <n v="767.14700000000005"/>
    <n v="29.206820584000003"/>
  </r>
  <r>
    <n v="1485697"/>
    <x v="267"/>
    <n v="150"/>
    <n v="0.15"/>
    <s v="PAEX"/>
    <n v="0.16"/>
    <n v="6.7400000000000002E-2"/>
    <n v="0.3"/>
    <n v="0.7"/>
    <n v="3.7186128000000003"/>
    <n v="3.6550864980000002"/>
    <n v="7.373699298"/>
    <n v="253"/>
    <s v="67100 STRASBOURG"/>
    <s v="67100"/>
    <s v=" STRASBOURG"/>
    <s v="91100VILLABE"/>
    <s v="91100"/>
    <n v="12"/>
    <s v="VILLABE"/>
    <n v="516.47400000000005"/>
    <n v="7.373699298"/>
  </r>
  <r>
    <n v="1486656"/>
    <x v="267"/>
    <n v="103"/>
    <n v="0.10299999999999999"/>
    <s v="POLE"/>
    <n v="0.16"/>
    <n v="6.7400000000000002E-2"/>
    <n v="0.3"/>
    <n v="0.7"/>
    <n v="1.8809695199999998"/>
    <n v="1.8488362906999998"/>
    <n v="3.7298058106999994"/>
    <n v="130"/>
    <s v="91100 VILLABE"/>
    <s v="91100"/>
    <s v=" VILLABE"/>
    <s v="39570LONS LE SAUNIER"/>
    <s v="39570"/>
    <n v="20"/>
    <s v="LONS LE SAUNIER"/>
    <n v="380.45499999999998"/>
    <n v="3.7298058106999998"/>
  </r>
  <r>
    <n v="1486657"/>
    <x v="267"/>
    <n v="51"/>
    <n v="5.0999999999999997E-2"/>
    <s v="POLE"/>
    <n v="0.16"/>
    <n v="6.7400000000000002E-2"/>
    <n v="0.3"/>
    <n v="0.7"/>
    <n v="1.089976896"/>
    <n v="1.0713564573600001"/>
    <n v="2.1613333533599999"/>
    <n v="145"/>
    <s v="91100 VILLABE"/>
    <s v="91100"/>
    <s v=" VILLABE"/>
    <s v="69800ST PRIEST"/>
    <s v="69800"/>
    <n v="14"/>
    <s v="ST PRIEST"/>
    <n v="445.25200000000001"/>
    <n v="2.1613333533599999"/>
  </r>
  <r>
    <n v="1486655"/>
    <x v="267"/>
    <n v="76"/>
    <n v="7.5999999999999998E-2"/>
    <s v="POLE"/>
    <n v="0.16"/>
    <n v="6.7400000000000002E-2"/>
    <n v="0.3"/>
    <n v="0.7"/>
    <n v="2.0988986880000002"/>
    <n v="2.0630425020800001"/>
    <n v="4.1619411900800003"/>
    <n v="155"/>
    <s v="91100 VILLABE"/>
    <s v="91100"/>
    <s v=" VILLABE"/>
    <s v="33520BRUGES"/>
    <s v="33520"/>
    <n v="11"/>
    <s v="BRUGES"/>
    <n v="575.35599999999999"/>
    <n v="4.1619411900799994"/>
  </r>
  <r>
    <n v="1486658"/>
    <x v="267"/>
    <n v="257"/>
    <n v="0.25700000000000001"/>
    <s v="POLE"/>
    <n v="0.16"/>
    <n v="6.7400000000000002E-2"/>
    <n v="0.3"/>
    <n v="0.7"/>
    <n v="3.2757631200000001"/>
    <n v="3.2198021667000005"/>
    <n v="6.4955652867000007"/>
    <n v="215"/>
    <s v="91100 VILLABE"/>
    <s v="91100"/>
    <s v=" VILLABE"/>
    <s v="59200TOURCOING"/>
    <s v="59200"/>
    <n v="14"/>
    <s v="TOURCOING"/>
    <n v="265.54500000000002"/>
    <n v="6.4955652867000007"/>
  </r>
  <r>
    <n v="1485079"/>
    <x v="267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86343"/>
    <x v="268"/>
    <n v="450"/>
    <n v="0.45"/>
    <s v="PAEX"/>
    <n v="0.16"/>
    <n v="6.7400000000000002E-2"/>
    <n v="0.3"/>
    <n v="0.7"/>
    <n v="5.4060047999999998"/>
    <n v="5.3136522179999996"/>
    <n v="10.719657017999999"/>
    <n v="250"/>
    <s v="59810 LESQUIN"/>
    <s v="59810"/>
    <s v=" LESQUIN"/>
    <s v="91100VILLABE"/>
    <s v="91100"/>
    <n v="12"/>
    <s v="VILLABE"/>
    <n v="250.27799999999999"/>
    <n v="10.719657017999999"/>
  </r>
  <r>
    <n v="1486440"/>
    <x v="268"/>
    <n v="300"/>
    <n v="0.3"/>
    <s v="PAEX"/>
    <n v="0.16"/>
    <n v="6.7400000000000002E-2"/>
    <n v="0.3"/>
    <n v="0.7"/>
    <n v="4.0103568000000003"/>
    <n v="3.9418465380000001"/>
    <n v="7.9522033380000003"/>
    <n v="158"/>
    <s v="62780 CUCQ"/>
    <s v="62780"/>
    <s v=" CUCQ"/>
    <s v="91100VILLABE"/>
    <s v="91100"/>
    <n v="12"/>
    <s v="VILLABE"/>
    <n v="278.49700000000001"/>
    <n v="7.9522033380000003"/>
  </r>
  <r>
    <n v="1486861"/>
    <x v="268"/>
    <n v="300"/>
    <n v="0.3"/>
    <s v="POLE"/>
    <n v="0.16"/>
    <n v="6.7400000000000002E-2"/>
    <n v="0.3"/>
    <n v="0.7"/>
    <n v="3.7158191999999999"/>
    <n v="3.6523406220000001"/>
    <n v="7.368159822"/>
    <n v="178"/>
    <s v="8090 CHARLEVILLE MEZ"/>
    <s v="08090"/>
    <s v="CHARLEVILLE MEZ"/>
    <s v="91100VILLABE"/>
    <s v="91100"/>
    <n v="12"/>
    <s v="VILLABE"/>
    <n v="258.04300000000001"/>
    <n v="7.368159822"/>
  </r>
  <r>
    <n v="1487401"/>
    <x v="268"/>
    <n v="102"/>
    <n v="0.10199999999999999"/>
    <s v="POLE"/>
    <n v="0.16"/>
    <n v="6.7400000000000002E-2"/>
    <n v="0.3"/>
    <n v="0.7"/>
    <n v="2.0254164480000001"/>
    <n v="1.9908155836799999"/>
    <n v="4.0162320316799995"/>
    <n v="126.6"/>
    <s v="91100 VILLABE"/>
    <s v="91100"/>
    <s v=" VILLABE"/>
    <s v="44260LAVAU SUR LOIRE"/>
    <s v="44260"/>
    <n v="20"/>
    <s v="LAVAU SUR LOIRE"/>
    <n v="413.68799999999999"/>
    <n v="4.0162320316799995"/>
  </r>
  <r>
    <n v="1487206"/>
    <x v="268"/>
    <n v="160"/>
    <n v="0.16"/>
    <s v="POLE"/>
    <n v="0.16"/>
    <n v="6.7400000000000002E-2"/>
    <n v="0.3"/>
    <n v="0.7"/>
    <n v="3.4267468800000001"/>
    <n v="3.3682066208000001"/>
    <n v="6.7949535008000002"/>
    <n v="130"/>
    <s v="91100 VILLABE"/>
    <s v="91100"/>
    <s v=" VILLABE"/>
    <s v="85200FONTENAY LE COM"/>
    <s v="85200"/>
    <n v="20"/>
    <s v="FONTENAY LE COM"/>
    <n v="446.19099999999997"/>
    <n v="6.7949535008000002"/>
  </r>
  <r>
    <n v="1487390"/>
    <x v="268"/>
    <n v="200"/>
    <n v="0.2"/>
    <s v="POLE"/>
    <n v="0.16"/>
    <n v="6.7400000000000002E-2"/>
    <n v="0.3"/>
    <n v="0.7"/>
    <n v="5.1745344000000006"/>
    <n v="5.0861361040000004"/>
    <n v="10.260670504"/>
    <n v="133"/>
    <s v="91100 VILLABE"/>
    <s v="91100"/>
    <s v=" VILLABE"/>
    <s v="73490RAVOIRE/LA"/>
    <s v="73490"/>
    <n v="15"/>
    <s v="RAVOIRE/LA"/>
    <n v="539.01400000000001"/>
    <n v="10.260670504000002"/>
  </r>
  <r>
    <n v="1487399"/>
    <x v="268"/>
    <n v="41"/>
    <n v="4.1000000000000002E-2"/>
    <s v="POLE"/>
    <n v="0.16"/>
    <n v="6.7400000000000002E-2"/>
    <n v="0.3"/>
    <n v="0.7"/>
    <n v="1.4870877120000001"/>
    <n v="1.46168329692"/>
    <n v="2.9487710089200001"/>
    <n v="168"/>
    <s v="91100 VILLABE"/>
    <s v="91100"/>
    <s v=" VILLABE"/>
    <s v="4100MANOSQUE"/>
    <s v="4100M"/>
    <n v="12"/>
    <s v="ANOSQUE"/>
    <n v="755.63400000000001"/>
    <n v="2.9487710089200001"/>
  </r>
  <r>
    <n v="1487203"/>
    <x v="268"/>
    <n v="380"/>
    <n v="0.38"/>
    <s v="POLE"/>
    <n v="0.16"/>
    <n v="6.7400000000000002E-2"/>
    <n v="0.3"/>
    <n v="0.7"/>
    <n v="4.5380572799999994"/>
    <n v="4.4605321348000002"/>
    <n v="8.9985894147999996"/>
    <n v="178"/>
    <s v="91100 VILLABE"/>
    <s v="91100"/>
    <s v=" VILLABE"/>
    <s v="59810LESQUIN"/>
    <s v="59810"/>
    <n v="12"/>
    <s v="LESQUIN"/>
    <n v="248.797"/>
    <n v="8.9985894147999996"/>
  </r>
  <r>
    <n v="1487208"/>
    <x v="268"/>
    <n v="39"/>
    <n v="3.9E-2"/>
    <s v="POLE"/>
    <n v="0.16"/>
    <n v="6.7400000000000002E-2"/>
    <n v="0.3"/>
    <n v="0.7"/>
    <n v="1.6554095999999998"/>
    <n v="1.627129686"/>
    <n v="3.2825392859999996"/>
    <n v="196"/>
    <s v="91100 VILLABE"/>
    <s v="91100"/>
    <s v=" VILLABE"/>
    <s v="6520GRASSE"/>
    <s v="6520G"/>
    <n v="10"/>
    <s v="RASSE"/>
    <n v="884.3"/>
    <n v="3.2825392859999996"/>
  </r>
  <r>
    <n v="1487204"/>
    <x v="268"/>
    <n v="300"/>
    <n v="0.3"/>
    <s v="POLE"/>
    <n v="0.16"/>
    <n v="6.7400000000000002E-2"/>
    <n v="0.3"/>
    <n v="0.7"/>
    <n v="6.6025007999999996"/>
    <n v="6.4897080779999996"/>
    <n v="13.092208877999999"/>
    <n v="280"/>
    <s v="91100 VILLABE"/>
    <s v="91100"/>
    <s v=" VILLABE"/>
    <s v="19410PERPEZAC LE NOI"/>
    <s v="19410"/>
    <n v="20"/>
    <s v="PERPEZAC LE NOI"/>
    <n v="458.50700000000001"/>
    <n v="13.092208877999999"/>
  </r>
  <r>
    <n v="1486774"/>
    <x v="268"/>
    <n v="600"/>
    <n v="0.6"/>
    <s v="POLE"/>
    <n v="0.16"/>
    <n v="6.7400000000000002E-2"/>
    <n v="0.3"/>
    <n v="0.7"/>
    <n v="6.3938015999999998"/>
    <n v="6.2845741559999997"/>
    <n v="12.678375755999999"/>
    <n v="360"/>
    <s v="91100 VILLABE"/>
    <s v="91100"/>
    <s v=" VILLABE"/>
    <s v="62117BREBIERES"/>
    <s v="62117"/>
    <n v="14"/>
    <s v="BREBIERES"/>
    <n v="222.00700000000001"/>
    <n v="12.678375755999999"/>
  </r>
  <r>
    <n v="1487207"/>
    <x v="268"/>
    <n v="216"/>
    <n v="0.216"/>
    <s v="GV"/>
    <n v="0.24099999999999999"/>
    <n v="0.24099999999999999"/>
    <n v="1"/>
    <n v="0"/>
    <n v="1.7743808159999999"/>
    <n v="0"/>
    <n v="1.7743808159999999"/>
    <n v="100"/>
    <s v="91100 VILLABE"/>
    <s v="91100"/>
    <s v=" VILLABE"/>
    <s v="94440MAROLLES EN BRI"/>
    <s v="94440"/>
    <n v="20"/>
    <s v="MAROLLES EN BRI"/>
    <n v="34.085999999999999"/>
    <n v="1.7743808159999999"/>
  </r>
  <r>
    <n v="1486219"/>
    <x v="268"/>
    <n v="2200"/>
    <n v="2.2000000000000002"/>
    <s v="PLR"/>
    <n v="0.16"/>
    <n v="6.7400000000000002E-2"/>
    <n v="1"/>
    <n v="0"/>
    <n v="87.134432000000004"/>
    <n v="0"/>
    <n v="87.134432000000004"/>
    <n v="525"/>
    <s v="62138 HAISNES"/>
    <s v="62138"/>
    <s v=" HAISNES"/>
    <s v="91100VILLABE"/>
    <s v="91100"/>
    <n v="12"/>
    <s v="VILLABE"/>
    <n v="247.541"/>
    <n v="87.134432000000004"/>
  </r>
  <r>
    <n v="1487403"/>
    <x v="269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86639"/>
    <x v="269"/>
    <n v="450"/>
    <n v="0.45"/>
    <s v="PAEX"/>
    <n v="0.16"/>
    <n v="6.7400000000000002E-2"/>
    <n v="0.3"/>
    <n v="0.7"/>
    <n v="0.1944216"/>
    <n v="0.19110023099999998"/>
    <n v="0.38552183099999998"/>
    <n v="140"/>
    <s v="93120 COURNEUVE/LA"/>
    <s v="93120"/>
    <s v=" COURNEUVE/LA"/>
    <s v="93130NOISY LE SEC"/>
    <s v="93130"/>
    <n v="17"/>
    <s v="NOISY LE SEC"/>
    <n v="9.0009999999999994"/>
    <n v="0.38552183099999998"/>
  </r>
  <r>
    <n v="1487065"/>
    <x v="269"/>
    <n v="174"/>
    <n v="0.17399999999999999"/>
    <s v="POLE"/>
    <n v="0.16"/>
    <n v="6.7400000000000002E-2"/>
    <n v="0.3"/>
    <n v="0.7"/>
    <n v="4.0129856640000003"/>
    <n v="3.94443049224"/>
    <n v="7.9574161562400008"/>
    <n v="195"/>
    <s v="93120 COURNEUVE/LA"/>
    <s v="93120"/>
    <s v=" COURNEUVE/LA"/>
    <s v="19410PERPEZAC LE NOI"/>
    <s v="19410"/>
    <n v="20"/>
    <s v="PERPEZAC LE NOI"/>
    <n v="480.48200000000003"/>
    <n v="7.9574161562400008"/>
  </r>
  <r>
    <n v="1486630"/>
    <x v="269"/>
    <n v="450"/>
    <n v="0.45"/>
    <s v="PAEX"/>
    <n v="0.16"/>
    <n v="6.7400000000000002E-2"/>
    <n v="0.3"/>
    <n v="0.7"/>
    <n v="4.774896"/>
    <n v="4.6933248599999997"/>
    <n v="9.4682208599999989"/>
    <n v="210"/>
    <s v="93120 COURNEUVE/LA"/>
    <s v="93120"/>
    <s v=" COURNEUVE/LA"/>
    <s v="59100ROUBAIX"/>
    <s v="59100"/>
    <n v="12"/>
    <s v="ROUBAIX"/>
    <n v="221.06"/>
    <n v="9.4682208599999989"/>
  </r>
  <r>
    <n v="1486643"/>
    <x v="269"/>
    <n v="450"/>
    <n v="0.45"/>
    <s v="POLE"/>
    <n v="0.16"/>
    <n v="6.7400000000000002E-2"/>
    <n v="0.3"/>
    <n v="0.7"/>
    <n v="17.091626399999999"/>
    <n v="16.799644448999999"/>
    <n v="33.891270848999994"/>
    <n v="340"/>
    <s v="93120 COURNEUVE/LA"/>
    <s v="93120"/>
    <s v=" COURNEUVE/LA"/>
    <s v="13000MARSEILLE"/>
    <s v="13000"/>
    <n v="14"/>
    <s v="MARSEILLE"/>
    <n v="791.279"/>
    <n v="33.891270849000001"/>
  </r>
  <r>
    <n v="1486647"/>
    <x v="269"/>
    <n v="150"/>
    <n v="0.15"/>
    <s v="GV"/>
    <n v="0.24099999999999999"/>
    <n v="0.16"/>
    <n v="1"/>
    <n v="0"/>
    <n v="1.3879792499999999"/>
    <n v="0"/>
    <n v="1.3879792499999999"/>
    <n v="80"/>
    <s v="93120 COURNEUVE/LA"/>
    <s v="93120"/>
    <s v=" COURNEUVE/LA"/>
    <s v="94440MAROLLES EN BRI"/>
    <s v="94440"/>
    <n v="20"/>
    <s v="MAROLLES EN BRI"/>
    <n v="38.395000000000003"/>
    <n v="1.3879792499999999"/>
  </r>
  <r>
    <n v="1485080"/>
    <x v="269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88466"/>
    <x v="270"/>
    <n v="519"/>
    <n v="0.51900000000000002"/>
    <s v="POLE"/>
    <n v="0.16"/>
    <n v="6.7400000000000002E-2"/>
    <n v="0.3"/>
    <n v="0.7"/>
    <n v="12.849559776"/>
    <n v="12.630046463160001"/>
    <n v="25.479606239159999"/>
    <n v="360"/>
    <s v="91100 VILLABE"/>
    <s v="91100"/>
    <s v=" VILLABE"/>
    <s v="67100STRASBOURG"/>
    <s v="67100"/>
    <n v="15"/>
    <s v="STRASBOURG"/>
    <n v="515.798"/>
    <n v="25.479606239159999"/>
  </r>
  <r>
    <n v="1488270"/>
    <x v="271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88918"/>
    <x v="272"/>
    <n v="450"/>
    <n v="0.45"/>
    <s v="POLE"/>
    <n v="0.16"/>
    <n v="6.7400000000000002E-2"/>
    <n v="0.3"/>
    <n v="0.7"/>
    <n v="11.6969616"/>
    <n v="11.497138505999999"/>
    <n v="23.194100106"/>
    <n v="280"/>
    <s v="26750 ROMANS SUR ISER"/>
    <s v="26750"/>
    <s v=" ROMANS SUR ISER"/>
    <s v="91100VILLABE"/>
    <s v="91100"/>
    <n v="12"/>
    <s v="VILLABE"/>
    <n v="541.52599999999995"/>
    <n v="23.194100105999997"/>
  </r>
  <r>
    <n v="1488917"/>
    <x v="272"/>
    <n v="150"/>
    <n v="0.15"/>
    <s v="PAEX"/>
    <n v="0.16"/>
    <n v="6.7400000000000002E-2"/>
    <n v="0.3"/>
    <n v="0.7"/>
    <n v="1.9177416"/>
    <n v="1.884980181"/>
    <n v="3.8027217809999998"/>
    <n v="180"/>
    <s v="59100 ROUBAIX"/>
    <s v="59100"/>
    <s v=" ROUBAIX"/>
    <s v="91100VILLABE"/>
    <s v="91100"/>
    <n v="12"/>
    <s v="VILLABE"/>
    <n v="266.35300000000001"/>
    <n v="3.8027217810000002"/>
  </r>
  <r>
    <n v="1488915"/>
    <x v="272"/>
    <n v="150"/>
    <n v="0.15"/>
    <s v="PAEX"/>
    <n v="0.16"/>
    <n v="6.7400000000000002E-2"/>
    <n v="0.3"/>
    <n v="0.7"/>
    <n v="1.8020015999999999"/>
    <n v="1.7712174059999999"/>
    <n v="3.5732190059999995"/>
    <n v="250"/>
    <s v="59810 LESQUIN"/>
    <s v="59810"/>
    <s v=" LESQUIN"/>
    <s v="91100VILLABE"/>
    <s v="91100"/>
    <n v="12"/>
    <s v="VILLABE"/>
    <n v="250.27799999999999"/>
    <n v="3.573219006"/>
  </r>
  <r>
    <n v="1485644"/>
    <x v="272"/>
    <n v="150"/>
    <n v="0.15"/>
    <s v="PAEX"/>
    <n v="0.16"/>
    <n v="6.7400000000000002E-2"/>
    <n v="0.3"/>
    <n v="0.7"/>
    <n v="3.8714975999999997"/>
    <n v="3.8053595159999998"/>
    <n v="7.676857115999999"/>
    <n v="160"/>
    <s v="73490 RAVOIRE/LA"/>
    <s v="73490"/>
    <s v=" RAVOIRE/LA"/>
    <s v="91100VILLABE"/>
    <s v="91100"/>
    <n v="12"/>
    <s v="VILLABE"/>
    <n v="537.70799999999997"/>
    <n v="7.6768571159999999"/>
  </r>
  <r>
    <n v="1489620"/>
    <x v="272"/>
    <n v="55"/>
    <n v="5.5E-2"/>
    <s v="POLE"/>
    <n v="0.16"/>
    <n v="6.7400000000000002E-2"/>
    <n v="0.3"/>
    <n v="0.7"/>
    <n v="0.73866935999999994"/>
    <n v="0.72605042509999984"/>
    <n v="1.4647197850999998"/>
    <n v="120"/>
    <s v="91100 VILLABE"/>
    <s v="91100"/>
    <s v=" VILLABE"/>
    <s v="21300CHENOVE"/>
    <s v="21300"/>
    <n v="12"/>
    <s v="CHENOVE"/>
    <n v="279.79899999999998"/>
    <n v="1.4647197850999998"/>
  </r>
  <r>
    <n v="1489612"/>
    <x v="272"/>
    <n v="183"/>
    <n v="0.183"/>
    <s v="POLE"/>
    <n v="0.16"/>
    <n v="6.7400000000000002E-2"/>
    <n v="0.3"/>
    <n v="0.7"/>
    <n v="1.476133632"/>
    <n v="1.4509163491199999"/>
    <n v="2.9270499811199997"/>
    <n v="130"/>
    <s v="91100 VILLABE"/>
    <s v="91100"/>
    <s v=" VILLABE"/>
    <s v="80400HAM"/>
    <s v="80400"/>
    <n v="8"/>
    <s v="HAM"/>
    <n v="168.048"/>
    <n v="2.9270499811200001"/>
  </r>
  <r>
    <n v="1489619"/>
    <x v="272"/>
    <n v="106"/>
    <n v="0.106"/>
    <s v="POLE"/>
    <n v="0.16"/>
    <n v="6.7400000000000002E-2"/>
    <n v="0.3"/>
    <n v="0.7"/>
    <n v="1.9357550399999999"/>
    <n v="1.9026858913999998"/>
    <n v="3.8384409313999996"/>
    <n v="130"/>
    <s v="91100 VILLABE"/>
    <s v="91100"/>
    <s v=" VILLABE"/>
    <s v="39570LONS LE SAUNIER"/>
    <s v="39570"/>
    <n v="20"/>
    <s v="LONS LE SAUNIER"/>
    <n v="380.45499999999998"/>
    <n v="3.8384409313999996"/>
  </r>
  <r>
    <n v="1489800"/>
    <x v="272"/>
    <n v="273"/>
    <n v="0.27300000000000002"/>
    <s v="POLE"/>
    <n v="0.16"/>
    <n v="6.7400000000000002E-2"/>
    <n v="0.3"/>
    <n v="0.7"/>
    <n v="7.0632394560000007"/>
    <n v="6.9425757819600014"/>
    <n v="14.005815237960002"/>
    <n v="133"/>
    <s v="91100 VILLABE"/>
    <s v="91100"/>
    <s v=" VILLABE"/>
    <s v="73490RAVOIRE/LA"/>
    <s v="73490"/>
    <n v="15"/>
    <s v="RAVOIRE/LA"/>
    <n v="539.01400000000001"/>
    <n v="14.005815237960002"/>
  </r>
  <r>
    <n v="1489614"/>
    <x v="272"/>
    <n v="52"/>
    <n v="5.1999999999999998E-2"/>
    <s v="POLE"/>
    <n v="0.16"/>
    <n v="6.7400000000000002E-2"/>
    <n v="0.3"/>
    <n v="0.7"/>
    <n v="1.1113489919999999"/>
    <n v="1.0923634467200001"/>
    <n v="2.2037124387200002"/>
    <n v="145"/>
    <s v="91100 VILLABE"/>
    <s v="91100"/>
    <s v=" VILLABE"/>
    <s v="69800ST PRIEST"/>
    <s v="69800"/>
    <n v="14"/>
    <s v="ST PRIEST"/>
    <n v="445.25200000000001"/>
    <n v="2.2037124387199998"/>
  </r>
  <r>
    <n v="1489613"/>
    <x v="272"/>
    <n v="380"/>
    <n v="0.38"/>
    <s v="POLE"/>
    <n v="0.16"/>
    <n v="6.7400000000000002E-2"/>
    <n v="0.3"/>
    <n v="0.7"/>
    <n v="4.5380572799999994"/>
    <n v="4.4605321348000002"/>
    <n v="8.9985894147999996"/>
    <n v="178"/>
    <s v="91100 VILLABE"/>
    <s v="91100"/>
    <s v=" VILLABE"/>
    <s v="59810LESQUIN"/>
    <s v="59810"/>
    <n v="12"/>
    <s v="LESQUIN"/>
    <n v="248.797"/>
    <n v="8.9985894147999996"/>
  </r>
  <r>
    <n v="1489623"/>
    <x v="272"/>
    <n v="78"/>
    <n v="7.8E-2"/>
    <s v="POLE"/>
    <n v="0.16"/>
    <n v="6.7400000000000002E-2"/>
    <n v="0.3"/>
    <n v="0.7"/>
    <n v="3.3108191999999996"/>
    <n v="3.2542593719999999"/>
    <n v="6.5650785719999991"/>
    <n v="196"/>
    <s v="91100 VILLABE"/>
    <s v="91100"/>
    <s v=" VILLABE"/>
    <s v="6520GRASSE"/>
    <s v="6520G"/>
    <n v="10"/>
    <s v="RASSE"/>
    <n v="884.3"/>
    <n v="6.5650785719999991"/>
  </r>
  <r>
    <n v="1489616"/>
    <x v="272"/>
    <n v="207"/>
    <n v="0.20699999999999999"/>
    <s v="POLE"/>
    <n v="0.16"/>
    <n v="6.7400000000000002E-2"/>
    <n v="0.3"/>
    <n v="0.7"/>
    <n v="5.3771644799999994"/>
    <n v="5.2853045867999988"/>
    <n v="10.662469066799998"/>
    <n v="225"/>
    <s v="91100 VILLABE"/>
    <s v="91100"/>
    <s v=" VILLABE"/>
    <s v="26750ROMANS SUR ISER"/>
    <s v="26750"/>
    <n v="20"/>
    <s v="ROMANS SUR ISER"/>
    <n v="541.17999999999995"/>
    <n v="10.6624690668"/>
  </r>
  <r>
    <n v="1489615"/>
    <x v="272"/>
    <n v="179"/>
    <n v="0.17899999999999999"/>
    <s v="POLE"/>
    <n v="0.16"/>
    <n v="6.7400000000000002E-2"/>
    <n v="0.3"/>
    <n v="0.7"/>
    <n v="1.4928256320000002"/>
    <n v="1.46732319412"/>
    <n v="2.9601488261200002"/>
    <n v="240"/>
    <s v="91100 VILLABE"/>
    <s v="91100"/>
    <s v=" VILLABE"/>
    <s v="76380CANTELEU"/>
    <s v="76380"/>
    <n v="13"/>
    <s v="CANTELEU"/>
    <n v="173.74600000000001"/>
    <n v="2.9601488261199997"/>
  </r>
  <r>
    <n v="1489621"/>
    <x v="272"/>
    <n v="204"/>
    <n v="0.20399999999999999"/>
    <s v="GV"/>
    <n v="0.24099999999999999"/>
    <n v="0.24099999999999999"/>
    <n v="1"/>
    <n v="0"/>
    <n v="2.2923698279999996"/>
    <n v="0"/>
    <n v="2.2923698279999996"/>
    <n v="100"/>
    <s v="91100 VILLABE"/>
    <s v="91100"/>
    <s v=" VILLABE"/>
    <s v="93130NOISY LE SEC"/>
    <s v="93130"/>
    <n v="17"/>
    <s v="NOISY LE SEC"/>
    <n v="46.627000000000002"/>
    <n v="2.292369828"/>
  </r>
  <r>
    <n v="1489448"/>
    <x v="273"/>
    <n v="150"/>
    <n v="0.15"/>
    <s v="PAEX"/>
    <n v="0.16"/>
    <n v="6.7400000000000002E-2"/>
    <n v="0.3"/>
    <n v="0.7"/>
    <n v="2.0051784000000001"/>
    <n v="1.970923269"/>
    <n v="3.9761016690000002"/>
    <n v="158"/>
    <s v="62780 CUCQ"/>
    <s v="62780"/>
    <s v=" CUCQ"/>
    <s v="91100VILLABE"/>
    <s v="91100"/>
    <n v="12"/>
    <s v="VILLABE"/>
    <n v="278.49700000000001"/>
    <n v="3.9761016690000002"/>
  </r>
  <r>
    <n v="1489212"/>
    <x v="273"/>
    <n v="150"/>
    <n v="0.15"/>
    <s v="POLE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489806"/>
    <x v="273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490327"/>
    <x v="273"/>
    <n v="75"/>
    <n v="7.4999999999999997E-2"/>
    <s v="POLE"/>
    <n v="0.16"/>
    <n v="6.7400000000000002E-2"/>
    <n v="0.3"/>
    <n v="0.7"/>
    <n v="1.0072763999999998"/>
    <n v="0.99006876149999989"/>
    <n v="1.9973451614999997"/>
    <n v="120"/>
    <s v="91100 VILLABE"/>
    <s v="91100"/>
    <s v=" VILLABE"/>
    <s v="21300CHENOVE"/>
    <s v="21300"/>
    <n v="12"/>
    <s v="CHENOVE"/>
    <n v="279.79899999999998"/>
    <n v="1.9973451615"/>
  </r>
  <r>
    <n v="1490328"/>
    <x v="273"/>
    <n v="291"/>
    <n v="0.29099999999999998"/>
    <s v="POLE"/>
    <n v="0.16"/>
    <n v="6.7400000000000002E-2"/>
    <n v="0.3"/>
    <n v="0.7"/>
    <n v="2.6341273439999999"/>
    <n v="2.5891276685399998"/>
    <n v="5.2232550125399992"/>
    <n v="200"/>
    <s v="91100 VILLABE"/>
    <s v="91100"/>
    <s v=" VILLABE"/>
    <s v="80090AMIENS"/>
    <s v="80090"/>
    <n v="11"/>
    <s v="AMIENS"/>
    <n v="188.583"/>
    <n v="5.2232550125399992"/>
  </r>
  <r>
    <n v="1489396"/>
    <x v="273"/>
    <n v="2200"/>
    <n v="2.2000000000000002"/>
    <s v="PLR"/>
    <n v="0.16"/>
    <n v="0.24099999999999999"/>
    <n v="1"/>
    <n v="0"/>
    <n v="87.134432000000004"/>
    <n v="0"/>
    <n v="87.134432000000004"/>
    <n v="525"/>
    <s v="62138 HAISNES"/>
    <s v="62138"/>
    <s v=" HAISNES"/>
    <s v="91100VILLABE"/>
    <s v="91100"/>
    <n v="12"/>
    <s v="VILLABE"/>
    <n v="247.541"/>
    <n v="87.134432000000004"/>
  </r>
  <r>
    <n v="1490460"/>
    <x v="274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90263"/>
    <x v="274"/>
    <n v="150"/>
    <n v="0.15"/>
    <s v="GV"/>
    <n v="0.24099999999999999"/>
    <n v="6.7400000000000002E-2"/>
    <n v="1"/>
    <n v="0"/>
    <n v="18.670535099999999"/>
    <n v="0"/>
    <n v="18.670535099999999"/>
    <n v="120"/>
    <s v="67100 STRASBOURG"/>
    <s v="67100"/>
    <s v=" STRASBOURG"/>
    <s v="91100VILLABE"/>
    <s v="91100"/>
    <n v="12"/>
    <s v="VILLABE"/>
    <n v="516.47400000000005"/>
    <n v="18.670535100000002"/>
  </r>
  <r>
    <n v="1492622"/>
    <x v="275"/>
    <n v="300"/>
    <n v="0.3"/>
    <s v="PAEX"/>
    <n v="0.16"/>
    <n v="6.7400000000000002E-2"/>
    <n v="0.3"/>
    <n v="0.7"/>
    <n v="0.77725440000000001"/>
    <n v="0.76397630399999994"/>
    <n v="1.541230704"/>
    <n v="80"/>
    <s v="91100 VILLABE"/>
    <s v="91100"/>
    <s v=" VILLABE"/>
    <s v="93120COURNEUVE/LA"/>
    <s v="93120"/>
    <n v="17"/>
    <s v="COURNEUVE/LA"/>
    <n v="53.975999999999999"/>
    <n v="1.541230704"/>
  </r>
  <r>
    <n v="1492557"/>
    <x v="275"/>
    <n v="363"/>
    <n v="0.36299999999999999"/>
    <s v="PAEX"/>
    <n v="0.16"/>
    <n v="6.7400000000000002E-2"/>
    <n v="0.3"/>
    <n v="0.7"/>
    <n v="0.89015731199999992"/>
    <n v="0.87495045792000004"/>
    <n v="1.76510776992"/>
    <n v="100"/>
    <s v="91100 VILLABE"/>
    <s v="91100"/>
    <s v=" VILLABE"/>
    <s v="93000BOBIGNY"/>
    <s v="93000"/>
    <n v="12"/>
    <s v="BOBIGNY"/>
    <n v="51.088000000000001"/>
    <n v="1.76510776992"/>
  </r>
  <r>
    <n v="1492578"/>
    <x v="275"/>
    <n v="25"/>
    <n v="2.5000000000000001E-2"/>
    <s v="POLE"/>
    <n v="0.16"/>
    <n v="6.7400000000000002E-2"/>
    <n v="0.3"/>
    <n v="0.7"/>
    <n v="0.61895760000000011"/>
    <n v="0.60838374100000003"/>
    <n v="1.2273413410000003"/>
    <n v="140"/>
    <s v="91100 VILLABE"/>
    <s v="91100"/>
    <s v=" VILLABE"/>
    <s v="67100STRASBOURG"/>
    <s v="67100"/>
    <n v="15"/>
    <s v="STRASBOURG"/>
    <n v="515.798"/>
    <n v="1.227341341"/>
  </r>
  <r>
    <n v="1491970"/>
    <x v="275"/>
    <n v="1000"/>
    <n v="1"/>
    <s v="POLE"/>
    <n v="0.16"/>
    <n v="6.7400000000000002E-2"/>
    <n v="0.3"/>
    <n v="0.7"/>
    <n v="10.656336"/>
    <n v="10.47429026"/>
    <n v="21.13062626"/>
    <n v="360"/>
    <s v="91100 VILLABE"/>
    <s v="91100"/>
    <s v=" VILLABE"/>
    <s v="62117BREBIERES"/>
    <s v="62117"/>
    <n v="14"/>
    <s v="BREBIERES"/>
    <n v="222.00700000000001"/>
    <n v="21.13062626"/>
  </r>
  <r>
    <n v="1492309"/>
    <x v="276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92310"/>
    <x v="276"/>
    <n v="1000"/>
    <n v="1"/>
    <s v="AFF"/>
    <n v="6.7400000000000002E-2"/>
    <n v="0.24099999999999999"/>
    <n v="1"/>
    <n v="0"/>
    <n v="3.6908914000000004"/>
    <n v="0"/>
    <n v="3.6908914000000004"/>
    <n v="250"/>
    <s v="93120 COURNEUVE/LA"/>
    <s v="93120"/>
    <s v=" COURNEUVE/LA"/>
    <s v="91100VILLABE"/>
    <s v="91100"/>
    <n v="12"/>
    <s v="VILLABE"/>
    <n v="54.761000000000003"/>
    <n v="3.6908914000000004"/>
  </r>
  <r>
    <n v="1492938"/>
    <x v="277"/>
    <n v="150"/>
    <n v="0.15"/>
    <s v="POLE"/>
    <n v="0.16"/>
    <n v="6.7400000000000002E-2"/>
    <n v="0.3"/>
    <n v="0.7"/>
    <n v="3.8989871999999997"/>
    <n v="3.8323795019999998"/>
    <n v="7.731366701999999"/>
    <n v="239"/>
    <s v="26750 ROMANS SUR ISER"/>
    <s v="26750"/>
    <s v=" ROMANS SUR ISER"/>
    <s v="91100VILLABE"/>
    <s v="91100"/>
    <n v="12"/>
    <s v="VILLABE"/>
    <n v="541.52599999999995"/>
    <n v="7.731366701999999"/>
  </r>
  <r>
    <n v="1492937"/>
    <x v="277"/>
    <n v="450"/>
    <n v="0.45"/>
    <s v="POLE"/>
    <n v="0.16"/>
    <n v="6.7400000000000002E-2"/>
    <n v="0.3"/>
    <n v="0.7"/>
    <n v="5.7532248000000008"/>
    <n v="5.6549405430000004"/>
    <n v="11.408165343"/>
    <n v="215"/>
    <s v="59100 ROUBAIX"/>
    <s v="59100"/>
    <s v=" ROUBAIX"/>
    <s v="91100VILLABE"/>
    <s v="91100"/>
    <n v="12"/>
    <s v="VILLABE"/>
    <n v="266.35300000000001"/>
    <n v="11.408165343"/>
  </r>
  <r>
    <n v="1492935"/>
    <x v="277"/>
    <n v="150"/>
    <n v="0.15"/>
    <s v="PAEX"/>
    <n v="0.16"/>
    <n v="6.7400000000000002E-2"/>
    <n v="0.3"/>
    <n v="0.7"/>
    <n v="1.8020015999999999"/>
    <n v="1.7712174059999999"/>
    <n v="3.5732190059999995"/>
    <n v="250"/>
    <s v="59810 LESQUIN"/>
    <s v="59810"/>
    <s v=" LESQUIN"/>
    <s v="91100VILLABE"/>
    <s v="91100"/>
    <n v="12"/>
    <s v="VILLABE"/>
    <n v="250.27799999999999"/>
    <n v="3.573219006"/>
  </r>
  <r>
    <n v="1493789"/>
    <x v="277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493720"/>
    <x v="277"/>
    <n v="212"/>
    <n v="0.21199999999999999"/>
    <s v="POLE"/>
    <n v="0.16"/>
    <n v="6.7400000000000002E-2"/>
    <n v="0.3"/>
    <n v="0.7"/>
    <n v="2.5317582719999998"/>
    <n v="2.4885074015199997"/>
    <n v="5.0202656735199991"/>
    <n v="100"/>
    <s v="91100 VILLABE"/>
    <s v="91100"/>
    <s v=" VILLABE"/>
    <s v="59810LESQUIN"/>
    <s v="59810"/>
    <n v="12"/>
    <s v="LESQUIN"/>
    <n v="248.797"/>
    <n v="5.02026567352"/>
  </r>
  <r>
    <n v="1493717"/>
    <x v="277"/>
    <n v="212"/>
    <n v="0.21199999999999999"/>
    <s v="POLE"/>
    <n v="0.16"/>
    <n v="6.7400000000000002E-2"/>
    <n v="0.3"/>
    <n v="0.7"/>
    <n v="1.768039296"/>
    <n v="1.7378352913599999"/>
    <n v="3.5058745873600001"/>
    <n v="108"/>
    <s v="91100 VILLABE"/>
    <s v="91100"/>
    <s v=" VILLABE"/>
    <s v="76380CANTELEU"/>
    <s v="76380"/>
    <n v="13"/>
    <s v="CANTELEU"/>
    <n v="173.74600000000001"/>
    <n v="3.5058745873600001"/>
  </r>
  <r>
    <n v="1493539"/>
    <x v="278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490136"/>
    <x v="278"/>
    <n v="150"/>
    <n v="0.15"/>
    <s v="PAEX"/>
    <n v="0.16"/>
    <n v="6.7400000000000002E-2"/>
    <n v="0.3"/>
    <n v="0.7"/>
    <n v="3.8714975999999997"/>
    <n v="3.8053595159999998"/>
    <n v="7.676857115999999"/>
    <n v="160"/>
    <s v="73490 RAVOIRE/LA"/>
    <s v="73490"/>
    <s v=" RAVOIRE/LA"/>
    <s v="91100VILLABE"/>
    <s v="91100"/>
    <n v="12"/>
    <s v="VILLABE"/>
    <n v="537.70799999999997"/>
    <n v="7.6768571159999999"/>
  </r>
  <r>
    <n v="1493437"/>
    <x v="278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494403"/>
    <x v="278"/>
    <n v="212"/>
    <n v="0.21199999999999999"/>
    <s v="PAEX"/>
    <n v="0.16"/>
    <n v="6.7400000000000002E-2"/>
    <n v="0.3"/>
    <n v="0.7"/>
    <n v="0.47447635199999999"/>
    <n v="0.46637071431999999"/>
    <n v="0.94084706631999993"/>
    <n v="100"/>
    <s v="91100 VILLABE"/>
    <s v="91100"/>
    <s v=" VILLABE"/>
    <s v="93130NOISY LE SEC"/>
    <s v="93130"/>
    <n v="17"/>
    <s v="NOISY LE SEC"/>
    <n v="46.627000000000002"/>
    <n v="0.94084706631999993"/>
  </r>
  <r>
    <n v="1494402"/>
    <x v="278"/>
    <n v="55"/>
    <n v="5.5E-2"/>
    <s v="POLE"/>
    <n v="0.16"/>
    <n v="6.7400000000000002E-2"/>
    <n v="0.3"/>
    <n v="0.7"/>
    <n v="1.02969504"/>
    <n v="1.0121044163999999"/>
    <n v="2.0417994563999997"/>
    <n v="140"/>
    <s v="91100 VILLABE"/>
    <s v="91100"/>
    <s v=" VILLABE"/>
    <s v="87000LIMOGES"/>
    <s v="87000"/>
    <n v="12"/>
    <s v="LIMOGES"/>
    <n v="390.036"/>
    <n v="2.0417994563999997"/>
  </r>
  <r>
    <n v="1494397"/>
    <x v="278"/>
    <n v="162"/>
    <n v="0.16200000000000001"/>
    <s v="POLE"/>
    <n v="0.16"/>
    <n v="6.7400000000000002E-2"/>
    <n v="0.3"/>
    <n v="0.7"/>
    <n v="5.5599022080000005"/>
    <n v="5.4649205452800009"/>
    <n v="11.024822753280002"/>
    <n v="173"/>
    <s v="91100 VILLABE"/>
    <s v="91100"/>
    <s v=" VILLABE"/>
    <s v="31390CARBONNE"/>
    <s v="31390"/>
    <n v="13"/>
    <s v="CARBONNE"/>
    <n v="715.00800000000004"/>
    <n v="11.024822753279999"/>
  </r>
  <r>
    <n v="1494486"/>
    <x v="278"/>
    <n v="200"/>
    <n v="0.2"/>
    <s v="POLE"/>
    <n v="0.16"/>
    <n v="6.7400000000000002E-2"/>
    <n v="0.3"/>
    <n v="0.7"/>
    <n v="2.3884512"/>
    <n v="2.3476484919999998"/>
    <n v="4.7360996919999998"/>
    <n v="178"/>
    <s v="91100 VILLABE"/>
    <s v="91100"/>
    <s v=" VILLABE"/>
    <s v="59810LESQUIN"/>
    <s v="59810"/>
    <n v="12"/>
    <s v="LESQUIN"/>
    <n v="248.797"/>
    <n v="4.7360996919999998"/>
  </r>
  <r>
    <n v="1494401"/>
    <x v="278"/>
    <n v="55"/>
    <n v="5.5E-2"/>
    <s v="POLE"/>
    <n v="0.16"/>
    <n v="6.7400000000000002E-2"/>
    <n v="0.3"/>
    <n v="0.7"/>
    <n v="2.02295544"/>
    <n v="1.9883966178999997"/>
    <n v="4.0113520578999999"/>
    <n v="194"/>
    <s v="91100 VILLABE"/>
    <s v="91100"/>
    <s v=" VILLABE"/>
    <s v="64230SAUVAGNON"/>
    <s v="64230"/>
    <n v="14"/>
    <s v="SAUVAGNON"/>
    <n v="766.27099999999996"/>
    <n v="4.0113520578999999"/>
  </r>
  <r>
    <n v="1494398"/>
    <x v="278"/>
    <n v="172"/>
    <n v="0.17199999999999999"/>
    <s v="POLE"/>
    <n v="0.16"/>
    <n v="6.7400000000000002E-2"/>
    <n v="0.3"/>
    <n v="0.7"/>
    <n v="2.3174426879999999"/>
    <n v="2.2778530420799994"/>
    <n v="4.5952957300799993"/>
    <n v="234"/>
    <s v="91100 VILLABE"/>
    <s v="91100"/>
    <s v=" VILLABE"/>
    <s v="62780CUCQ"/>
    <s v="62780"/>
    <n v="9"/>
    <s v="CUCQ"/>
    <n v="280.69799999999998"/>
    <n v="4.5952957300800001"/>
  </r>
  <r>
    <n v="1494399"/>
    <x v="278"/>
    <n v="212"/>
    <n v="0.21199999999999999"/>
    <s v="POLE"/>
    <n v="0.16"/>
    <n v="6.7400000000000002E-2"/>
    <n v="0.3"/>
    <n v="0.7"/>
    <n v="3.8715100799999997"/>
    <n v="3.8053717827999995"/>
    <n v="7.6768818627999993"/>
    <n v="261"/>
    <s v="91100 VILLABE"/>
    <s v="91100"/>
    <s v=" VILLABE"/>
    <s v="39570LONS LE SAUNIER"/>
    <s v="39570"/>
    <n v="20"/>
    <s v="LONS LE SAUNIER"/>
    <n v="380.45499999999998"/>
    <n v="7.6768818627999993"/>
  </r>
  <r>
    <n v="1494400"/>
    <x v="278"/>
    <n v="364"/>
    <n v="0.36399999999999999"/>
    <s v="POLE"/>
    <n v="0.16"/>
    <n v="6.7400000000000002E-2"/>
    <n v="0.3"/>
    <n v="0.7"/>
    <n v="8.0110343040000007"/>
    <n v="7.8741791346400003"/>
    <n v="15.885213438640001"/>
    <n v="280"/>
    <s v="91100 VILLABE"/>
    <s v="91100"/>
    <s v=" VILLABE"/>
    <s v="19410PERPEZAC LE NOI"/>
    <s v="19410"/>
    <n v="20"/>
    <s v="PERPEZAC LE NOI"/>
    <n v="458.50700000000001"/>
    <n v="15.885213438639999"/>
  </r>
  <r>
    <n v="1494426"/>
    <x v="278"/>
    <n v="500"/>
    <n v="0.5"/>
    <s v="POLE"/>
    <n v="0.16"/>
    <n v="6.7400000000000002E-2"/>
    <n v="0.3"/>
    <n v="0.7"/>
    <n v="5.9156400000000007"/>
    <n v="5.8145811500000004"/>
    <n v="11.730221150000002"/>
    <n v="370"/>
    <s v="91100 VILLABE"/>
    <s v="91100"/>
    <s v=" VILLABE"/>
    <s v="62138HAISNES"/>
    <s v="62138"/>
    <n v="12"/>
    <s v="HAISNES"/>
    <n v="246.48500000000001"/>
    <n v="11.73022115"/>
  </r>
  <r>
    <n v="1492939"/>
    <x v="278"/>
    <n v="5000"/>
    <n v="5"/>
    <s v="PLR"/>
    <n v="0.16"/>
    <n v="0.16"/>
    <n v="1"/>
    <n v="0"/>
    <n v="198.03280000000001"/>
    <n v="0"/>
    <n v="198.03280000000001"/>
    <n v="550"/>
    <s v="62138 HAISNES"/>
    <s v="62138"/>
    <s v=" HAISNES"/>
    <s v="91100VILLABE"/>
    <s v="91100"/>
    <n v="12"/>
    <s v="VILLABE"/>
    <n v="247.541"/>
    <n v="198.03280000000001"/>
  </r>
  <r>
    <n v="1494377"/>
    <x v="279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95037"/>
    <x v="279"/>
    <n v="219"/>
    <n v="0.219"/>
    <s v="POLE"/>
    <n v="0.16"/>
    <n v="6.7400000000000002E-2"/>
    <n v="0.3"/>
    <n v="0.7"/>
    <n v="5.6661151680000001"/>
    <n v="5.5693190338800003"/>
    <n v="11.23543420188"/>
    <n v="133"/>
    <s v="91100 VILLABE"/>
    <s v="91100"/>
    <s v=" VILLABE"/>
    <s v="73490RAVOIRE/LA"/>
    <s v="73490"/>
    <n v="15"/>
    <s v="RAVOIRE/LA"/>
    <n v="539.01400000000001"/>
    <n v="11.235434201880002"/>
  </r>
  <r>
    <n v="1494760"/>
    <x v="280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95552"/>
    <x v="280"/>
    <n v="200"/>
    <n v="0.2"/>
    <s v="POLE"/>
    <n v="0.16"/>
    <n v="6.7400000000000002E-2"/>
    <n v="0.3"/>
    <n v="0.7"/>
    <n v="4.2834336000000004"/>
    <n v="4.2102582759999994"/>
    <n v="8.4936918759999998"/>
    <n v="130"/>
    <s v="91100 VILLABE"/>
    <s v="91100"/>
    <s v=" VILLABE"/>
    <s v="85200FONTENAY LE COM"/>
    <s v="85200"/>
    <n v="20"/>
    <s v="FONTENAY LE COM"/>
    <n v="446.19099999999997"/>
    <n v="8.4936918759999998"/>
  </r>
  <r>
    <n v="1495546"/>
    <x v="280"/>
    <n v="800"/>
    <n v="0.8"/>
    <s v="POLE"/>
    <n v="0.16"/>
    <n v="6.7400000000000002E-2"/>
    <n v="0.3"/>
    <n v="0.7"/>
    <n v="28.433088000000005"/>
    <n v="27.947356080000002"/>
    <n v="56.380444080000004"/>
    <n v="380"/>
    <s v="91100 VILLABE"/>
    <s v="91100"/>
    <s v=" VILLABE"/>
    <s v="13000MARSEILLE"/>
    <s v="13000"/>
    <n v="14"/>
    <s v="MARSEILLE"/>
    <n v="740.44500000000005"/>
    <n v="56.380444080000011"/>
  </r>
  <r>
    <n v="1494761"/>
    <x v="280"/>
    <n v="2000"/>
    <n v="2"/>
    <s v="AFF"/>
    <n v="6.7400000000000002E-2"/>
    <n v="0.24099999999999999"/>
    <n v="1"/>
    <n v="0"/>
    <n v="7.3817828000000008"/>
    <n v="0"/>
    <n v="7.3817828000000008"/>
    <n v="280"/>
    <s v="93120 COURNEUVE/LA"/>
    <s v="93120"/>
    <s v=" COURNEUVE/LA"/>
    <s v="91100VILLABE"/>
    <s v="91100"/>
    <n v="12"/>
    <s v="VILLABE"/>
    <n v="54.761000000000003"/>
    <n v="7.3817828000000008"/>
  </r>
  <r>
    <n v="1495532"/>
    <x v="280"/>
    <n v="365"/>
    <n v="0.36499999999999999"/>
    <s v="GV"/>
    <n v="0.24099999999999999"/>
    <n v="0.24099999999999999"/>
    <n v="1"/>
    <n v="0"/>
    <n v="2.9983749899999999"/>
    <n v="0"/>
    <n v="2.9983749899999999"/>
    <n v="125"/>
    <s v="91100 VILLABE"/>
    <s v="91100"/>
    <s v=" VILLABE"/>
    <s v="94440MAROLLES EN BRI"/>
    <s v="94440"/>
    <n v="20"/>
    <s v="MAROLLES EN BRI"/>
    <n v="34.085999999999999"/>
    <n v="2.9983749899999999"/>
  </r>
  <r>
    <n v="1495533"/>
    <x v="280"/>
    <n v="546"/>
    <n v="0.54600000000000004"/>
    <s v="GV"/>
    <n v="0.24099999999999999"/>
    <n v="0.24099999999999999"/>
    <n v="1"/>
    <n v="0"/>
    <n v="6.1354604220000004"/>
    <n v="0"/>
    <n v="6.1354604220000004"/>
    <n v="250"/>
    <s v="91100 VILLABE"/>
    <s v="91100"/>
    <s v=" VILLABE"/>
    <s v="93130NOISY LE SEC"/>
    <s v="93130"/>
    <n v="17"/>
    <s v="NOISY LE SEC"/>
    <n v="46.627000000000002"/>
    <n v="6.1354604220000004"/>
  </r>
  <r>
    <n v="1494638"/>
    <x v="280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495335"/>
    <x v="281"/>
    <n v="300"/>
    <n v="0.3"/>
    <s v="POLE"/>
    <n v="0.16"/>
    <n v="6.7400000000000002E-2"/>
    <n v="0.3"/>
    <n v="0.7"/>
    <n v="7.7979743999999993"/>
    <n v="7.6647590039999995"/>
    <n v="15.462733403999998"/>
    <n v="156"/>
    <s v="26750 ROMANS SUR ISER"/>
    <s v="26750"/>
    <s v=" ROMANS SUR ISER"/>
    <s v="91100VILLABE"/>
    <s v="91100"/>
    <n v="12"/>
    <s v="VILLABE"/>
    <n v="541.52599999999995"/>
    <n v="15.462733403999998"/>
  </r>
  <r>
    <n v="1495496"/>
    <x v="281"/>
    <n v="150"/>
    <n v="0.15"/>
    <s v="POLE"/>
    <n v="0.16"/>
    <n v="6.7400000000000002E-2"/>
    <n v="0.3"/>
    <n v="0.7"/>
    <n v="1.9215215999999999"/>
    <n v="1.888695606"/>
    <n v="3.8102172059999999"/>
    <n v="135"/>
    <s v="59200 TOURCOING"/>
    <s v="59200"/>
    <s v=" TOURCOING"/>
    <s v="91100VILLABE"/>
    <s v="91100"/>
    <n v="12"/>
    <s v="VILLABE"/>
    <n v="266.87799999999999"/>
    <n v="3.8102172059999999"/>
  </r>
  <r>
    <n v="1495332"/>
    <x v="281"/>
    <n v="150"/>
    <n v="0.15"/>
    <s v="PAEX"/>
    <n v="0.16"/>
    <n v="6.7400000000000002E-2"/>
    <n v="0.3"/>
    <n v="0.7"/>
    <n v="1.8020015999999999"/>
    <n v="1.7712174059999999"/>
    <n v="3.5732190059999995"/>
    <n v="190"/>
    <s v="59810 LESQUIN"/>
    <s v="59810"/>
    <s v=" LESQUIN"/>
    <s v="91100VILLABE"/>
    <s v="91100"/>
    <n v="12"/>
    <s v="VILLABE"/>
    <n v="250.27799999999999"/>
    <n v="3.573219006"/>
  </r>
  <r>
    <n v="1495913"/>
    <x v="282"/>
    <n v="300"/>
    <n v="0.3"/>
    <s v="PAEX"/>
    <n v="0.16"/>
    <n v="6.7400000000000002E-2"/>
    <n v="0.3"/>
    <n v="0.7"/>
    <n v="4.0103568000000003"/>
    <n v="3.9418465380000001"/>
    <n v="7.9522033380000003"/>
    <n v="180"/>
    <s v="62780 CUCQ"/>
    <s v="62780"/>
    <s v=" CUCQ"/>
    <s v="91100VILLABE"/>
    <s v="91100"/>
    <n v="12"/>
    <s v="VILLABE"/>
    <n v="278.49700000000001"/>
    <n v="7.9522033380000003"/>
  </r>
  <r>
    <n v="1496232"/>
    <x v="282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496520"/>
    <x v="282"/>
    <n v="450"/>
    <n v="0.45"/>
    <s v="PAEX"/>
    <n v="0.16"/>
    <n v="6.7400000000000002E-2"/>
    <n v="0.3"/>
    <n v="0.7"/>
    <n v="1.0071432"/>
    <n v="0.98993783700000004"/>
    <n v="1.9970810370000001"/>
    <n v="160"/>
    <s v="91100 VILLABE"/>
    <s v="91100"/>
    <s v=" VILLABE"/>
    <s v="93130NOISY LE SEC"/>
    <s v="93130"/>
    <n v="17"/>
    <s v="NOISY LE SEC"/>
    <n v="46.627000000000002"/>
    <n v="1.9970810369999998"/>
  </r>
  <r>
    <n v="1496518"/>
    <x v="282"/>
    <n v="200"/>
    <n v="0.2"/>
    <s v="POLE"/>
    <n v="0.16"/>
    <n v="6.7400000000000002E-2"/>
    <n v="0.3"/>
    <n v="0.7"/>
    <n v="4.4016672000000003"/>
    <n v="4.3264720519999997"/>
    <n v="8.7281392520000001"/>
    <n v="195"/>
    <s v="91100 VILLABE"/>
    <s v="91100"/>
    <s v=" VILLABE"/>
    <s v="19410PERPEZAC LE NOI"/>
    <s v="19410"/>
    <n v="20"/>
    <s v="PERPEZAC LE NOI"/>
    <n v="458.50700000000001"/>
    <n v="8.7281392519999983"/>
  </r>
  <r>
    <n v="1496540"/>
    <x v="282"/>
    <n v="350"/>
    <n v="0.35"/>
    <s v="POLE"/>
    <n v="0.16"/>
    <n v="6.7400000000000002E-2"/>
    <n v="0.3"/>
    <n v="0.7"/>
    <n v="4.4715887999999993"/>
    <n v="4.3951991579999996"/>
    <n v="8.8667879579999997"/>
    <n v="220"/>
    <s v="91100 VILLABE"/>
    <s v="91100"/>
    <s v=" VILLABE"/>
    <s v="59100ROUBAIX"/>
    <s v="59100"/>
    <n v="12"/>
    <s v="ROUBAIX"/>
    <n v="266.166"/>
    <n v="8.8667879579999997"/>
  </r>
  <r>
    <n v="1496537"/>
    <x v="282"/>
    <n v="300"/>
    <n v="0.3"/>
    <s v="POLE"/>
    <n v="0.16"/>
    <n v="6.7400000000000002E-2"/>
    <n v="0.3"/>
    <n v="0.7"/>
    <n v="7.4274911999999995"/>
    <n v="7.300604892"/>
    <n v="14.728096091999999"/>
    <n v="225"/>
    <s v="91100 VILLABE"/>
    <s v="91100"/>
    <s v=" VILLABE"/>
    <s v="67100STRASBOURG"/>
    <s v="67100"/>
    <n v="15"/>
    <s v="STRASBOURG"/>
    <n v="515.798"/>
    <n v="14.728096091999999"/>
  </r>
  <r>
    <n v="1496536"/>
    <x v="282"/>
    <n v="450"/>
    <n v="0.45"/>
    <s v="POLE"/>
    <n v="0.16"/>
    <n v="6.7400000000000002E-2"/>
    <n v="0.3"/>
    <n v="0.7"/>
    <n v="5.4901800000000005"/>
    <n v="5.3963894250000006"/>
    <n v="10.886569425000001"/>
    <n v="230"/>
    <s v="91100 VILLABE"/>
    <s v="91100"/>
    <s v=" VILLABE"/>
    <s v="59800LILLE"/>
    <s v="59800"/>
    <n v="10"/>
    <s v="LILLE"/>
    <n v="254.17500000000001"/>
    <n v="10.886569425000001"/>
  </r>
  <r>
    <n v="1496539"/>
    <x v="282"/>
    <n v="700"/>
    <n v="0.7"/>
    <s v="POLE"/>
    <n v="0.16"/>
    <n v="6.7400000000000002E-2"/>
    <n v="0.3"/>
    <n v="0.7"/>
    <n v="24.878952000000002"/>
    <n v="24.45393657"/>
    <n v="49.332888570000001"/>
    <n v="380"/>
    <s v="91100 VILLABE"/>
    <s v="91100"/>
    <s v=" VILLABE"/>
    <s v="13000MARSEILLE"/>
    <s v="13000"/>
    <n v="14"/>
    <s v="MARSEILLE"/>
    <n v="740.44500000000005"/>
    <n v="49.332888570000001"/>
  </r>
  <r>
    <n v="1495336"/>
    <x v="282"/>
    <n v="5000"/>
    <n v="5"/>
    <s v="PLR"/>
    <n v="0.16"/>
    <n v="0.16"/>
    <n v="1"/>
    <n v="0"/>
    <n v="198.03280000000001"/>
    <n v="0"/>
    <n v="198.03280000000001"/>
    <n v="550"/>
    <s v="62138 HAISNES"/>
    <s v="62138"/>
    <s v=" HAISNES"/>
    <s v="91100VILLABE"/>
    <s v="91100"/>
    <n v="12"/>
    <s v="VILLABE"/>
    <n v="247.541"/>
    <n v="198.03280000000001"/>
  </r>
  <r>
    <n v="1496644"/>
    <x v="283"/>
    <n v="150"/>
    <n v="0.15"/>
    <s v="POLE"/>
    <n v="0.16"/>
    <n v="6.7400000000000002E-2"/>
    <n v="0.3"/>
    <n v="0.7"/>
    <n v="2.7402191999999999"/>
    <n v="2.693407122"/>
    <n v="5.4336263220000003"/>
    <n v="166"/>
    <s v="39570 LONS LE SAUNIER"/>
    <s v="39570"/>
    <s v=" LONS LE SAUNIER"/>
    <s v="91100VILLABE"/>
    <s v="91100"/>
    <n v="12"/>
    <s v="VILLABE"/>
    <n v="380.58600000000001"/>
    <n v="5.4336263220000003"/>
  </r>
  <r>
    <n v="1497339"/>
    <x v="283"/>
    <n v="51"/>
    <n v="5.0999999999999997E-2"/>
    <s v="PAEX"/>
    <n v="0.16"/>
    <n v="6.7400000000000002E-2"/>
    <n v="0.3"/>
    <n v="0.7"/>
    <n v="0.60171350400000001"/>
    <n v="0.59143423163999997"/>
    <n v="1.19314773564"/>
    <n v="100"/>
    <s v="91100 VILLABE"/>
    <s v="91100"/>
    <s v=" VILLABE"/>
    <s v="62620RUITZ"/>
    <s v="62620"/>
    <n v="10"/>
    <s v="RUITZ"/>
    <n v="245.798"/>
    <n v="1.19314773564"/>
  </r>
  <r>
    <n v="1497345"/>
    <x v="283"/>
    <n v="51"/>
    <n v="5.0999999999999997E-2"/>
    <s v="PAEX"/>
    <n v="0.16"/>
    <n v="6.7400000000000002E-2"/>
    <n v="0.3"/>
    <n v="0.7"/>
    <n v="0.89383579200000007"/>
    <n v="0.87856609722000001"/>
    <n v="1.7724018892200002"/>
    <n v="105"/>
    <s v="91100 VILLABE"/>
    <s v="91100"/>
    <s v=" VILLABE"/>
    <s v="49280CHOLET"/>
    <s v="49280"/>
    <n v="11"/>
    <s v="CHOLET"/>
    <n v="365.12900000000002"/>
    <n v="1.7724018892200002"/>
  </r>
  <r>
    <n v="1497335"/>
    <x v="283"/>
    <n v="184"/>
    <n v="0.184"/>
    <s v="PAEX"/>
    <n v="0.16"/>
    <n v="6.7400000000000002E-2"/>
    <n v="0.3"/>
    <n v="0.7"/>
    <n v="1.484199936"/>
    <n v="1.4588448537600001"/>
    <n v="2.9430447897600001"/>
    <n v="130"/>
    <s v="91100 VILLABE"/>
    <s v="91100"/>
    <s v=" VILLABE"/>
    <s v="80400HAM"/>
    <s v="80400"/>
    <n v="8"/>
    <s v="HAM"/>
    <n v="168.048"/>
    <n v="2.9430447897600001"/>
  </r>
  <r>
    <n v="1497338"/>
    <x v="283"/>
    <n v="96"/>
    <n v="9.6000000000000002E-2"/>
    <s v="POLE"/>
    <n v="0.16"/>
    <n v="6.7400000000000002E-2"/>
    <n v="0.3"/>
    <n v="0.7"/>
    <n v="2.4837765119999999"/>
    <n v="2.4413453299200003"/>
    <n v="4.9251218419200002"/>
    <n v="133"/>
    <s v="91100 VILLABE"/>
    <s v="91100"/>
    <s v=" VILLABE"/>
    <s v="73490RAVOIRE/LA"/>
    <s v="73490"/>
    <n v="15"/>
    <s v="RAVOIRE/LA"/>
    <n v="539.01400000000001"/>
    <n v="4.9251218419200002"/>
  </r>
  <r>
    <n v="1497343"/>
    <x v="283"/>
    <n v="96"/>
    <n v="9.6000000000000002E-2"/>
    <s v="POLE"/>
    <n v="0.16"/>
    <n v="6.7400000000000002E-2"/>
    <n v="0.3"/>
    <n v="0.7"/>
    <n v="1.5834193920000001"/>
    <n v="1.5563693107200001"/>
    <n v="3.1397887027200002"/>
    <n v="180"/>
    <s v="91100 VILLABE"/>
    <s v="91100"/>
    <s v=" VILLABE"/>
    <s v="44150ANCENIS"/>
    <s v="44150"/>
    <n v="12"/>
    <s v="ANCENIS"/>
    <n v="343.62400000000002"/>
    <n v="3.1397887027200002"/>
  </r>
  <r>
    <n v="1497344"/>
    <x v="283"/>
    <n v="51"/>
    <n v="5.0999999999999997E-2"/>
    <s v="POLE"/>
    <n v="0.16"/>
    <n v="6.7400000000000002E-2"/>
    <n v="0.3"/>
    <n v="0.7"/>
    <n v="1.9065513600000001"/>
    <n v="1.8739811076000001"/>
    <n v="3.7805324676000005"/>
    <n v="200"/>
    <s v="91100 VILLABE"/>
    <s v="91100"/>
    <s v=" VILLABE"/>
    <s v="83170BRIGNOLES"/>
    <s v="83170"/>
    <n v="14"/>
    <s v="BRIGNOLES"/>
    <n v="778.82"/>
    <n v="3.7805324676000001"/>
  </r>
  <r>
    <n v="1497340"/>
    <x v="283"/>
    <n v="182"/>
    <n v="0.182"/>
    <s v="POLE"/>
    <n v="0.16"/>
    <n v="6.7400000000000002E-2"/>
    <n v="0.3"/>
    <n v="0.7"/>
    <n v="7.315639968000001"/>
    <n v="7.1906644518800009"/>
    <n v="14.506304419880003"/>
    <n v="210"/>
    <s v="91100 VILLABE"/>
    <s v="91100"/>
    <s v=" VILLABE"/>
    <s v="66000PERPIGNAN"/>
    <s v="66000"/>
    <n v="14"/>
    <s v="PERPIGNAN"/>
    <n v="837.41300000000001"/>
    <n v="14.506304419880001"/>
  </r>
  <r>
    <n v="1497341"/>
    <x v="283"/>
    <n v="213"/>
    <n v="0.21299999999999999"/>
    <s v="POLE"/>
    <n v="0.16"/>
    <n v="6.7400000000000002E-2"/>
    <n v="0.3"/>
    <n v="0.7"/>
    <n v="5.882439744"/>
    <n v="5.7819480650399999"/>
    <n v="11.664387809040001"/>
    <n v="265"/>
    <s v="91100 VILLABE"/>
    <s v="91100"/>
    <s v=" VILLABE"/>
    <s v="33520BRUGES"/>
    <s v="33520"/>
    <n v="11"/>
    <s v="BRUGES"/>
    <n v="575.35599999999999"/>
    <n v="11.664387809039999"/>
  </r>
  <r>
    <n v="1497337"/>
    <x v="283"/>
    <n v="162"/>
    <n v="0.16200000000000001"/>
    <s v="GV"/>
    <n v="0.24099999999999999"/>
    <n v="0.24099999999999999"/>
    <n v="1"/>
    <n v="0"/>
    <n v="0.90315858599999999"/>
    <n v="0"/>
    <n v="0.90315858599999999"/>
    <n v="60"/>
    <s v="91100 VILLABE"/>
    <s v="91100"/>
    <s v=" VILLABE"/>
    <s v="91300MASSY"/>
    <s v="91300"/>
    <n v="10"/>
    <s v="MASSY"/>
    <n v="23.132999999999999"/>
    <n v="0.90315858599999987"/>
  </r>
  <r>
    <n v="1497175"/>
    <x v="284"/>
    <n v="150"/>
    <n v="0.15"/>
    <s v="PAEX"/>
    <n v="0.16"/>
    <n v="6.7400000000000002E-2"/>
    <n v="0.3"/>
    <n v="0.7"/>
    <n v="5.4150624000000001"/>
    <n v="5.3225550840000002"/>
    <n v="10.737617484000001"/>
    <n v="175"/>
    <s v="40300 PEYREHORADE"/>
    <s v="40300"/>
    <s v=" PEYREHORADE"/>
    <s v="91100VILLABE"/>
    <s v="91100"/>
    <n v="12"/>
    <s v="VILLABE"/>
    <n v="752.09199999999998"/>
    <n v="10.737617484000001"/>
  </r>
  <r>
    <n v="1494106"/>
    <x v="284"/>
    <n v="150"/>
    <n v="0.15"/>
    <s v="PAEX"/>
    <n v="0.16"/>
    <n v="6.7400000000000002E-2"/>
    <n v="0.3"/>
    <n v="0.7"/>
    <n v="3.8714975999999997"/>
    <n v="3.8053595159999998"/>
    <n v="7.676857115999999"/>
    <n v="160"/>
    <s v="73490 RAVOIRE/LA"/>
    <s v="73490"/>
    <s v=" RAVOIRE/LA"/>
    <s v="91100VILLABE"/>
    <s v="91100"/>
    <n v="12"/>
    <s v="VILLABE"/>
    <n v="537.70799999999997"/>
    <n v="7.6768571159999999"/>
  </r>
  <r>
    <n v="1497147"/>
    <x v="284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497611"/>
    <x v="285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497680"/>
    <x v="285"/>
    <n v="150"/>
    <n v="0.15"/>
    <s v="POLE"/>
    <n v="0.16"/>
    <n v="6.7400000000000002E-2"/>
    <n v="0.3"/>
    <n v="0.7"/>
    <n v="5.1263063999999998"/>
    <n v="5.0387319989999995"/>
    <n v="10.165038399"/>
    <n v="220"/>
    <s v="31390 CARBONNE"/>
    <s v="31390"/>
    <s v=" CARBONNE"/>
    <s v="91100VILLABE"/>
    <s v="91100"/>
    <n v="12"/>
    <s v="VILLABE"/>
    <n v="711.98699999999997"/>
    <n v="10.165038398999998"/>
  </r>
  <r>
    <n v="1498347"/>
    <x v="285"/>
    <n v="150"/>
    <n v="0.15"/>
    <s v="POLE"/>
    <n v="0.16"/>
    <n v="6.7400000000000002E-2"/>
    <n v="0.3"/>
    <n v="0.7"/>
    <n v="1.9177416"/>
    <n v="1.884980181"/>
    <n v="3.8027217809999998"/>
    <n v="158"/>
    <s v="59100 ROUBAIX"/>
    <s v="59100"/>
    <s v=" ROUBAIX"/>
    <s v="91100VILLABE"/>
    <s v="91100"/>
    <n v="12"/>
    <s v="VILLABE"/>
    <n v="266.35300000000001"/>
    <n v="3.8027217810000002"/>
  </r>
  <r>
    <n v="1498519"/>
    <x v="285"/>
    <n v="163"/>
    <n v="0.16300000000000001"/>
    <s v="POLE"/>
    <n v="0.16"/>
    <n v="6.7400000000000002E-2"/>
    <n v="0.3"/>
    <n v="0.7"/>
    <n v="2.0776240800000005"/>
    <n v="2.0421313353000001"/>
    <n v="4.1197554153000002"/>
    <n v="100"/>
    <s v="91100 VILLABE"/>
    <s v="91100"/>
    <s v=" VILLABE"/>
    <s v="59200TOURCOING"/>
    <s v="59200"/>
    <n v="14"/>
    <s v="TOURCOING"/>
    <n v="265.54500000000002"/>
    <n v="4.1197554153000002"/>
  </r>
  <r>
    <n v="1498423"/>
    <x v="285"/>
    <n v="120"/>
    <n v="0.12"/>
    <s v="POLE"/>
    <n v="0.16"/>
    <n v="6.7400000000000002E-2"/>
    <n v="0.3"/>
    <n v="0.7"/>
    <n v="0.76887360000000005"/>
    <n v="0.75573867600000011"/>
    <n v="1.524612276"/>
    <n v="105"/>
    <s v="91100 VILLABE"/>
    <s v="91100"/>
    <s v=" VILLABE"/>
    <s v="60000BEAUVAIS"/>
    <s v="60000"/>
    <n v="13"/>
    <s v="BEAUVAIS"/>
    <n v="133.48500000000001"/>
    <n v="1.5246122760000003"/>
  </r>
  <r>
    <n v="1498522"/>
    <x v="285"/>
    <n v="94"/>
    <n v="9.4E-2"/>
    <s v="POLE"/>
    <n v="0.16"/>
    <n v="6.7400000000000002E-2"/>
    <n v="0.3"/>
    <n v="0.7"/>
    <n v="2.1441114240000001"/>
    <n v="2.1074828538400001"/>
    <n v="4.2515942778400007"/>
    <n v="137"/>
    <s v="91100 VILLABE"/>
    <s v="91100"/>
    <s v=" VILLABE"/>
    <s v="1300BELLEY"/>
    <s v="1300B"/>
    <n v="10"/>
    <s v="ELLEY"/>
    <n v="475.202"/>
    <n v="4.2515942778400007"/>
  </r>
  <r>
    <n v="1498520"/>
    <x v="285"/>
    <n v="137"/>
    <n v="0.13700000000000001"/>
    <s v="POLE"/>
    <n v="0.16"/>
    <n v="6.7400000000000002E-2"/>
    <n v="0.3"/>
    <n v="0.7"/>
    <n v="3.7835410560000002"/>
    <n v="3.7189055629600003"/>
    <n v="7.5024466189600005"/>
    <n v="155"/>
    <s v="91100 VILLABE"/>
    <s v="91100"/>
    <s v=" VILLABE"/>
    <s v="33520BRUGES"/>
    <s v="33520"/>
    <n v="11"/>
    <s v="BRUGES"/>
    <n v="575.35599999999999"/>
    <n v="7.5024466189599996"/>
  </r>
  <r>
    <n v="1498518"/>
    <x v="285"/>
    <n v="50"/>
    <n v="0.05"/>
    <s v="POLE"/>
    <n v="0.16"/>
    <n v="6.7400000000000002E-2"/>
    <n v="0.3"/>
    <n v="0.7"/>
    <n v="1.7473464000000003"/>
    <n v="1.717495899"/>
    <n v="3.4648422990000003"/>
    <n v="159"/>
    <s v="91100 VILLABE"/>
    <s v="91100"/>
    <s v=" VILLABE"/>
    <s v="40230ST GEOURS DE MA"/>
    <s v="40230"/>
    <n v="20"/>
    <s v="ST GEOURS DE MA"/>
    <n v="728.06100000000004"/>
    <n v="3.4648422989999998"/>
  </r>
  <r>
    <n v="1498567"/>
    <x v="285"/>
    <n v="318"/>
    <n v="0.318"/>
    <s v="POLE"/>
    <n v="0.16"/>
    <n v="6.7400000000000002E-2"/>
    <n v="0.3"/>
    <n v="0.7"/>
    <n v="2.6520589440000002"/>
    <n v="2.60675293704"/>
    <n v="5.2588118810399997"/>
    <n v="240"/>
    <s v="91100 VILLABE"/>
    <s v="91100"/>
    <s v=" VILLABE"/>
    <s v="76380CANTELEU"/>
    <s v="76380"/>
    <n v="13"/>
    <s v="CANTELEU"/>
    <n v="173.74600000000001"/>
    <n v="5.2588118810399997"/>
  </r>
  <r>
    <n v="1498521"/>
    <x v="285"/>
    <n v="117"/>
    <n v="0.11700000000000001"/>
    <s v="GV"/>
    <n v="0.24099999999999999"/>
    <n v="0.24099999999999999"/>
    <n v="1"/>
    <n v="0"/>
    <n v="0.96112294199999992"/>
    <n v="0"/>
    <n v="0.96112294199999992"/>
    <n v="80"/>
    <s v="91100 VILLABE"/>
    <s v="91100"/>
    <s v=" VILLABE"/>
    <s v="94440MAROLLES EN BRI"/>
    <s v="94440"/>
    <n v="20"/>
    <s v="MAROLLES EN BRI"/>
    <n v="34.085999999999999"/>
    <n v="0.96112294199999981"/>
  </r>
  <r>
    <n v="1498236"/>
    <x v="286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498232"/>
    <x v="286"/>
    <n v="800"/>
    <n v="0.8"/>
    <s v="PAEX"/>
    <n v="0.16"/>
    <n v="6.7400000000000002E-2"/>
    <n v="0.3"/>
    <n v="0.7"/>
    <n v="9.6106752000000011"/>
    <n v="9.4464928319999988"/>
    <n v="19.057168032"/>
    <n v="294"/>
    <s v="59810 LESQUIN"/>
    <s v="59810"/>
    <s v=" LESQUIN"/>
    <s v="91100VILLABE"/>
    <s v="91100"/>
    <n v="12"/>
    <s v="VILLABE"/>
    <n v="250.27799999999999"/>
    <n v="19.057168031999996"/>
  </r>
  <r>
    <n v="1498993"/>
    <x v="286"/>
    <n v="150"/>
    <n v="0.15"/>
    <s v="POLE"/>
    <n v="0.16"/>
    <n v="6.7400000000000002E-2"/>
    <n v="0.3"/>
    <n v="0.7"/>
    <n v="1.8579095999999999"/>
    <n v="1.826170311"/>
    <n v="3.684079911"/>
    <n v="200"/>
    <s v="8090 CHARLEVILLE MEZ"/>
    <s v="08090"/>
    <s v="CHARLEVILLE MEZ"/>
    <s v="91100VILLABE"/>
    <s v="91100"/>
    <n v="12"/>
    <s v="VILLABE"/>
    <n v="258.04300000000001"/>
    <n v="3.684079911"/>
  </r>
  <r>
    <n v="1499136"/>
    <x v="286"/>
    <n v="104"/>
    <n v="0.104"/>
    <s v="PAEX"/>
    <n v="0.16"/>
    <n v="6.7400000000000002E-2"/>
    <n v="0.3"/>
    <n v="0.7"/>
    <n v="0.27647692800000001"/>
    <n v="0.27175378047999998"/>
    <n v="0.54823070848"/>
    <n v="80"/>
    <s v="91100 VILLABE"/>
    <s v="91100"/>
    <s v=" VILLABE"/>
    <s v="93380PIERREFITTE SUR"/>
    <s v="93380"/>
    <n v="20"/>
    <s v="PIERREFITTE SUR"/>
    <n v="55.384"/>
    <n v="0.54823070848"/>
  </r>
  <r>
    <n v="1499137"/>
    <x v="286"/>
    <n v="174"/>
    <n v="0.17399999999999999"/>
    <s v="POLE"/>
    <n v="0.16"/>
    <n v="6.7400000000000002E-2"/>
    <n v="0.3"/>
    <n v="0.7"/>
    <n v="2.2178318400000001"/>
    <n v="2.1799438794000001"/>
    <n v="4.3977757194000002"/>
    <n v="100"/>
    <s v="91100 VILLABE"/>
    <s v="91100"/>
    <s v=" VILLABE"/>
    <s v="59200TOURCOING"/>
    <s v="59200"/>
    <n v="14"/>
    <s v="TOURCOING"/>
    <n v="265.54500000000002"/>
    <n v="4.3977757194000002"/>
  </r>
  <r>
    <n v="1499138"/>
    <x v="286"/>
    <n v="100"/>
    <n v="0.1"/>
    <s v="POLE"/>
    <n v="0.16"/>
    <n v="6.7400000000000002E-2"/>
    <n v="0.3"/>
    <n v="0.7"/>
    <n v="3.5541360000000006"/>
    <n v="3.4934195100000003"/>
    <n v="7.0475555100000005"/>
    <n v="159"/>
    <s v="91100 VILLABE"/>
    <s v="91100"/>
    <s v=" VILLABE"/>
    <s v="13000MARSEILLE"/>
    <s v="13000"/>
    <n v="14"/>
    <s v="MARSEILLE"/>
    <n v="740.44500000000005"/>
    <n v="7.0475555100000014"/>
  </r>
  <r>
    <n v="1497612"/>
    <x v="286"/>
    <n v="1000"/>
    <n v="1"/>
    <s v="AFF"/>
    <n v="6.7400000000000002E-2"/>
    <n v="6.7400000000000002E-2"/>
    <n v="1"/>
    <n v="0"/>
    <n v="3.6908914000000004"/>
    <n v="0"/>
    <n v="3.6908914000000004"/>
    <n v="220"/>
    <s v="93120 COURNEUVE/LA"/>
    <s v="93120"/>
    <s v=" COURNEUVE/LA"/>
    <s v="91100VILLABE"/>
    <s v="91100"/>
    <n v="12"/>
    <s v="VILLABE"/>
    <n v="54.761000000000003"/>
    <n v="3.6908914000000004"/>
  </r>
  <r>
    <n v="1499052"/>
    <x v="287"/>
    <n v="150"/>
    <n v="0.15"/>
    <s v="PAEX"/>
    <n v="0.16"/>
    <n v="6.7400000000000002E-2"/>
    <n v="0.3"/>
    <n v="0.7"/>
    <n v="1.9215215999999999"/>
    <n v="1.888695606"/>
    <n v="3.8102172059999999"/>
    <n v="135"/>
    <s v="59200 TOURCOING"/>
    <s v="59200"/>
    <s v=" TOURCOING"/>
    <s v="91100VILLABE"/>
    <s v="91100"/>
    <n v="12"/>
    <s v="VILLABE"/>
    <n v="266.87799999999999"/>
    <n v="3.8102172059999999"/>
  </r>
  <r>
    <n v="1498019"/>
    <x v="287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499043"/>
    <x v="287"/>
    <n v="150"/>
    <n v="0.15"/>
    <s v="POLE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499640"/>
    <x v="287"/>
    <n v="218"/>
    <n v="0.218"/>
    <s v="POLE"/>
    <n v="0.16"/>
    <n v="6.7400000000000002E-2"/>
    <n v="0.3"/>
    <n v="0.7"/>
    <n v="5.6402424959999999"/>
    <n v="5.5438883533599999"/>
    <n v="11.184130849359999"/>
    <n v="133"/>
    <s v="91100 VILLABE"/>
    <s v="91100"/>
    <s v=" VILLABE"/>
    <s v="73490RAVOIRE/LA"/>
    <s v="73490"/>
    <n v="15"/>
    <s v="RAVOIRE/LA"/>
    <n v="539.01400000000001"/>
    <n v="11.184130849360001"/>
  </r>
  <r>
    <n v="1499639"/>
    <x v="287"/>
    <n v="140"/>
    <n v="0.14000000000000001"/>
    <s v="POLE"/>
    <n v="0.16"/>
    <n v="6.7400000000000002E-2"/>
    <n v="0.3"/>
    <n v="0.7"/>
    <n v="2.9920934400000005"/>
    <n v="2.9409785104000004"/>
    <n v="5.9330719504000005"/>
    <n v="145"/>
    <s v="91100 VILLABE"/>
    <s v="91100"/>
    <s v=" VILLABE"/>
    <s v="69800ST PRIEST"/>
    <s v="69800"/>
    <n v="14"/>
    <s v="ST PRIEST"/>
    <n v="445.25200000000001"/>
    <n v="5.9330719503999996"/>
  </r>
  <r>
    <n v="1499641"/>
    <x v="287"/>
    <n v="56"/>
    <n v="5.6000000000000001E-2"/>
    <s v="POLE"/>
    <n v="0.16"/>
    <n v="6.7400000000000002E-2"/>
    <n v="0.3"/>
    <n v="0.7"/>
    <n v="1.2078259200000001"/>
    <n v="1.1871922271999999"/>
    <n v="2.3950181472000001"/>
    <n v="154"/>
    <s v="91100 VILLABE"/>
    <s v="91100"/>
    <s v=" VILLABE"/>
    <s v="25200GD CHARMONT"/>
    <s v="25200"/>
    <n v="16"/>
    <s v="GD CHARMONT"/>
    <n v="449.34"/>
    <n v="2.3950181472000001"/>
  </r>
  <r>
    <n v="1499642"/>
    <x v="287"/>
    <n v="385"/>
    <n v="0.38500000000000001"/>
    <s v="POLE"/>
    <n v="0.16"/>
    <n v="6.7400000000000002E-2"/>
    <n v="0.3"/>
    <n v="0.7"/>
    <n v="4.5977685599999996"/>
    <n v="4.5192233471000005"/>
    <n v="9.116991907100001"/>
    <n v="178"/>
    <s v="91100 VILLABE"/>
    <s v="91100"/>
    <s v=" VILLABE"/>
    <s v="59810LESQUIN"/>
    <s v="59810"/>
    <n v="12"/>
    <s v="LESQUIN"/>
    <n v="248.797"/>
    <n v="9.116991907100001"/>
  </r>
  <r>
    <n v="1499637"/>
    <x v="287"/>
    <n v="139"/>
    <n v="0.13900000000000001"/>
    <s v="GV"/>
    <n v="0.24099999999999999"/>
    <n v="0.24099999999999999"/>
    <n v="1"/>
    <n v="0"/>
    <n v="1.141846914"/>
    <n v="0"/>
    <n v="1.141846914"/>
    <n v="80"/>
    <s v="91100 VILLABE"/>
    <s v="91100"/>
    <s v=" VILLABE"/>
    <s v="94440MAROLLES EN BRI"/>
    <s v="94440"/>
    <n v="20"/>
    <s v="MAROLLES EN BRI"/>
    <n v="34.085999999999999"/>
    <n v="1.1418469139999998"/>
  </r>
  <r>
    <n v="1499633"/>
    <x v="288"/>
    <n v="1000"/>
    <n v="1"/>
    <s v="POLE"/>
    <n v="0.16"/>
    <n v="6.7400000000000002E-2"/>
    <n v="0.3"/>
    <n v="0.7"/>
    <n v="18.268128000000001"/>
    <n v="17.956047479999999"/>
    <n v="36.22417548"/>
    <n v="450"/>
    <s v="39570 LONS LE SAUNIER"/>
    <s v="39570"/>
    <s v=" LONS LE SAUNIER"/>
    <s v="91100VILLABE"/>
    <s v="91100"/>
    <n v="12"/>
    <s v="VILLABE"/>
    <n v="380.58600000000001"/>
    <n v="36.22417548"/>
  </r>
  <r>
    <n v="1500363"/>
    <x v="288"/>
    <n v="105"/>
    <n v="0.105"/>
    <s v="POLE"/>
    <n v="0.16"/>
    <n v="6.7400000000000002E-2"/>
    <n v="0.3"/>
    <n v="0.7"/>
    <n v="1.2629181600000001"/>
    <n v="1.2413433081"/>
    <n v="2.5042614681000002"/>
    <n v="100"/>
    <s v="91100 VILLABE"/>
    <s v="91100"/>
    <s v=" VILLABE"/>
    <s v="59243QUAROUBLE"/>
    <s v="59243"/>
    <n v="14"/>
    <s v="QUAROUBLE"/>
    <n v="250.57900000000001"/>
    <n v="2.5042614681000002"/>
  </r>
  <r>
    <n v="1500365"/>
    <x v="288"/>
    <n v="182"/>
    <n v="0.182"/>
    <s v="POLE"/>
    <n v="0.16"/>
    <n v="6.7400000000000002E-2"/>
    <n v="0.3"/>
    <n v="0.7"/>
    <n v="1.4621443200000002"/>
    <n v="1.4371660212000001"/>
    <n v="2.8993103412000005"/>
    <n v="108"/>
    <s v="91100 VILLABE"/>
    <s v="91100"/>
    <s v=" VILLABE"/>
    <s v="89440JOUX LA VILLE"/>
    <s v="89440"/>
    <n v="18"/>
    <s v="JOUX LA VILLE"/>
    <n v="167.37"/>
    <n v="2.8993103412000001"/>
  </r>
  <r>
    <n v="1500364"/>
    <x v="288"/>
    <n v="218"/>
    <n v="0.218"/>
    <s v="POLE"/>
    <n v="0.16"/>
    <n v="6.7400000000000002E-2"/>
    <n v="0.3"/>
    <n v="0.7"/>
    <n v="5.6402424959999999"/>
    <n v="5.5438883533599999"/>
    <n v="11.184130849359999"/>
    <n v="133"/>
    <s v="91100 VILLABE"/>
    <s v="91100"/>
    <s v=" VILLABE"/>
    <s v="73490RAVOIRE/LA"/>
    <s v="73490"/>
    <n v="15"/>
    <s v="RAVOIRE/LA"/>
    <n v="539.01400000000001"/>
    <n v="11.184130849360001"/>
  </r>
  <r>
    <n v="1500366"/>
    <x v="288"/>
    <n v="291"/>
    <n v="0.29099999999999998"/>
    <s v="POLE"/>
    <n v="0.16"/>
    <n v="6.7400000000000002E-2"/>
    <n v="0.3"/>
    <n v="0.7"/>
    <n v="2.6341273439999999"/>
    <n v="2.5891276685399998"/>
    <n v="5.2232550125399992"/>
    <n v="200"/>
    <s v="91100 VILLABE"/>
    <s v="91100"/>
    <s v=" VILLABE"/>
    <s v="80090AMIENS"/>
    <s v="80090"/>
    <n v="11"/>
    <s v="AMIENS"/>
    <n v="188.583"/>
    <n v="5.2232550125399992"/>
  </r>
  <r>
    <n v="1500362"/>
    <x v="288"/>
    <n v="318"/>
    <n v="0.318"/>
    <s v="POLE"/>
    <n v="0.16"/>
    <n v="6.7400000000000002E-2"/>
    <n v="0.3"/>
    <n v="0.7"/>
    <n v="3.7976374079999999"/>
    <n v="3.7327611022799996"/>
    <n v="7.5303985102799995"/>
    <n v="234"/>
    <s v="91100 VILLABE"/>
    <s v="91100"/>
    <s v=" VILLABE"/>
    <s v="59810LESQUIN"/>
    <s v="59810"/>
    <n v="12"/>
    <s v="LESQUIN"/>
    <n v="248.797"/>
    <n v="7.5303985102799995"/>
  </r>
  <r>
    <n v="1498237"/>
    <x v="288"/>
    <n v="5000"/>
    <n v="5"/>
    <s v="PLR"/>
    <n v="0.16"/>
    <n v="0.16"/>
    <n v="1"/>
    <n v="0"/>
    <n v="198.03280000000001"/>
    <n v="0"/>
    <n v="198.03280000000001"/>
    <n v="550"/>
    <s v="62138 HAISNES"/>
    <s v="62138"/>
    <s v=" HAISNES"/>
    <s v="91100VILLABE"/>
    <s v="91100"/>
    <n v="12"/>
    <s v="VILLABE"/>
    <n v="247.541"/>
    <n v="198.03280000000001"/>
  </r>
  <r>
    <n v="1499341"/>
    <x v="288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500367"/>
    <x v="289"/>
    <n v="100"/>
    <n v="0.1"/>
    <s v="POLE"/>
    <n v="0.16"/>
    <n v="6.7400000000000002E-2"/>
    <n v="0.3"/>
    <n v="0.7"/>
    <n v="1.2200400000000002"/>
    <n v="1.1991976500000001"/>
    <n v="2.4192376500000004"/>
    <n v="100"/>
    <s v="91100 VILLABE"/>
    <s v="91100"/>
    <s v=" VILLABE"/>
    <s v="59800LILLE"/>
    <s v="59800"/>
    <n v="10"/>
    <s v="LILLE"/>
    <n v="254.17500000000001"/>
    <n v="2.4192376499999999"/>
  </r>
  <r>
    <n v="1500498"/>
    <x v="290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01212"/>
    <x v="290"/>
    <n v="150"/>
    <n v="0.15"/>
    <s v="PAEX"/>
    <n v="0.16"/>
    <n v="6.7400000000000002E-2"/>
    <n v="0.3"/>
    <n v="0.7"/>
    <n v="5.4150624000000001"/>
    <n v="5.3225550840000002"/>
    <n v="10.737617484000001"/>
    <n v="175"/>
    <s v="40300 PEYREHORADE"/>
    <s v="40300"/>
    <s v=" PEYREHORADE"/>
    <s v="91100VILLABE"/>
    <s v="91100"/>
    <n v="12"/>
    <s v="VILLABE"/>
    <n v="752.09199999999998"/>
    <n v="10.737617484000001"/>
  </r>
  <r>
    <n v="1497138"/>
    <x v="290"/>
    <n v="150"/>
    <n v="0.15"/>
    <s v="PAEX"/>
    <n v="0.16"/>
    <n v="6.7400000000000002E-2"/>
    <n v="0.3"/>
    <n v="0.7"/>
    <n v="3.8714975999999997"/>
    <n v="3.8053595159999998"/>
    <n v="7.676857115999999"/>
    <n v="160"/>
    <s v="73490 RAVOIRE/LA"/>
    <s v="73490"/>
    <s v=" RAVOIRE/LA"/>
    <s v="91100VILLABE"/>
    <s v="91100"/>
    <n v="12"/>
    <s v="VILLABE"/>
    <n v="537.70799999999997"/>
    <n v="7.6768571159999999"/>
  </r>
  <r>
    <n v="1501053"/>
    <x v="291"/>
    <n v="150"/>
    <n v="0.15"/>
    <s v="POLE"/>
    <n v="0.16"/>
    <n v="6.7400000000000002E-2"/>
    <n v="0.3"/>
    <n v="0.7"/>
    <n v="3.8989871999999997"/>
    <n v="3.8323795019999998"/>
    <n v="7.731366701999999"/>
    <n v="156"/>
    <s v="26750 ROMANS SUR ISER"/>
    <s v="26750"/>
    <s v=" ROMANS SUR ISER"/>
    <s v="91100VILLABE"/>
    <s v="91100"/>
    <n v="12"/>
    <s v="VILLABE"/>
    <n v="541.52599999999995"/>
    <n v="7.731366701999999"/>
  </r>
  <r>
    <n v="1501049"/>
    <x v="291"/>
    <n v="150"/>
    <n v="0.15"/>
    <s v="PAEX"/>
    <n v="0.16"/>
    <n v="6.7400000000000002E-2"/>
    <n v="0.3"/>
    <n v="0.7"/>
    <n v="1.8020015999999999"/>
    <n v="1.7712174059999999"/>
    <n v="3.5732190059999995"/>
    <n v="200"/>
    <s v="59810 LESQUIN"/>
    <s v="59810"/>
    <s v=" LESQUIN"/>
    <s v="91100VILLABE"/>
    <s v="91100"/>
    <n v="12"/>
    <s v="VILLABE"/>
    <n v="250.27799999999999"/>
    <n v="3.573219006"/>
  </r>
  <r>
    <n v="1500976"/>
    <x v="291"/>
    <n v="300"/>
    <n v="0.3"/>
    <s v="PAEX"/>
    <n v="0.16"/>
    <n v="6.7400000000000002E-2"/>
    <n v="0.3"/>
    <n v="0.7"/>
    <n v="2.9598624"/>
    <n v="2.909298084"/>
    <n v="5.869160484"/>
    <n v="202.5"/>
    <s v="59810 LESQUIN"/>
    <s v="59810"/>
    <s v=" LESQUIN"/>
    <s v="93130NOISY LE SEC"/>
    <s v="93130"/>
    <n v="17"/>
    <s v="NOISY LE SEC"/>
    <n v="205.54599999999999"/>
    <n v="5.8691604839999991"/>
  </r>
  <r>
    <n v="1501716"/>
    <x v="291"/>
    <n v="225"/>
    <n v="0.22500000000000001"/>
    <s v="POLE"/>
    <n v="0.16"/>
    <n v="6.7400000000000002E-2"/>
    <n v="0.3"/>
    <n v="0.7"/>
    <n v="2.7450900000000003"/>
    <n v="2.6981947125000003"/>
    <n v="5.4432847125000006"/>
    <n v="200"/>
    <s v="91100 VILLABE"/>
    <s v="91100"/>
    <s v=" VILLABE"/>
    <s v="59800LILLE"/>
    <s v="59800"/>
    <n v="10"/>
    <s v="LILLE"/>
    <n v="254.17500000000001"/>
    <n v="5.4432847125000006"/>
  </r>
  <r>
    <n v="1501718"/>
    <x v="291"/>
    <n v="132"/>
    <n v="0.13200000000000001"/>
    <s v="POLE"/>
    <n v="0.16"/>
    <n v="6.7400000000000002E-2"/>
    <n v="0.3"/>
    <n v="0.7"/>
    <n v="2.4105628800000001"/>
    <n v="2.3693824308"/>
    <n v="4.7799453108000005"/>
    <n v="261"/>
    <s v="91100 VILLABE"/>
    <s v="91100"/>
    <s v=" VILLABE"/>
    <s v="39570LONS LE SAUNIER"/>
    <s v="39570"/>
    <n v="20"/>
    <s v="LONS LE SAUNIER"/>
    <n v="380.45499999999998"/>
    <n v="4.7799453107999996"/>
  </r>
  <r>
    <n v="1501715"/>
    <x v="291"/>
    <n v="450"/>
    <n v="0.45"/>
    <s v="POLE"/>
    <n v="0.16"/>
    <n v="6.7400000000000002E-2"/>
    <n v="0.3"/>
    <n v="0.7"/>
    <n v="5.3740152000000005"/>
    <n v="5.2822091069999999"/>
    <n v="10.656224307"/>
    <n v="270"/>
    <s v="91100 VILLABE"/>
    <s v="91100"/>
    <s v=" VILLABE"/>
    <s v="59810LESQUIN"/>
    <s v="59810"/>
    <n v="12"/>
    <s v="LESQUIN"/>
    <n v="248.797"/>
    <n v="10.656224307"/>
  </r>
  <r>
    <n v="1501714"/>
    <x v="291"/>
    <n v="450"/>
    <n v="0.45"/>
    <s v="POLE"/>
    <n v="0.16"/>
    <n v="6.7400000000000002E-2"/>
    <n v="0.3"/>
    <n v="0.7"/>
    <n v="9.9037512000000003"/>
    <n v="9.7345621169999994"/>
    <n v="19.638313316999998"/>
    <n v="280"/>
    <s v="91100 VILLABE"/>
    <s v="91100"/>
    <s v=" VILLABE"/>
    <s v="19410PERPEZAC LE NOI"/>
    <s v="19410"/>
    <n v="20"/>
    <s v="PERPEZAC LE NOI"/>
    <n v="458.50700000000001"/>
    <n v="19.638313317000001"/>
  </r>
  <r>
    <n v="1500499"/>
    <x v="291"/>
    <n v="1000"/>
    <n v="1"/>
    <s v="GV"/>
    <n v="0.24099999999999999"/>
    <n v="6.7400000000000002E-2"/>
    <n v="1"/>
    <n v="0"/>
    <n v="13.197401000000001"/>
    <n v="0"/>
    <n v="13.197401000000001"/>
    <n v="170"/>
    <s v="93120 COURNEUVE/LA"/>
    <s v="93120"/>
    <s v=" COURNEUVE/LA"/>
    <s v="91100VILLABE"/>
    <s v="91100"/>
    <n v="12"/>
    <s v="VILLABE"/>
    <n v="54.761000000000003"/>
    <n v="13.197401000000001"/>
  </r>
  <r>
    <n v="1501605"/>
    <x v="292"/>
    <n v="400"/>
    <n v="0.4"/>
    <s v="PAEX"/>
    <n v="0.16"/>
    <n v="6.7400000000000002E-2"/>
    <n v="0.3"/>
    <n v="0.7"/>
    <n v="5.347142400000001"/>
    <n v="5.2557953839999998"/>
    <n v="10.602937784000002"/>
    <n v="180"/>
    <s v="62780 CUCQ"/>
    <s v="62780"/>
    <s v=" CUCQ"/>
    <s v="91100VILLABE"/>
    <s v="91100"/>
    <n v="12"/>
    <s v="VILLABE"/>
    <n v="278.49700000000001"/>
    <n v="10.602937784000002"/>
  </r>
  <r>
    <n v="1501542"/>
    <x v="292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501901"/>
    <x v="292"/>
    <n v="150"/>
    <n v="0.15"/>
    <s v="POLE"/>
    <n v="0.16"/>
    <n v="6.7400000000000002E-2"/>
    <n v="0.3"/>
    <n v="0.7"/>
    <n v="1.8579095999999999"/>
    <n v="1.826170311"/>
    <n v="3.684079911"/>
    <n v="131"/>
    <s v="8090 CHARLEVILLE MEZ"/>
    <s v="08090"/>
    <s v="CHARLEVILLE MEZ"/>
    <s v="91100VILLABE"/>
    <s v="91100"/>
    <n v="12"/>
    <s v="VILLABE"/>
    <n v="258.04300000000001"/>
    <n v="3.684079911"/>
  </r>
  <r>
    <n v="1502507"/>
    <x v="292"/>
    <n v="250"/>
    <n v="0.25"/>
    <s v="PAEX"/>
    <n v="0.16"/>
    <n v="6.7400000000000002E-2"/>
    <n v="0.3"/>
    <n v="0.7"/>
    <n v="0.64771199999999995"/>
    <n v="0.63664692000000001"/>
    <n v="1.2843589199999998"/>
    <n v="80"/>
    <s v="91100 VILLABE"/>
    <s v="91100"/>
    <s v=" VILLABE"/>
    <s v="93120COURNEUVE/LA"/>
    <s v="93120"/>
    <n v="17"/>
    <s v="COURNEUVE/LA"/>
    <n v="53.975999999999999"/>
    <n v="1.2843589200000001"/>
  </r>
  <r>
    <n v="1502436"/>
    <x v="292"/>
    <n v="293"/>
    <n v="0.29299999999999998"/>
    <s v="PAEX"/>
    <n v="0.16"/>
    <n v="6.7400000000000002E-2"/>
    <n v="0.3"/>
    <n v="0.7"/>
    <n v="0.71850163200000006"/>
    <n v="0.70622722912000002"/>
    <n v="1.4247288611200002"/>
    <n v="100"/>
    <s v="91100 VILLABE"/>
    <s v="91100"/>
    <s v=" VILLABE"/>
    <s v="93000BOBIGNY"/>
    <s v="93000"/>
    <n v="12"/>
    <s v="BOBIGNY"/>
    <n v="51.088000000000001"/>
    <n v="1.42472886112"/>
  </r>
  <r>
    <n v="1502432"/>
    <x v="292"/>
    <n v="150"/>
    <n v="0.15"/>
    <s v="POLE"/>
    <n v="0.16"/>
    <n v="6.7400000000000002E-2"/>
    <n v="0.3"/>
    <n v="0.7"/>
    <n v="0.91074959999999994"/>
    <n v="0.89519096099999995"/>
    <n v="1.8059405609999999"/>
    <n v="110"/>
    <s v="91100 VILLABE"/>
    <s v="91100"/>
    <s v=" VILLABE"/>
    <s v="27940AUBEVOYE"/>
    <s v="27940"/>
    <n v="13"/>
    <s v="AUBEVOYE"/>
    <n v="126.49299999999999"/>
    <n v="1.8059405610000001"/>
  </r>
  <r>
    <n v="1502433"/>
    <x v="292"/>
    <n v="106"/>
    <n v="0.106"/>
    <s v="POLE"/>
    <n v="0.16"/>
    <n v="6.7400000000000002E-2"/>
    <n v="0.3"/>
    <n v="0.7"/>
    <n v="1.748358912"/>
    <n v="1.7184911139200001"/>
    <n v="3.4668500259200004"/>
    <n v="125"/>
    <s v="91100 VILLABE"/>
    <s v="91100"/>
    <s v=" VILLABE"/>
    <s v="44150ANCENIS"/>
    <s v="44150"/>
    <n v="12"/>
    <s v="ANCENIS"/>
    <n v="343.62400000000002"/>
    <n v="3.4668500259199999"/>
  </r>
  <r>
    <n v="1502438"/>
    <x v="292"/>
    <n v="60"/>
    <n v="0.06"/>
    <s v="POLE"/>
    <n v="0.16"/>
    <n v="6.7400000000000002E-2"/>
    <n v="0.3"/>
    <n v="0.7"/>
    <n v="1.5585983999999997"/>
    <n v="1.5319723439999999"/>
    <n v="3.0905707439999999"/>
    <n v="165"/>
    <s v="91100 VILLABE"/>
    <s v="91100"/>
    <s v=" VILLABE"/>
    <s v="26750ROMANS SUR ISER"/>
    <s v="26750"/>
    <n v="20"/>
    <s v="ROMANS SUR ISER"/>
    <n v="541.17999999999995"/>
    <n v="3.0905707440000003"/>
  </r>
  <r>
    <n v="1502437"/>
    <x v="292"/>
    <n v="225"/>
    <n v="0.22500000000000001"/>
    <s v="POLE"/>
    <n v="0.16"/>
    <n v="6.7400000000000002E-2"/>
    <n v="0.3"/>
    <n v="0.7"/>
    <n v="2.7450900000000003"/>
    <n v="2.6981947125000003"/>
    <n v="5.4432847125000006"/>
    <n v="200"/>
    <s v="91100 VILLABE"/>
    <s v="91100"/>
    <s v=" VILLABE"/>
    <s v="59800LILLE"/>
    <s v="59800"/>
    <n v="10"/>
    <s v="LILLE"/>
    <n v="254.17500000000001"/>
    <n v="5.4432847125000006"/>
  </r>
  <r>
    <n v="1502435"/>
    <x v="292"/>
    <n v="212"/>
    <n v="0.21199999999999999"/>
    <s v="POLE"/>
    <n v="0.16"/>
    <n v="6.7400000000000002E-2"/>
    <n v="0.3"/>
    <n v="0.7"/>
    <n v="7.2759214080000003"/>
    <n v="7.1516244172799999"/>
    <n v="14.427545825279999"/>
    <n v="270"/>
    <s v="91100 VILLABE"/>
    <s v="91100"/>
    <s v=" VILLABE"/>
    <s v="31390CARBONNE"/>
    <s v="31390"/>
    <n v="13"/>
    <s v="CARBONNE"/>
    <n v="715.00800000000004"/>
    <n v="14.427545825279999"/>
  </r>
  <r>
    <n v="1502434"/>
    <x v="292"/>
    <n v="399"/>
    <n v="0.39900000000000002"/>
    <s v="POLE"/>
    <n v="0.16"/>
    <n v="6.7400000000000002E-2"/>
    <n v="0.3"/>
    <n v="0.7"/>
    <n v="10.323196128000001"/>
    <n v="10.146841527480001"/>
    <n v="20.470037655480002"/>
    <n v="310"/>
    <s v="91100 VILLABE"/>
    <s v="91100"/>
    <s v=" VILLABE"/>
    <s v="73490RAVOIRE/LA"/>
    <s v="73490"/>
    <n v="15"/>
    <s v="RAVOIRE/LA"/>
    <n v="539.01400000000001"/>
    <n v="20.470037655480002"/>
  </r>
  <r>
    <n v="1502129"/>
    <x v="292"/>
    <n v="300"/>
    <n v="0.3"/>
    <s v="PAEX"/>
    <n v="0.16"/>
    <n v="6.7400000000000002E-2"/>
    <n v="0.3"/>
    <n v="0.7"/>
    <n v="0.67008959999999995"/>
    <n v="0.65864223599999994"/>
    <n v="1.3287318359999998"/>
    <n v="180"/>
    <s v="93130 NOISY LE SEC"/>
    <s v="93130"/>
    <s v=" NOISY LE SEC"/>
    <s v="91100VILLABE"/>
    <s v="91100"/>
    <n v="12"/>
    <s v="VILLABE"/>
    <n v="46.533999999999999"/>
    <n v="1.328731836"/>
  </r>
  <r>
    <n v="1501173"/>
    <x v="292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501134"/>
    <x v="293"/>
    <n v="500"/>
    <n v="0.5"/>
    <s v="POLE"/>
    <n v="0.16"/>
    <n v="6.7400000000000002E-2"/>
    <n v="0.3"/>
    <n v="0.7"/>
    <n v="19.146576"/>
    <n v="18.819488660000001"/>
    <n v="37.966064660000001"/>
    <n v="195"/>
    <s v="59810 LESQUIN"/>
    <s v="59810"/>
    <s v=" LESQUIN"/>
    <s v="26750ROMANS SUR ISER"/>
    <s v="26750"/>
    <n v="20"/>
    <s v="ROMANS SUR ISER"/>
    <n v="797.774"/>
    <n v="37.966064660000001"/>
  </r>
  <r>
    <n v="1502377"/>
    <x v="293"/>
    <n v="450"/>
    <n v="0.45"/>
    <s v="PAEX"/>
    <n v="0.16"/>
    <n v="6.7400000000000002E-2"/>
    <n v="0.3"/>
    <n v="0.7"/>
    <n v="11.155838400000002"/>
    <n v="10.965259494000001"/>
    <n v="22.121097894000002"/>
    <n v="260"/>
    <s v="67100 STRASBOURG"/>
    <s v="67100"/>
    <s v=" STRASBOURG"/>
    <s v="91100VILLABE"/>
    <s v="91100"/>
    <n v="12"/>
    <s v="VILLABE"/>
    <n v="516.47400000000005"/>
    <n v="22.121097894000002"/>
  </r>
  <r>
    <n v="1503009"/>
    <x v="293"/>
    <n v="186"/>
    <n v="0.186"/>
    <s v="POLE"/>
    <n v="0.16"/>
    <n v="6.7400000000000002E-2"/>
    <n v="0.3"/>
    <n v="0.7"/>
    <n v="2.3763300479999998"/>
    <n v="2.3357344096800001"/>
    <n v="4.7120644576800004"/>
    <n v="100"/>
    <s v="91100 VILLABE"/>
    <s v="91100"/>
    <s v=" VILLABE"/>
    <s v="59100ROUBAIX"/>
    <s v="59100"/>
    <n v="12"/>
    <s v="ROUBAIX"/>
    <n v="266.166"/>
    <n v="4.7120644576799995"/>
  </r>
  <r>
    <n v="1502961"/>
    <x v="293"/>
    <n v="56"/>
    <n v="5.6000000000000001E-2"/>
    <s v="POLE"/>
    <n v="0.16"/>
    <n v="6.7400000000000002E-2"/>
    <n v="0.3"/>
    <n v="0.7"/>
    <n v="2.2509661440000004"/>
    <n v="2.2125121390400002"/>
    <n v="4.4634782830400006"/>
    <n v="180"/>
    <s v="91100 VILLABE"/>
    <s v="91100"/>
    <s v=" VILLABE"/>
    <s v="66000PERPIGNAN"/>
    <s v="66000"/>
    <n v="14"/>
    <s v="PERPIGNAN"/>
    <n v="837.41300000000001"/>
    <n v="4.4634782830399997"/>
  </r>
  <r>
    <n v="1502963"/>
    <x v="293"/>
    <n v="225"/>
    <n v="0.22500000000000001"/>
    <s v="POLE"/>
    <n v="0.16"/>
    <n v="6.7400000000000002E-2"/>
    <n v="0.3"/>
    <n v="0.7"/>
    <n v="2.7746388"/>
    <n v="2.7272387204999999"/>
    <n v="5.5018775204999999"/>
    <n v="200"/>
    <s v="91100 VILLABE"/>
    <s v="91100"/>
    <s v=" VILLABE"/>
    <s v="8090CHARLEVILLE MEZ"/>
    <s v="8090C"/>
    <n v="19"/>
    <s v="HARLEVILLE MEZ"/>
    <n v="256.911"/>
    <n v="5.5018775204999999"/>
  </r>
  <r>
    <n v="1502964"/>
    <x v="293"/>
    <n v="128"/>
    <n v="0.128"/>
    <s v="POLE"/>
    <n v="0.16"/>
    <n v="6.7400000000000002E-2"/>
    <n v="0.3"/>
    <n v="0.7"/>
    <n v="1.7246085119999999"/>
    <n v="1.6951464499199997"/>
    <n v="3.4197549619199998"/>
    <n v="234"/>
    <s v="91100 VILLABE"/>
    <s v="91100"/>
    <s v=" VILLABE"/>
    <s v="62780CUCQ"/>
    <s v="62780"/>
    <n v="9"/>
    <s v="CUCQ"/>
    <n v="280.69799999999998"/>
    <n v="3.4197549619199998"/>
  </r>
  <r>
    <n v="1503010"/>
    <x v="293"/>
    <n v="1349"/>
    <n v="1.349"/>
    <s v="PAEX"/>
    <n v="0.16"/>
    <n v="6.7400000000000002E-2"/>
    <n v="0.3"/>
    <n v="0.7"/>
    <n v="3.0191915040000001"/>
    <n v="2.9676136491399996"/>
    <n v="5.9868051531399997"/>
    <n v="260"/>
    <s v="91100 VILLABE"/>
    <s v="91100"/>
    <s v=" VILLABE"/>
    <s v="93130NOISY LE SEC"/>
    <s v="93130"/>
    <n v="17"/>
    <s v="NOISY LE SEC"/>
    <n v="46.627000000000002"/>
    <n v="5.9868051531399997"/>
  </r>
  <r>
    <n v="1502960"/>
    <x v="293"/>
    <n v="318"/>
    <n v="0.318"/>
    <s v="POLE"/>
    <n v="0.16"/>
    <n v="6.7400000000000002E-2"/>
    <n v="0.3"/>
    <n v="0.7"/>
    <n v="2.6520589440000002"/>
    <n v="2.60675293704"/>
    <n v="5.2588118810399997"/>
    <n v="270"/>
    <s v="91100 VILLABE"/>
    <s v="91100"/>
    <s v=" VILLABE"/>
    <s v="76380CANTELEU"/>
    <s v="76380"/>
    <n v="13"/>
    <s v="CANTELEU"/>
    <n v="173.74600000000001"/>
    <n v="5.2588118810399997"/>
  </r>
  <r>
    <n v="1502962"/>
    <x v="293"/>
    <n v="450"/>
    <n v="0.45"/>
    <s v="POLE"/>
    <n v="0.16"/>
    <n v="6.7400000000000002E-2"/>
    <n v="0.3"/>
    <n v="0.7"/>
    <n v="9.9037512000000003"/>
    <n v="9.7345621169999994"/>
    <n v="19.638313316999998"/>
    <n v="280"/>
    <s v="91100 VILLABE"/>
    <s v="91100"/>
    <s v=" VILLABE"/>
    <s v="19410PERPEZAC LE NOI"/>
    <s v="19410"/>
    <n v="20"/>
    <s v="PERPEZAC LE NOI"/>
    <n v="458.50700000000001"/>
    <n v="19.638313317000001"/>
  </r>
  <r>
    <n v="1503573"/>
    <x v="294"/>
    <n v="106"/>
    <n v="0.106"/>
    <s v="POLE"/>
    <n v="0.16"/>
    <n v="6.7400000000000002E-2"/>
    <n v="0.3"/>
    <n v="0.7"/>
    <n v="2.1048445439999997"/>
    <n v="2.06888678304"/>
    <n v="4.1737313270399996"/>
    <n v="126.6"/>
    <s v="91100 VILLABE"/>
    <s v="91100"/>
    <s v=" VILLABE"/>
    <s v="44260LAVAU SUR LOIRE"/>
    <s v="44260"/>
    <n v="20"/>
    <s v="LAVAU SUR LOIRE"/>
    <n v="413.68799999999999"/>
    <n v="4.1737313270399996"/>
  </r>
  <r>
    <n v="1503574"/>
    <x v="294"/>
    <n v="106"/>
    <n v="0.106"/>
    <s v="POLE"/>
    <n v="0.16"/>
    <n v="6.7400000000000002E-2"/>
    <n v="0.3"/>
    <n v="0.7"/>
    <n v="1.9357550399999999"/>
    <n v="1.9026858913999998"/>
    <n v="3.8384409313999996"/>
    <n v="130"/>
    <s v="91100 VILLABE"/>
    <s v="91100"/>
    <s v=" VILLABE"/>
    <s v="39570LONS LE SAUNIER"/>
    <s v="39570"/>
    <n v="20"/>
    <s v="LONS LE SAUNIER"/>
    <n v="380.45499999999998"/>
    <n v="3.8384409313999996"/>
  </r>
  <r>
    <n v="1503572"/>
    <x v="294"/>
    <n v="106"/>
    <n v="0.106"/>
    <s v="POLE"/>
    <n v="0.16"/>
    <n v="6.7400000000000002E-2"/>
    <n v="0.3"/>
    <n v="0.7"/>
    <n v="2.9274113279999998"/>
    <n v="2.8774013844799997"/>
    <n v="5.8048127124799995"/>
    <n v="155"/>
    <s v="91100 VILLABE"/>
    <s v="91100"/>
    <s v=" VILLABE"/>
    <s v="33520BRUGES"/>
    <s v="33520"/>
    <n v="11"/>
    <s v="BRUGES"/>
    <n v="575.35599999999999"/>
    <n v="5.8048127124799995"/>
  </r>
  <r>
    <n v="1503575"/>
    <x v="294"/>
    <n v="225"/>
    <n v="0.22500000000000001"/>
    <s v="POLE"/>
    <n v="0.16"/>
    <n v="6.7400000000000002E-2"/>
    <n v="0.3"/>
    <n v="0.7"/>
    <n v="3.4211916000000002"/>
    <n v="3.3627462434999997"/>
    <n v="6.7839378435000004"/>
    <n v="210"/>
    <s v="91100 VILLABE"/>
    <s v="91100"/>
    <s v=" VILLABE"/>
    <s v="53120GORRON"/>
    <s v="53120"/>
    <n v="11"/>
    <s v="GORRON"/>
    <n v="316.77699999999999"/>
    <n v="6.7839378434999995"/>
  </r>
  <r>
    <n v="1502131"/>
    <x v="294"/>
    <n v="750"/>
    <n v="0.75"/>
    <s v="PAEX"/>
    <n v="0.16"/>
    <n v="6.7400000000000002E-2"/>
    <n v="0.3"/>
    <n v="0.7"/>
    <n v="1.8809640000000003"/>
    <n v="1.848830865"/>
    <n v="3.7297948650000006"/>
    <n v="150"/>
    <s v="93000 BOBIGNY"/>
    <s v="93000"/>
    <s v=" BOBIGNY"/>
    <s v="91100VILLABE"/>
    <s v="91100"/>
    <n v="12"/>
    <s v="VILLABE"/>
    <n v="52.249000000000002"/>
    <n v="3.7297948650000001"/>
  </r>
  <r>
    <n v="1502669"/>
    <x v="294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03429"/>
    <x v="295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03584"/>
    <x v="295"/>
    <n v="300"/>
    <n v="0.3"/>
    <s v="POLE"/>
    <n v="0.16"/>
    <n v="6.7400000000000002E-2"/>
    <n v="0.3"/>
    <n v="0.7"/>
    <n v="5.4804383999999997"/>
    <n v="5.386814244"/>
    <n v="10.867252644000001"/>
    <n v="200"/>
    <s v="39570 LONS LE SAUNIER"/>
    <s v="39570"/>
    <s v=" LONS LE SAUNIER"/>
    <s v="91100VILLABE"/>
    <s v="91100"/>
    <n v="12"/>
    <s v="VILLABE"/>
    <n v="380.58600000000001"/>
    <n v="10.867252644000001"/>
  </r>
  <r>
    <n v="1503921"/>
    <x v="295"/>
    <n v="56"/>
    <n v="5.6000000000000001E-2"/>
    <s v="POLE"/>
    <n v="0.16"/>
    <n v="6.7400000000000002E-2"/>
    <n v="0.3"/>
    <n v="0.7"/>
    <n v="1.5639375360000001"/>
    <n v="1.5372202697600001"/>
    <n v="3.1011578057600002"/>
    <n v="155"/>
    <s v="91100 VILLABE"/>
    <s v="91100"/>
    <s v=" VILLABE"/>
    <s v="33800BORDEAUX"/>
    <s v="33800"/>
    <n v="13"/>
    <s v="BORDEAUX"/>
    <n v="581.822"/>
    <n v="3.1011578057599998"/>
  </r>
  <r>
    <n v="1503922"/>
    <x v="295"/>
    <n v="450"/>
    <n v="0.45"/>
    <s v="POLE"/>
    <n v="0.16"/>
    <n v="6.7400000000000002E-2"/>
    <n v="0.3"/>
    <n v="0.7"/>
    <n v="11.141236800000001"/>
    <n v="10.950907338"/>
    <n v="22.092144138000002"/>
    <n v="360"/>
    <s v="91100 VILLABE"/>
    <s v="91100"/>
    <s v=" VILLABE"/>
    <s v="67100STRASBOURG"/>
    <s v="67100"/>
    <n v="15"/>
    <s v="STRASBOURG"/>
    <n v="515.798"/>
    <n v="22.092144137999998"/>
  </r>
  <r>
    <n v="1503430"/>
    <x v="295"/>
    <n v="1000"/>
    <n v="1"/>
    <s v="AFF"/>
    <n v="6.7400000000000002E-2"/>
    <n v="0.24099999999999999"/>
    <n v="1"/>
    <n v="0"/>
    <n v="3.6908914000000004"/>
    <n v="0"/>
    <n v="3.6908914000000004"/>
    <n v="250"/>
    <s v="93120 COURNEUVE/LA"/>
    <s v="93120"/>
    <s v=" COURNEUVE/LA"/>
    <s v="91100VILLABE"/>
    <s v="91100"/>
    <n v="12"/>
    <s v="VILLABE"/>
    <n v="54.761000000000003"/>
    <n v="3.6908914000000004"/>
  </r>
  <r>
    <n v="1504131"/>
    <x v="296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04127"/>
    <x v="296"/>
    <n v="150"/>
    <n v="0.15"/>
    <s v="PAEX"/>
    <n v="0.16"/>
    <n v="6.7400000000000002E-2"/>
    <n v="0.3"/>
    <n v="0.7"/>
    <n v="1.9177416"/>
    <n v="1.884980181"/>
    <n v="3.8027217809999998"/>
    <n v="158"/>
    <s v="59100 ROUBAIX"/>
    <s v="59100"/>
    <s v=" ROUBAIX"/>
    <s v="91100VILLABE"/>
    <s v="91100"/>
    <n v="12"/>
    <s v="VILLABE"/>
    <n v="266.35300000000001"/>
    <n v="3.8027217810000002"/>
  </r>
  <r>
    <n v="1504124"/>
    <x v="296"/>
    <n v="150"/>
    <n v="0.15"/>
    <s v="PAEX"/>
    <n v="0.16"/>
    <n v="6.7400000000000002E-2"/>
    <n v="0.3"/>
    <n v="0.7"/>
    <n v="1.8020015999999999"/>
    <n v="1.7712174059999999"/>
    <n v="3.5732190059999995"/>
    <n v="235"/>
    <s v="59810 LESQUIN"/>
    <s v="59810"/>
    <s v=" LESQUIN"/>
    <s v="91100VILLABE"/>
    <s v="91100"/>
    <n v="12"/>
    <s v="VILLABE"/>
    <n v="250.27799999999999"/>
    <n v="3.573219006"/>
  </r>
  <r>
    <n v="1501157"/>
    <x v="296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04856"/>
    <x v="296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05093"/>
    <x v="296"/>
    <n v="56"/>
    <n v="5.6000000000000001E-2"/>
    <s v="POLE"/>
    <n v="0.16"/>
    <n v="6.7400000000000002E-2"/>
    <n v="0.3"/>
    <n v="0.7"/>
    <n v="1.0226630400000001"/>
    <n v="1.0051925464"/>
    <n v="2.0278555864000003"/>
    <n v="130"/>
    <s v="91100 VILLABE"/>
    <s v="91100"/>
    <s v=" VILLABE"/>
    <s v="39570LONS LE SAUNIER"/>
    <s v="39570"/>
    <n v="20"/>
    <s v="LONS LE SAUNIER"/>
    <n v="380.45499999999998"/>
    <n v="2.0278555863999999"/>
  </r>
  <r>
    <n v="1505092"/>
    <x v="296"/>
    <n v="56"/>
    <n v="5.6000000000000001E-2"/>
    <s v="POLE"/>
    <n v="0.16"/>
    <n v="6.7400000000000002E-2"/>
    <n v="0.3"/>
    <n v="0.7"/>
    <n v="1.4488696320000001"/>
    <n v="1.4241181091200001"/>
    <n v="2.8729877411200002"/>
    <n v="133"/>
    <s v="91100 VILLABE"/>
    <s v="91100"/>
    <s v=" VILLABE"/>
    <s v="73490RAVOIRE/LA"/>
    <s v="73490"/>
    <n v="15"/>
    <s v="RAVOIRE/LA"/>
    <n v="539.01400000000001"/>
    <n v="2.8729877411200007"/>
  </r>
  <r>
    <n v="1505091"/>
    <x v="296"/>
    <n v="56"/>
    <n v="5.6000000000000001E-2"/>
    <s v="POLE"/>
    <n v="0.16"/>
    <n v="6.7400000000000002E-2"/>
    <n v="0.3"/>
    <n v="0.7"/>
    <n v="0.75451622400000007"/>
    <n v="0.74162657184000003"/>
    <n v="1.49614279584"/>
    <n v="160"/>
    <s v="91100 VILLABE"/>
    <s v="91100"/>
    <s v=" VILLABE"/>
    <s v="62780CUCQ"/>
    <s v="62780"/>
    <n v="9"/>
    <s v="CUCQ"/>
    <n v="280.69799999999998"/>
    <n v="1.49614279584"/>
  </r>
  <r>
    <n v="1505090"/>
    <x v="296"/>
    <n v="56"/>
    <n v="5.6000000000000001E-2"/>
    <s v="POLE"/>
    <n v="0.16"/>
    <n v="6.7400000000000002E-2"/>
    <n v="0.3"/>
    <n v="0.7"/>
    <n v="1.9219415040000003"/>
    <n v="1.8891083366400003"/>
    <n v="3.8110498406400009"/>
    <n v="173"/>
    <s v="91100 VILLABE"/>
    <s v="91100"/>
    <s v=" VILLABE"/>
    <s v="31390CARBONNE"/>
    <s v="31390"/>
    <n v="13"/>
    <s v="CARBONNE"/>
    <n v="715.00800000000004"/>
    <n v="3.8110498406399995"/>
  </r>
  <r>
    <n v="1504126"/>
    <x v="296"/>
    <n v="300"/>
    <n v="0.3"/>
    <s v="GV"/>
    <n v="0.24099999999999999"/>
    <n v="0.24099999999999999"/>
    <n v="1"/>
    <n v="0"/>
    <n v="53.509085399999989"/>
    <n v="0"/>
    <n v="53.509085399999989"/>
    <n v="75"/>
    <s v="13000 MARSEILLE"/>
    <s v="13000"/>
    <s v=" MARSEILLE"/>
    <s v="91100VILLABE"/>
    <s v="91100"/>
    <n v="12"/>
    <s v="VILLABE"/>
    <n v="740.09799999999996"/>
    <n v="53.509085399999989"/>
  </r>
  <r>
    <n v="1505150"/>
    <x v="297"/>
    <n v="300"/>
    <n v="0.3"/>
    <s v="POLE"/>
    <n v="0.16"/>
    <n v="6.7400000000000002E-2"/>
    <n v="0.3"/>
    <n v="0.7"/>
    <n v="10.2526128"/>
    <n v="10.077463997999999"/>
    <n v="20.330076798"/>
    <n v="260"/>
    <s v="31390 CARBONNE"/>
    <s v="31390"/>
    <s v=" CARBONNE"/>
    <s v="91100VILLABE"/>
    <s v="91100"/>
    <n v="12"/>
    <s v="VILLABE"/>
    <n v="711.98699999999997"/>
    <n v="20.330076797999997"/>
  </r>
  <r>
    <n v="1505134"/>
    <x v="297"/>
    <n v="150"/>
    <n v="0.15"/>
    <s v="POLE"/>
    <n v="0.16"/>
    <n v="6.7400000000000002E-2"/>
    <n v="0.3"/>
    <n v="0.7"/>
    <n v="2.7084023999999998"/>
    <n v="2.6621338589999999"/>
    <n v="5.3705362589999996"/>
    <n v="140"/>
    <s v="54710 LUDRES"/>
    <s v="54710"/>
    <s v=" LUDRES"/>
    <s v="91100VILLABE"/>
    <s v="91100"/>
    <n v="12"/>
    <s v="VILLABE"/>
    <n v="376.16699999999997"/>
    <n v="5.3705362590000005"/>
  </r>
  <r>
    <n v="1504773"/>
    <x v="297"/>
    <n v="300"/>
    <n v="0.3"/>
    <s v="PAEX"/>
    <n v="0.16"/>
    <n v="6.7400000000000002E-2"/>
    <n v="0.3"/>
    <n v="0.7"/>
    <n v="4.0103568000000003"/>
    <n v="3.9418465380000001"/>
    <n v="7.9522033380000003"/>
    <n v="200"/>
    <s v="62780 CUCQ"/>
    <s v="62780"/>
    <s v=" CUCQ"/>
    <s v="91100VILLABE"/>
    <s v="91100"/>
    <n v="12"/>
    <s v="VILLABE"/>
    <n v="278.49700000000001"/>
    <n v="7.9522033380000003"/>
  </r>
  <r>
    <n v="1504877"/>
    <x v="297"/>
    <n v="150"/>
    <n v="0.15"/>
    <s v="POLE"/>
    <n v="0.16"/>
    <n v="6.7400000000000002E-2"/>
    <n v="0.3"/>
    <n v="0.7"/>
    <n v="1.8579095999999999"/>
    <n v="1.826170311"/>
    <n v="3.684079911"/>
    <n v="200"/>
    <s v="8090 CHARLEVILLE MEZ"/>
    <s v="08090"/>
    <s v="CHARLEVILLE MEZ"/>
    <s v="91100VILLABE"/>
    <s v="91100"/>
    <n v="12"/>
    <s v="VILLABE"/>
    <n v="258.04300000000001"/>
    <n v="3.684079911"/>
  </r>
  <r>
    <n v="1505677"/>
    <x v="297"/>
    <n v="56"/>
    <n v="5.6000000000000001E-2"/>
    <s v="POLE"/>
    <n v="0.16"/>
    <n v="6.7400000000000002E-2"/>
    <n v="0.3"/>
    <n v="0.7"/>
    <n v="0.75451622400000007"/>
    <n v="0.74162657184000003"/>
    <n v="1.49614279584"/>
    <n v="109"/>
    <s v="91100 VILLABE"/>
    <s v="91100"/>
    <s v=" VILLABE"/>
    <s v="62780CUCQ"/>
    <s v="62780"/>
    <n v="9"/>
    <s v="CUCQ"/>
    <n v="280.69799999999998"/>
    <n v="1.49614279584"/>
  </r>
  <r>
    <n v="1505680"/>
    <x v="297"/>
    <n v="56"/>
    <n v="5.6000000000000001E-2"/>
    <s v="POLE"/>
    <n v="0.16"/>
    <n v="6.7400000000000002E-2"/>
    <n v="0.3"/>
    <n v="0.7"/>
    <n v="1.0226630400000001"/>
    <n v="1.0051925464"/>
    <n v="2.0278555864000003"/>
    <n v="130"/>
    <s v="91100 VILLABE"/>
    <s v="91100"/>
    <s v=" VILLABE"/>
    <s v="39570LONS LE SAUNIER"/>
    <s v="39570"/>
    <n v="20"/>
    <s v="LONS LE SAUNIER"/>
    <n v="380.45499999999998"/>
    <n v="2.0278555863999999"/>
  </r>
  <r>
    <n v="1505676"/>
    <x v="297"/>
    <n v="56"/>
    <n v="5.6000000000000001E-2"/>
    <s v="POLE"/>
    <n v="0.16"/>
    <n v="6.7400000000000002E-2"/>
    <n v="0.3"/>
    <n v="0.7"/>
    <n v="1.9219415040000003"/>
    <n v="1.8891083366400003"/>
    <n v="3.8110498406400009"/>
    <n v="173"/>
    <s v="91100 VILLABE"/>
    <s v="91100"/>
    <s v=" VILLABE"/>
    <s v="31390CARBONNE"/>
    <s v="31390"/>
    <n v="13"/>
    <s v="CARBONNE"/>
    <n v="715.00800000000004"/>
    <n v="3.8110498406399995"/>
  </r>
  <r>
    <n v="1505678"/>
    <x v="297"/>
    <n v="56"/>
    <n v="5.6000000000000001E-2"/>
    <s v="POLE"/>
    <n v="0.16"/>
    <n v="6.7400000000000002E-2"/>
    <n v="0.3"/>
    <n v="0.7"/>
    <n v="2.0934681600000005"/>
    <n v="2.0577047456000002"/>
    <n v="4.1511729056000011"/>
    <n v="200"/>
    <s v="91100 VILLABE"/>
    <s v="91100"/>
    <s v=" VILLABE"/>
    <s v="83170BRIGNOLES"/>
    <s v="83170"/>
    <n v="14"/>
    <s v="BRIGNOLES"/>
    <n v="778.82"/>
    <n v="4.1511729056000002"/>
  </r>
  <r>
    <n v="1505710"/>
    <x v="297"/>
    <n v="293"/>
    <n v="0.29299999999999998"/>
    <s v="POLE"/>
    <n v="0.16"/>
    <n v="6.7400000000000002E-2"/>
    <n v="0.3"/>
    <n v="0.7"/>
    <n v="2.6522313120000001"/>
    <n v="2.60692236042"/>
    <n v="5.2591536724200001"/>
    <n v="200"/>
    <s v="91100 VILLABE"/>
    <s v="91100"/>
    <s v=" VILLABE"/>
    <s v="80090AMIENS"/>
    <s v="80090"/>
    <n v="11"/>
    <s v="AMIENS"/>
    <n v="188.583"/>
    <n v="5.2591536724199992"/>
  </r>
  <r>
    <n v="1505679"/>
    <x v="297"/>
    <n v="100"/>
    <n v="0.1"/>
    <s v="POLE"/>
    <n v="0.16"/>
    <n v="6.7400000000000002E-2"/>
    <n v="0.3"/>
    <n v="0.7"/>
    <n v="1.2775968000000002"/>
    <n v="1.255771188"/>
    <n v="2.5333679880000002"/>
    <n v="215"/>
    <s v="91100 VILLABE"/>
    <s v="91100"/>
    <s v=" VILLABE"/>
    <s v="59100ROUBAIX"/>
    <s v="59100"/>
    <n v="12"/>
    <s v="ROUBAIX"/>
    <n v="266.166"/>
    <n v="2.5333679880000002"/>
  </r>
  <r>
    <n v="1505711"/>
    <x v="297"/>
    <n v="293"/>
    <n v="0.29299999999999998"/>
    <s v="POLE"/>
    <n v="0.16"/>
    <n v="6.7400000000000002E-2"/>
    <n v="0.3"/>
    <n v="0.7"/>
    <n v="7.5806928960000004"/>
    <n v="7.4511893923599999"/>
    <n v="15.03188228836"/>
    <n v="260"/>
    <s v="91100 VILLABE"/>
    <s v="91100"/>
    <s v=" VILLABE"/>
    <s v="73490RAVOIRE/LA"/>
    <s v="73490"/>
    <n v="15"/>
    <s v="RAVOIRE/LA"/>
    <n v="539.01400000000001"/>
    <n v="15.03188228836"/>
  </r>
  <r>
    <n v="1505675"/>
    <x v="297"/>
    <n v="224"/>
    <n v="0.224"/>
    <s v="POLE"/>
    <n v="0.16"/>
    <n v="6.7400000000000002E-2"/>
    <n v="0.3"/>
    <n v="0.7"/>
    <n v="5.8187673599999998"/>
    <n v="5.7193634176000003"/>
    <n v="11.538130777599999"/>
    <n v="325"/>
    <s v="91100 VILLABE"/>
    <s v="91100"/>
    <s v=" VILLABE"/>
    <s v="26750ROMANS SUR ISER"/>
    <s v="26750"/>
    <n v="20"/>
    <s v="ROMANS SUR ISER"/>
    <n v="541.17999999999995"/>
    <n v="11.538130777599999"/>
  </r>
  <r>
    <n v="1505674"/>
    <x v="297"/>
    <n v="450"/>
    <n v="0.45"/>
    <s v="GV"/>
    <n v="0.24099999999999999"/>
    <n v="0.24099999999999999"/>
    <n v="1"/>
    <n v="0"/>
    <n v="3.6966266999999999"/>
    <n v="0"/>
    <n v="3.6966266999999999"/>
    <n v="125"/>
    <s v="91100 VILLABE"/>
    <s v="91100"/>
    <s v=" VILLABE"/>
    <s v="94440MAROLLES EN BRI"/>
    <s v="94440"/>
    <n v="20"/>
    <s v="MAROLLES EN BRI"/>
    <n v="34.085999999999999"/>
    <n v="3.6966266999999995"/>
  </r>
  <r>
    <n v="1504862"/>
    <x v="297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505692"/>
    <x v="298"/>
    <n v="300"/>
    <n v="0.3"/>
    <s v="POLE"/>
    <n v="0.16"/>
    <n v="6.7400000000000002E-2"/>
    <n v="0.3"/>
    <n v="0.7"/>
    <n v="5.4804383999999997"/>
    <n v="5.386814244"/>
    <n v="10.867252644000001"/>
    <n v="240"/>
    <s v="39570 LONS LE SAUNIER"/>
    <s v="39570"/>
    <s v=" LONS LE SAUNIER"/>
    <s v="91100VILLABE"/>
    <s v="91100"/>
    <n v="12"/>
    <s v="VILLABE"/>
    <n v="380.58600000000001"/>
    <n v="10.867252644000001"/>
  </r>
  <r>
    <n v="1504942"/>
    <x v="298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05690"/>
    <x v="298"/>
    <n v="450"/>
    <n v="0.45"/>
    <s v="PAEX"/>
    <n v="0.16"/>
    <n v="6.7400000000000002E-2"/>
    <n v="0.3"/>
    <n v="0.7"/>
    <n v="11.155838400000002"/>
    <n v="10.965259494000001"/>
    <n v="22.121097894000002"/>
    <n v="320"/>
    <s v="67100 STRASBOURG"/>
    <s v="67100"/>
    <s v=" STRASBOURG"/>
    <s v="91100VILLABE"/>
    <s v="91100"/>
    <n v="12"/>
    <s v="VILLABE"/>
    <n v="516.47400000000005"/>
    <n v="22.121097894000002"/>
  </r>
  <r>
    <n v="1506436"/>
    <x v="298"/>
    <n v="106"/>
    <n v="0.106"/>
    <s v="POLE"/>
    <n v="0.16"/>
    <n v="6.7400000000000002E-2"/>
    <n v="0.3"/>
    <n v="0.7"/>
    <n v="1.4236173119999997"/>
    <n v="1.3992971829199998"/>
    <n v="2.8229144949199996"/>
    <n v="120"/>
    <s v="91100 VILLABE"/>
    <s v="91100"/>
    <s v=" VILLABE"/>
    <s v="21300CHENOVE"/>
    <s v="21300"/>
    <n v="12"/>
    <s v="CHENOVE"/>
    <n v="279.79899999999998"/>
    <n v="2.82291449492"/>
  </r>
  <r>
    <n v="1506438"/>
    <x v="298"/>
    <n v="106"/>
    <n v="0.106"/>
    <s v="POLE"/>
    <n v="0.16"/>
    <n v="6.7400000000000002E-2"/>
    <n v="0.3"/>
    <n v="0.7"/>
    <n v="2.2702198079999998"/>
    <n v="2.2314368862799996"/>
    <n v="4.5016566942799994"/>
    <n v="130"/>
    <s v="91100 VILLABE"/>
    <s v="91100"/>
    <s v=" VILLABE"/>
    <s v="85200FONTENAY LE COM"/>
    <s v="85200"/>
    <n v="20"/>
    <s v="FONTENAY LE COM"/>
    <n v="446.19099999999997"/>
    <n v="4.5016566942800003"/>
  </r>
  <r>
    <n v="1506439"/>
    <x v="298"/>
    <n v="140"/>
    <n v="0.14000000000000001"/>
    <s v="POLE"/>
    <n v="0.16"/>
    <n v="6.7400000000000002E-2"/>
    <n v="0.3"/>
    <n v="0.7"/>
    <n v="2.9920934400000005"/>
    <n v="2.9409785104000004"/>
    <n v="5.9330719504000005"/>
    <n v="145"/>
    <s v="91100 VILLABE"/>
    <s v="91100"/>
    <s v=" VILLABE"/>
    <s v="69800ST PRIEST"/>
    <s v="69800"/>
    <n v="14"/>
    <s v="ST PRIEST"/>
    <n v="445.25200000000001"/>
    <n v="5.9330719503999996"/>
  </r>
  <r>
    <n v="1506435"/>
    <x v="298"/>
    <n v="318"/>
    <n v="0.318"/>
    <s v="POLE"/>
    <n v="0.16"/>
    <n v="6.7400000000000002E-2"/>
    <n v="0.3"/>
    <n v="0.7"/>
    <n v="4.0627578240000002"/>
    <n v="3.99335237784"/>
    <n v="8.0561102018399993"/>
    <n v="220"/>
    <s v="91100 VILLABE"/>
    <s v="91100"/>
    <s v=" VILLABE"/>
    <s v="59100ROUBAIX"/>
    <s v="59100"/>
    <n v="12"/>
    <s v="ROUBAIX"/>
    <n v="266.166"/>
    <n v="8.0561102018399993"/>
  </r>
  <r>
    <n v="1506437"/>
    <x v="298"/>
    <n v="318"/>
    <n v="0.318"/>
    <s v="POLE"/>
    <n v="0.16"/>
    <n v="6.7400000000000002E-2"/>
    <n v="0.3"/>
    <n v="0.7"/>
    <n v="3.7976374079999999"/>
    <n v="3.7327611022799996"/>
    <n v="7.5303985102799995"/>
    <n v="234"/>
    <s v="91100 VILLABE"/>
    <s v="91100"/>
    <s v=" VILLABE"/>
    <s v="59810LESQUIN"/>
    <s v="59810"/>
    <n v="12"/>
    <s v="LESQUIN"/>
    <n v="248.797"/>
    <n v="7.5303985102799995"/>
  </r>
  <r>
    <n v="1505876"/>
    <x v="298"/>
    <n v="150"/>
    <n v="0.15"/>
    <s v="GV"/>
    <n v="0.24099999999999999"/>
    <n v="0.24099999999999999"/>
    <n v="1"/>
    <n v="0"/>
    <n v="1.2287746499999999"/>
    <n v="0"/>
    <n v="1.2287746499999999"/>
    <n v="80"/>
    <s v="94440 MAROLLES EN BRI"/>
    <s v="94440"/>
    <s v=" MAROLLES EN BRI"/>
    <s v="91100VILLABE"/>
    <s v="91100"/>
    <n v="12"/>
    <s v="VILLABE"/>
    <n v="33.991"/>
    <n v="1.2287746500000001"/>
  </r>
  <r>
    <n v="1507016"/>
    <x v="299"/>
    <n v="227"/>
    <n v="0.22700000000000001"/>
    <s v="POLE"/>
    <n v="0.16"/>
    <n v="6.7400000000000002E-2"/>
    <n v="0.3"/>
    <n v="0.7"/>
    <n v="9.124452048000002"/>
    <n v="8.9685759921799999"/>
    <n v="18.093028040180002"/>
    <n v="180"/>
    <s v="91100 VILLABE"/>
    <s v="91100"/>
    <s v=" VILLABE"/>
    <s v="66000PERPIGNAN"/>
    <s v="66000"/>
    <n v="14"/>
    <s v="PERPIGNAN"/>
    <n v="837.41300000000001"/>
    <n v="18.093028040180002"/>
  </r>
  <r>
    <n v="1507014"/>
    <x v="299"/>
    <n v="318"/>
    <n v="0.318"/>
    <s v="POLE"/>
    <n v="0.16"/>
    <n v="6.7400000000000002E-2"/>
    <n v="0.3"/>
    <n v="0.7"/>
    <n v="2.6520589440000002"/>
    <n v="2.60675293704"/>
    <n v="5.2588118810399997"/>
    <n v="250"/>
    <s v="91100 VILLABE"/>
    <s v="91100"/>
    <s v=" VILLABE"/>
    <s v="76380CANTELEU"/>
    <s v="76380"/>
    <n v="13"/>
    <s v="CANTELEU"/>
    <n v="173.74600000000001"/>
    <n v="5.2588118810399997"/>
  </r>
  <r>
    <n v="1507012"/>
    <x v="299"/>
    <n v="500"/>
    <n v="0.5"/>
    <s v="POLE"/>
    <n v="0.16"/>
    <n v="6.7400000000000002E-2"/>
    <n v="0.3"/>
    <n v="0.7"/>
    <n v="8.6427840000000007"/>
    <n v="8.4951364399999996"/>
    <n v="17.137920440000002"/>
    <n v="365"/>
    <s v="91100 VILLABE"/>
    <s v="91100"/>
    <s v=" VILLABE"/>
    <s v="42153RIORGES"/>
    <s v="42153"/>
    <n v="12"/>
    <s v="RIORGES"/>
    <n v="360.11599999999999"/>
    <n v="17.137920439999998"/>
  </r>
  <r>
    <n v="1505378"/>
    <x v="299"/>
    <n v="750"/>
    <n v="0.75"/>
    <s v="PAEX"/>
    <n v="0.16"/>
    <n v="6.7400000000000002E-2"/>
    <n v="0.3"/>
    <n v="0.7"/>
    <n v="1.8809640000000003"/>
    <n v="1.848830865"/>
    <n v="3.7297948650000006"/>
    <n v="150"/>
    <s v="93000 BOBIGNY"/>
    <s v="93000"/>
    <s v=" BOBIGNY"/>
    <s v="91100VILLABE"/>
    <s v="91100"/>
    <n v="12"/>
    <s v="VILLABE"/>
    <n v="52.249000000000002"/>
    <n v="3.7297948650000001"/>
  </r>
  <r>
    <n v="1507013"/>
    <x v="299"/>
    <n v="140"/>
    <n v="0.14000000000000001"/>
    <s v="GV"/>
    <n v="0.24099999999999999"/>
    <n v="0.24099999999999999"/>
    <n v="1"/>
    <n v="0"/>
    <n v="1.1500616399999999"/>
    <n v="0"/>
    <n v="1.1500616399999999"/>
    <n v="80"/>
    <s v="91100 VILLABE"/>
    <s v="91100"/>
    <s v=" VILLABE"/>
    <s v="94440MAROLLES EN BRI"/>
    <s v="94440"/>
    <n v="20"/>
    <s v="MAROLLES EN BRI"/>
    <n v="34.085999999999999"/>
    <n v="1.1500616399999999"/>
  </r>
  <r>
    <n v="1506770"/>
    <x v="300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05195"/>
    <x v="300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07015"/>
    <x v="300"/>
    <n v="450"/>
    <n v="0.45"/>
    <s v="PAEX"/>
    <n v="0.16"/>
    <n v="6.7400000000000002E-2"/>
    <n v="0.3"/>
    <n v="0.7"/>
    <n v="1.0071432"/>
    <n v="0.98993783700000004"/>
    <n v="1.9970810370000001"/>
    <n v="160"/>
    <s v="91100 VILLABE"/>
    <s v="91100"/>
    <s v=" VILLABE"/>
    <s v="93130NOISY LE SEC"/>
    <s v="93130"/>
    <n v="17"/>
    <s v="NOISY LE SEC"/>
    <n v="46.627000000000002"/>
    <n v="1.9970810369999998"/>
  </r>
  <r>
    <n v="1507494"/>
    <x v="301"/>
    <n v="150"/>
    <n v="0.15"/>
    <s v="POLE"/>
    <n v="0.16"/>
    <n v="6.7400000000000002E-2"/>
    <n v="0.3"/>
    <n v="0.7"/>
    <n v="3.8989871999999997"/>
    <n v="3.8323795019999998"/>
    <n v="7.731366701999999"/>
    <n v="239"/>
    <s v="26750 ROMANS SUR ISER"/>
    <s v="26750"/>
    <s v=" ROMANS SUR ISER"/>
    <s v="91100VILLABE"/>
    <s v="91100"/>
    <n v="12"/>
    <s v="VILLABE"/>
    <n v="541.52599999999995"/>
    <n v="7.731366701999999"/>
  </r>
  <r>
    <n v="1507515"/>
    <x v="301"/>
    <n v="150"/>
    <n v="0.15"/>
    <s v="PAEX"/>
    <n v="0.16"/>
    <n v="6.7400000000000002E-2"/>
    <n v="0.3"/>
    <n v="0.7"/>
    <n v="1.8138168000000001"/>
    <n v="1.782830763"/>
    <n v="3.5966475630000003"/>
    <n v="158"/>
    <s v="59243 QUAROUBLE"/>
    <s v="59243"/>
    <s v=" QUAROUBLE"/>
    <s v="91100VILLABE"/>
    <s v="91100"/>
    <n v="12"/>
    <s v="VILLABE"/>
    <n v="251.91900000000001"/>
    <n v="3.5966475629999999"/>
  </r>
  <r>
    <n v="1507490"/>
    <x v="301"/>
    <n v="450"/>
    <n v="0.45"/>
    <s v="PAEX"/>
    <n v="0.16"/>
    <n v="6.7400000000000002E-2"/>
    <n v="0.3"/>
    <n v="0.7"/>
    <n v="5.4060047999999998"/>
    <n v="5.3136522179999996"/>
    <n v="10.719657017999999"/>
    <n v="245"/>
    <s v="59810 LESQUIN"/>
    <s v="59810"/>
    <s v=" LESQUIN"/>
    <s v="91100VILLABE"/>
    <s v="91100"/>
    <n v="12"/>
    <s v="VILLABE"/>
    <n v="250.27799999999999"/>
    <n v="10.719657017999999"/>
  </r>
  <r>
    <n v="1505973"/>
    <x v="301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07960"/>
    <x v="301"/>
    <n v="104"/>
    <n v="0.104"/>
    <s v="PAEX"/>
    <n v="0.16"/>
    <n v="6.7400000000000002E-2"/>
    <n v="0.3"/>
    <n v="0.7"/>
    <n v="0.27647692800000001"/>
    <n v="0.27175378047999998"/>
    <n v="0.54823070848"/>
    <n v="80"/>
    <s v="91100 VILLABE"/>
    <s v="91100"/>
    <s v=" VILLABE"/>
    <s v="93380PIERREFITTE SUR"/>
    <s v="93380"/>
    <n v="20"/>
    <s v="PIERREFITTE SUR"/>
    <n v="55.384"/>
    <n v="0.54823070848"/>
  </r>
  <r>
    <n v="1507958"/>
    <x v="301"/>
    <n v="56"/>
    <n v="5.6000000000000001E-2"/>
    <s v="POLE"/>
    <n v="0.16"/>
    <n v="6.7400000000000002E-2"/>
    <n v="0.3"/>
    <n v="0.7"/>
    <n v="1.4488696320000001"/>
    <n v="1.4241181091200001"/>
    <n v="2.8729877411200002"/>
    <n v="133"/>
    <s v="91100 VILLABE"/>
    <s v="91100"/>
    <s v=" VILLABE"/>
    <s v="73490RAVOIRE/LA"/>
    <s v="73490"/>
    <n v="15"/>
    <s v="RAVOIRE/LA"/>
    <n v="539.01400000000001"/>
    <n v="2.8729877411200007"/>
  </r>
  <r>
    <n v="1507961"/>
    <x v="301"/>
    <n v="139"/>
    <n v="0.13900000000000001"/>
    <s v="POLE"/>
    <n v="0.16"/>
    <n v="6.7400000000000002E-2"/>
    <n v="0.3"/>
    <n v="0.7"/>
    <n v="2.9707213440000007"/>
    <n v="2.9199715210400004"/>
    <n v="5.890692865040001"/>
    <n v="145"/>
    <s v="91100 VILLABE"/>
    <s v="91100"/>
    <s v=" VILLABE"/>
    <s v="69800ST PRIEST"/>
    <s v="69800"/>
    <n v="14"/>
    <s v="ST PRIEST"/>
    <n v="445.25200000000001"/>
    <n v="5.8906928650399992"/>
  </r>
  <r>
    <n v="1508112"/>
    <x v="301"/>
    <n v="450"/>
    <n v="0.45"/>
    <s v="POLE"/>
    <n v="0.16"/>
    <n v="6.7400000000000002E-2"/>
    <n v="0.3"/>
    <n v="0.7"/>
    <n v="5.5492775999999999"/>
    <n v="5.4544774409999999"/>
    <n v="11.003755041"/>
    <n v="270"/>
    <s v="91100 VILLABE"/>
    <s v="91100"/>
    <s v=" VILLABE"/>
    <s v="8090CHARLEVILLE MEZ"/>
    <s v="8090C"/>
    <n v="19"/>
    <s v="HARLEVILLE MEZ"/>
    <n v="256.911"/>
    <n v="11.003755041"/>
  </r>
  <r>
    <n v="1508109"/>
    <x v="301"/>
    <n v="450"/>
    <n v="0.45"/>
    <s v="POLE"/>
    <n v="0.16"/>
    <n v="6.7400000000000002E-2"/>
    <n v="0.3"/>
    <n v="0.7"/>
    <n v="9.9037512000000003"/>
    <n v="9.7345621169999994"/>
    <n v="19.638313316999998"/>
    <n v="280"/>
    <s v="91100 VILLABE"/>
    <s v="91100"/>
    <s v=" VILLABE"/>
    <s v="19410PERPEZAC LE NOI"/>
    <s v="19410"/>
    <n v="20"/>
    <s v="PERPEZAC LE NOI"/>
    <n v="458.50700000000001"/>
    <n v="19.638313317000001"/>
  </r>
  <r>
    <n v="1507962"/>
    <x v="301"/>
    <n v="139"/>
    <n v="0.13900000000000001"/>
    <s v="GV"/>
    <n v="0.24099999999999999"/>
    <n v="0.24099999999999999"/>
    <n v="1"/>
    <n v="0"/>
    <n v="1.141846914"/>
    <n v="0"/>
    <n v="1.141846914"/>
    <n v="80"/>
    <s v="91100 VILLABE"/>
    <s v="91100"/>
    <s v=" VILLABE"/>
    <s v="94440MAROLLES EN BRI"/>
    <s v="94440"/>
    <n v="20"/>
    <s v="MAROLLES EN BRI"/>
    <n v="34.085999999999999"/>
    <n v="1.1418469139999998"/>
  </r>
  <r>
    <n v="1507492"/>
    <x v="302"/>
    <n v="300"/>
    <n v="0.3"/>
    <s v="POLE"/>
    <n v="0.16"/>
    <n v="6.7400000000000002E-2"/>
    <n v="0.3"/>
    <n v="0.7"/>
    <n v="10.657411199999999"/>
    <n v="10.475347092"/>
    <n v="21.132758291999998"/>
    <n v="235"/>
    <s v="13000 MARSEILLE"/>
    <s v="13000"/>
    <s v=" MARSEILLE"/>
    <s v="91100VILLABE"/>
    <s v="91100"/>
    <n v="12"/>
    <s v="VILLABE"/>
    <n v="740.09799999999996"/>
    <n v="21.132758291999998"/>
  </r>
  <r>
    <n v="1508080"/>
    <x v="302"/>
    <n v="150"/>
    <n v="0.15"/>
    <s v="POLE"/>
    <n v="0.16"/>
    <n v="6.7400000000000002E-2"/>
    <n v="0.3"/>
    <n v="0.7"/>
    <n v="4.1551992000000002"/>
    <n v="4.0842145470000002"/>
    <n v="8.2394137470000004"/>
    <n v="195"/>
    <s v="33520 BRUGES"/>
    <s v="33520"/>
    <s v=" BRUGES"/>
    <s v="91100VILLABE"/>
    <s v="91100"/>
    <n v="12"/>
    <s v="VILLABE"/>
    <n v="577.11099999999999"/>
    <n v="8.2394137470000004"/>
  </r>
  <r>
    <n v="1508059"/>
    <x v="302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07401"/>
    <x v="302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08949"/>
    <x v="302"/>
    <n v="104"/>
    <n v="0.104"/>
    <s v="POLE"/>
    <n v="0.16"/>
    <n v="6.7400000000000002E-2"/>
    <n v="0.3"/>
    <n v="0.7"/>
    <n v="1.2508903680000001"/>
    <n v="1.22952099088"/>
    <n v="2.4804113588800001"/>
    <n v="100"/>
    <s v="91100 VILLABE"/>
    <s v="91100"/>
    <s v=" VILLABE"/>
    <s v="59243QUAROUBLE"/>
    <s v="59243"/>
    <n v="14"/>
    <s v="QUAROUBLE"/>
    <n v="250.57900000000001"/>
    <n v="2.4804113588800001"/>
  </r>
  <r>
    <n v="1508951"/>
    <x v="302"/>
    <n v="174"/>
    <n v="0.17399999999999999"/>
    <s v="POLE"/>
    <n v="0.16"/>
    <n v="6.7400000000000002E-2"/>
    <n v="0.3"/>
    <n v="0.7"/>
    <n v="2.2178318400000001"/>
    <n v="2.1799438794000001"/>
    <n v="4.3977757194000002"/>
    <n v="100"/>
    <s v="91100 VILLABE"/>
    <s v="91100"/>
    <s v=" VILLABE"/>
    <s v="59200TOURCOING"/>
    <s v="59200"/>
    <n v="14"/>
    <s v="TOURCOING"/>
    <n v="265.54500000000002"/>
    <n v="4.3977757194000002"/>
  </r>
  <r>
    <n v="1508950"/>
    <x v="302"/>
    <n v="522"/>
    <n v="0.52200000000000002"/>
    <s v="PAEX"/>
    <n v="0.16"/>
    <n v="6.7400000000000002E-2"/>
    <n v="0.3"/>
    <n v="0.7"/>
    <n v="1.1682861120000001"/>
    <n v="1.1483278909200001"/>
    <n v="2.3166140029200002"/>
    <n v="202.5"/>
    <s v="91100 VILLABE"/>
    <s v="91100"/>
    <s v=" VILLABE"/>
    <s v="93130NOISY LE SEC"/>
    <s v="93130"/>
    <n v="17"/>
    <s v="NOISY LE SEC"/>
    <n v="46.627000000000002"/>
    <n v="2.3166140029200002"/>
  </r>
  <r>
    <n v="1508952"/>
    <x v="302"/>
    <n v="345"/>
    <n v="0.34499999999999997"/>
    <s v="POLE"/>
    <n v="0.16"/>
    <n v="6.7400000000000002E-2"/>
    <n v="0.3"/>
    <n v="0.7"/>
    <n v="12.2617692"/>
    <n v="12.0522973095"/>
    <n v="24.314066509500002"/>
    <n v="585"/>
    <s v="91100 VILLABE"/>
    <s v="91100"/>
    <s v=" VILLABE"/>
    <s v="13000MARSEILLE"/>
    <s v="13000"/>
    <n v="14"/>
    <s v="MARSEILLE"/>
    <n v="740.44500000000005"/>
    <n v="24.314066509500005"/>
  </r>
  <r>
    <n v="1509015"/>
    <x v="303"/>
    <n v="150"/>
    <n v="0.15"/>
    <s v="POLE"/>
    <n v="0.16"/>
    <n v="6.7400000000000002E-2"/>
    <n v="0.3"/>
    <n v="0.7"/>
    <n v="2.7402191999999999"/>
    <n v="2.693407122"/>
    <n v="5.4336263220000003"/>
    <n v="300"/>
    <s v="39570 LONS LE SAUNIER"/>
    <s v="39570"/>
    <s v=" LONS LE SAUNIER"/>
    <s v="91100VILLABE"/>
    <s v="91100"/>
    <n v="12"/>
    <s v="VILLABE"/>
    <n v="380.58600000000001"/>
    <n v="5.4336263220000003"/>
  </r>
  <r>
    <n v="1509013"/>
    <x v="303"/>
    <n v="450"/>
    <n v="0.45"/>
    <s v="PAEX"/>
    <n v="0.16"/>
    <n v="6.7400000000000002E-2"/>
    <n v="0.3"/>
    <n v="0.7"/>
    <n v="11.155838400000002"/>
    <n v="10.965259494000001"/>
    <n v="22.121097894000002"/>
    <n v="390"/>
    <s v="67100 STRASBOURG"/>
    <s v="67100"/>
    <s v=" STRASBOURG"/>
    <s v="91100VILLABE"/>
    <s v="91100"/>
    <n v="12"/>
    <s v="VILLABE"/>
    <n v="516.47400000000005"/>
    <n v="22.121097894000002"/>
  </r>
  <r>
    <n v="1508678"/>
    <x v="303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10254"/>
    <x v="304"/>
    <n v="100"/>
    <n v="0.1"/>
    <s v="POLE"/>
    <n v="0.16"/>
    <n v="6.7400000000000002E-2"/>
    <n v="0.3"/>
    <n v="0.7"/>
    <n v="2.1891216000000004"/>
    <n v="2.1517241060000001"/>
    <n v="4.3408457060000005"/>
    <n v="220"/>
    <s v="19410 PERPEZAC LE NOI"/>
    <s v="19410"/>
    <s v=" PERPEZAC LE NOI"/>
    <s v="91100VILLABE"/>
    <s v="91100"/>
    <n v="12"/>
    <s v="VILLABE"/>
    <n v="456.06700000000001"/>
    <n v="4.3408457059999996"/>
  </r>
  <r>
    <n v="1509503"/>
    <x v="304"/>
    <n v="150"/>
    <n v="0.15"/>
    <s v="POLE"/>
    <n v="0.16"/>
    <n v="6.7400000000000002E-2"/>
    <n v="0.3"/>
    <n v="0.7"/>
    <n v="5.1263063999999998"/>
    <n v="5.0387319989999995"/>
    <n v="10.165038399"/>
    <n v="220"/>
    <s v="31390 CARBONNE"/>
    <s v="31390"/>
    <s v=" CARBONNE"/>
    <s v="91100VILLABE"/>
    <s v="91100"/>
    <n v="12"/>
    <s v="VILLABE"/>
    <n v="711.98699999999997"/>
    <n v="10.165038398999998"/>
  </r>
  <r>
    <n v="1510239"/>
    <x v="304"/>
    <n v="212"/>
    <n v="0.21199999999999999"/>
    <s v="POLE"/>
    <n v="0.16"/>
    <n v="6.7400000000000002E-2"/>
    <n v="0.3"/>
    <n v="0.7"/>
    <n v="8.5215146879999999"/>
    <n v="8.3759388120799994"/>
    <n v="16.897453500079997"/>
    <n v="210"/>
    <s v="91100 VILLABE"/>
    <s v="91100"/>
    <s v=" VILLABE"/>
    <s v="66000PERPIGNAN"/>
    <s v="66000"/>
    <n v="14"/>
    <s v="PERPIGNAN"/>
    <n v="837.41300000000001"/>
    <n v="16.897453500080001"/>
  </r>
  <r>
    <n v="1510238"/>
    <x v="304"/>
    <n v="212"/>
    <n v="0.21199999999999999"/>
    <s v="POLE"/>
    <n v="0.16"/>
    <n v="6.7400000000000002E-2"/>
    <n v="0.3"/>
    <n v="0.7"/>
    <n v="5.2487604479999996"/>
    <n v="5.1590941236800001"/>
    <n v="10.40785457168"/>
    <n v="225"/>
    <s v="91100 VILLABE"/>
    <s v="91100"/>
    <s v=" VILLABE"/>
    <s v="67100STRASBOURG"/>
    <s v="67100"/>
    <n v="15"/>
    <s v="STRASBOURG"/>
    <n v="515.798"/>
    <n v="10.40785457168"/>
  </r>
  <r>
    <n v="1510236"/>
    <x v="304"/>
    <n v="212"/>
    <n v="0.21199999999999999"/>
    <s v="POLE"/>
    <n v="0.16"/>
    <n v="6.7400000000000002E-2"/>
    <n v="0.3"/>
    <n v="0.7"/>
    <n v="3.6645404159999995"/>
    <n v="3.6019378505599997"/>
    <n v="7.2664782665599992"/>
    <n v="250"/>
    <s v="91100 VILLABE"/>
    <s v="91100"/>
    <s v=" VILLABE"/>
    <s v="42153RIORGES"/>
    <s v="42153"/>
    <n v="12"/>
    <s v="RIORGES"/>
    <n v="360.11599999999999"/>
    <n v="7.2664782665599992"/>
  </r>
  <r>
    <n v="1510004"/>
    <x v="305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10206"/>
    <x v="305"/>
    <n v="150"/>
    <n v="0.15"/>
    <s v="POLE"/>
    <n v="0.16"/>
    <n v="6.7400000000000002E-2"/>
    <n v="0.3"/>
    <n v="0.7"/>
    <n v="3.8989871999999997"/>
    <n v="3.8323795019999998"/>
    <n v="7.731366701999999"/>
    <n v="156"/>
    <s v="26750 ROMANS SUR ISER"/>
    <s v="26750"/>
    <s v=" ROMANS SUR ISER"/>
    <s v="91100VILLABE"/>
    <s v="91100"/>
    <n v="12"/>
    <s v="VILLABE"/>
    <n v="541.52599999999995"/>
    <n v="7.731366701999999"/>
  </r>
  <r>
    <n v="1510093"/>
    <x v="305"/>
    <n v="300"/>
    <n v="0.3"/>
    <s v="PAEX"/>
    <n v="0.16"/>
    <n v="6.7400000000000002E-2"/>
    <n v="0.3"/>
    <n v="0.7"/>
    <n v="3.8354832000000001"/>
    <n v="3.769960362"/>
    <n v="7.6054435619999996"/>
    <n v="260"/>
    <s v="59100 ROUBAIX"/>
    <s v="59100"/>
    <s v=" ROUBAIX"/>
    <s v="91100VILLABE"/>
    <s v="91100"/>
    <n v="12"/>
    <s v="VILLABE"/>
    <n v="266.35300000000001"/>
    <n v="7.6054435620000005"/>
  </r>
  <r>
    <n v="1511084"/>
    <x v="305"/>
    <n v="189"/>
    <n v="0.189"/>
    <s v="POLE"/>
    <n v="0.16"/>
    <n v="6.7400000000000002E-2"/>
    <n v="0.3"/>
    <n v="0.7"/>
    <n v="2.2732526879999999"/>
    <n v="2.23441795458"/>
    <n v="4.5076706425799999"/>
    <n v="100"/>
    <s v="91100 VILLABE"/>
    <s v="91100"/>
    <s v=" VILLABE"/>
    <s v="59243QUAROUBLE"/>
    <s v="59243"/>
    <n v="14"/>
    <s v="QUAROUBLE"/>
    <n v="250.57900000000001"/>
    <n v="4.5076706425799999"/>
  </r>
  <r>
    <n v="1511085"/>
    <x v="305"/>
    <n v="99"/>
    <n v="9.9000000000000005E-2"/>
    <s v="POLE"/>
    <n v="0.16"/>
    <n v="6.7400000000000002E-2"/>
    <n v="0.3"/>
    <n v="0.7"/>
    <n v="3.5185946400000003"/>
    <n v="3.4584853149000003"/>
    <n v="6.9770799549000007"/>
    <n v="159"/>
    <s v="91100 VILLABE"/>
    <s v="91100"/>
    <s v=" VILLABE"/>
    <s v="13000MARSEILLE"/>
    <s v="13000"/>
    <n v="14"/>
    <s v="MARSEILLE"/>
    <n v="740.44500000000005"/>
    <n v="6.9770799549000015"/>
  </r>
  <r>
    <n v="1510764"/>
    <x v="306"/>
    <n v="150"/>
    <n v="0.15"/>
    <s v="POLE"/>
    <n v="0.16"/>
    <n v="6.7400000000000002E-2"/>
    <n v="0.3"/>
    <n v="0.7"/>
    <n v="1.2471839999999998"/>
    <n v="1.2258779399999999"/>
    <n v="2.47306194"/>
    <n v="200"/>
    <s v="76380 CANTELEU"/>
    <s v="76380"/>
    <s v=" CANTELEU"/>
    <s v="91100VILLABE"/>
    <s v="91100"/>
    <n v="12"/>
    <s v="VILLABE"/>
    <n v="173.22"/>
    <n v="2.47306194"/>
  </r>
  <r>
    <n v="1510780"/>
    <x v="306"/>
    <n v="1000"/>
    <n v="1"/>
    <s v="POLE"/>
    <n v="0.16"/>
    <n v="6.7400000000000002E-2"/>
    <n v="0.3"/>
    <n v="0.7"/>
    <n v="12.386064000000001"/>
    <n v="12.17446874"/>
    <n v="24.560532739999999"/>
    <n v="300"/>
    <s v="8090 CHARLEVILLE MEZ"/>
    <s v="08090"/>
    <s v="CHARLEVILLE MEZ"/>
    <s v="91100VILLABE"/>
    <s v="91100"/>
    <n v="12"/>
    <s v="VILLABE"/>
    <n v="258.04300000000001"/>
    <n v="24.560532739999999"/>
  </r>
  <r>
    <n v="1511363"/>
    <x v="306"/>
    <n v="106"/>
    <n v="0.106"/>
    <s v="POLE"/>
    <n v="0.16"/>
    <n v="6.7400000000000002E-2"/>
    <n v="0.3"/>
    <n v="0.7"/>
    <n v="0.88401964799999999"/>
    <n v="0.86891764567999996"/>
    <n v="1.7529372936800001"/>
    <n v="108"/>
    <s v="91100 VILLABE"/>
    <s v="91100"/>
    <s v=" VILLABE"/>
    <s v="76380CANTELEU"/>
    <s v="76380"/>
    <n v="13"/>
    <s v="CANTELEU"/>
    <n v="173.74600000000001"/>
    <n v="1.7529372936800001"/>
  </r>
  <r>
    <n v="1511362"/>
    <x v="306"/>
    <n v="106"/>
    <n v="0.106"/>
    <s v="POLE"/>
    <n v="0.16"/>
    <n v="6.7400000000000002E-2"/>
    <n v="0.3"/>
    <n v="0.7"/>
    <n v="2.7425032319999998"/>
    <n v="2.69565213512"/>
    <n v="5.4381553671200002"/>
    <n v="133"/>
    <s v="91100 VILLABE"/>
    <s v="91100"/>
    <s v=" VILLABE"/>
    <s v="73490RAVOIRE/LA"/>
    <s v="73490"/>
    <n v="15"/>
    <s v="RAVOIRE/LA"/>
    <n v="539.01400000000001"/>
    <n v="5.4381553671200011"/>
  </r>
  <r>
    <n v="1511358"/>
    <x v="306"/>
    <n v="378"/>
    <n v="0.378"/>
    <s v="POLE"/>
    <n v="0.16"/>
    <n v="6.7400000000000002E-2"/>
    <n v="0.3"/>
    <n v="0.7"/>
    <n v="3.4216499520000001"/>
    <n v="3.3631967653199997"/>
    <n v="6.7848467173199998"/>
    <n v="200"/>
    <s v="91100 VILLABE"/>
    <s v="91100"/>
    <s v=" VILLABE"/>
    <s v="80090AMIENS"/>
    <s v="80090"/>
    <n v="11"/>
    <s v="AMIENS"/>
    <n v="188.583"/>
    <n v="6.7848467173199998"/>
  </r>
  <r>
    <n v="1511360"/>
    <x v="306"/>
    <n v="212"/>
    <n v="0.21199999999999999"/>
    <s v="POLE"/>
    <n v="0.16"/>
    <n v="6.7400000000000002E-2"/>
    <n v="0.3"/>
    <n v="0.7"/>
    <n v="8.5215146879999999"/>
    <n v="8.3759388120799994"/>
    <n v="16.897453500079997"/>
    <n v="210"/>
    <s v="91100 VILLABE"/>
    <s v="91100"/>
    <s v=" VILLABE"/>
    <s v="66000PERPIGNAN"/>
    <s v="66000"/>
    <n v="14"/>
    <s v="PERPIGNAN"/>
    <n v="837.41300000000001"/>
    <n v="16.897453500080001"/>
  </r>
  <r>
    <n v="1511361"/>
    <x v="306"/>
    <n v="3498"/>
    <n v="3.4980000000000002"/>
    <s v="PAEX"/>
    <n v="0.16"/>
    <n v="6.7400000000000002E-2"/>
    <n v="0.3"/>
    <n v="0.7"/>
    <n v="7.8288598080000016"/>
    <n v="7.6951167862800007"/>
    <n v="15.523976594280002"/>
    <n v="320"/>
    <s v="91100 VILLABE"/>
    <s v="91100"/>
    <s v=" VILLABE"/>
    <s v="93130NOISY LE SEC"/>
    <s v="93130"/>
    <n v="17"/>
    <s v="NOISY LE SEC"/>
    <n v="46.627000000000002"/>
    <n v="15.523976594280001"/>
  </r>
  <r>
    <n v="1511359"/>
    <x v="306"/>
    <n v="556"/>
    <n v="0.55600000000000005"/>
    <s v="POLE"/>
    <n v="0.16"/>
    <n v="6.7400000000000002E-2"/>
    <n v="0.3"/>
    <n v="0.7"/>
    <n v="10.153583040000001"/>
    <n v="9.9801259964"/>
    <n v="20.133709036399999"/>
    <n v="390"/>
    <s v="91100 VILLABE"/>
    <s v="91100"/>
    <s v=" VILLABE"/>
    <s v="39570LONS LE SAUNIER"/>
    <s v="39570"/>
    <n v="20"/>
    <s v="LONS LE SAUNIER"/>
    <n v="380.45499999999998"/>
    <n v="20.133709036399996"/>
  </r>
  <r>
    <n v="1510635"/>
    <x v="307"/>
    <n v="300"/>
    <n v="0.3"/>
    <s v="POLE"/>
    <n v="0.16"/>
    <n v="6.7400000000000002E-2"/>
    <n v="0.3"/>
    <n v="0.7"/>
    <n v="10.657411199999999"/>
    <n v="10.475347092"/>
    <n v="21.132758291999998"/>
    <n v="235"/>
    <s v="13000 MARSEILLE"/>
    <s v="13000"/>
    <s v=" MARSEILLE"/>
    <s v="91100VILLABE"/>
    <s v="91100"/>
    <n v="12"/>
    <s v="VILLABE"/>
    <n v="740.09799999999996"/>
    <n v="21.132758291999998"/>
  </r>
  <r>
    <n v="1511182"/>
    <x v="307"/>
    <n v="300"/>
    <n v="0.3"/>
    <s v="POLE"/>
    <n v="0.16"/>
    <n v="6.7400000000000002E-2"/>
    <n v="0.3"/>
    <n v="0.7"/>
    <n v="5.4804383999999997"/>
    <n v="5.386814244"/>
    <n v="10.867252644000001"/>
    <n v="240"/>
    <s v="39570 LONS LE SAUNIER"/>
    <s v="39570"/>
    <s v=" LONS LE SAUNIER"/>
    <s v="91100VILLABE"/>
    <s v="91100"/>
    <n v="12"/>
    <s v="VILLABE"/>
    <n v="380.58600000000001"/>
    <n v="10.867252644000001"/>
  </r>
  <r>
    <n v="1510594"/>
    <x v="307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11105"/>
    <x v="307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511464"/>
    <x v="307"/>
    <n v="1000"/>
    <n v="1"/>
    <s v="PAEX"/>
    <n v="0.16"/>
    <n v="6.7400000000000002E-2"/>
    <n v="0.3"/>
    <n v="0.7"/>
    <n v="24.790752000000001"/>
    <n v="24.367243320000004"/>
    <n v="49.157995320000005"/>
    <n v="450"/>
    <s v="67100 STRASBOURG"/>
    <s v="67100"/>
    <s v=" STRASBOURG"/>
    <s v="91100VILLABE"/>
    <s v="91100"/>
    <n v="12"/>
    <s v="VILLABE"/>
    <n v="516.47400000000005"/>
    <n v="49.157995320000005"/>
  </r>
  <r>
    <n v="1511891"/>
    <x v="308"/>
    <n v="300"/>
    <n v="0.3"/>
    <s v="POLE"/>
    <n v="0.16"/>
    <n v="6.7400000000000002E-2"/>
    <n v="0.3"/>
    <n v="0.7"/>
    <n v="5.1763680000000001"/>
    <n v="5.0879383800000006"/>
    <n v="10.264306380000001"/>
    <n v="250"/>
    <s v="42153 RIORGES"/>
    <s v="42153"/>
    <s v=" RIORGES"/>
    <s v="91100VILLABE"/>
    <s v="91100"/>
    <n v="12"/>
    <s v="VILLABE"/>
    <n v="359.47"/>
    <n v="10.264306380000001"/>
  </r>
  <r>
    <n v="1509896"/>
    <x v="308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12452"/>
    <x v="308"/>
    <n v="203"/>
    <n v="0.20300000000000001"/>
    <s v="POLE"/>
    <n v="0.16"/>
    <n v="6.7400000000000002E-2"/>
    <n v="0.3"/>
    <n v="0.7"/>
    <n v="1.6308532800000002"/>
    <n v="1.6029928698000002"/>
    <n v="3.2338461498000006"/>
    <n v="108"/>
    <s v="91100 VILLABE"/>
    <s v="91100"/>
    <s v=" VILLABE"/>
    <s v="89440JOUX LA VILLE"/>
    <s v="89440"/>
    <n v="18"/>
    <s v="JOUX LA VILLE"/>
    <n v="167.37"/>
    <n v="3.2338461498000002"/>
  </r>
  <r>
    <n v="1512186"/>
    <x v="308"/>
    <n v="400"/>
    <n v="0.4"/>
    <s v="POLE"/>
    <n v="0.16"/>
    <n v="6.7400000000000002E-2"/>
    <n v="0.3"/>
    <n v="0.7"/>
    <n v="4.7769024"/>
    <n v="4.6952969839999996"/>
    <n v="9.4721993839999996"/>
    <n v="178"/>
    <s v="91100 VILLABE"/>
    <s v="91100"/>
    <s v=" VILLABE"/>
    <s v="59810LESQUIN"/>
    <s v="59810"/>
    <n v="12"/>
    <s v="LESQUIN"/>
    <n v="248.797"/>
    <n v="9.4721993839999996"/>
  </r>
  <r>
    <n v="1512185"/>
    <x v="308"/>
    <n v="318"/>
    <n v="0.318"/>
    <s v="POLE"/>
    <n v="0.16"/>
    <n v="6.7400000000000002E-2"/>
    <n v="0.3"/>
    <n v="0.7"/>
    <n v="2.6520589440000002"/>
    <n v="2.60675293704"/>
    <n v="5.2588118810399997"/>
    <n v="250"/>
    <s v="91100 VILLABE"/>
    <s v="91100"/>
    <s v=" VILLABE"/>
    <s v="76380CANTELEU"/>
    <s v="76380"/>
    <n v="13"/>
    <s v="CANTELEU"/>
    <n v="173.74600000000001"/>
    <n v="5.2588118810399997"/>
  </r>
  <r>
    <n v="1512184"/>
    <x v="308"/>
    <n v="450"/>
    <n v="0.45"/>
    <s v="GV"/>
    <n v="0.24099999999999999"/>
    <n v="0.24099999999999999"/>
    <n v="1"/>
    <n v="0"/>
    <n v="3.6966266999999999"/>
    <n v="0"/>
    <n v="3.6966266999999999"/>
    <n v="125"/>
    <s v="91100 VILLABE"/>
    <s v="91100"/>
    <s v=" VILLABE"/>
    <s v="94440MAROLLES EN BRI"/>
    <s v="94440"/>
    <n v="20"/>
    <s v="MAROLLES EN BRI"/>
    <n v="34.085999999999999"/>
    <n v="3.6966266999999995"/>
  </r>
  <r>
    <n v="1511736"/>
    <x v="308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13159"/>
    <x v="309"/>
    <n v="750"/>
    <n v="0.75"/>
    <s v="POLE"/>
    <n v="0.16"/>
    <n v="6.7400000000000002E-2"/>
    <n v="0.3"/>
    <n v="0.7"/>
    <n v="26.643528"/>
    <n v="26.18836773"/>
    <n v="52.831895729999999"/>
    <n v="551"/>
    <s v="13000 MARSEILLE"/>
    <s v="13000"/>
    <s v=" MARSEILLE"/>
    <s v="91100VILLABE"/>
    <s v="91100"/>
    <n v="12"/>
    <s v="VILLABE"/>
    <n v="740.09799999999996"/>
    <n v="52.831895729999999"/>
  </r>
  <r>
    <n v="1512335"/>
    <x v="309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13083"/>
    <x v="309"/>
    <n v="150"/>
    <n v="0.15"/>
    <s v="PAEX"/>
    <n v="0.16"/>
    <n v="6.7400000000000002E-2"/>
    <n v="0.3"/>
    <n v="0.7"/>
    <n v="1.8138168000000001"/>
    <n v="1.782830763"/>
    <n v="3.5966475630000003"/>
    <n v="158"/>
    <s v="59243 QUAROUBLE"/>
    <s v="59243"/>
    <s v=" QUAROUBLE"/>
    <s v="91100VILLABE"/>
    <s v="91100"/>
    <n v="12"/>
    <s v="VILLABE"/>
    <n v="251.91900000000001"/>
    <n v="3.5966475629999999"/>
  </r>
  <r>
    <n v="1512707"/>
    <x v="309"/>
    <n v="300"/>
    <n v="0.3"/>
    <s v="POLE"/>
    <n v="0.16"/>
    <n v="6.7400000000000002E-2"/>
    <n v="0.3"/>
    <n v="0.7"/>
    <n v="2.6901215999999999"/>
    <n v="2.6441653559999998"/>
    <n v="5.3342869559999997"/>
    <n v="220"/>
    <s v="80090 AMIENS"/>
    <s v="80090"/>
    <s v=" AMIENS"/>
    <s v="91100VILLABE"/>
    <s v="91100"/>
    <n v="12"/>
    <s v="VILLABE"/>
    <n v="186.81399999999999"/>
    <n v="5.3342869559999997"/>
  </r>
  <r>
    <n v="1513055"/>
    <x v="309"/>
    <n v="106"/>
    <n v="0.106"/>
    <s v="POLE"/>
    <n v="0.16"/>
    <n v="6.7400000000000002E-2"/>
    <n v="0.3"/>
    <n v="0.7"/>
    <n v="1.2506202239999999"/>
    <n v="1.22925546184"/>
    <n v="2.4798756858399997"/>
    <n v="100"/>
    <s v="91100 VILLABE"/>
    <s v="91100"/>
    <s v=" VILLABE"/>
    <s v="62620RUITZ"/>
    <s v="62620"/>
    <n v="10"/>
    <s v="RUITZ"/>
    <n v="245.798"/>
    <n v="2.4798756858400002"/>
  </r>
  <r>
    <n v="1513059"/>
    <x v="309"/>
    <n v="168"/>
    <n v="0.16800000000000001"/>
    <s v="POLE"/>
    <n v="0.16"/>
    <n v="6.7400000000000002E-2"/>
    <n v="0.3"/>
    <n v="0.7"/>
    <n v="2.0062990080000001"/>
    <n v="1.9720247332800003"/>
    <n v="3.9783237412800005"/>
    <n v="100"/>
    <s v="91100 VILLABE"/>
    <s v="91100"/>
    <s v=" VILLABE"/>
    <s v="59810LESQUIN"/>
    <s v="59810"/>
    <n v="12"/>
    <s v="LESQUIN"/>
    <n v="248.797"/>
    <n v="3.9783237412800001"/>
  </r>
  <r>
    <n v="1513063"/>
    <x v="309"/>
    <n v="106"/>
    <n v="0.106"/>
    <s v="POLE"/>
    <n v="0.16"/>
    <n v="6.7400000000000002E-2"/>
    <n v="0.3"/>
    <n v="0.7"/>
    <n v="1.416173568"/>
    <n v="1.3919806028799999"/>
    <n v="2.80815417088"/>
    <n v="100"/>
    <s v="91100 VILLABE"/>
    <s v="91100"/>
    <s v=" VILLABE"/>
    <s v="37220ILE BOUCHARD/L''"/>
    <s v="37220"/>
    <n v="21"/>
    <s v="ILE BOUCHARD/L''"/>
    <n v="278.33600000000001"/>
    <n v="2.80815417088"/>
  </r>
  <r>
    <n v="1513057"/>
    <x v="309"/>
    <n v="106"/>
    <n v="0.106"/>
    <s v="POLE"/>
    <n v="0.16"/>
    <n v="6.7400000000000002E-2"/>
    <n v="0.3"/>
    <n v="0.7"/>
    <n v="1.4236173119999997"/>
    <n v="1.3992971829199998"/>
    <n v="2.8229144949199996"/>
    <n v="120"/>
    <s v="91100 VILLABE"/>
    <s v="91100"/>
    <s v=" VILLABE"/>
    <s v="21300CHENOVE"/>
    <s v="21300"/>
    <n v="12"/>
    <s v="CHENOVE"/>
    <n v="279.79899999999998"/>
    <n v="2.82291449492"/>
  </r>
  <r>
    <n v="1513062"/>
    <x v="309"/>
    <n v="106"/>
    <n v="0.106"/>
    <s v="POLE"/>
    <n v="0.16"/>
    <n v="6.7400000000000002E-2"/>
    <n v="0.3"/>
    <n v="0.7"/>
    <n v="3.7043743679999999"/>
    <n v="3.6410913058799999"/>
    <n v="7.3454656738799997"/>
    <n v="159"/>
    <s v="91100 VILLABE"/>
    <s v="91100"/>
    <s v=" VILLABE"/>
    <s v="40230ST GEOURS DE MA"/>
    <s v="40230"/>
    <n v="20"/>
    <s v="ST GEOURS DE MA"/>
    <n v="728.06100000000004"/>
    <n v="7.3454656738800006"/>
  </r>
  <r>
    <n v="1513058"/>
    <x v="309"/>
    <n v="321"/>
    <n v="0.32100000000000001"/>
    <s v="POLE"/>
    <n v="0.16"/>
    <n v="6.7400000000000002E-2"/>
    <n v="0.3"/>
    <n v="0.7"/>
    <n v="8.3051277120000009"/>
    <n v="8.1632484469200008"/>
    <n v="16.468376158920002"/>
    <n v="260"/>
    <s v="91100 VILLABE"/>
    <s v="91100"/>
    <s v=" VILLABE"/>
    <s v="73490RAVOIRE/LA"/>
    <s v="73490"/>
    <n v="15"/>
    <s v="RAVOIRE/LA"/>
    <n v="539.01400000000001"/>
    <n v="16.468376158920002"/>
  </r>
  <r>
    <n v="1512966"/>
    <x v="310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13260"/>
    <x v="310"/>
    <n v="150"/>
    <n v="0.15"/>
    <s v="PAEX"/>
    <n v="0.16"/>
    <n v="6.7400000000000002E-2"/>
    <n v="0.3"/>
    <n v="0.7"/>
    <n v="0.33504479999999998"/>
    <n v="0.32932111799999997"/>
    <n v="0.66436591799999989"/>
    <n v="90"/>
    <s v="93130 NOISY LE SEC"/>
    <s v="93130"/>
    <s v=" NOISY LE SEC"/>
    <s v="91100VILLABE"/>
    <s v="91100"/>
    <n v="12"/>
    <s v="VILLABE"/>
    <n v="46.533999999999999"/>
    <n v="0.664365918"/>
  </r>
  <r>
    <n v="1512494"/>
    <x v="311"/>
    <n v="450"/>
    <n v="0.45"/>
    <s v="POLE"/>
    <n v="0.16"/>
    <n v="6.7400000000000002E-2"/>
    <n v="0.3"/>
    <n v="0.7"/>
    <n v="9.8510472"/>
    <n v="9.6827584770000001"/>
    <n v="19.533805677"/>
    <n v="280"/>
    <s v="19410 PERPEZAC LE NOI"/>
    <s v="19410"/>
    <s v=" PERPEZAC LE NOI"/>
    <s v="91100VILLABE"/>
    <s v="91100"/>
    <n v="12"/>
    <s v="VILLABE"/>
    <n v="456.06700000000001"/>
    <n v="19.533805677"/>
  </r>
  <r>
    <n v="1513721"/>
    <x v="311"/>
    <n v="150"/>
    <n v="0.15"/>
    <s v="PAEX"/>
    <n v="0.16"/>
    <n v="6.7400000000000002E-2"/>
    <n v="0.3"/>
    <n v="0.7"/>
    <n v="1.9215215999999999"/>
    <n v="1.888695606"/>
    <n v="3.8102172059999999"/>
    <n v="135"/>
    <s v="59200 TOURCOING"/>
    <s v="59200"/>
    <s v=" TOURCOING"/>
    <s v="91100VILLABE"/>
    <s v="91100"/>
    <n v="12"/>
    <s v="VILLABE"/>
    <n v="266.87799999999999"/>
    <n v="3.8102172059999999"/>
  </r>
  <r>
    <n v="1513720"/>
    <x v="311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13525"/>
    <x v="311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13079"/>
    <x v="311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13953"/>
    <x v="311"/>
    <n v="174"/>
    <n v="0.17399999999999999"/>
    <s v="POLE"/>
    <n v="0.16"/>
    <n v="6.7400000000000002E-2"/>
    <n v="0.3"/>
    <n v="0.7"/>
    <n v="2.0928358080000002"/>
    <n v="2.0570831962799998"/>
    <n v="4.14991900428"/>
    <n v="100"/>
    <s v="91100 VILLABE"/>
    <s v="91100"/>
    <s v=" VILLABE"/>
    <s v="59243QUAROUBLE"/>
    <s v="59243"/>
    <n v="14"/>
    <s v="QUAROUBLE"/>
    <n v="250.57900000000001"/>
    <n v="4.14991900428"/>
  </r>
  <r>
    <n v="1513948"/>
    <x v="311"/>
    <n v="106"/>
    <n v="0.106"/>
    <s v="POLE"/>
    <n v="0.16"/>
    <n v="6.7400000000000002E-2"/>
    <n v="0.3"/>
    <n v="0.7"/>
    <n v="1.748358912"/>
    <n v="1.7184911139200001"/>
    <n v="3.4668500259200004"/>
    <n v="125"/>
    <s v="91100 VILLABE"/>
    <s v="91100"/>
    <s v=" VILLABE"/>
    <s v="44150ANCENIS"/>
    <s v="44150"/>
    <n v="12"/>
    <s v="ANCENIS"/>
    <n v="343.62400000000002"/>
    <n v="3.4668500259199999"/>
  </r>
  <r>
    <n v="1513950"/>
    <x v="311"/>
    <n v="174"/>
    <n v="0.17399999999999999"/>
    <s v="POLE"/>
    <n v="0.16"/>
    <n v="6.7400000000000002E-2"/>
    <n v="0.3"/>
    <n v="0.7"/>
    <n v="2.1555676799999999"/>
    <n v="2.1187433987999995"/>
    <n v="4.2743110787999994"/>
    <n v="130"/>
    <s v="91100 VILLABE"/>
    <s v="91100"/>
    <s v=" VILLABE"/>
    <s v="80520WOINCOURT"/>
    <s v="80520"/>
    <n v="14"/>
    <s v="WOINCOURT"/>
    <n v="258.08999999999997"/>
    <n v="4.2743110787999994"/>
  </r>
  <r>
    <n v="1513949"/>
    <x v="311"/>
    <n v="106"/>
    <n v="0.106"/>
    <s v="POLE"/>
    <n v="0.16"/>
    <n v="6.7400000000000002E-2"/>
    <n v="0.3"/>
    <n v="0.7"/>
    <n v="2.201674272"/>
    <n v="2.1640623365199998"/>
    <n v="4.3657366085199998"/>
    <n v="154"/>
    <s v="91100 VILLABE"/>
    <s v="91100"/>
    <s v=" VILLABE"/>
    <s v="25300PONTARLIER"/>
    <s v="25300"/>
    <n v="15"/>
    <s v="PONTARLIER"/>
    <n v="432.71899999999999"/>
    <n v="4.3657366085199998"/>
  </r>
  <r>
    <n v="1513951"/>
    <x v="311"/>
    <n v="70"/>
    <n v="7.0000000000000007E-2"/>
    <s v="POLE"/>
    <n v="0.16"/>
    <n v="6.7400000000000002E-2"/>
    <n v="0.3"/>
    <n v="0.7"/>
    <n v="2.5389302400000004"/>
    <n v="2.4955568484000001"/>
    <n v="5.0344870884000006"/>
    <n v="168"/>
    <s v="91100 VILLABE"/>
    <s v="91100"/>
    <s v=" VILLABE"/>
    <s v="4100MANOSQUE"/>
    <s v="4100M"/>
    <n v="12"/>
    <s v="ANOSQUE"/>
    <n v="755.63400000000001"/>
    <n v="5.0344870884000006"/>
  </r>
  <r>
    <n v="1513947"/>
    <x v="311"/>
    <n v="212"/>
    <n v="0.21199999999999999"/>
    <s v="POLE"/>
    <n v="0.16"/>
    <n v="6.7400000000000002E-2"/>
    <n v="0.3"/>
    <n v="0.7"/>
    <n v="2.8472346239999995"/>
    <n v="2.7985943658399997"/>
    <n v="5.6458289898399991"/>
    <n v="205"/>
    <s v="91100 VILLABE"/>
    <s v="91100"/>
    <s v=" VILLABE"/>
    <s v="21300CHENOVE"/>
    <s v="21300"/>
    <n v="12"/>
    <s v="CHENOVE"/>
    <n v="279.79899999999998"/>
    <n v="5.64582898984"/>
  </r>
  <r>
    <n v="1513946"/>
    <x v="311"/>
    <n v="212"/>
    <n v="0.21199999999999999"/>
    <s v="POLE"/>
    <n v="0.16"/>
    <n v="6.7400000000000002E-2"/>
    <n v="0.3"/>
    <n v="0.7"/>
    <n v="5.4850064639999996"/>
    <n v="5.39130427024"/>
    <n v="10.87631073424"/>
    <n v="260"/>
    <s v="91100 VILLABE"/>
    <s v="91100"/>
    <s v=" VILLABE"/>
    <s v="73490RAVOIRE/LA"/>
    <s v="73490"/>
    <n v="15"/>
    <s v="RAVOIRE/LA"/>
    <n v="539.01400000000001"/>
    <n v="10.876310734240002"/>
  </r>
  <r>
    <n v="1514175"/>
    <x v="311"/>
    <n v="300"/>
    <n v="0.3"/>
    <s v="POLE"/>
    <n v="0.16"/>
    <n v="6.7400000000000002E-2"/>
    <n v="0.3"/>
    <n v="0.7"/>
    <n v="7.7629824000000003"/>
    <n v="7.6303647840000002"/>
    <n v="15.393347184"/>
    <n v="360"/>
    <s v="91100 VILLABE"/>
    <s v="91100"/>
    <s v=" VILLABE"/>
    <s v="1868Collombey"/>
    <s v="1868C"/>
    <n v="13"/>
    <s v="ollombey"/>
    <n v="539.096"/>
    <n v="15.393347184"/>
  </r>
  <r>
    <n v="1513797"/>
    <x v="312"/>
    <n v="300"/>
    <n v="0.3"/>
    <s v="POLE"/>
    <n v="0.16"/>
    <n v="6.7400000000000002E-2"/>
    <n v="0.3"/>
    <n v="0.7"/>
    <n v="3.7158191999999999"/>
    <n v="3.6523406220000001"/>
    <n v="7.368159822"/>
    <n v="200"/>
    <s v="8090 CHARLEVILLE MEZ"/>
    <s v="08090"/>
    <s v="CHARLEVILLE MEZ"/>
    <s v="91100VILLABE"/>
    <s v="91100"/>
    <n v="12"/>
    <s v="VILLABE"/>
    <n v="258.04300000000001"/>
    <n v="7.368159822"/>
  </r>
  <r>
    <n v="1514222"/>
    <x v="313"/>
    <n v="300"/>
    <n v="0.3"/>
    <s v="POLE"/>
    <n v="0.16"/>
    <n v="6.7400000000000002E-2"/>
    <n v="0.3"/>
    <n v="0.7"/>
    <n v="5.4804383999999997"/>
    <n v="5.386814244"/>
    <n v="10.867252644000001"/>
    <n v="300"/>
    <s v="39570 LONS LE SAUNIER"/>
    <s v="39570"/>
    <s v=" LONS LE SAUNIER"/>
    <s v="91100VILLABE"/>
    <s v="91100"/>
    <n v="12"/>
    <s v="VILLABE"/>
    <n v="380.58600000000001"/>
    <n v="10.867252644000001"/>
  </r>
  <r>
    <n v="1514941"/>
    <x v="313"/>
    <n v="224"/>
    <n v="0.224"/>
    <s v="POLE"/>
    <n v="0.16"/>
    <n v="6.7400000000000002E-2"/>
    <n v="0.3"/>
    <n v="0.7"/>
    <n v="3.4059863040000002"/>
    <n v="3.34780070464"/>
    <n v="6.7537870086399998"/>
    <n v="210"/>
    <s v="91100 VILLABE"/>
    <s v="91100"/>
    <s v=" VILLABE"/>
    <s v="53120GORRON"/>
    <s v="53120"/>
    <n v="11"/>
    <s v="GORRON"/>
    <n v="316.77699999999999"/>
    <n v="6.7537870086399998"/>
  </r>
  <r>
    <n v="1514940"/>
    <x v="313"/>
    <n v="348"/>
    <n v="0.34799999999999998"/>
    <s v="POLE"/>
    <n v="0.16"/>
    <n v="6.7400000000000002E-2"/>
    <n v="0.3"/>
    <n v="0.7"/>
    <n v="4.4356636800000002"/>
    <n v="4.3598877588000002"/>
    <n v="8.7955514388000005"/>
    <n v="215"/>
    <s v="91100 VILLABE"/>
    <s v="91100"/>
    <s v=" VILLABE"/>
    <s v="59200TOURCOING"/>
    <s v="59200"/>
    <n v="14"/>
    <s v="TOURCOING"/>
    <n v="265.54500000000002"/>
    <n v="8.7955514388000005"/>
  </r>
  <r>
    <n v="1514418"/>
    <x v="313"/>
    <n v="750"/>
    <n v="0.75"/>
    <s v="PAEX"/>
    <n v="0.16"/>
    <n v="6.7400000000000002E-2"/>
    <n v="0.3"/>
    <n v="0.7"/>
    <n v="1.8809640000000003"/>
    <n v="1.848830865"/>
    <n v="3.7297948650000006"/>
    <n v="280"/>
    <s v="93000 BOBIGNY"/>
    <s v="93000"/>
    <s v=" BOBIGNY"/>
    <s v="91100VILLABE"/>
    <s v="91100"/>
    <n v="12"/>
    <s v="VILLABE"/>
    <n v="52.249000000000002"/>
    <n v="3.7297948650000001"/>
  </r>
  <r>
    <n v="1514871"/>
    <x v="314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15655"/>
    <x v="314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13725"/>
    <x v="314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14720"/>
    <x v="314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15714"/>
    <x v="314"/>
    <n v="106"/>
    <n v="0.106"/>
    <s v="POLE"/>
    <n v="0.16"/>
    <n v="6.7400000000000002E-2"/>
    <n v="0.3"/>
    <n v="0.7"/>
    <n v="1.416173568"/>
    <n v="1.3919806028799999"/>
    <n v="2.80815417088"/>
    <n v="100"/>
    <s v="91100 VILLABE"/>
    <s v="91100"/>
    <s v=" VILLABE"/>
    <s v="37220ILE BOUCHARD/L''"/>
    <s v="37220"/>
    <n v="21"/>
    <s v="ILE BOUCHARD/L''"/>
    <n v="278.33600000000001"/>
    <n v="2.80815417088"/>
  </r>
  <r>
    <n v="1515659"/>
    <x v="314"/>
    <n v="424"/>
    <n v="0.42399999999999999"/>
    <s v="POLE"/>
    <n v="0.16"/>
    <n v="6.7400000000000002E-2"/>
    <n v="0.3"/>
    <n v="0.7"/>
    <n v="3.536078592"/>
    <n v="3.4756705827199998"/>
    <n v="7.0117491747200003"/>
    <n v="250"/>
    <s v="91100 VILLABE"/>
    <s v="91100"/>
    <s v=" VILLABE"/>
    <s v="76380CANTELEU"/>
    <s v="76380"/>
    <n v="13"/>
    <s v="CANTELEU"/>
    <n v="173.74600000000001"/>
    <n v="7.0117491747200003"/>
  </r>
  <r>
    <n v="1515658"/>
    <x v="314"/>
    <n v="1196"/>
    <n v="1.196"/>
    <s v="PLR"/>
    <n v="0.16"/>
    <n v="0.24099999999999999"/>
    <n v="1"/>
    <n v="0"/>
    <n v="50.933525760000002"/>
    <n v="0"/>
    <n v="50.933525760000002"/>
    <n v="450"/>
    <s v="91100 VILLABE"/>
    <s v="91100"/>
    <s v=" VILLABE"/>
    <s v="59100ROUBAIX"/>
    <s v="59100"/>
    <n v="12"/>
    <s v="ROUBAIX"/>
    <n v="266.166"/>
    <n v="50.933525759999995"/>
  </r>
  <r>
    <n v="1514724"/>
    <x v="314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15556"/>
    <x v="315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16441"/>
    <x v="315"/>
    <n v="622"/>
    <n v="0.622"/>
    <s v="POLE"/>
    <n v="0.16"/>
    <n v="6.7400000000000002E-2"/>
    <n v="0.3"/>
    <n v="0.7"/>
    <n v="7.4280832319999996"/>
    <n v="7.3011868101199999"/>
    <n v="14.72927004212"/>
    <n v="234"/>
    <s v="91100 VILLABE"/>
    <s v="91100"/>
    <s v=" VILLABE"/>
    <s v="59810LESQUIN"/>
    <s v="59810"/>
    <n v="12"/>
    <s v="LESQUIN"/>
    <n v="248.797"/>
    <n v="14.72927004212"/>
  </r>
  <r>
    <n v="1515554"/>
    <x v="316"/>
    <n v="1000"/>
    <n v="1"/>
    <s v="POLE"/>
    <n v="0.16"/>
    <n v="6.7400000000000002E-2"/>
    <n v="0.3"/>
    <n v="0.7"/>
    <n v="35.524704"/>
    <n v="34.917823639999995"/>
    <n v="70.442527639999994"/>
    <n v="470"/>
    <s v="13000 MARSEILLE"/>
    <s v="13000"/>
    <s v=" MARSEILLE"/>
    <s v="91100VILLABE"/>
    <s v="91100"/>
    <n v="12"/>
    <s v="VILLABE"/>
    <n v="740.09799999999996"/>
    <n v="70.442527639999994"/>
  </r>
  <r>
    <n v="1516481"/>
    <x v="316"/>
    <n v="300"/>
    <n v="0.3"/>
    <s v="PAEX"/>
    <n v="0.16"/>
    <n v="6.7400000000000002E-2"/>
    <n v="0.3"/>
    <n v="0.7"/>
    <n v="7.4861712000000002"/>
    <n v="7.358282442000001"/>
    <n v="14.844453642000001"/>
    <n v="320"/>
    <s v="59100 ROUBAIX"/>
    <s v="59100"/>
    <s v=" ROUBAIX"/>
    <s v="21300CHENOVE"/>
    <s v="21300"/>
    <n v="12"/>
    <s v="CHENOVE"/>
    <n v="519.87300000000005"/>
    <n v="14.844453642000003"/>
  </r>
  <r>
    <n v="1516196"/>
    <x v="316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16264"/>
    <x v="316"/>
    <n v="300"/>
    <n v="0.3"/>
    <s v="POLE"/>
    <n v="0.16"/>
    <n v="6.7400000000000002E-2"/>
    <n v="0.3"/>
    <n v="0.7"/>
    <n v="3.7158191999999999"/>
    <n v="3.6523406220000001"/>
    <n v="7.368159822"/>
    <n v="200"/>
    <s v="8090 CHARLEVILLE MEZ"/>
    <s v="08090"/>
    <s v="CHARLEVILLE MEZ"/>
    <s v="91100VILLABE"/>
    <s v="91100"/>
    <n v="12"/>
    <s v="VILLABE"/>
    <n v="258.04300000000001"/>
    <n v="7.368159822"/>
  </r>
  <r>
    <n v="1514229"/>
    <x v="316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16991"/>
    <x v="316"/>
    <n v="113"/>
    <n v="0.113"/>
    <s v="POLE"/>
    <n v="0.16"/>
    <n v="6.7400000000000002E-2"/>
    <n v="0.3"/>
    <n v="0.7"/>
    <n v="1.541679792"/>
    <n v="1.5153427622200002"/>
    <n v="3.0570225542200005"/>
    <n v="120"/>
    <s v="91100 VILLABE"/>
    <s v="91100"/>
    <s v=" VILLABE"/>
    <s v="21600OUGES"/>
    <s v="21600"/>
    <n v="10"/>
    <s v="OUGES"/>
    <n v="284.233"/>
    <n v="3.05702255422"/>
  </r>
  <r>
    <n v="1516992"/>
    <x v="316"/>
    <n v="106"/>
    <n v="0.106"/>
    <s v="POLE"/>
    <n v="0.16"/>
    <n v="6.7400000000000002E-2"/>
    <n v="0.3"/>
    <n v="0.7"/>
    <n v="2.2702198079999998"/>
    <n v="2.2314368862799996"/>
    <n v="4.5016566942799994"/>
    <n v="130"/>
    <s v="91100 VILLABE"/>
    <s v="91100"/>
    <s v=" VILLABE"/>
    <s v="85200FONTENAY LE COM"/>
    <s v="85200"/>
    <n v="20"/>
    <s v="FONTENAY LE COM"/>
    <n v="446.19099999999997"/>
    <n v="4.5016566942800003"/>
  </r>
  <r>
    <n v="1516993"/>
    <x v="316"/>
    <n v="212"/>
    <n v="0.21199999999999999"/>
    <s v="POLE"/>
    <n v="0.16"/>
    <n v="6.7400000000000002E-2"/>
    <n v="0.3"/>
    <n v="0.7"/>
    <n v="5.5070476799999994"/>
    <n v="5.4129689487999997"/>
    <n v="10.920016628799999"/>
    <n v="225"/>
    <s v="91100 VILLABE"/>
    <s v="91100"/>
    <s v=" VILLABE"/>
    <s v="26750ROMANS SUR ISER"/>
    <s v="26750"/>
    <n v="20"/>
    <s v="ROMANS SUR ISER"/>
    <n v="541.17999999999995"/>
    <n v="10.920016628800001"/>
  </r>
  <r>
    <n v="1516995"/>
    <x v="316"/>
    <n v="450"/>
    <n v="0.45"/>
    <s v="POLE"/>
    <n v="0.16"/>
    <n v="6.7400000000000002E-2"/>
    <n v="0.3"/>
    <n v="0.7"/>
    <n v="5.5492775999999999"/>
    <n v="5.4544774409999999"/>
    <n v="11.003755041"/>
    <n v="270"/>
    <s v="91100 VILLABE"/>
    <s v="91100"/>
    <s v=" VILLABE"/>
    <s v="8090CHARLEVILLE MEZ"/>
    <s v="8090C"/>
    <n v="19"/>
    <s v="HARLEVILLE MEZ"/>
    <n v="256.911"/>
    <n v="11.003755041"/>
  </r>
  <r>
    <n v="1516994"/>
    <x v="316"/>
    <n v="900"/>
    <n v="0.9"/>
    <s v="POLE"/>
    <n v="0.16"/>
    <n v="6.7400000000000002E-2"/>
    <n v="0.3"/>
    <n v="0.7"/>
    <n v="19.807502400000001"/>
    <n v="19.469124233999999"/>
    <n v="39.276626633999996"/>
    <n v="400"/>
    <s v="91100 VILLABE"/>
    <s v="91100"/>
    <s v=" VILLABE"/>
    <s v="19410PERPEZAC LE NOI"/>
    <s v="19410"/>
    <n v="20"/>
    <s v="PERPEZAC LE NOI"/>
    <n v="458.50700000000001"/>
    <n v="39.276626634000003"/>
  </r>
  <r>
    <n v="1515555"/>
    <x v="316"/>
    <n v="1200"/>
    <n v="1.2"/>
    <s v="PLR"/>
    <n v="0.16"/>
    <n v="6.7400000000000002E-2"/>
    <n v="1"/>
    <n v="0"/>
    <n v="51.139776000000005"/>
    <n v="0"/>
    <n v="51.139776000000005"/>
    <n v="450"/>
    <s v="59100 ROUBAIX"/>
    <s v="59100"/>
    <s v=" ROUBAIX"/>
    <s v="91100VILLABE"/>
    <s v="91100"/>
    <n v="12"/>
    <s v="VILLABE"/>
    <n v="266.35300000000001"/>
    <n v="51.139776000000005"/>
  </r>
  <r>
    <n v="1517449"/>
    <x v="317"/>
    <n v="450"/>
    <n v="0.45"/>
    <s v="POLE"/>
    <n v="0.16"/>
    <n v="6.7400000000000002E-2"/>
    <n v="0.3"/>
    <n v="0.7"/>
    <n v="8.2206576000000009"/>
    <n v="8.080221366"/>
    <n v="16.300878965999999"/>
    <n v="300"/>
    <s v="39570 LONS LE SAUNIER"/>
    <s v="39570"/>
    <s v=" LONS LE SAUNIER"/>
    <s v="91100VILLABE"/>
    <s v="91100"/>
    <n v="12"/>
    <s v="VILLABE"/>
    <n v="380.58600000000001"/>
    <n v="16.300878965999999"/>
  </r>
  <r>
    <n v="1516168"/>
    <x v="317"/>
    <n v="300"/>
    <n v="0.3"/>
    <s v="PAEX"/>
    <n v="0.16"/>
    <n v="6.7400000000000002E-2"/>
    <n v="0.3"/>
    <n v="0.7"/>
    <n v="11.0469168"/>
    <n v="10.858198638000001"/>
    <n v="21.905115438000003"/>
    <n v="250"/>
    <s v="64230 SAUVAGNON"/>
    <s v="64230"/>
    <s v=" SAUVAGNON"/>
    <s v="91100VILLABE"/>
    <s v="91100"/>
    <n v="12"/>
    <s v="VILLABE"/>
    <n v="767.14700000000005"/>
    <n v="21.905115437999999"/>
  </r>
  <r>
    <n v="1517448"/>
    <x v="317"/>
    <n v="1000"/>
    <n v="1"/>
    <s v="PAEX"/>
    <n v="0.16"/>
    <n v="6.7400000000000002E-2"/>
    <n v="0.3"/>
    <n v="0.7"/>
    <n v="24.790752000000001"/>
    <n v="24.367243320000004"/>
    <n v="49.157995320000005"/>
    <n v="507"/>
    <s v="67100 STRASBOURG"/>
    <s v="67100"/>
    <s v=" STRASBOURG"/>
    <s v="91100VILLABE"/>
    <s v="91100"/>
    <n v="12"/>
    <s v="VILLABE"/>
    <n v="516.47400000000005"/>
    <n v="49.157995320000005"/>
  </r>
  <r>
    <n v="1517692"/>
    <x v="317"/>
    <n v="450"/>
    <n v="0.45"/>
    <s v="POLE"/>
    <n v="0.16"/>
    <n v="6.7400000000000002E-2"/>
    <n v="0.3"/>
    <n v="0.7"/>
    <n v="11.141236800000001"/>
    <n v="10.950907338"/>
    <n v="22.092144138000002"/>
    <n v="306"/>
    <s v="91100 VILLABE"/>
    <s v="91100"/>
    <s v=" VILLABE"/>
    <s v="67100STRASBOURG"/>
    <s v="67100"/>
    <n v="15"/>
    <s v="STRASBOURG"/>
    <n v="515.798"/>
    <n v="22.092144137999998"/>
  </r>
  <r>
    <n v="1517693"/>
    <x v="317"/>
    <n v="450"/>
    <n v="0.45"/>
    <s v="GV"/>
    <n v="0.24099999999999999"/>
    <n v="0.16"/>
    <n v="1"/>
    <n v="0"/>
    <n v="3.6966266999999999"/>
    <n v="0"/>
    <n v="3.6966266999999999"/>
    <n v="125"/>
    <s v="91100 VILLABE"/>
    <s v="91100"/>
    <s v=" VILLABE"/>
    <s v="94440MAROLLES EN BRI"/>
    <s v="94440"/>
    <n v="20"/>
    <s v="MAROLLES EN BRI"/>
    <n v="34.085999999999999"/>
    <n v="3.6966266999999995"/>
  </r>
  <r>
    <n v="1518063"/>
    <x v="318"/>
    <n v="450"/>
    <n v="0.45"/>
    <s v="POLE"/>
    <n v="0.16"/>
    <n v="6.7400000000000002E-2"/>
    <n v="0.3"/>
    <n v="0.7"/>
    <n v="9.8510472"/>
    <n v="9.6827584770000001"/>
    <n v="19.533805677"/>
    <n v="280"/>
    <s v="19410 PERPEZAC LE NOI"/>
    <s v="19410"/>
    <s v=" PERPEZAC LE NOI"/>
    <s v="91100VILLABE"/>
    <s v="91100"/>
    <n v="12"/>
    <s v="VILLABE"/>
    <n v="456.06700000000001"/>
    <n v="19.533805677"/>
  </r>
  <r>
    <n v="1518324"/>
    <x v="318"/>
    <n v="189"/>
    <n v="0.189"/>
    <s v="POLE"/>
    <n v="0.16"/>
    <n v="6.7400000000000002E-2"/>
    <n v="0.3"/>
    <n v="0.7"/>
    <n v="2.2732526879999999"/>
    <n v="2.23441795458"/>
    <n v="4.5076706425799999"/>
    <n v="100"/>
    <s v="91100 VILLABE"/>
    <s v="91100"/>
    <s v=" VILLABE"/>
    <s v="59243QUAROUBLE"/>
    <s v="59243"/>
    <n v="14"/>
    <s v="QUAROUBLE"/>
    <n v="250.57900000000001"/>
    <n v="4.5076706425799999"/>
  </r>
  <r>
    <n v="1518329"/>
    <x v="318"/>
    <n v="76"/>
    <n v="7.5999999999999998E-2"/>
    <s v="POLE"/>
    <n v="0.16"/>
    <n v="6.7400000000000002E-2"/>
    <n v="0.3"/>
    <n v="0.7"/>
    <n v="3.2259264000000001"/>
    <n v="3.1708168239999996"/>
    <n v="6.3967432239999997"/>
    <n v="196"/>
    <s v="91100 VILLABE"/>
    <s v="91100"/>
    <s v=" VILLABE"/>
    <s v="6520GRASSE"/>
    <s v="6520G"/>
    <n v="10"/>
    <s v="RASSE"/>
    <n v="884.3"/>
    <n v="6.3967432239999988"/>
  </r>
  <r>
    <n v="1518325"/>
    <x v="318"/>
    <n v="219"/>
    <n v="0.219"/>
    <s v="POLE"/>
    <n v="0.16"/>
    <n v="6.7400000000000002E-2"/>
    <n v="0.3"/>
    <n v="0.7"/>
    <n v="3.3299598239999999"/>
    <n v="3.2730730103400001"/>
    <n v="6.6030328343400004"/>
    <n v="210"/>
    <s v="91100 VILLABE"/>
    <s v="91100"/>
    <s v=" VILLABE"/>
    <s v="53120GORRON"/>
    <s v="53120"/>
    <n v="11"/>
    <s v="GORRON"/>
    <n v="316.77699999999999"/>
    <n v="6.6030328343399995"/>
  </r>
  <r>
    <n v="1518326"/>
    <x v="318"/>
    <n v="203"/>
    <n v="0.20300000000000001"/>
    <s v="POLE"/>
    <n v="0.16"/>
    <n v="6.7400000000000002E-2"/>
    <n v="0.3"/>
    <n v="0.7"/>
    <n v="8.1597522720000004"/>
    <n v="8.0203565040200004"/>
    <n v="16.180108776019999"/>
    <n v="210"/>
    <s v="91100 VILLABE"/>
    <s v="91100"/>
    <s v=" VILLABE"/>
    <s v="66000PERPIGNAN"/>
    <s v="66000"/>
    <n v="14"/>
    <s v="PERPIGNAN"/>
    <n v="837.41300000000001"/>
    <n v="16.180108776019999"/>
  </r>
  <r>
    <n v="1518389"/>
    <x v="318"/>
    <n v="441"/>
    <n v="0.441"/>
    <s v="POLE"/>
    <n v="0.16"/>
    <n v="6.7400000000000002E-2"/>
    <n v="0.3"/>
    <n v="0.7"/>
    <n v="5.6210565600000004"/>
    <n v="5.5250301771000006"/>
    <n v="11.146086737100001"/>
    <n v="234"/>
    <s v="91100 VILLABE"/>
    <s v="91100"/>
    <s v=" VILLABE"/>
    <s v="59200TOURCOING"/>
    <s v="59200"/>
    <n v="14"/>
    <s v="TOURCOING"/>
    <n v="265.54500000000002"/>
    <n v="11.146086737100001"/>
  </r>
  <r>
    <n v="1518388"/>
    <x v="318"/>
    <n v="384"/>
    <n v="0.38400000000000001"/>
    <s v="POLE"/>
    <n v="0.16"/>
    <n v="6.7400000000000002E-2"/>
    <n v="0.3"/>
    <n v="0.7"/>
    <n v="9.9351060479999997"/>
    <n v="9.7653813196800012"/>
    <n v="19.700487367680001"/>
    <n v="260"/>
    <s v="91100 VILLABE"/>
    <s v="91100"/>
    <s v=" VILLABE"/>
    <s v="73490RAVOIRE/LA"/>
    <s v="73490"/>
    <n v="15"/>
    <s v="RAVOIRE/LA"/>
    <n v="539.01400000000001"/>
    <n v="19.700487367680001"/>
  </r>
  <r>
    <n v="1518390"/>
    <x v="318"/>
    <n v="644"/>
    <n v="0.64400000000000002"/>
    <s v="POLE"/>
    <n v="0.16"/>
    <n v="6.7400000000000002E-2"/>
    <n v="0.3"/>
    <n v="0.7"/>
    <n v="11.760624959999999"/>
    <n v="11.5597142836"/>
    <n v="23.320339243599999"/>
    <n v="510"/>
    <s v="91100 VILLABE"/>
    <s v="91100"/>
    <s v=" VILLABE"/>
    <s v="39570LONS LE SAUNIER"/>
    <s v="39570"/>
    <n v="20"/>
    <s v="LONS LE SAUNIER"/>
    <n v="380.45499999999998"/>
    <n v="23.320339243599996"/>
  </r>
  <r>
    <n v="1517477"/>
    <x v="318"/>
    <n v="750"/>
    <n v="0.75"/>
    <s v="PAEX"/>
    <n v="0.16"/>
    <n v="6.7400000000000002E-2"/>
    <n v="0.3"/>
    <n v="0.7"/>
    <n v="1.8809640000000003"/>
    <n v="1.848830865"/>
    <n v="3.7297948650000006"/>
    <n v="220"/>
    <s v="93000 BOBIGNY"/>
    <s v="93000"/>
    <s v=" BOBIGNY"/>
    <s v="91100VILLABE"/>
    <s v="91100"/>
    <n v="12"/>
    <s v="VILLABE"/>
    <n v="52.249000000000002"/>
    <n v="3.7297948650000001"/>
  </r>
  <r>
    <n v="1518274"/>
    <x v="319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18090"/>
    <x v="319"/>
    <n v="150"/>
    <n v="0.15"/>
    <s v="PAEX"/>
    <n v="0.16"/>
    <n v="6.7400000000000002E-2"/>
    <n v="0.3"/>
    <n v="0.7"/>
    <n v="3.7013975999999995"/>
    <n v="3.6381653909999998"/>
    <n v="7.3395629909999993"/>
    <n v="165"/>
    <s v="67400 ILLKIRCH GRAFFEN"/>
    <s v="67400"/>
    <s v=" ILLKIRCH GRAFFEN"/>
    <s v="91100VILLABE"/>
    <s v="91100"/>
    <n v="12"/>
    <s v="VILLABE"/>
    <n v="514.08299999999997"/>
    <n v="7.3395629910000002"/>
  </r>
  <r>
    <n v="1518097"/>
    <x v="319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19182"/>
    <x v="319"/>
    <n v="182"/>
    <n v="0.182"/>
    <s v="PAEX"/>
    <n v="0.16"/>
    <n v="6.7400000000000002E-2"/>
    <n v="0.3"/>
    <n v="0.7"/>
    <n v="0.44630476800000002"/>
    <n v="0.43868039488000005"/>
    <n v="0.88498516288000006"/>
    <n v="80"/>
    <s v="91100 VILLABE"/>
    <s v="91100"/>
    <s v=" VILLABE"/>
    <s v="93000BOBIGNY"/>
    <s v="93000"/>
    <n v="12"/>
    <s v="BOBIGNY"/>
    <n v="51.088000000000001"/>
    <n v="0.88498516287999995"/>
  </r>
  <r>
    <n v="1519013"/>
    <x v="319"/>
    <n v="152"/>
    <n v="0.152"/>
    <s v="PAEX"/>
    <n v="0.16"/>
    <n v="6.7400000000000002E-2"/>
    <n v="0.3"/>
    <n v="0.7"/>
    <n v="1.8282243840000001"/>
    <n v="1.7969922174399999"/>
    <n v="3.62521660144"/>
    <n v="100"/>
    <s v="91100 VILLABE"/>
    <s v="91100"/>
    <s v=" VILLABE"/>
    <s v="59243QUAROUBLE"/>
    <s v="59243"/>
    <n v="14"/>
    <s v="QUAROUBLE"/>
    <n v="250.57900000000001"/>
    <n v="3.62521660144"/>
  </r>
  <r>
    <n v="1519183"/>
    <x v="319"/>
    <n v="47"/>
    <n v="4.7E-2"/>
    <s v="PAEX"/>
    <n v="0.16"/>
    <n v="6.7400000000000002E-2"/>
    <n v="0.3"/>
    <n v="0.7"/>
    <n v="0.57959121600000008"/>
    <n v="0.56968986606000005"/>
    <n v="1.1492810820600001"/>
    <n v="100"/>
    <s v="91100 VILLABE"/>
    <s v="91100"/>
    <s v=" VILLABE"/>
    <s v="8090CHARLEVILLE MEZ"/>
    <s v="8090C"/>
    <n v="19"/>
    <s v="HARLEVILLE MEZ"/>
    <n v="256.911"/>
    <n v="1.1492810820600001"/>
  </r>
  <r>
    <n v="1519018"/>
    <x v="319"/>
    <n v="203"/>
    <n v="0.20300000000000001"/>
    <s v="POLE"/>
    <n v="0.16"/>
    <n v="6.7400000000000002E-2"/>
    <n v="0.3"/>
    <n v="0.7"/>
    <n v="2.7263614560000002"/>
    <n v="2.6797861144600001"/>
    <n v="5.4061475704599999"/>
    <n v="205"/>
    <s v="91100 VILLABE"/>
    <s v="91100"/>
    <s v=" VILLABE"/>
    <s v="21300CHENOVE"/>
    <s v="21300"/>
    <n v="12"/>
    <s v="CHENOVE"/>
    <n v="279.79899999999998"/>
    <n v="5.4061475704599999"/>
  </r>
  <r>
    <n v="1519019"/>
    <x v="319"/>
    <n v="203"/>
    <n v="0.20300000000000001"/>
    <s v="POLE"/>
    <n v="0.16"/>
    <n v="6.7400000000000002E-2"/>
    <n v="0.3"/>
    <n v="0.7"/>
    <n v="4.347685104"/>
    <n v="4.2734121501400004"/>
    <n v="8.6210972541400004"/>
    <n v="225"/>
    <s v="91100 VILLABE"/>
    <s v="91100"/>
    <s v=" VILLABE"/>
    <s v="85200FONTENAY LE COM"/>
    <s v="85200"/>
    <n v="20"/>
    <s v="FONTENAY LE COM"/>
    <n v="446.19099999999997"/>
    <n v="8.6210972541400004"/>
  </r>
  <r>
    <n v="1519017"/>
    <x v="319"/>
    <n v="401"/>
    <n v="0.40100000000000002"/>
    <s v="PAEX"/>
    <n v="0.16"/>
    <n v="6.7400000000000002E-2"/>
    <n v="0.3"/>
    <n v="0.7"/>
    <n v="4.8923604000000003"/>
    <n v="4.8087825765000005"/>
    <n v="9.7011429765000017"/>
    <n v="234"/>
    <s v="91100 VILLABE"/>
    <s v="91100"/>
    <s v=" VILLABE"/>
    <s v="59800LILLE"/>
    <s v="59800"/>
    <n v="10"/>
    <s v="LILLE"/>
    <n v="254.17500000000001"/>
    <n v="9.7011429765000017"/>
  </r>
  <r>
    <n v="1519187"/>
    <x v="319"/>
    <n v="604"/>
    <n v="0.60399999999999998"/>
    <s v="PAEX"/>
    <n v="0.16"/>
    <n v="6.7400000000000002E-2"/>
    <n v="0.3"/>
    <n v="0.7"/>
    <n v="5.4673983360000005"/>
    <n v="5.3739969477600003"/>
    <n v="10.841395283760001"/>
    <n v="250"/>
    <s v="91100 VILLABE"/>
    <s v="91100"/>
    <s v=" VILLABE"/>
    <s v="80090AMIENS"/>
    <s v="80090"/>
    <n v="11"/>
    <s v="AMIENS"/>
    <n v="188.583"/>
    <n v="10.841395283759999"/>
  </r>
  <r>
    <n v="1519016"/>
    <x v="319"/>
    <n v="401"/>
    <n v="0.40100000000000002"/>
    <s v="POLE"/>
    <n v="0.16"/>
    <n v="6.7400000000000002E-2"/>
    <n v="0.3"/>
    <n v="0.7"/>
    <n v="8.8253427360000014"/>
    <n v="8.6745764642600012"/>
    <n v="17.499919200260003"/>
    <n v="280"/>
    <s v="91100 VILLABE"/>
    <s v="91100"/>
    <s v=" VILLABE"/>
    <s v="19410PERPEZAC LE NOI"/>
    <s v="19410"/>
    <n v="20"/>
    <s v="PERPEZAC LE NOI"/>
    <n v="458.50700000000001"/>
    <n v="17.499919200259999"/>
  </r>
  <r>
    <n v="1519014"/>
    <x v="319"/>
    <n v="709"/>
    <n v="0.70899999999999996"/>
    <s v="PAEX"/>
    <n v="0.16"/>
    <n v="6.7400000000000002E-2"/>
    <n v="0.3"/>
    <n v="0.7"/>
    <n v="9.0581613119999993"/>
    <n v="8.9034177229200004"/>
    <n v="17.96157903492"/>
    <n v="310"/>
    <s v="91100 VILLABE"/>
    <s v="91100"/>
    <s v=" VILLABE"/>
    <s v="59100ROUBAIX"/>
    <s v="59100"/>
    <n v="12"/>
    <s v="ROUBAIX"/>
    <n v="266.166"/>
    <n v="17.96157903492"/>
  </r>
  <r>
    <n v="1519015"/>
    <x v="319"/>
    <n v="406"/>
    <n v="0.40600000000000003"/>
    <s v="POLE"/>
    <n v="0.16"/>
    <n v="6.7400000000000002E-2"/>
    <n v="0.3"/>
    <n v="0.7"/>
    <n v="10.54651584"/>
    <n v="10.3663461944"/>
    <n v="20.9128620344"/>
    <n v="325"/>
    <s v="91100 VILLABE"/>
    <s v="91100"/>
    <s v=" VILLABE"/>
    <s v="26750ROMANS SUR ISER"/>
    <s v="26750"/>
    <n v="20"/>
    <s v="ROMANS SUR ISER"/>
    <n v="541.17999999999995"/>
    <n v="20.9128620344"/>
  </r>
  <r>
    <n v="1518095"/>
    <x v="319"/>
    <n v="300"/>
    <n v="0.3"/>
    <s v="PAEX"/>
    <n v="0.16"/>
    <n v="6.7400000000000002E-2"/>
    <n v="0.3"/>
    <n v="0.7"/>
    <n v="0.67008959999999995"/>
    <n v="0.65864223599999994"/>
    <n v="1.3287318359999998"/>
    <n v="120"/>
    <s v="93130 NOISY LE SEC"/>
    <s v="93130"/>
    <s v=" NOISY LE SEC"/>
    <s v="91100VILLABE"/>
    <s v="91100"/>
    <n v="12"/>
    <s v="VILLABE"/>
    <n v="46.533999999999999"/>
    <n v="1.328731836"/>
  </r>
  <r>
    <n v="1518075"/>
    <x v="319"/>
    <n v="150"/>
    <n v="0.15"/>
    <s v="PAEX"/>
    <n v="0.16"/>
    <n v="6.7400000000000002E-2"/>
    <n v="0.3"/>
    <n v="0.7"/>
    <n v="0.4008024"/>
    <n v="0.393955359"/>
    <n v="0.79475775900000001"/>
    <n v="80"/>
    <s v="93380 PIERREFITTE SUR"/>
    <s v="93380"/>
    <s v=" PIERREFITTE SUR"/>
    <s v="91100VILLABE"/>
    <s v="91100"/>
    <n v="12"/>
    <s v="VILLABE"/>
    <n v="55.667000000000002"/>
    <n v="0.79475775900000012"/>
  </r>
  <r>
    <n v="1518072"/>
    <x v="319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18976"/>
    <x v="320"/>
    <n v="150"/>
    <n v="0.15"/>
    <s v="POLE"/>
    <n v="0.16"/>
    <n v="6.7400000000000002E-2"/>
    <n v="0.3"/>
    <n v="0.7"/>
    <n v="3.8989871999999997"/>
    <n v="3.8323795019999998"/>
    <n v="7.731366701999999"/>
    <n v="239"/>
    <s v="26750 ROMANS SUR ISER"/>
    <s v="26750"/>
    <s v=" ROMANS SUR ISER"/>
    <s v="91100VILLABE"/>
    <s v="91100"/>
    <n v="12"/>
    <s v="VILLABE"/>
    <n v="541.52599999999995"/>
    <n v="7.731366701999999"/>
  </r>
  <r>
    <n v="1518906"/>
    <x v="320"/>
    <n v="150"/>
    <n v="0.15"/>
    <s v="PAEX"/>
    <n v="0.16"/>
    <n v="6.7400000000000002E-2"/>
    <n v="0.3"/>
    <n v="0.7"/>
    <n v="5.4150624000000001"/>
    <n v="5.3225550840000002"/>
    <n v="10.737617484000001"/>
    <n v="165"/>
    <s v="40300 PEYREHORADE"/>
    <s v="40300"/>
    <s v=" PEYREHORADE"/>
    <s v="91100VILLABE"/>
    <s v="91100"/>
    <n v="12"/>
    <s v="VILLABE"/>
    <n v="752.09199999999998"/>
    <n v="10.737617484000001"/>
  </r>
  <r>
    <n v="1518901"/>
    <x v="320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18067"/>
    <x v="320"/>
    <n v="150"/>
    <n v="0.15"/>
    <s v="PAEX"/>
    <n v="0.16"/>
    <n v="6.7400000000000002E-2"/>
    <n v="0.3"/>
    <n v="0.7"/>
    <n v="1.8138168000000001"/>
    <n v="1.782830763"/>
    <n v="3.5966475630000003"/>
    <n v="158"/>
    <s v="59243 QUAROUBLE"/>
    <s v="59243"/>
    <s v=" QUAROUBLE"/>
    <s v="91100VILLABE"/>
    <s v="91100"/>
    <n v="12"/>
    <s v="VILLABE"/>
    <n v="251.91900000000001"/>
    <n v="3.5966475629999999"/>
  </r>
  <r>
    <n v="1518925"/>
    <x v="320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18093"/>
    <x v="320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18886"/>
    <x v="320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18890"/>
    <x v="320"/>
    <n v="150"/>
    <n v="0.15"/>
    <s v="PAEX"/>
    <n v="0.16"/>
    <n v="6.7400000000000002E-2"/>
    <n v="0.3"/>
    <n v="0.7"/>
    <n v="3.2002847999999999"/>
    <n v="3.145613268"/>
    <n v="6.3458980680000003"/>
    <n v="130"/>
    <s v="85200 FONTENAY LE COM"/>
    <s v="85200"/>
    <s v=" FONTENAY LE COM"/>
    <s v="91100VILLABE"/>
    <s v="91100"/>
    <n v="12"/>
    <s v="VILLABE"/>
    <n v="444.48399999999998"/>
    <n v="6.3458980679999994"/>
  </r>
  <r>
    <n v="1519636"/>
    <x v="320"/>
    <n v="150"/>
    <n v="0.15"/>
    <s v="PAEX"/>
    <n v="0.16"/>
    <n v="6.7400000000000002E-2"/>
    <n v="0.3"/>
    <n v="0.7"/>
    <n v="0.28478880000000001"/>
    <n v="0.27992365800000002"/>
    <n v="0.56471245800000003"/>
    <n v="80"/>
    <s v="91100 VILLABE"/>
    <s v="91100"/>
    <s v=" VILLABE"/>
    <s v="75003PARIS 03"/>
    <s v="75003"/>
    <n v="13"/>
    <s v="PARIS 03"/>
    <n v="39.554000000000002"/>
    <n v="0.56471245800000003"/>
  </r>
  <r>
    <n v="1519635"/>
    <x v="320"/>
    <n v="102"/>
    <n v="0.10199999999999999"/>
    <s v="POLE"/>
    <n v="0.16"/>
    <n v="6.7400000000000002E-2"/>
    <n v="0.3"/>
    <n v="0.7"/>
    <n v="1.3698959040000001"/>
    <n v="1.34649351564"/>
    <n v="2.71638941964"/>
    <n v="120"/>
    <s v="91100 VILLABE"/>
    <s v="91100"/>
    <s v=" VILLABE"/>
    <s v="21300CHENOVE"/>
    <s v="21300"/>
    <n v="12"/>
    <s v="CHENOVE"/>
    <n v="279.79899999999998"/>
    <n v="2.7163894196399996"/>
  </r>
  <r>
    <n v="1518974"/>
    <x v="321"/>
    <n v="1000"/>
    <n v="1"/>
    <s v="POLE"/>
    <n v="0.16"/>
    <n v="6.7400000000000002E-2"/>
    <n v="0.3"/>
    <n v="0.7"/>
    <n v="35.524704"/>
    <n v="34.917823639999995"/>
    <n v="70.442527639999994"/>
    <n v="470"/>
    <s v="13000 MARSEILLE"/>
    <s v="13000"/>
    <s v=" MARSEILLE"/>
    <s v="91100VILLABE"/>
    <s v="91100"/>
    <n v="12"/>
    <s v="VILLABE"/>
    <n v="740.09799999999996"/>
    <n v="70.442527639999994"/>
  </r>
  <r>
    <n v="1519901"/>
    <x v="321"/>
    <n v="300"/>
    <n v="0.3"/>
    <s v="POLE"/>
    <n v="0.16"/>
    <n v="6.7400000000000002E-2"/>
    <n v="0.3"/>
    <n v="0.7"/>
    <n v="6.5673648"/>
    <n v="6.4551723179999998"/>
    <n v="13.022537117999999"/>
    <n v="210"/>
    <s v="19410 PERPEZAC LE NOI"/>
    <s v="19410"/>
    <s v=" PERPEZAC LE NOI"/>
    <s v="91100VILLABE"/>
    <s v="91100"/>
    <n v="12"/>
    <s v="VILLABE"/>
    <n v="456.06700000000001"/>
    <n v="13.022537118000001"/>
  </r>
  <r>
    <n v="1519031"/>
    <x v="321"/>
    <n v="150"/>
    <n v="0.15"/>
    <s v="PAEX"/>
    <n v="0.16"/>
    <n v="6.7400000000000002E-2"/>
    <n v="0.3"/>
    <n v="0.7"/>
    <n v="1.9215215999999999"/>
    <n v="1.888695606"/>
    <n v="3.8102172059999999"/>
    <n v="158"/>
    <s v="59200 TOURCOING"/>
    <s v="59200"/>
    <s v=" TOURCOING"/>
    <s v="91100VILLABE"/>
    <s v="91100"/>
    <n v="12"/>
    <s v="VILLABE"/>
    <n v="266.87799999999999"/>
    <n v="3.8102172059999999"/>
  </r>
  <r>
    <n v="1519683"/>
    <x v="321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18880"/>
    <x v="321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19687"/>
    <x v="321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18611"/>
    <x v="321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20228"/>
    <x v="321"/>
    <n v="31"/>
    <n v="3.1E-2"/>
    <s v="POLE"/>
    <n v="0.16"/>
    <n v="6.7400000000000002E-2"/>
    <n v="0.3"/>
    <n v="0.7"/>
    <n v="1.1588841599999999"/>
    <n v="1.1390865556000001"/>
    <n v="2.2979707156"/>
    <n v="200"/>
    <s v="91100 VILLABE"/>
    <s v="91100"/>
    <s v=" VILLABE"/>
    <s v="83170BRIGNOLES"/>
    <s v="83170"/>
    <n v="14"/>
    <s v="BRIGNOLES"/>
    <n v="778.82"/>
    <n v="2.2979707156"/>
  </r>
  <r>
    <n v="1520315"/>
    <x v="322"/>
    <n v="450"/>
    <n v="0.45"/>
    <s v="POLE"/>
    <n v="0.16"/>
    <n v="6.7400000000000002E-2"/>
    <n v="0.3"/>
    <n v="0.7"/>
    <n v="8.2206576000000009"/>
    <n v="8.080221366"/>
    <n v="16.300878965999999"/>
    <n v="300"/>
    <s v="39570 LONS LE SAUNIER"/>
    <s v="39570"/>
    <s v=" LONS LE SAUNIER"/>
    <s v="91100VILLABE"/>
    <s v="91100"/>
    <n v="12"/>
    <s v="VILLABE"/>
    <n v="380.58600000000001"/>
    <n v="16.300878965999999"/>
  </r>
  <r>
    <n v="1520078"/>
    <x v="322"/>
    <n v="450"/>
    <n v="0.45"/>
    <s v="PAEX"/>
    <n v="0.16"/>
    <n v="6.7400000000000002E-2"/>
    <n v="0.3"/>
    <n v="0.7"/>
    <n v="16.570375200000001"/>
    <n v="16.287297957"/>
    <n v="32.857673157000001"/>
    <n v="400"/>
    <s v="64230 SAUVAGNON"/>
    <s v="64230"/>
    <s v=" SAUVAGNON"/>
    <s v="91100VILLABE"/>
    <s v="91100"/>
    <n v="12"/>
    <s v="VILLABE"/>
    <n v="767.14700000000005"/>
    <n v="32.857673157000008"/>
  </r>
  <r>
    <n v="1520882"/>
    <x v="322"/>
    <n v="121"/>
    <n v="0.121"/>
    <s v="POLE"/>
    <n v="0.16"/>
    <n v="6.7400000000000002E-2"/>
    <n v="0.3"/>
    <n v="0.7"/>
    <n v="1.545892128"/>
    <n v="1.51948313748"/>
    <n v="3.0653752654800002"/>
    <n v="100"/>
    <s v="91100 VILLABE"/>
    <s v="91100"/>
    <s v=" VILLABE"/>
    <s v="59100ROUBAIX"/>
    <s v="59100"/>
    <n v="12"/>
    <s v="ROUBAIX"/>
    <n v="266.166"/>
    <n v="3.0653752654799997"/>
  </r>
  <r>
    <n v="1520883"/>
    <x v="322"/>
    <n v="278"/>
    <n v="0.27800000000000002"/>
    <s v="POLE"/>
    <n v="0.16"/>
    <n v="6.7400000000000002E-2"/>
    <n v="0.3"/>
    <n v="0.7"/>
    <n v="5.2046403840000011"/>
    <n v="5.1157277774400001"/>
    <n v="10.320368161440001"/>
    <n v="210"/>
    <s v="91100 VILLABE"/>
    <s v="91100"/>
    <s v=" VILLABE"/>
    <s v="87000LIMOGES"/>
    <s v="87000"/>
    <n v="12"/>
    <s v="LIMOGES"/>
    <n v="390.036"/>
    <n v="10.320368161439999"/>
  </r>
  <r>
    <n v="1521189"/>
    <x v="323"/>
    <n v="450"/>
    <n v="0.45"/>
    <s v="POLE"/>
    <n v="0.16"/>
    <n v="6.7400000000000002E-2"/>
    <n v="0.3"/>
    <n v="0.7"/>
    <n v="15.9861168"/>
    <n v="15.713020638"/>
    <n v="31.699137438000001"/>
    <n v="280"/>
    <s v="13000 MARSEILLE"/>
    <s v="13000"/>
    <s v=" MARSEILLE"/>
    <s v="91100VILLABE"/>
    <s v="91100"/>
    <n v="12"/>
    <s v="VILLABE"/>
    <n v="740.09799999999996"/>
    <n v="31.699137437999998"/>
  </r>
  <r>
    <n v="1521567"/>
    <x v="324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22199"/>
    <x v="324"/>
    <n v="450"/>
    <n v="0.45"/>
    <s v="PAEX"/>
    <n v="0.16"/>
    <n v="6.7400000000000002E-2"/>
    <n v="0.3"/>
    <n v="0.7"/>
    <n v="16.570375200000001"/>
    <n v="16.287297957"/>
    <n v="32.857673157000001"/>
    <n v="400"/>
    <s v="64230 SAUVAGNON"/>
    <s v="64230"/>
    <s v=" SAUVAGNON"/>
    <s v="91100VILLABE"/>
    <s v="91100"/>
    <n v="12"/>
    <s v="VILLABE"/>
    <n v="767.14700000000005"/>
    <n v="32.857673157000008"/>
  </r>
  <r>
    <n v="1522324"/>
    <x v="324"/>
    <n v="101"/>
    <n v="0.10100000000000001"/>
    <s v="POLE"/>
    <n v="0.16"/>
    <n v="6.7400000000000002E-2"/>
    <n v="0.3"/>
    <n v="0.7"/>
    <n v="1.2061678560000002"/>
    <n v="1.18556248846"/>
    <n v="2.39173034446"/>
    <n v="100"/>
    <s v="91100 VILLABE"/>
    <s v="91100"/>
    <s v=" VILLABE"/>
    <s v="59810LESQUIN"/>
    <s v="59810"/>
    <n v="12"/>
    <s v="LESQUIN"/>
    <n v="248.797"/>
    <n v="2.3917303444599995"/>
  </r>
  <r>
    <n v="1522326"/>
    <x v="324"/>
    <n v="800"/>
    <n v="0.8"/>
    <s v="PAEX"/>
    <n v="0.16"/>
    <n v="6.7400000000000002E-2"/>
    <n v="0.3"/>
    <n v="0.7"/>
    <n v="9.8653824000000014"/>
    <n v="9.6968487840000002"/>
    <n v="19.562231184000002"/>
    <n v="399"/>
    <s v="91100 VILLABE"/>
    <s v="91100"/>
    <s v=" VILLABE"/>
    <s v="8090CHARLEVILLE MEZ"/>
    <s v="8090C"/>
    <n v="19"/>
    <s v="HARLEVILLE MEZ"/>
    <n v="256.911"/>
    <n v="19.562231184000002"/>
  </r>
  <r>
    <n v="1522323"/>
    <x v="324"/>
    <n v="413"/>
    <n v="0.41299999999999998"/>
    <s v="GV"/>
    <n v="0.24099999999999999"/>
    <n v="0.24099999999999999"/>
    <n v="1"/>
    <n v="0"/>
    <n v="3.3926818379999997"/>
    <n v="0"/>
    <n v="3.3926818379999997"/>
    <n v="140"/>
    <s v="91100 VILLABE"/>
    <s v="91100"/>
    <s v=" VILLABE"/>
    <s v="94440MAROLLES EN BRI"/>
    <s v="94440"/>
    <n v="20"/>
    <s v="MAROLLES EN BRI"/>
    <n v="34.085999999999999"/>
    <n v="3.3926818379999997"/>
  </r>
  <r>
    <n v="1521367"/>
    <x v="324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22174"/>
    <x v="325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22105"/>
    <x v="325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20744"/>
    <x v="325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23184"/>
    <x v="325"/>
    <n v="150"/>
    <n v="0.15"/>
    <s v="POLE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23114"/>
    <x v="325"/>
    <n v="102"/>
    <n v="0.10199999999999999"/>
    <s v="POLE"/>
    <n v="0.16"/>
    <n v="6.7400000000000002E-2"/>
    <n v="0.3"/>
    <n v="0.7"/>
    <n v="1.203427008"/>
    <n v="1.1828684632799999"/>
    <n v="2.38629547128"/>
    <n v="100"/>
    <s v="91100 VILLABE"/>
    <s v="91100"/>
    <s v=" VILLABE"/>
    <s v="62620RUITZ"/>
    <s v="62620"/>
    <n v="10"/>
    <s v="RUITZ"/>
    <n v="245.798"/>
    <n v="2.38629547128"/>
  </r>
  <r>
    <n v="1523113"/>
    <x v="325"/>
    <n v="220"/>
    <n v="0.22"/>
    <s v="POLE"/>
    <n v="0.16"/>
    <n v="6.7400000000000002E-2"/>
    <n v="0.3"/>
    <n v="0.7"/>
    <n v="3.3451651199999999"/>
    <n v="3.2880185491999998"/>
    <n v="6.6331836691999992"/>
    <n v="230"/>
    <s v="91100 VILLABE"/>
    <s v="91100"/>
    <s v=" VILLABE"/>
    <s v="53120GORRON"/>
    <s v="53120"/>
    <n v="11"/>
    <s v="GORRON"/>
    <n v="316.77699999999999"/>
    <n v="6.6331836692000001"/>
  </r>
  <r>
    <n v="1523116"/>
    <x v="325"/>
    <n v="194"/>
    <n v="0.19400000000000001"/>
    <s v="POLE"/>
    <n v="0.16"/>
    <n v="6.7400000000000002E-2"/>
    <n v="0.3"/>
    <n v="0.7"/>
    <n v="7.0057621440000002"/>
    <n v="6.8860803740399996"/>
    <n v="13.891842518040001"/>
    <n v="250"/>
    <s v="91100 VILLABE"/>
    <s v="91100"/>
    <s v=" VILLABE"/>
    <s v="40300PEYREHORADE"/>
    <s v="40300"/>
    <n v="16"/>
    <s v="PEYREHORADE"/>
    <n v="752.33699999999999"/>
    <n v="13.891842518039999"/>
  </r>
  <r>
    <n v="1523117"/>
    <x v="325"/>
    <n v="406"/>
    <n v="0.40600000000000003"/>
    <s v="POLE"/>
    <n v="0.16"/>
    <n v="6.7400000000000002E-2"/>
    <n v="0.3"/>
    <n v="0.7"/>
    <n v="16.319504544000001"/>
    <n v="16.040713008040001"/>
    <n v="32.360217552039998"/>
    <n v="470"/>
    <s v="91100 VILLABE"/>
    <s v="91100"/>
    <s v=" VILLABE"/>
    <s v="66000PERPIGNAN"/>
    <s v="66000"/>
    <n v="14"/>
    <s v="PERPIGNAN"/>
    <n v="837.41300000000001"/>
    <n v="32.360217552039998"/>
  </r>
  <r>
    <n v="1523115"/>
    <x v="325"/>
    <n v="1115"/>
    <n v="1.115"/>
    <s v="POLE"/>
    <n v="0.16"/>
    <n v="6.7400000000000002E-2"/>
    <n v="0.3"/>
    <n v="0.7"/>
    <n v="39.628616399999999"/>
    <n v="38.951627536499998"/>
    <n v="78.580243936499997"/>
    <n v="615"/>
    <s v="91100 VILLABE"/>
    <s v="91100"/>
    <s v=" VILLABE"/>
    <s v="13000MARSEILLE"/>
    <s v="13000"/>
    <n v="14"/>
    <s v="MARSEILLE"/>
    <n v="740.44500000000005"/>
    <n v="78.580243936499997"/>
  </r>
  <r>
    <n v="1522812"/>
    <x v="326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22718"/>
    <x v="326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22817"/>
    <x v="326"/>
    <n v="300"/>
    <n v="0.3"/>
    <s v="POLE"/>
    <n v="0.16"/>
    <n v="6.7400000000000002E-2"/>
    <n v="0.3"/>
    <n v="0.7"/>
    <n v="3.7158191999999999"/>
    <n v="3.6523406220000001"/>
    <n v="7.368159822"/>
    <n v="270"/>
    <s v="8090 CHARLEVILLE MEZ"/>
    <s v="08090"/>
    <s v="CHARLEVILLE MEZ"/>
    <s v="91100VILLABE"/>
    <s v="91100"/>
    <n v="12"/>
    <s v="VILLABE"/>
    <n v="258.04300000000001"/>
    <n v="7.368159822"/>
  </r>
  <r>
    <n v="1521364"/>
    <x v="326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23654"/>
    <x v="326"/>
    <n v="30"/>
    <n v="0.03"/>
    <s v="PAEX"/>
    <n v="0.16"/>
    <n v="6.7400000000000002E-2"/>
    <n v="0.3"/>
    <n v="0.7"/>
    <n v="0.38327903999999996"/>
    <n v="0.37673135639999999"/>
    <n v="0.76001039640000001"/>
    <n v="100"/>
    <s v="91100 VILLABE"/>
    <s v="91100"/>
    <s v=" VILLABE"/>
    <s v="59100ROUBAIX"/>
    <s v="59100"/>
    <n v="12"/>
    <s v="ROUBAIX"/>
    <n v="266.166"/>
    <n v="0.76001039640000001"/>
  </r>
  <r>
    <n v="1523653"/>
    <x v="326"/>
    <n v="203"/>
    <n v="0.20300000000000001"/>
    <s v="POLE"/>
    <n v="0.16"/>
    <n v="6.7400000000000002E-2"/>
    <n v="0.3"/>
    <n v="0.7"/>
    <n v="6.967037952000001"/>
    <n v="6.8480177203200006"/>
    <n v="13.815055672320002"/>
    <n v="270"/>
    <s v="91100 VILLABE"/>
    <s v="91100"/>
    <s v=" VILLABE"/>
    <s v="31390CARBONNE"/>
    <s v="31390"/>
    <n v="13"/>
    <s v="CARBONNE"/>
    <n v="715.00800000000004"/>
    <n v="13.815055672319998"/>
  </r>
  <r>
    <n v="1523655"/>
    <x v="326"/>
    <n v="550"/>
    <n v="0.55000000000000004"/>
    <s v="POLE"/>
    <n v="0.16"/>
    <n v="6.7400000000000002E-2"/>
    <n v="0.3"/>
    <n v="0.7"/>
    <n v="13.617067200000001"/>
    <n v="13.384442302000002"/>
    <n v="27.001509502000005"/>
    <n v="450"/>
    <s v="91100 VILLABE"/>
    <s v="91100"/>
    <s v=" VILLABE"/>
    <s v="67100STRASBOURG"/>
    <s v="67100"/>
    <n v="15"/>
    <s v="STRASBOURG"/>
    <n v="515.798"/>
    <n v="27.001509502000001"/>
  </r>
  <r>
    <n v="1523817"/>
    <x v="326"/>
    <n v="150"/>
    <n v="0.15"/>
    <s v="PAEX"/>
    <n v="0.16"/>
    <n v="6.7400000000000002E-2"/>
    <n v="0.3"/>
    <n v="0.7"/>
    <n v="0.4008024"/>
    <n v="0.393955359"/>
    <n v="0.79475775900000001"/>
    <n v="80"/>
    <s v="93380 PIERREFITTE SUR"/>
    <s v="93380"/>
    <s v=" PIERREFITTE SUR"/>
    <s v="91100VILLABE"/>
    <s v="91100"/>
    <n v="12"/>
    <s v="VILLABE"/>
    <n v="55.667000000000002"/>
    <n v="0.79475775900000012"/>
  </r>
  <r>
    <n v="1522813"/>
    <x v="327"/>
    <n v="750"/>
    <n v="0.75"/>
    <s v="POLE"/>
    <n v="0.16"/>
    <n v="6.7400000000000002E-2"/>
    <n v="0.3"/>
    <n v="0.7"/>
    <n v="26.643528"/>
    <n v="26.18836773"/>
    <n v="52.831895729999999"/>
    <n v="470"/>
    <s v="13000 MARSEILLE"/>
    <s v="13000"/>
    <s v=" MARSEILLE"/>
    <s v="91100VILLABE"/>
    <s v="91100"/>
    <n v="12"/>
    <s v="VILLABE"/>
    <n v="740.09799999999996"/>
    <n v="52.831895729999999"/>
  </r>
  <r>
    <n v="1523412"/>
    <x v="327"/>
    <n v="450"/>
    <n v="0.45"/>
    <s v="POLE"/>
    <n v="0.16"/>
    <n v="6.7400000000000002E-2"/>
    <n v="0.3"/>
    <n v="0.7"/>
    <n v="9.8510472"/>
    <n v="9.6827584770000001"/>
    <n v="19.533805677"/>
    <n v="280"/>
    <s v="19410 PERPEZAC LE NOI"/>
    <s v="19410"/>
    <s v=" PERPEZAC LE NOI"/>
    <s v="91100VILLABE"/>
    <s v="91100"/>
    <n v="12"/>
    <s v="VILLABE"/>
    <n v="456.06700000000001"/>
    <n v="19.533805677"/>
  </r>
  <r>
    <n v="1523521"/>
    <x v="327"/>
    <n v="450"/>
    <n v="0.45"/>
    <s v="POLE"/>
    <n v="0.16"/>
    <n v="6.7400000000000002E-2"/>
    <n v="0.3"/>
    <n v="0.7"/>
    <n v="8.2206576000000009"/>
    <n v="8.080221366"/>
    <n v="16.300878965999999"/>
    <n v="300"/>
    <s v="39570 LONS LE SAUNIER"/>
    <s v="39570"/>
    <s v=" LONS LE SAUNIER"/>
    <s v="91100VILLABE"/>
    <s v="91100"/>
    <n v="12"/>
    <s v="VILLABE"/>
    <n v="380.58600000000001"/>
    <n v="16.300878965999999"/>
  </r>
  <r>
    <n v="1523407"/>
    <x v="327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23181"/>
    <x v="327"/>
    <n v="300"/>
    <n v="0.3"/>
    <s v="PAEX"/>
    <n v="0.16"/>
    <n v="6.7400000000000002E-2"/>
    <n v="0.3"/>
    <n v="0.7"/>
    <n v="11.0469168"/>
    <n v="10.858198638000001"/>
    <n v="21.905115438000003"/>
    <n v="250"/>
    <s v="64230 SAUVAGNON"/>
    <s v="64230"/>
    <s v=" SAUVAGNON"/>
    <s v="91100VILLABE"/>
    <s v="91100"/>
    <n v="12"/>
    <s v="VILLABE"/>
    <n v="767.14700000000005"/>
    <n v="21.905115437999999"/>
  </r>
  <r>
    <n v="1523520"/>
    <x v="327"/>
    <n v="750"/>
    <n v="0.75"/>
    <s v="PAEX"/>
    <n v="0.16"/>
    <n v="6.7400000000000002E-2"/>
    <n v="0.3"/>
    <n v="0.7"/>
    <n v="18.593064000000005"/>
    <n v="18.27543249"/>
    <n v="36.868496490000005"/>
    <n v="450"/>
    <s v="67100 STRASBOURG"/>
    <s v="67100"/>
    <s v=" STRASBOURG"/>
    <s v="91100VILLABE"/>
    <s v="91100"/>
    <n v="12"/>
    <s v="VILLABE"/>
    <n v="516.47400000000005"/>
    <n v="36.868496490000005"/>
  </r>
  <r>
    <n v="1523998"/>
    <x v="327"/>
    <n v="102"/>
    <n v="0.10199999999999999"/>
    <s v="POLE"/>
    <n v="0.16"/>
    <n v="6.7400000000000002E-2"/>
    <n v="0.3"/>
    <n v="0.7"/>
    <n v="2.0254164480000001"/>
    <n v="1.9908155836799999"/>
    <n v="4.0162320316799995"/>
    <n v="126.6"/>
    <s v="91100 VILLABE"/>
    <s v="91100"/>
    <s v=" VILLABE"/>
    <s v="44260LAVAU SUR LOIRE"/>
    <s v="44260"/>
    <n v="20"/>
    <s v="LAVAU SUR LOIRE"/>
    <n v="413.68799999999999"/>
    <n v="4.0162320316799995"/>
  </r>
  <r>
    <n v="1523996"/>
    <x v="327"/>
    <n v="52"/>
    <n v="5.1999999999999998E-2"/>
    <s v="POLE"/>
    <n v="0.16"/>
    <n v="6.7400000000000002E-2"/>
    <n v="0.3"/>
    <n v="0.7"/>
    <n v="1.436088576"/>
    <n v="1.41155539616"/>
    <n v="2.8476439721600002"/>
    <n v="155"/>
    <s v="91100 VILLABE"/>
    <s v="91100"/>
    <s v=" VILLABE"/>
    <s v="33520BRUGES"/>
    <s v="33520"/>
    <n v="11"/>
    <s v="BRUGES"/>
    <n v="575.35599999999999"/>
    <n v="2.8476439721599998"/>
  </r>
  <r>
    <n v="1524025"/>
    <x v="327"/>
    <n v="227"/>
    <n v="0.22700000000000001"/>
    <s v="POLE"/>
    <n v="0.16"/>
    <n v="6.7400000000000002E-2"/>
    <n v="0.3"/>
    <n v="0.7"/>
    <n v="3.9238239360000002"/>
    <n v="3.8567919437599998"/>
    <n v="7.78061587976"/>
    <n v="250"/>
    <s v="91100 VILLABE"/>
    <s v="91100"/>
    <s v=" VILLABE"/>
    <s v="42153RIORGES"/>
    <s v="42153"/>
    <n v="12"/>
    <s v="RIORGES"/>
    <n v="360.11599999999999"/>
    <n v="7.7806158797599991"/>
  </r>
  <r>
    <n v="1523997"/>
    <x v="327"/>
    <n v="201"/>
    <n v="0.20100000000000001"/>
    <s v="POLE"/>
    <n v="0.16"/>
    <n v="6.7400000000000002E-2"/>
    <n v="0.3"/>
    <n v="0.7"/>
    <n v="3.6706298400000001"/>
    <n v="3.6079232469"/>
    <n v="7.2785530869000006"/>
    <n v="261"/>
    <s v="91100 VILLABE"/>
    <s v="91100"/>
    <s v=" VILLABE"/>
    <s v="39570LONS LE SAUNIER"/>
    <s v="39570"/>
    <n v="20"/>
    <s v="LONS LE SAUNIER"/>
    <n v="380.45499999999998"/>
    <n v="7.2785530868999997"/>
  </r>
  <r>
    <n v="1524024"/>
    <x v="327"/>
    <n v="264"/>
    <n v="0.26400000000000001"/>
    <s v="POLE"/>
    <n v="0.16"/>
    <n v="6.7400000000000002E-2"/>
    <n v="0.3"/>
    <n v="0.7"/>
    <n v="6.8303854080000006"/>
    <n v="6.7136996572800012"/>
    <n v="13.544085065280001"/>
    <n v="320"/>
    <s v="91100 VILLABE"/>
    <s v="91100"/>
    <s v=" VILLABE"/>
    <s v="73490RAVOIRE/LA"/>
    <s v="73490"/>
    <n v="15"/>
    <s v="RAVOIRE/LA"/>
    <n v="539.01400000000001"/>
    <n v="13.544085065280003"/>
  </r>
  <r>
    <n v="1524158"/>
    <x v="328"/>
    <n v="150"/>
    <n v="0.15"/>
    <s v="PAEX"/>
    <n v="0.16"/>
    <n v="6.7400000000000002E-2"/>
    <n v="0.3"/>
    <n v="0.7"/>
    <n v="5.4150624000000001"/>
    <n v="5.3225550840000002"/>
    <n v="10.737617484000001"/>
    <n v="165"/>
    <s v="40300 PEYREHORADE"/>
    <s v="40300"/>
    <s v=" PEYREHORADE"/>
    <s v="91100VILLABE"/>
    <s v="91100"/>
    <n v="12"/>
    <s v="VILLABE"/>
    <n v="752.09199999999998"/>
    <n v="10.737617484000001"/>
  </r>
  <r>
    <n v="1524881"/>
    <x v="328"/>
    <n v="152"/>
    <n v="0.152"/>
    <s v="PAEX"/>
    <n v="0.16"/>
    <n v="6.7400000000000002E-2"/>
    <n v="0.3"/>
    <n v="0.7"/>
    <n v="1.8282243840000001"/>
    <n v="1.7969922174399999"/>
    <n v="3.62521660144"/>
    <n v="100"/>
    <s v="91100 VILLABE"/>
    <s v="91100"/>
    <s v=" VILLABE"/>
    <s v="59243QUAROUBLE"/>
    <s v="59243"/>
    <n v="14"/>
    <s v="QUAROUBLE"/>
    <n v="250.57900000000001"/>
    <n v="3.62521660144"/>
  </r>
  <r>
    <n v="1524952"/>
    <x v="328"/>
    <n v="187"/>
    <n v="0.187"/>
    <s v="POLE"/>
    <n v="0.16"/>
    <n v="6.7400000000000002E-2"/>
    <n v="0.3"/>
    <n v="0.7"/>
    <n v="1.5023131199999999"/>
    <n v="1.4766486042"/>
    <n v="2.9789617241999999"/>
    <n v="108"/>
    <s v="91100 VILLABE"/>
    <s v="91100"/>
    <s v=" VILLABE"/>
    <s v="89440JOUX LA VILLE"/>
    <s v="89440"/>
    <n v="18"/>
    <s v="JOUX LA VILLE"/>
    <n v="167.37"/>
    <n v="2.9789617242000004"/>
  </r>
  <r>
    <n v="1524925"/>
    <x v="328"/>
    <n v="604"/>
    <n v="0.60399999999999998"/>
    <s v="PAEX"/>
    <n v="0.16"/>
    <n v="6.7400000000000002E-2"/>
    <n v="0.3"/>
    <n v="0.7"/>
    <n v="5.4673983360000005"/>
    <n v="5.3739969477600003"/>
    <n v="10.841395283760001"/>
    <n v="250"/>
    <s v="91100 VILLABE"/>
    <s v="91100"/>
    <s v=" VILLABE"/>
    <s v="80090AMIENS"/>
    <s v="80090"/>
    <n v="11"/>
    <s v="AMIENS"/>
    <n v="188.583"/>
    <n v="10.841395283759999"/>
  </r>
  <r>
    <n v="1524883"/>
    <x v="328"/>
    <n v="406"/>
    <n v="0.40600000000000003"/>
    <s v="POLE"/>
    <n v="0.16"/>
    <n v="6.7400000000000002E-2"/>
    <n v="0.3"/>
    <n v="0.7"/>
    <n v="10.54651584"/>
    <n v="10.3663461944"/>
    <n v="20.9128620344"/>
    <n v="350"/>
    <s v="91100 VILLABE"/>
    <s v="91100"/>
    <s v=" VILLABE"/>
    <s v="26750ROMANS SUR ISER"/>
    <s v="26750"/>
    <n v="20"/>
    <s v="ROMANS SUR ISER"/>
    <n v="541.17999999999995"/>
    <n v="20.9128620344"/>
  </r>
  <r>
    <n v="1524127"/>
    <x v="328"/>
    <n v="150"/>
    <n v="0.15"/>
    <s v="PAEX"/>
    <n v="0.16"/>
    <n v="6.7400000000000002E-2"/>
    <n v="0.3"/>
    <n v="0.7"/>
    <n v="0.33504479999999998"/>
    <n v="0.32932111799999997"/>
    <n v="0.66436591799999989"/>
    <n v="90"/>
    <s v="93130 NOISY LE SEC"/>
    <s v="93130"/>
    <s v=" NOISY LE SEC"/>
    <s v="91100VILLABE"/>
    <s v="91100"/>
    <n v="12"/>
    <s v="VILLABE"/>
    <n v="46.533999999999999"/>
    <n v="0.664365918"/>
  </r>
  <r>
    <n v="1524882"/>
    <x v="328"/>
    <n v="151"/>
    <n v="0.151"/>
    <s v="GV"/>
    <n v="0.24099999999999999"/>
    <n v="0.24099999999999999"/>
    <n v="1"/>
    <n v="0"/>
    <n v="1.2404236259999999"/>
    <n v="0"/>
    <n v="1.2404236259999999"/>
    <n v="80"/>
    <s v="91100 VILLABE"/>
    <s v="91100"/>
    <s v=" VILLABE"/>
    <s v="94440MAROLLES EN BRI"/>
    <s v="94440"/>
    <n v="20"/>
    <s v="MAROLLES EN BRI"/>
    <n v="34.085999999999999"/>
    <n v="1.2404236259999999"/>
  </r>
  <r>
    <n v="1524124"/>
    <x v="328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24778"/>
    <x v="329"/>
    <n v="300"/>
    <n v="0.3"/>
    <s v="PAEX"/>
    <n v="0.16"/>
    <n v="6.7400000000000002E-2"/>
    <n v="0.3"/>
    <n v="0.7"/>
    <n v="4.0052879999999993"/>
    <n v="3.9368643299999997"/>
    <n v="7.942152329999999"/>
    <n v="188"/>
    <s v="21300 CHENOVE"/>
    <s v="21300"/>
    <s v=" CHENOVE"/>
    <s v="91100VILLABE"/>
    <s v="91100"/>
    <n v="12"/>
    <s v="VILLABE"/>
    <n v="278.14499999999998"/>
    <n v="7.942152329999999"/>
  </r>
  <r>
    <n v="1524653"/>
    <x v="329"/>
    <n v="150"/>
    <n v="0.15"/>
    <s v="PAEX"/>
    <n v="0.16"/>
    <n v="6.7400000000000002E-2"/>
    <n v="0.3"/>
    <n v="0.7"/>
    <n v="1.9215215999999999"/>
    <n v="1.888695606"/>
    <n v="3.8102172059999999"/>
    <n v="158"/>
    <s v="59200 TOURCOING"/>
    <s v="59200"/>
    <s v=" TOURCOING"/>
    <s v="91100VILLABE"/>
    <s v="91100"/>
    <n v="12"/>
    <s v="VILLABE"/>
    <n v="266.87799999999999"/>
    <n v="3.8102172059999999"/>
  </r>
  <r>
    <n v="1525639"/>
    <x v="329"/>
    <n v="150"/>
    <n v="0.15"/>
    <s v="PAEX"/>
    <n v="0.16"/>
    <n v="6.7400000000000002E-2"/>
    <n v="0.3"/>
    <n v="0.7"/>
    <n v="1.8138168000000001"/>
    <n v="1.782830763"/>
    <n v="3.5966475630000003"/>
    <n v="158"/>
    <s v="59243 QUAROUBLE"/>
    <s v="59243"/>
    <s v=" QUAROUBLE"/>
    <s v="91100VILLABE"/>
    <s v="91100"/>
    <n v="12"/>
    <s v="VILLABE"/>
    <n v="251.91900000000001"/>
    <n v="3.5966475629999999"/>
  </r>
  <r>
    <n v="1525616"/>
    <x v="329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25539"/>
    <x v="329"/>
    <n v="378"/>
    <n v="0.378"/>
    <s v="PAEX"/>
    <n v="0.16"/>
    <n v="6.7400000000000002E-2"/>
    <n v="0.3"/>
    <n v="0.7"/>
    <n v="5.0929845120000001"/>
    <n v="5.0059793599199995"/>
    <n v="10.098963871919999"/>
    <n v="234"/>
    <s v="91100 VILLABE"/>
    <s v="91100"/>
    <s v=" VILLABE"/>
    <s v="62780CUCQ"/>
    <s v="62780"/>
    <n v="9"/>
    <s v="CUCQ"/>
    <n v="280.69799999999998"/>
    <n v="10.098963871919999"/>
  </r>
  <r>
    <n v="1525540"/>
    <x v="329"/>
    <n v="1620"/>
    <n v="1.62"/>
    <s v="PLR"/>
    <n v="0.16"/>
    <n v="0.24099999999999999"/>
    <n v="1"/>
    <n v="0"/>
    <n v="68.990227200000007"/>
    <n v="0"/>
    <n v="68.990227200000007"/>
    <n v="550"/>
    <s v="91100 VILLABE"/>
    <s v="91100"/>
    <s v=" VILLABE"/>
    <s v="59100ROUBAIX"/>
    <s v="59100"/>
    <n v="12"/>
    <s v="ROUBAIX"/>
    <n v="266.166"/>
    <n v="68.990227199999993"/>
  </r>
  <r>
    <n v="1526229"/>
    <x v="330"/>
    <n v="450"/>
    <n v="0.45"/>
    <s v="POLE"/>
    <n v="0.16"/>
    <n v="6.7400000000000002E-2"/>
    <n v="0.3"/>
    <n v="0.7"/>
    <n v="9.8510472"/>
    <n v="9.6827584770000001"/>
    <n v="19.533805677"/>
    <n v="280"/>
    <s v="19410 PERPEZAC LE NOI"/>
    <s v="19410"/>
    <s v=" PERPEZAC LE NOI"/>
    <s v="91100VILLABE"/>
    <s v="91100"/>
    <n v="12"/>
    <s v="VILLABE"/>
    <n v="456.06700000000001"/>
    <n v="19.533805677"/>
  </r>
  <r>
    <n v="1525433"/>
    <x v="330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25362"/>
    <x v="330"/>
    <n v="300"/>
    <n v="0.3"/>
    <s v="POLE"/>
    <n v="0.16"/>
    <n v="6.7400000000000002E-2"/>
    <n v="0.3"/>
    <n v="0.7"/>
    <n v="5.1763680000000001"/>
    <n v="5.0879383800000006"/>
    <n v="10.264306380000001"/>
    <n v="250"/>
    <s v="42153 RIORGES"/>
    <s v="42153"/>
    <s v=" RIORGES"/>
    <s v="91100VILLABE"/>
    <s v="91100"/>
    <n v="12"/>
    <s v="VILLABE"/>
    <n v="359.47"/>
    <n v="10.264306380000001"/>
  </r>
  <r>
    <n v="1524598"/>
    <x v="330"/>
    <n v="150"/>
    <n v="0.15"/>
    <s v="PAEX"/>
    <n v="0.16"/>
    <n v="6.7400000000000002E-2"/>
    <n v="0.3"/>
    <n v="0.7"/>
    <n v="2.9440008"/>
    <n v="2.8937074530000002"/>
    <n v="5.8377082530000006"/>
    <n v="130"/>
    <s v="44260 LAVAU SUR LOIRE"/>
    <s v="44260"/>
    <s v=" LAVAU SUR LOIRE"/>
    <s v="91100VILLABE"/>
    <s v="91100"/>
    <n v="12"/>
    <s v="VILLABE"/>
    <n v="408.88900000000001"/>
    <n v="5.8377082530000006"/>
  </r>
  <r>
    <n v="1525636"/>
    <x v="330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25963"/>
    <x v="330"/>
    <n v="750"/>
    <n v="0.75"/>
    <s v="PAEX"/>
    <n v="0.16"/>
    <n v="6.7400000000000002E-2"/>
    <n v="0.3"/>
    <n v="0.7"/>
    <n v="27.617292000000006"/>
    <n v="27.145496595000001"/>
    <n v="54.762788595000004"/>
    <n v="480"/>
    <s v="64230 SAUVAGNON"/>
    <s v="64230"/>
    <s v=" SAUVAGNON"/>
    <s v="91100VILLABE"/>
    <s v="91100"/>
    <n v="12"/>
    <s v="VILLABE"/>
    <n v="767.14700000000005"/>
    <n v="54.762788595000004"/>
  </r>
  <r>
    <n v="1523630"/>
    <x v="330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25357"/>
    <x v="330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24299"/>
    <x v="330"/>
    <n v="150"/>
    <n v="0.15"/>
    <s v="PAEX"/>
    <n v="0.16"/>
    <n v="6.7400000000000002E-2"/>
    <n v="0.3"/>
    <n v="0.7"/>
    <n v="3.2002847999999999"/>
    <n v="3.145613268"/>
    <n v="6.3458980680000003"/>
    <n v="130"/>
    <s v="85200 FONTENAY LE COM"/>
    <s v="85200"/>
    <s v=" FONTENAY LE COM"/>
    <s v="91100VILLABE"/>
    <s v="91100"/>
    <n v="12"/>
    <s v="VILLABE"/>
    <n v="444.48399999999998"/>
    <n v="6.3458980679999994"/>
  </r>
  <r>
    <n v="1526196"/>
    <x v="330"/>
    <n v="227"/>
    <n v="0.22700000000000001"/>
    <s v="POLE"/>
    <n v="0.16"/>
    <n v="6.7400000000000002E-2"/>
    <n v="0.3"/>
    <n v="0.7"/>
    <n v="5.8966972799999997"/>
    <n v="5.7959620347999996"/>
    <n v="11.6926593148"/>
    <n v="165"/>
    <s v="91100 VILLABE"/>
    <s v="91100"/>
    <s v=" VILLABE"/>
    <s v="26750ROMANS SUR ISER"/>
    <s v="26750"/>
    <n v="20"/>
    <s v="ROMANS SUR ISER"/>
    <n v="541.17999999999995"/>
    <n v="11.692659314799998"/>
  </r>
  <r>
    <n v="1525895"/>
    <x v="330"/>
    <n v="52"/>
    <n v="5.1999999999999998E-2"/>
    <s v="POLE"/>
    <n v="0.16"/>
    <n v="6.7400000000000002E-2"/>
    <n v="0.3"/>
    <n v="0.7"/>
    <n v="1.8860624640000001"/>
    <n v="1.8538422302399999"/>
    <n v="3.7399046942399998"/>
    <n v="168"/>
    <s v="91100 VILLABE"/>
    <s v="91100"/>
    <s v=" VILLABE"/>
    <s v="4100MANOSQUE"/>
    <s v="4100M"/>
    <n v="12"/>
    <s v="ANOSQUE"/>
    <n v="755.63400000000001"/>
    <n v="3.7399046942399998"/>
  </r>
  <r>
    <n v="1525896"/>
    <x v="330"/>
    <n v="310"/>
    <n v="0.31"/>
    <s v="POLE"/>
    <n v="0.16"/>
    <n v="6.7400000000000002E-2"/>
    <n v="0.3"/>
    <n v="0.7"/>
    <n v="3.7020993600000001"/>
    <n v="3.6388551625999996"/>
    <n v="7.3409545225999997"/>
    <n v="178"/>
    <s v="91100 VILLABE"/>
    <s v="91100"/>
    <s v=" VILLABE"/>
    <s v="59810LESQUIN"/>
    <s v="59810"/>
    <n v="12"/>
    <s v="LESQUIN"/>
    <n v="248.797"/>
    <n v="7.3409545225999997"/>
  </r>
  <r>
    <n v="1526201"/>
    <x v="330"/>
    <n v="302"/>
    <n v="0.30199999999999999"/>
    <s v="POLE"/>
    <n v="0.16"/>
    <n v="6.7400000000000002E-2"/>
    <n v="0.3"/>
    <n v="0.7"/>
    <n v="4.055966304"/>
    <n v="3.9866768796399996"/>
    <n v="8.0426431836399992"/>
    <n v="205"/>
    <s v="91100 VILLABE"/>
    <s v="91100"/>
    <s v=" VILLABE"/>
    <s v="21300CHENOVE"/>
    <s v="21300"/>
    <n v="12"/>
    <s v="CHENOVE"/>
    <n v="279.79899999999998"/>
    <n v="8.0426431836399992"/>
  </r>
  <r>
    <n v="1525894"/>
    <x v="330"/>
    <n v="1184"/>
    <n v="1.1839999999999999"/>
    <s v="PAEX"/>
    <n v="0.16"/>
    <n v="6.7400000000000002E-2"/>
    <n v="0.3"/>
    <n v="0.7"/>
    <n v="2.6499056640000003"/>
    <n v="2.6046364422400003"/>
    <n v="5.2545421062400006"/>
    <n v="290"/>
    <s v="91100 VILLABE"/>
    <s v="91100"/>
    <s v=" VILLABE"/>
    <s v="93130NOISY LE SEC"/>
    <s v="93130"/>
    <n v="17"/>
    <s v="NOISY LE SEC"/>
    <n v="46.627000000000002"/>
    <n v="5.2545421062399997"/>
  </r>
  <r>
    <n v="1525892"/>
    <x v="330"/>
    <n v="882"/>
    <n v="0.88200000000000001"/>
    <s v="POLE"/>
    <n v="0.16"/>
    <n v="6.7400000000000002E-2"/>
    <n v="0.3"/>
    <n v="0.7"/>
    <n v="31.34747952"/>
    <n v="30.811960078200002"/>
    <n v="62.159439598200002"/>
    <n v="585"/>
    <s v="91100 VILLABE"/>
    <s v="91100"/>
    <s v=" VILLABE"/>
    <s v="13000MARSEILLE"/>
    <s v="13000"/>
    <n v="14"/>
    <s v="MARSEILLE"/>
    <n v="740.44500000000005"/>
    <n v="62.159439598200009"/>
  </r>
  <r>
    <n v="1525314"/>
    <x v="330"/>
    <n v="750"/>
    <n v="0.75"/>
    <s v="PAEX"/>
    <n v="0.16"/>
    <n v="6.7400000000000002E-2"/>
    <n v="0.3"/>
    <n v="0.7"/>
    <n v="1.8809640000000003"/>
    <n v="1.848830865"/>
    <n v="3.7297948650000006"/>
    <n v="280"/>
    <s v="93000 BOBIGNY"/>
    <s v="93000"/>
    <s v=" BOBIGNY"/>
    <s v="91100VILLABE"/>
    <s v="91100"/>
    <n v="12"/>
    <s v="VILLABE"/>
    <n v="52.249000000000002"/>
    <n v="3.7297948650000001"/>
  </r>
  <r>
    <n v="1526002"/>
    <x v="331"/>
    <n v="600"/>
    <n v="0.6"/>
    <s v="POLE"/>
    <n v="0.16"/>
    <n v="6.7400000000000002E-2"/>
    <n v="0.3"/>
    <n v="0.7"/>
    <n v="21.314822399999997"/>
    <n v="20.950694184"/>
    <n v="42.265516583999997"/>
    <n v="470"/>
    <s v="13000 MARSEILLE"/>
    <s v="13000"/>
    <s v=" MARSEILLE"/>
    <s v="91100VILLABE"/>
    <s v="91100"/>
    <n v="12"/>
    <s v="VILLABE"/>
    <n v="740.09799999999996"/>
    <n v="42.265516583999997"/>
  </r>
  <r>
    <n v="1526251"/>
    <x v="331"/>
    <n v="150"/>
    <n v="0.15"/>
    <s v="POLE"/>
    <n v="0.16"/>
    <n v="6.7400000000000002E-2"/>
    <n v="0.3"/>
    <n v="0.7"/>
    <n v="2.7084023999999998"/>
    <n v="2.6621338589999999"/>
    <n v="5.3705362589999996"/>
    <n v="140"/>
    <s v="54710 LUDRES"/>
    <s v="54710"/>
    <s v=" LUDRES"/>
    <s v="91100VILLABE"/>
    <s v="91100"/>
    <n v="12"/>
    <s v="VILLABE"/>
    <n v="376.16699999999997"/>
    <n v="5.3705362590000005"/>
  </r>
  <r>
    <n v="1526001"/>
    <x v="331"/>
    <n v="400"/>
    <n v="0.4"/>
    <s v="PAEX"/>
    <n v="0.16"/>
    <n v="6.7400000000000002E-2"/>
    <n v="0.3"/>
    <n v="0.7"/>
    <n v="5.347142400000001"/>
    <n v="5.2557953839999998"/>
    <n v="10.602937784000002"/>
    <n v="200"/>
    <s v="62780 CUCQ"/>
    <s v="62780"/>
    <s v=" CUCQ"/>
    <s v="91100VILLABE"/>
    <s v="91100"/>
    <n v="12"/>
    <s v="VILLABE"/>
    <n v="278.49700000000001"/>
    <n v="10.602937784000002"/>
  </r>
  <r>
    <n v="1526006"/>
    <x v="331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24040"/>
    <x v="331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26638"/>
    <x v="331"/>
    <n v="102"/>
    <n v="0.10199999999999999"/>
    <s v="POLE"/>
    <n v="0.16"/>
    <n v="6.7400000000000002E-2"/>
    <n v="0.3"/>
    <n v="0.7"/>
    <n v="1.3627330560000002"/>
    <n v="1.3394530329600001"/>
    <n v="2.7021860889600005"/>
    <n v="100"/>
    <s v="91100 VILLABE"/>
    <s v="91100"/>
    <s v=" VILLABE"/>
    <s v="37220ILE BOUCHARD/L''"/>
    <s v="37220"/>
    <n v="21"/>
    <s v="ILE BOUCHARD/L''"/>
    <n v="278.33600000000001"/>
    <n v="2.7021860889600005"/>
  </r>
  <r>
    <n v="1526641"/>
    <x v="331"/>
    <n v="203"/>
    <n v="0.20300000000000001"/>
    <s v="POLE"/>
    <n v="0.16"/>
    <n v="6.7400000000000002E-2"/>
    <n v="0.3"/>
    <n v="0.7"/>
    <n v="2.7263614560000002"/>
    <n v="2.6797861144600001"/>
    <n v="5.4061475704599999"/>
    <n v="205"/>
    <s v="91100 VILLABE"/>
    <s v="91100"/>
    <s v=" VILLABE"/>
    <s v="21300CHENOVE"/>
    <s v="21300"/>
    <n v="12"/>
    <s v="CHENOVE"/>
    <n v="279.79899999999998"/>
    <n v="5.4061475704599999"/>
  </r>
  <r>
    <n v="1526637"/>
    <x v="331"/>
    <n v="450"/>
    <n v="0.45"/>
    <s v="POLE"/>
    <n v="0.16"/>
    <n v="6.7400000000000002E-2"/>
    <n v="0.3"/>
    <n v="0.7"/>
    <n v="5.3740152000000005"/>
    <n v="5.2822091069999999"/>
    <n v="10.656224307"/>
    <n v="270"/>
    <s v="91100 VILLABE"/>
    <s v="91100"/>
    <s v=" VILLABE"/>
    <s v="59810LESQUIN"/>
    <s v="59810"/>
    <n v="12"/>
    <s v="LESQUIN"/>
    <n v="248.797"/>
    <n v="10.656224307"/>
  </r>
  <r>
    <n v="1526639"/>
    <x v="331"/>
    <n v="800"/>
    <n v="0.8"/>
    <s v="PAEX"/>
    <n v="0.16"/>
    <n v="6.7400000000000002E-2"/>
    <n v="0.3"/>
    <n v="0.7"/>
    <n v="9.8653824000000014"/>
    <n v="9.6968487840000002"/>
    <n v="19.562231184000002"/>
    <n v="399"/>
    <s v="91100 VILLABE"/>
    <s v="91100"/>
    <s v=" VILLABE"/>
    <s v="8090CHARLEVILLE MEZ"/>
    <s v="8090C"/>
    <n v="19"/>
    <s v="HARLEVILLE MEZ"/>
    <n v="256.911"/>
    <n v="19.562231184000002"/>
  </r>
  <r>
    <n v="1526642"/>
    <x v="331"/>
    <n v="881"/>
    <n v="0.88100000000000001"/>
    <s v="POLE"/>
    <n v="0.16"/>
    <n v="6.7400000000000002E-2"/>
    <n v="0.3"/>
    <n v="0.7"/>
    <n v="19.389344015999999"/>
    <n v="19.05810938906"/>
    <n v="38.447453405060003"/>
    <n v="435"/>
    <s v="91100 VILLABE"/>
    <s v="91100"/>
    <s v=" VILLABE"/>
    <s v="19410PERPEZAC LE NOI"/>
    <s v="19410"/>
    <n v="20"/>
    <s v="PERPEZAC LE NOI"/>
    <n v="458.50700000000001"/>
    <n v="38.447453405059996"/>
  </r>
  <r>
    <n v="1526640"/>
    <x v="331"/>
    <n v="440"/>
    <n v="0.44"/>
    <s v="GV"/>
    <n v="0.24099999999999999"/>
    <n v="0.16"/>
    <n v="1"/>
    <n v="0"/>
    <n v="3.6144794399999998"/>
    <n v="0"/>
    <n v="3.6144794399999998"/>
    <n v="140"/>
    <s v="91100 VILLABE"/>
    <s v="91100"/>
    <s v=" VILLABE"/>
    <s v="94440MAROLLES EN BRI"/>
    <s v="94440"/>
    <n v="20"/>
    <s v="MAROLLES EN BRI"/>
    <n v="34.085999999999999"/>
    <n v="3.6144794399999998"/>
  </r>
  <r>
    <n v="1525886"/>
    <x v="332"/>
    <n v="450"/>
    <n v="0.45"/>
    <s v="POLE"/>
    <n v="0.16"/>
    <n v="6.7400000000000002E-2"/>
    <n v="0.3"/>
    <n v="0.7"/>
    <n v="15.3789192"/>
    <n v="15.116195996999998"/>
    <n v="30.495115196999997"/>
    <n v="355"/>
    <s v="31390 CARBONNE"/>
    <s v="31390"/>
    <s v=" CARBONNE"/>
    <s v="91100VILLABE"/>
    <s v="91100"/>
    <n v="12"/>
    <s v="VILLABE"/>
    <n v="711.98699999999997"/>
    <n v="30.495115196999997"/>
  </r>
  <r>
    <n v="1526606"/>
    <x v="332"/>
    <n v="450"/>
    <n v="0.45"/>
    <s v="POLE"/>
    <n v="0.16"/>
    <n v="6.7400000000000002E-2"/>
    <n v="0.3"/>
    <n v="0.7"/>
    <n v="8.2206576000000009"/>
    <n v="8.080221366"/>
    <n v="16.300878965999999"/>
    <n v="450"/>
    <s v="39570 LONS LE SAUNIER"/>
    <s v="39570"/>
    <s v=" LONS LE SAUNIER"/>
    <s v="91100VILLABE"/>
    <s v="91100"/>
    <n v="12"/>
    <s v="VILLABE"/>
    <n v="380.58600000000001"/>
    <n v="16.300878965999999"/>
  </r>
  <r>
    <n v="1526605"/>
    <x v="332"/>
    <n v="1000"/>
    <n v="1"/>
    <s v="PAEX"/>
    <n v="0.16"/>
    <n v="6.7400000000000002E-2"/>
    <n v="0.3"/>
    <n v="0.7"/>
    <n v="24.790752000000001"/>
    <n v="24.367243320000004"/>
    <n v="49.157995320000005"/>
    <n v="520"/>
    <s v="67100 STRASBOURG"/>
    <s v="67100"/>
    <s v=" STRASBOURG"/>
    <s v="91100VILLABE"/>
    <s v="91100"/>
    <n v="12"/>
    <s v="VILLABE"/>
    <n v="516.47400000000005"/>
    <n v="49.157995320000005"/>
  </r>
  <r>
    <n v="1527087"/>
    <x v="332"/>
    <n v="102"/>
    <n v="0.10199999999999999"/>
    <s v="POLE"/>
    <n v="0.16"/>
    <n v="6.7400000000000002E-2"/>
    <n v="0.3"/>
    <n v="0.7"/>
    <n v="1.203427008"/>
    <n v="1.1828684632799999"/>
    <n v="2.38629547128"/>
    <n v="100"/>
    <s v="91100 VILLABE"/>
    <s v="91100"/>
    <s v=" VILLABE"/>
    <s v="62620RUITZ"/>
    <s v="62620"/>
    <n v="10"/>
    <s v="RUITZ"/>
    <n v="245.798"/>
    <n v="2.38629547128"/>
  </r>
  <r>
    <n v="1527089"/>
    <x v="332"/>
    <n v="158"/>
    <n v="0.158"/>
    <s v="POLE"/>
    <n v="0.16"/>
    <n v="6.7400000000000002E-2"/>
    <n v="0.3"/>
    <n v="0.7"/>
    <n v="2.9580330240000001"/>
    <n v="2.90749995984"/>
    <n v="5.8655329838399997"/>
    <n v="140"/>
    <s v="91100 VILLABE"/>
    <s v="91100"/>
    <s v=" VILLABE"/>
    <s v="87000LIMOGES"/>
    <s v="87000"/>
    <n v="12"/>
    <s v="LIMOGES"/>
    <n v="390.036"/>
    <n v="5.8655329838399997"/>
  </r>
  <r>
    <n v="1527088"/>
    <x v="332"/>
    <n v="439"/>
    <n v="0.439"/>
    <s v="POLE"/>
    <n v="0.16"/>
    <n v="6.7400000000000002E-2"/>
    <n v="0.3"/>
    <n v="0.7"/>
    <n v="10.868895456000001"/>
    <n v="10.68321849196"/>
    <n v="21.552113947960002"/>
    <n v="360"/>
    <s v="91100 VILLABE"/>
    <s v="91100"/>
    <s v=" VILLABE"/>
    <s v="67100STRASBOURG"/>
    <s v="67100"/>
    <n v="15"/>
    <s v="STRASBOURG"/>
    <n v="515.798"/>
    <n v="21.552113947959999"/>
  </r>
  <r>
    <n v="1527762"/>
    <x v="333"/>
    <n v="189"/>
    <n v="0.189"/>
    <s v="POLE"/>
    <n v="0.16"/>
    <n v="6.7400000000000002E-2"/>
    <n v="0.3"/>
    <n v="0.7"/>
    <n v="2.3306965920000002"/>
    <n v="2.29088052522"/>
    <n v="4.6215771172200002"/>
    <n v="155"/>
    <s v="91100 VILLABE"/>
    <s v="91100"/>
    <s v=" VILLABE"/>
    <s v="8090CHARLEVILLE MEZ"/>
    <s v="8090C"/>
    <n v="19"/>
    <s v="HARLEVILLE MEZ"/>
    <n v="256.911"/>
    <n v="4.6215771172200002"/>
  </r>
  <r>
    <n v="1527826"/>
    <x v="333"/>
    <n v="170"/>
    <n v="0.17"/>
    <s v="POLE"/>
    <n v="0.16"/>
    <n v="6.7400000000000002E-2"/>
    <n v="0.3"/>
    <n v="0.7"/>
    <n v="6.0420312000000012"/>
    <n v="5.9388131670000011"/>
    <n v="11.980844367000003"/>
    <n v="159"/>
    <s v="91100 VILLABE"/>
    <s v="91100"/>
    <s v=" VILLABE"/>
    <s v="13000MARSEILLE"/>
    <s v="13000"/>
    <n v="14"/>
    <s v="MARSEILLE"/>
    <n v="740.44500000000005"/>
    <n v="11.980844367000001"/>
  </r>
  <r>
    <n v="1527763"/>
    <x v="333"/>
    <n v="227"/>
    <n v="0.22700000000000001"/>
    <s v="POLE"/>
    <n v="0.16"/>
    <n v="6.7400000000000002E-2"/>
    <n v="0.3"/>
    <n v="0.7"/>
    <n v="5.8966972799999997"/>
    <n v="5.7959620347999996"/>
    <n v="11.6926593148"/>
    <n v="165"/>
    <s v="91100 VILLABE"/>
    <s v="91100"/>
    <s v=" VILLABE"/>
    <s v="26750ROMANS SUR ISER"/>
    <s v="26750"/>
    <n v="20"/>
    <s v="ROMANS SUR ISER"/>
    <n v="541.17999999999995"/>
    <n v="11.692659314799998"/>
  </r>
  <r>
    <n v="1527824"/>
    <x v="333"/>
    <n v="378"/>
    <n v="0.378"/>
    <s v="PAEX"/>
    <n v="0.16"/>
    <n v="6.7400000000000002E-2"/>
    <n v="0.3"/>
    <n v="0.7"/>
    <n v="0"/>
    <n v="0"/>
    <n v="0"/>
    <n v="178"/>
    <s v="91100 VILLABE"/>
    <s v="91100"/>
    <s v=" VILLABE"/>
    <m/>
    <s v=""/>
    <n v="0"/>
    <e v="#VALUE!"/>
    <n v="0"/>
    <n v="0"/>
  </r>
  <r>
    <n v="1527825"/>
    <x v="333"/>
    <n v="378"/>
    <n v="0.378"/>
    <s v="PAEX"/>
    <n v="0.16"/>
    <n v="6.7400000000000002E-2"/>
    <n v="0.3"/>
    <n v="0.7"/>
    <n v="4.5141727679999999"/>
    <n v="4.4370556498799996"/>
    <n v="8.9512284178799995"/>
    <n v="178"/>
    <s v="91100 VILLABE"/>
    <s v="91100"/>
    <s v=" VILLABE"/>
    <s v="59810LESQUIN"/>
    <s v="59810"/>
    <n v="12"/>
    <s v="LESQUIN"/>
    <n v="248.797"/>
    <n v="8.9512284178799995"/>
  </r>
  <r>
    <n v="1527764"/>
    <x v="333"/>
    <n v="604"/>
    <n v="0.60399999999999998"/>
    <s v="PAEX"/>
    <n v="0.16"/>
    <n v="6.7400000000000002E-2"/>
    <n v="0.3"/>
    <n v="0.7"/>
    <n v="7.7166846720000004"/>
    <n v="7.5848579755199994"/>
    <n v="15.30154264752"/>
    <n v="220"/>
    <s v="91100 VILLABE"/>
    <s v="91100"/>
    <s v=" VILLABE"/>
    <s v="59100ROUBAIX"/>
    <s v="59100"/>
    <n v="12"/>
    <s v="ROUBAIX"/>
    <n v="266.166"/>
    <n v="15.301542647519998"/>
  </r>
  <r>
    <n v="1527158"/>
    <x v="333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27944"/>
    <x v="334"/>
    <n v="300"/>
    <n v="0.3"/>
    <s v="PAEX"/>
    <n v="0.16"/>
    <n v="6.7400000000000002E-2"/>
    <n v="0.3"/>
    <n v="0.7"/>
    <n v="4.0052879999999993"/>
    <n v="3.9368643299999997"/>
    <n v="7.942152329999999"/>
    <n v="188"/>
    <s v="21300 CHENOVE"/>
    <s v="21300"/>
    <s v=" CHENOVE"/>
    <s v="91100VILLABE"/>
    <s v="91100"/>
    <n v="12"/>
    <s v="VILLABE"/>
    <n v="278.14499999999998"/>
    <n v="7.942152329999999"/>
  </r>
  <r>
    <n v="1528562"/>
    <x v="334"/>
    <n v="102"/>
    <n v="0.10199999999999999"/>
    <s v="POLE"/>
    <n v="0.16"/>
    <n v="6.7400000000000002E-2"/>
    <n v="0.3"/>
    <n v="0.7"/>
    <n v="3.8131027200000003"/>
    <n v="3.7479622152000003"/>
    <n v="7.561064935200001"/>
    <n v="200"/>
    <s v="91100 VILLABE"/>
    <s v="91100"/>
    <s v=" VILLABE"/>
    <s v="83170BRIGNOLES"/>
    <s v="83170"/>
    <n v="14"/>
    <s v="BRIGNOLES"/>
    <n v="778.82"/>
    <n v="7.5610649352000001"/>
  </r>
  <r>
    <n v="1528561"/>
    <x v="334"/>
    <n v="203"/>
    <n v="0.20300000000000001"/>
    <s v="POLE"/>
    <n v="0.16"/>
    <n v="6.7400000000000002E-2"/>
    <n v="0.3"/>
    <n v="0.7"/>
    <n v="2.7263614560000002"/>
    <n v="2.6797861144600001"/>
    <n v="5.4061475704599999"/>
    <n v="205"/>
    <s v="91100 VILLABE"/>
    <s v="91100"/>
    <s v=" VILLABE"/>
    <s v="21300CHENOVE"/>
    <s v="21300"/>
    <n v="12"/>
    <s v="CHENOVE"/>
    <n v="279.79899999999998"/>
    <n v="5.4061475704599999"/>
  </r>
  <r>
    <n v="1528340"/>
    <x v="335"/>
    <n v="150"/>
    <n v="0.15"/>
    <s v="POLE"/>
    <n v="0.16"/>
    <n v="6.7400000000000002E-2"/>
    <n v="0.3"/>
    <n v="0.7"/>
    <n v="3.2836824"/>
    <n v="3.2275861589999999"/>
    <n v="6.5112685589999995"/>
    <n v="280"/>
    <s v="19410 PERPEZAC LE NOI"/>
    <s v="19410"/>
    <s v=" PERPEZAC LE NOI"/>
    <s v="91100VILLABE"/>
    <s v="91100"/>
    <n v="12"/>
    <s v="VILLABE"/>
    <n v="456.06700000000001"/>
    <n v="6.5112685590000003"/>
  </r>
  <r>
    <n v="1527394"/>
    <x v="335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28616"/>
    <x v="335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27033"/>
    <x v="335"/>
    <n v="150"/>
    <n v="0.15"/>
    <s v="POLE"/>
    <n v="0.16"/>
    <n v="6.7400000000000002E-2"/>
    <n v="0.3"/>
    <n v="0.7"/>
    <n v="1.6760231999999999"/>
    <n v="1.6473911370000001"/>
    <n v="3.323414337"/>
    <n v="130"/>
    <s v="37000 TOURS"/>
    <s v="37000"/>
    <s v=" TOURS"/>
    <s v="91100VILLABE"/>
    <s v="91100"/>
    <n v="12"/>
    <s v="VILLABE"/>
    <n v="232.78100000000001"/>
    <n v="3.323414337"/>
  </r>
  <r>
    <n v="1528167"/>
    <x v="335"/>
    <n v="300"/>
    <n v="0.3"/>
    <s v="PAEX"/>
    <n v="0.16"/>
    <n v="6.7400000000000002E-2"/>
    <n v="0.3"/>
    <n v="0.7"/>
    <n v="4.5534527999999996"/>
    <n v="4.4756646479999995"/>
    <n v="9.0291174479999992"/>
    <n v="175"/>
    <s v="53120 GORRON"/>
    <s v="53120"/>
    <s v=" GORRON"/>
    <s v="91100VILLABE"/>
    <s v="91100"/>
    <n v="12"/>
    <s v="VILLABE"/>
    <n v="316.21199999999999"/>
    <n v="9.0291174479999992"/>
  </r>
  <r>
    <n v="1528261"/>
    <x v="335"/>
    <n v="300"/>
    <n v="0.3"/>
    <s v="PAEX"/>
    <n v="0.16"/>
    <n v="6.7400000000000002E-2"/>
    <n v="0.3"/>
    <n v="0.7"/>
    <n v="7.402795199999999"/>
    <n v="7.2763307819999996"/>
    <n v="14.679125981999999"/>
    <n v="165"/>
    <s v="67400 ILLKIRCH GRAFFEN"/>
    <s v="67400"/>
    <s v=" ILLKIRCH GRAFFEN"/>
    <s v="91100VILLABE"/>
    <s v="91100"/>
    <n v="12"/>
    <s v="VILLABE"/>
    <n v="514.08299999999997"/>
    <n v="14.679125982"/>
  </r>
  <r>
    <n v="1527549"/>
    <x v="335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27104"/>
    <x v="335"/>
    <n v="150"/>
    <n v="0.15"/>
    <s v="PAEX"/>
    <n v="0.16"/>
    <n v="6.7400000000000002E-2"/>
    <n v="0.3"/>
    <n v="0.7"/>
    <n v="3.2002847999999999"/>
    <n v="3.145613268"/>
    <n v="6.3458980680000003"/>
    <n v="130"/>
    <s v="85200 FONTENAY LE COM"/>
    <s v="85200"/>
    <s v=" FONTENAY LE COM"/>
    <s v="91100VILLABE"/>
    <s v="91100"/>
    <n v="12"/>
    <s v="VILLABE"/>
    <n v="444.48399999999998"/>
    <n v="6.3458980679999994"/>
  </r>
  <r>
    <n v="1529254"/>
    <x v="335"/>
    <n v="152"/>
    <n v="0.152"/>
    <s v="POLE"/>
    <n v="0.16"/>
    <n v="6.7400000000000002E-2"/>
    <n v="0.3"/>
    <n v="0.7"/>
    <n v="6.4518528000000002"/>
    <n v="6.3416336479999993"/>
    <n v="12.793486447999999"/>
    <n v="196"/>
    <s v="91100 VILLABE"/>
    <s v="91100"/>
    <s v=" VILLABE"/>
    <s v="6520GRASSE"/>
    <s v="6520G"/>
    <n v="10"/>
    <s v="RASSE"/>
    <n v="884.3"/>
    <n v="12.793486447999998"/>
  </r>
  <r>
    <n v="1529440"/>
    <x v="335"/>
    <n v="220"/>
    <n v="0.22"/>
    <s v="POLE"/>
    <n v="0.16"/>
    <n v="6.7400000000000002E-2"/>
    <n v="0.3"/>
    <n v="0.7"/>
    <n v="3.3451651199999999"/>
    <n v="3.2880185491999998"/>
    <n v="6.6331836691999992"/>
    <n v="210"/>
    <s v="91100 VILLABE"/>
    <s v="91100"/>
    <s v=" VILLABE"/>
    <s v="53120GORRON"/>
    <s v="53120"/>
    <n v="11"/>
    <s v="GORRON"/>
    <n v="316.77699999999999"/>
    <n v="6.6331836692000001"/>
  </r>
  <r>
    <n v="1529251"/>
    <x v="335"/>
    <n v="303"/>
    <n v="0.30299999999999999"/>
    <s v="POLE"/>
    <n v="0.16"/>
    <n v="6.7400000000000002E-2"/>
    <n v="0.3"/>
    <n v="0.7"/>
    <n v="3.8620864800000003"/>
    <n v="3.7961091692999998"/>
    <n v="7.6581956492999996"/>
    <n v="215"/>
    <s v="91100 VILLABE"/>
    <s v="91100"/>
    <s v=" VILLABE"/>
    <s v="59200TOURCOING"/>
    <s v="59200"/>
    <n v="14"/>
    <s v="TOURCOING"/>
    <n v="265.54500000000002"/>
    <n v="7.6581956493000005"/>
  </r>
  <r>
    <n v="1529252"/>
    <x v="335"/>
    <n v="303"/>
    <n v="0.30299999999999999"/>
    <s v="POLE"/>
    <n v="0.16"/>
    <n v="6.7400000000000002E-2"/>
    <n v="0.3"/>
    <n v="0.7"/>
    <n v="3.6185035679999999"/>
    <n v="3.5566874653799996"/>
    <n v="7.1751910333799991"/>
    <n v="215"/>
    <s v="91100 VILLABE"/>
    <s v="91100"/>
    <s v=" VILLABE"/>
    <s v="59810LESQUIN"/>
    <s v="59810"/>
    <n v="12"/>
    <s v="LESQUIN"/>
    <n v="248.797"/>
    <n v="7.17519103338"/>
  </r>
  <r>
    <n v="1529667"/>
    <x v="335"/>
    <n v="300"/>
    <n v="0.3"/>
    <s v="POLE"/>
    <n v="0.16"/>
    <n v="6.7400000000000002E-2"/>
    <n v="0.3"/>
    <n v="0.7"/>
    <n v="10.662408000000001"/>
    <n v="10.48025853"/>
    <n v="21.14266653"/>
    <n v="340"/>
    <s v="91100 VILLABE"/>
    <s v="91100"/>
    <s v=" VILLABE"/>
    <s v="13000MARSEILLE"/>
    <s v="13000"/>
    <n v="14"/>
    <s v="MARSEILLE"/>
    <n v="740.44500000000005"/>
    <n v="21.142666530000003"/>
  </r>
  <r>
    <n v="1529322"/>
    <x v="336"/>
    <n v="750"/>
    <n v="0.75"/>
    <s v="POLE"/>
    <n v="0.16"/>
    <n v="6.7400000000000002E-2"/>
    <n v="0.3"/>
    <n v="0.7"/>
    <n v="26.643528"/>
    <n v="26.18836773"/>
    <n v="52.831895729999999"/>
    <n v="470"/>
    <s v="13000 MARSEILLE"/>
    <s v="13000"/>
    <s v=" MARSEILLE"/>
    <s v="91100VILLABE"/>
    <s v="91100"/>
    <n v="12"/>
    <s v="VILLABE"/>
    <n v="740.09799999999996"/>
    <n v="52.831895729999999"/>
  </r>
  <r>
    <n v="1529287"/>
    <x v="336"/>
    <n v="150"/>
    <n v="0.15"/>
    <s v="POLE"/>
    <n v="0.16"/>
    <n v="6.7400000000000002E-2"/>
    <n v="0.3"/>
    <n v="0.7"/>
    <n v="4.1551992000000002"/>
    <n v="4.0842145470000002"/>
    <n v="8.2394137470000004"/>
    <n v="195"/>
    <s v="33520 BRUGES"/>
    <s v="33520"/>
    <s v=" BRUGES"/>
    <s v="91100VILLABE"/>
    <s v="91100"/>
    <n v="12"/>
    <s v="VILLABE"/>
    <n v="577.11099999999999"/>
    <n v="8.2394137470000004"/>
  </r>
  <r>
    <n v="1529321"/>
    <x v="336"/>
    <n v="150"/>
    <n v="0.15"/>
    <s v="PAEX"/>
    <n v="0.16"/>
    <n v="6.7400000000000002E-2"/>
    <n v="0.3"/>
    <n v="0.7"/>
    <n v="2.0051784000000001"/>
    <n v="1.970923269"/>
    <n v="3.9761016690000002"/>
    <n v="158"/>
    <s v="62780 CUCQ"/>
    <s v="62780"/>
    <s v=" CUCQ"/>
    <s v="91100VILLABE"/>
    <s v="91100"/>
    <n v="12"/>
    <s v="VILLABE"/>
    <n v="278.49700000000001"/>
    <n v="3.9761016690000002"/>
  </r>
  <r>
    <n v="1528534"/>
    <x v="336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28627"/>
    <x v="336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29326"/>
    <x v="336"/>
    <n v="300"/>
    <n v="0.3"/>
    <s v="POLE"/>
    <n v="0.16"/>
    <n v="6.7400000000000002E-2"/>
    <n v="0.3"/>
    <n v="0.7"/>
    <n v="3.7158191999999999"/>
    <n v="3.6523406220000001"/>
    <n v="7.368159822"/>
    <n v="200"/>
    <s v="8090 CHARLEVILLE MEZ"/>
    <s v="08090"/>
    <s v="CHARLEVILLE MEZ"/>
    <s v="91100VILLABE"/>
    <s v="91100"/>
    <n v="12"/>
    <s v="VILLABE"/>
    <n v="258.04300000000001"/>
    <n v="7.368159822"/>
  </r>
  <r>
    <n v="1528622"/>
    <x v="336"/>
    <n v="150"/>
    <n v="0.15"/>
    <s v="PAEX"/>
    <n v="0.16"/>
    <n v="6.7400000000000002E-2"/>
    <n v="0.3"/>
    <n v="0.7"/>
    <n v="2.8012535999999999"/>
    <n v="2.753398851"/>
    <n v="5.5546524509999999"/>
    <n v="125"/>
    <s v="87000 LIMOGES"/>
    <s v="87000"/>
    <s v=" LIMOGES"/>
    <s v="91100VILLABE"/>
    <s v="91100"/>
    <n v="12"/>
    <s v="VILLABE"/>
    <n v="389.06299999999999"/>
    <n v="5.5546524509999999"/>
  </r>
  <r>
    <n v="1530105"/>
    <x v="336"/>
    <n v="152"/>
    <n v="0.152"/>
    <s v="POLE"/>
    <n v="0.16"/>
    <n v="6.7400000000000002E-2"/>
    <n v="0.3"/>
    <n v="0.7"/>
    <n v="1.8152229120000001"/>
    <n v="1.78421285392"/>
    <n v="3.59943576592"/>
    <n v="100"/>
    <s v="91100 VILLABE"/>
    <s v="91100"/>
    <s v=" VILLABE"/>
    <s v="59810LESQUIN"/>
    <s v="59810"/>
    <n v="12"/>
    <s v="LESQUIN"/>
    <n v="248.797"/>
    <n v="3.59943576592"/>
  </r>
  <r>
    <n v="1530106"/>
    <x v="336"/>
    <n v="121"/>
    <n v="0.121"/>
    <s v="POLE"/>
    <n v="0.16"/>
    <n v="6.7400000000000002E-2"/>
    <n v="0.3"/>
    <n v="0.7"/>
    <n v="2.5860236159999999"/>
    <n v="2.5418457125600002"/>
    <n v="5.1278693285600001"/>
    <n v="145"/>
    <s v="91100 VILLABE"/>
    <s v="91100"/>
    <s v=" VILLABE"/>
    <s v="69800ST PRIEST"/>
    <s v="69800"/>
    <n v="14"/>
    <s v="ST PRIEST"/>
    <n v="445.25200000000001"/>
    <n v="5.1278693285599992"/>
  </r>
  <r>
    <n v="1529665"/>
    <x v="336"/>
    <n v="385"/>
    <n v="0.38500000000000001"/>
    <s v="POLE"/>
    <n v="0.16"/>
    <n v="6.7400000000000002E-2"/>
    <n v="0.3"/>
    <n v="0.7"/>
    <n v="13.683423600000001"/>
    <n v="13.449665113500002"/>
    <n v="27.133088713500001"/>
    <n v="444.15"/>
    <s v="91100 VILLABE"/>
    <s v="91100"/>
    <s v=" VILLABE"/>
    <s v="13000MARSEILLE"/>
    <s v="13000"/>
    <n v="14"/>
    <s v="MARSEILLE"/>
    <n v="740.44500000000005"/>
    <n v="27.133088713500005"/>
  </r>
  <r>
    <n v="1529666"/>
    <x v="336"/>
    <n v="385"/>
    <n v="0.38500000000000001"/>
    <s v="POLE"/>
    <n v="0.16"/>
    <n v="6.7400000000000002E-2"/>
    <n v="0.3"/>
    <n v="0.7"/>
    <n v="13.683423600000001"/>
    <n v="13.449665113500002"/>
    <n v="27.133088713500001"/>
    <n v="444.15"/>
    <s v="91100 VILLABE"/>
    <s v="91100"/>
    <s v=" VILLABE"/>
    <s v="13000MARSEILLE"/>
    <s v="13000"/>
    <n v="14"/>
    <s v="MARSEILLE"/>
    <n v="740.44500000000005"/>
    <n v="27.133088713500005"/>
  </r>
  <r>
    <n v="1529571"/>
    <x v="337"/>
    <n v="450"/>
    <n v="0.45"/>
    <s v="POLE"/>
    <n v="0.16"/>
    <n v="6.7400000000000002E-2"/>
    <n v="0.3"/>
    <n v="0.7"/>
    <n v="9.8510472"/>
    <n v="9.6827584770000001"/>
    <n v="19.533805677"/>
    <n v="280"/>
    <s v="19410 PERPEZAC LE NOI"/>
    <s v="19410"/>
    <s v=" PERPEZAC LE NOI"/>
    <s v="91100VILLABE"/>
    <s v="91100"/>
    <n v="12"/>
    <s v="VILLABE"/>
    <n v="456.06700000000001"/>
    <n v="19.533805677"/>
  </r>
  <r>
    <n v="1529991"/>
    <x v="337"/>
    <n v="450"/>
    <n v="0.45"/>
    <s v="POLE"/>
    <n v="0.16"/>
    <n v="6.7400000000000002E-2"/>
    <n v="0.3"/>
    <n v="0.7"/>
    <n v="8.2206576000000009"/>
    <n v="8.080221366"/>
    <n v="16.300878965999999"/>
    <n v="500"/>
    <s v="39570 LONS LE SAUNIER"/>
    <s v="39570"/>
    <s v=" LONS LE SAUNIER"/>
    <s v="91100VILLABE"/>
    <s v="91100"/>
    <n v="12"/>
    <s v="VILLABE"/>
    <n v="380.58600000000001"/>
    <n v="16.300878965999999"/>
  </r>
  <r>
    <n v="1529951"/>
    <x v="337"/>
    <n v="300"/>
    <n v="0.3"/>
    <s v="POLE"/>
    <n v="0.16"/>
    <n v="6.7400000000000002E-2"/>
    <n v="0.3"/>
    <n v="0.7"/>
    <n v="5.4168047999999995"/>
    <n v="5.3242677179999998"/>
    <n v="10.741072517999999"/>
    <n v="210"/>
    <s v="54710 LUDRES"/>
    <s v="54710"/>
    <s v=" LUDRES"/>
    <s v="91100VILLABE"/>
    <s v="91100"/>
    <n v="12"/>
    <s v="VILLABE"/>
    <n v="376.16699999999997"/>
    <n v="10.741072518000001"/>
  </r>
  <r>
    <n v="1529943"/>
    <x v="337"/>
    <n v="150"/>
    <n v="0.15"/>
    <s v="PAEX"/>
    <n v="0.16"/>
    <n v="6.7400000000000002E-2"/>
    <n v="0.3"/>
    <n v="0.7"/>
    <n v="1.9215215999999999"/>
    <n v="1.888695606"/>
    <n v="3.8102172059999999"/>
    <n v="158"/>
    <s v="59200 TOURCOING"/>
    <s v="59200"/>
    <s v=" TOURCOING"/>
    <s v="91100VILLABE"/>
    <s v="91100"/>
    <n v="12"/>
    <s v="VILLABE"/>
    <n v="266.87799999999999"/>
    <n v="3.8102172059999999"/>
  </r>
  <r>
    <n v="1529990"/>
    <x v="337"/>
    <n v="1000"/>
    <n v="1"/>
    <s v="PAEX"/>
    <n v="0.16"/>
    <n v="6.7400000000000002E-2"/>
    <n v="0.3"/>
    <n v="0.7"/>
    <n v="24.790752000000001"/>
    <n v="24.367243320000004"/>
    <n v="49.157995320000005"/>
    <n v="450"/>
    <s v="67100 STRASBOURG"/>
    <s v="67100"/>
    <s v=" STRASBOURG"/>
    <s v="91100VILLABE"/>
    <s v="91100"/>
    <n v="12"/>
    <s v="VILLABE"/>
    <n v="516.47400000000005"/>
    <n v="49.157995320000005"/>
  </r>
  <r>
    <n v="1530349"/>
    <x v="338"/>
    <n v="150"/>
    <n v="0.15"/>
    <s v="PAEX"/>
    <n v="0.16"/>
    <n v="6.7400000000000002E-2"/>
    <n v="0.3"/>
    <n v="0.7"/>
    <n v="2.9440008"/>
    <n v="2.8937074530000002"/>
    <n v="5.8377082530000006"/>
    <n v="130"/>
    <s v="44260 LAVAU SUR LOIRE"/>
    <s v="44260"/>
    <s v=" LAVAU SUR LOIRE"/>
    <s v="91100VILLABE"/>
    <s v="91100"/>
    <n v="12"/>
    <s v="VILLABE"/>
    <n v="408.88900000000001"/>
    <n v="5.8377082530000006"/>
  </r>
  <r>
    <n v="1530534"/>
    <x v="338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30688"/>
    <x v="338"/>
    <n v="188"/>
    <n v="0.188"/>
    <s v="PAEX"/>
    <n v="0.16"/>
    <n v="6.7400000000000002E-2"/>
    <n v="0.3"/>
    <n v="0.7"/>
    <n v="2.2612248960000003"/>
    <n v="2.22259563736"/>
    <n v="4.4838205333600003"/>
    <n v="100"/>
    <s v="91100 VILLABE"/>
    <s v="91100"/>
    <s v=" VILLABE"/>
    <s v="59243QUAROUBLE"/>
    <s v="59243"/>
    <n v="14"/>
    <s v="QUAROUBLE"/>
    <n v="250.57900000000001"/>
    <n v="4.4838205333600003"/>
  </r>
  <r>
    <n v="1530687"/>
    <x v="338"/>
    <n v="150"/>
    <n v="0.15"/>
    <s v="GV"/>
    <n v="0.24099999999999999"/>
    <n v="0.24099999999999999"/>
    <n v="1"/>
    <n v="0"/>
    <n v="1.2322088999999998"/>
    <n v="0"/>
    <n v="1.2322088999999998"/>
    <n v="80"/>
    <s v="91100 VILLABE"/>
    <s v="91100"/>
    <s v=" VILLABE"/>
    <s v="94440MAROLLES EN BRI"/>
    <s v="94440"/>
    <n v="20"/>
    <s v="MAROLLES EN BRI"/>
    <n v="34.085999999999999"/>
    <n v="1.2322088999999998"/>
  </r>
  <r>
    <n v="1531243"/>
    <x v="339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31466"/>
    <x v="339"/>
    <n v="149"/>
    <n v="0.14899999999999999"/>
    <s v="PAEX"/>
    <n v="0.16"/>
    <n v="6.7400000000000002E-2"/>
    <n v="0.3"/>
    <n v="0.7"/>
    <n v="0.28289020799999998"/>
    <n v="0.27805750028000004"/>
    <n v="0.56094770828000007"/>
    <n v="80"/>
    <s v="91100 VILLABE"/>
    <s v="91100"/>
    <s v=" VILLABE"/>
    <s v="75003PARIS 03"/>
    <s v="75003"/>
    <n v="13"/>
    <s v="PARIS 03"/>
    <n v="39.554000000000002"/>
    <n v="0.56094770828000007"/>
  </r>
  <r>
    <n v="1531460"/>
    <x v="339"/>
    <n v="151"/>
    <n v="0.151"/>
    <s v="PAEX"/>
    <n v="0.16"/>
    <n v="6.7400000000000002E-2"/>
    <n v="0.3"/>
    <n v="0.7"/>
    <n v="1.8161965920000001"/>
    <n v="1.7851699002200001"/>
    <n v="3.6013664922200004"/>
    <n v="100"/>
    <s v="91100 VILLABE"/>
    <s v="91100"/>
    <s v=" VILLABE"/>
    <s v="59243QUAROUBLE"/>
    <s v="59243"/>
    <n v="14"/>
    <s v="QUAROUBLE"/>
    <n v="250.57900000000001"/>
    <n v="3.6013664922199999"/>
  </r>
  <r>
    <n v="1532026"/>
    <x v="339"/>
    <n v="203"/>
    <n v="0.20300000000000001"/>
    <s v="POLE"/>
    <n v="0.16"/>
    <n v="6.7400000000000002E-2"/>
    <n v="0.3"/>
    <n v="0.7"/>
    <n v="2.7263614560000002"/>
    <n v="2.6797861144600001"/>
    <n v="5.4061475704599999"/>
    <n v="205"/>
    <s v="91100 VILLABE"/>
    <s v="91100"/>
    <s v=" VILLABE"/>
    <s v="21300CHENOVE"/>
    <s v="21300"/>
    <n v="12"/>
    <s v="CHENOVE"/>
    <n v="279.79899999999998"/>
    <n v="5.4061475704599999"/>
  </r>
  <r>
    <n v="1532028"/>
    <x v="339"/>
    <n v="440"/>
    <n v="0.44"/>
    <s v="POLE"/>
    <n v="0.16"/>
    <n v="6.7400000000000002E-2"/>
    <n v="0.3"/>
    <n v="0.7"/>
    <n v="8.0352096"/>
    <n v="7.8979414359999991"/>
    <n v="15.933151035999998"/>
    <n v="390"/>
    <s v="91100 VILLABE"/>
    <s v="91100"/>
    <s v=" VILLABE"/>
    <s v="39570LONS LE SAUNIER"/>
    <s v="39570"/>
    <n v="20"/>
    <s v="LONS LE SAUNIER"/>
    <n v="380.45499999999998"/>
    <n v="15.933151035999998"/>
  </r>
  <r>
    <n v="1532330"/>
    <x v="340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532016"/>
    <x v="340"/>
    <n v="150"/>
    <n v="0.15"/>
    <s v="PAEX"/>
    <n v="0.16"/>
    <n v="6.7400000000000002E-2"/>
    <n v="0.3"/>
    <n v="0.7"/>
    <n v="1.2471839999999998"/>
    <n v="1.2258779399999999"/>
    <n v="2.47306194"/>
    <n v="200"/>
    <s v="76380 CANTELEU"/>
    <s v="76380"/>
    <s v=" CANTELEU"/>
    <s v="91100VILLABE"/>
    <s v="91100"/>
    <n v="12"/>
    <s v="VILLABE"/>
    <n v="173.22"/>
    <n v="2.47306194"/>
  </r>
  <r>
    <n v="1532335"/>
    <x v="340"/>
    <n v="300"/>
    <n v="0.3"/>
    <s v="PAEX"/>
    <n v="0.16"/>
    <n v="6.7400000000000002E-2"/>
    <n v="0.3"/>
    <n v="0.7"/>
    <n v="3.7158191999999999"/>
    <n v="3.6523406220000001"/>
    <n v="7.368159822"/>
    <n v="200"/>
    <s v="8090 CHARLEVILLE MEZ"/>
    <s v="08090"/>
    <s v="CHARLEVILLE MEZ"/>
    <s v="91100VILLABE"/>
    <s v="91100"/>
    <n v="12"/>
    <s v="VILLABE"/>
    <n v="258.04300000000001"/>
    <n v="7.368159822"/>
  </r>
  <r>
    <n v="1532456"/>
    <x v="340"/>
    <n v="265"/>
    <n v="0.26500000000000001"/>
    <s v="PAEX"/>
    <n v="0.16"/>
    <n v="6.7400000000000002E-2"/>
    <n v="0.3"/>
    <n v="0.7"/>
    <n v="3.5704785599999997"/>
    <n v="3.5094828845999997"/>
    <n v="7.0799614445999994"/>
    <n v="100"/>
    <s v="91100 VILLABE"/>
    <s v="91100"/>
    <s v=" VILLABE"/>
    <s v="62780CUCQ"/>
    <s v="62780"/>
    <n v="9"/>
    <s v="CUCQ"/>
    <n v="280.69799999999998"/>
    <n v="7.0799614445999994"/>
  </r>
  <r>
    <n v="1531070"/>
    <x v="341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30786"/>
    <x v="341"/>
    <n v="750"/>
    <n v="0.75"/>
    <s v="PAEX"/>
    <n v="0.16"/>
    <n v="6.7400000000000002E-2"/>
    <n v="0.3"/>
    <n v="0.7"/>
    <n v="27.617292000000006"/>
    <n v="27.145496595000001"/>
    <n v="54.762788595000004"/>
    <n v="480"/>
    <s v="64230 SAUVAGNON"/>
    <s v="64230"/>
    <s v=" SAUVAGNON"/>
    <s v="91100VILLABE"/>
    <s v="91100"/>
    <n v="12"/>
    <s v="VILLABE"/>
    <n v="767.14700000000005"/>
    <n v="54.762788595000004"/>
  </r>
  <r>
    <n v="1532074"/>
    <x v="341"/>
    <n v="750"/>
    <n v="0.75"/>
    <s v="PAEX"/>
    <n v="0.16"/>
    <n v="6.7400000000000002E-2"/>
    <n v="0.3"/>
    <n v="0.7"/>
    <n v="27.617292000000006"/>
    <n v="27.145496595000001"/>
    <n v="54.762788595000004"/>
    <n v="480"/>
    <s v="64230 SAUVAGNON"/>
    <s v="64230"/>
    <s v=" SAUVAGNON"/>
    <s v="91100VILLABE"/>
    <s v="91100"/>
    <n v="12"/>
    <s v="VILLABE"/>
    <n v="767.14700000000005"/>
    <n v="54.762788595000004"/>
  </r>
  <r>
    <n v="1532919"/>
    <x v="341"/>
    <n v="227"/>
    <n v="0.22700000000000001"/>
    <s v="POLE"/>
    <n v="0.16"/>
    <n v="6.7400000000000002E-2"/>
    <n v="0.3"/>
    <n v="0.7"/>
    <n v="5.8966972799999997"/>
    <n v="5.7959620347999996"/>
    <n v="11.6926593148"/>
    <n v="165"/>
    <s v="91100 VILLABE"/>
    <s v="91100"/>
    <s v=" VILLABE"/>
    <s v="26750ROMANS SUR ISER"/>
    <s v="26750"/>
    <n v="20"/>
    <s v="ROMANS SUR ISER"/>
    <n v="541.17999999999995"/>
    <n v="11.692659314799998"/>
  </r>
  <r>
    <n v="1532917"/>
    <x v="341"/>
    <n v="100"/>
    <n v="0.1"/>
    <s v="POLE"/>
    <n v="0.16"/>
    <n v="6.7400000000000002E-2"/>
    <n v="0.3"/>
    <n v="0.7"/>
    <n v="2.4758304000000004"/>
    <n v="2.4335349640000001"/>
    <n v="4.909365364000001"/>
    <n v="185"/>
    <s v="91100 VILLABE"/>
    <s v="91100"/>
    <s v=" VILLABE"/>
    <s v="67100STRASBOURG"/>
    <s v="67100"/>
    <n v="15"/>
    <s v="STRASBOURG"/>
    <n v="515.798"/>
    <n v="4.9093653640000001"/>
  </r>
  <r>
    <n v="1532918"/>
    <x v="341"/>
    <n v="100"/>
    <n v="0.1"/>
    <s v="POLE"/>
    <n v="0.16"/>
    <n v="6.7400000000000002E-2"/>
    <n v="0.3"/>
    <n v="0.7"/>
    <n v="1.7285568"/>
    <n v="1.6990272879999999"/>
    <n v="3.4275840879999997"/>
    <n v="190"/>
    <s v="91100 VILLABE"/>
    <s v="91100"/>
    <s v=" VILLABE"/>
    <s v="42153RIORGES"/>
    <s v="42153"/>
    <n v="12"/>
    <s v="RIORGES"/>
    <n v="360.11599999999999"/>
    <n v="3.4275840879999997"/>
  </r>
  <r>
    <n v="1532331"/>
    <x v="342"/>
    <n v="150"/>
    <n v="0.15"/>
    <s v="POLE"/>
    <n v="0.16"/>
    <n v="6.7400000000000002E-2"/>
    <n v="0.3"/>
    <n v="0.7"/>
    <n v="5.3287055999999993"/>
    <n v="5.2376735459999999"/>
    <n v="10.566379145999999"/>
    <n v="570"/>
    <s v="13000 MARSEILLE"/>
    <s v="13000"/>
    <s v=" MARSEILLE"/>
    <s v="91100VILLABE"/>
    <s v="91100"/>
    <n v="12"/>
    <s v="VILLABE"/>
    <n v="740.09799999999996"/>
    <n v="10.566379145999999"/>
  </r>
  <r>
    <n v="1532436"/>
    <x v="342"/>
    <n v="150"/>
    <n v="0.15"/>
    <s v="POLE"/>
    <n v="0.16"/>
    <n v="6.7400000000000002E-2"/>
    <n v="0.3"/>
    <n v="0.7"/>
    <n v="2.7402191999999999"/>
    <n v="2.693407122"/>
    <n v="5.4336263220000003"/>
    <n v="165"/>
    <s v="39570 LONS LE SAUNIER"/>
    <s v="39570"/>
    <s v=" LONS LE SAUNIER"/>
    <s v="91100VILLABE"/>
    <s v="91100"/>
    <n v="12"/>
    <s v="VILLABE"/>
    <n v="380.58600000000001"/>
    <n v="5.4336263220000003"/>
  </r>
  <r>
    <n v="1533095"/>
    <x v="342"/>
    <n v="150"/>
    <n v="0.15"/>
    <s v="PAEX"/>
    <n v="0.16"/>
    <n v="6.7400000000000002E-2"/>
    <n v="0.3"/>
    <n v="0.7"/>
    <n v="1.9215215999999999"/>
    <n v="1.888695606"/>
    <n v="3.8102172059999999"/>
    <n v="193"/>
    <s v="59200 TOURCOING"/>
    <s v="59200"/>
    <s v=" TOURCOING"/>
    <s v="91100VILLABE"/>
    <s v="91100"/>
    <n v="12"/>
    <s v="VILLABE"/>
    <n v="266.87799999999999"/>
    <n v="3.8102172059999999"/>
  </r>
  <r>
    <n v="1533096"/>
    <x v="342"/>
    <n v="150"/>
    <n v="0.15"/>
    <s v="PAEX"/>
    <n v="0.16"/>
    <n v="6.7400000000000002E-2"/>
    <n v="0.3"/>
    <n v="0.7"/>
    <n v="1.8302616"/>
    <n v="1.798994631"/>
    <n v="3.6292562310000003"/>
    <n v="158"/>
    <s v="59800 LILLE"/>
    <s v="59800"/>
    <s v=" LILLE"/>
    <s v="91100VILLABE"/>
    <s v="91100"/>
    <n v="12"/>
    <s v="VILLABE"/>
    <n v="254.203"/>
    <n v="3.6292562310000003"/>
  </r>
  <r>
    <n v="1533056"/>
    <x v="342"/>
    <n v="441"/>
    <n v="0.441"/>
    <s v="GV"/>
    <n v="0.24099999999999999"/>
    <n v="0.24099999999999999"/>
    <n v="1"/>
    <n v="0"/>
    <n v="3.622694166"/>
    <n v="0"/>
    <n v="3.622694166"/>
    <n v="140"/>
    <s v="91100 VILLABE"/>
    <s v="91100"/>
    <s v=" VILLABE"/>
    <s v="94440MAROLLES EN BRI"/>
    <s v="94440"/>
    <n v="20"/>
    <s v="MAROLLES EN BRI"/>
    <n v="34.085999999999999"/>
    <n v="3.6226941659999992"/>
  </r>
  <r>
    <n v="1532900"/>
    <x v="342"/>
    <n v="150"/>
    <n v="0.15"/>
    <s v="GV"/>
    <n v="0.24099999999999999"/>
    <n v="0.24099999999999999"/>
    <n v="1"/>
    <n v="0"/>
    <n v="1.2287746499999999"/>
    <n v="0"/>
    <n v="1.2287746499999999"/>
    <n v="100"/>
    <s v="94440 MAROLLES EN BRI"/>
    <s v="94440"/>
    <s v=" MAROLLES EN BRI"/>
    <s v="91100VILLABE"/>
    <s v="91100"/>
    <n v="12"/>
    <s v="VILLABE"/>
    <n v="33.991"/>
    <n v="1.2287746500000001"/>
  </r>
  <r>
    <n v="1533505"/>
    <x v="343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33599"/>
    <x v="343"/>
    <n v="150"/>
    <n v="0.15"/>
    <s v="PAEX"/>
    <n v="0.16"/>
    <n v="6.7400000000000002E-2"/>
    <n v="0.3"/>
    <n v="0.7"/>
    <n v="5.4150624000000001"/>
    <n v="5.3225550840000002"/>
    <n v="10.737617484000001"/>
    <n v="165"/>
    <s v="40300 PEYREHORADE"/>
    <s v="40300"/>
    <s v=" PEYREHORADE"/>
    <s v="91100VILLABE"/>
    <s v="91100"/>
    <n v="12"/>
    <s v="VILLABE"/>
    <n v="752.09199999999998"/>
    <n v="10.737617484000001"/>
  </r>
  <r>
    <n v="1533084"/>
    <x v="344"/>
    <n v="150"/>
    <n v="0.15"/>
    <s v="POLE"/>
    <n v="0.16"/>
    <n v="6.7400000000000002E-2"/>
    <n v="0.3"/>
    <n v="0.7"/>
    <n v="1.9966031999999998"/>
    <n v="1.9624945619999998"/>
    <n v="3.9590977619999999"/>
    <n v="180"/>
    <s v="37220 ILE BOUCHARD/L''"/>
    <s v="37220"/>
    <s v=" ILE BOUCHARD/L''"/>
    <s v="91090LISSES"/>
    <s v="91090"/>
    <n v="11"/>
    <s v="LISSES"/>
    <n v="277.30599999999998"/>
    <n v="3.9590977619999999"/>
  </r>
  <r>
    <n v="1533601"/>
    <x v="344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32435"/>
    <x v="344"/>
    <n v="1000"/>
    <n v="1"/>
    <s v="PAEX"/>
    <n v="0.16"/>
    <n v="6.7400000000000002E-2"/>
    <n v="0.3"/>
    <n v="0.7"/>
    <n v="24.790752000000001"/>
    <n v="24.367243320000004"/>
    <n v="49.157995320000005"/>
    <n v="520"/>
    <s v="67100 STRASBOURG"/>
    <s v="67100"/>
    <s v=" STRASBOURG"/>
    <s v="91100VILLABE"/>
    <s v="91100"/>
    <n v="12"/>
    <s v="VILLABE"/>
    <n v="516.47400000000005"/>
    <n v="49.157995320000005"/>
  </r>
  <r>
    <n v="1534666"/>
    <x v="344"/>
    <n v="302"/>
    <n v="0.30199999999999999"/>
    <s v="POLE"/>
    <n v="0.16"/>
    <n v="6.7400000000000002E-2"/>
    <n v="0.3"/>
    <n v="0.7"/>
    <n v="3.724181856"/>
    <n v="3.66056041596"/>
    <n v="7.3847422719600004"/>
    <n v="200"/>
    <s v="91100 VILLABE"/>
    <s v="91100"/>
    <s v=" VILLABE"/>
    <s v="8090CHARLEVILLE MEZ"/>
    <s v="8090C"/>
    <n v="19"/>
    <s v="HARLEVILLE MEZ"/>
    <n v="256.911"/>
    <n v="7.3847422719599995"/>
  </r>
  <r>
    <n v="1534665"/>
    <x v="344"/>
    <n v="482"/>
    <n v="0.48199999999999998"/>
    <s v="POLE"/>
    <n v="0.16"/>
    <n v="6.7400000000000002E-2"/>
    <n v="0.3"/>
    <n v="0.7"/>
    <n v="11.933502528"/>
    <n v="11.729638526479999"/>
    <n v="23.66314105448"/>
    <n v="341"/>
    <s v="91100 VILLABE"/>
    <s v="91100"/>
    <s v=" VILLABE"/>
    <s v="67100STRASBOURG"/>
    <s v="67100"/>
    <n v="15"/>
    <s v="STRASBOURG"/>
    <n v="515.798"/>
    <n v="23.663141054479997"/>
  </r>
  <r>
    <n v="1534576"/>
    <x v="345"/>
    <n v="650"/>
    <n v="0.65"/>
    <s v="POLE"/>
    <n v="0.16"/>
    <n v="6.7400000000000002E-2"/>
    <n v="0.3"/>
    <n v="0.7"/>
    <n v="23.3281776"/>
    <n v="22.929654566"/>
    <n v="46.257832166"/>
    <n v="385"/>
    <s v="13010 MARSEILLE"/>
    <s v="13010"/>
    <s v=" MARSEILLE"/>
    <s v="91090LISSES"/>
    <s v="91090"/>
    <n v="11"/>
    <s v="LISSES"/>
    <n v="747.69799999999998"/>
    <n v="46.257832166"/>
  </r>
  <r>
    <n v="1534052"/>
    <x v="345"/>
    <n v="173"/>
    <n v="0.17299999999999999"/>
    <s v="POLE"/>
    <n v="0.16"/>
    <n v="6.7400000000000002E-2"/>
    <n v="0.3"/>
    <n v="0.7"/>
    <n v="4.5074693279999991"/>
    <n v="4.4304667269799998"/>
    <n v="8.9379360549799998"/>
    <n v="239"/>
    <s v="26750 ROMANS SUR ISER"/>
    <s v="26750"/>
    <s v=" ROMANS SUR ISER"/>
    <s v="91090LISSES"/>
    <s v="91090"/>
    <n v="11"/>
    <s v="LISSES"/>
    <n v="542.80700000000002"/>
    <n v="8.9379360549799998"/>
  </r>
  <r>
    <n v="1533982"/>
    <x v="345"/>
    <n v="150"/>
    <n v="0.15"/>
    <s v="POLE"/>
    <n v="0.16"/>
    <n v="6.7400000000000002E-2"/>
    <n v="0.3"/>
    <n v="0.7"/>
    <n v="2.7016776"/>
    <n v="2.6555239410000002"/>
    <n v="5.3572015410000002"/>
    <n v="210"/>
    <s v="54710 LUDRES"/>
    <s v="54710"/>
    <s v=" LUDRES"/>
    <s v="91090LISSES"/>
    <s v="91090"/>
    <n v="11"/>
    <s v="LISSES"/>
    <n v="375.233"/>
    <n v="5.3572015410000002"/>
  </r>
  <r>
    <n v="1534575"/>
    <x v="345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534463"/>
    <x v="345"/>
    <n v="150"/>
    <n v="0.15"/>
    <s v="PAEX"/>
    <n v="0.16"/>
    <n v="6.7400000000000002E-2"/>
    <n v="0.3"/>
    <n v="0.7"/>
    <n v="3.7013975999999995"/>
    <n v="3.6381653909999998"/>
    <n v="7.3395629909999993"/>
    <n v="165"/>
    <s v="67400 ILLKIRCH GRAFFEN"/>
    <s v="67400"/>
    <s v=" ILLKIRCH GRAFFEN"/>
    <s v="91100VILLABE"/>
    <s v="91100"/>
    <n v="12"/>
    <s v="VILLABE"/>
    <n v="514.08299999999997"/>
    <n v="7.3395629910000002"/>
  </r>
  <r>
    <n v="1534003"/>
    <x v="345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34580"/>
    <x v="345"/>
    <n v="300"/>
    <n v="0.3"/>
    <s v="POLE"/>
    <n v="0.16"/>
    <n v="6.7400000000000002E-2"/>
    <n v="0.3"/>
    <n v="0.7"/>
    <n v="3.7023695999999995"/>
    <n v="3.6391207859999999"/>
    <n v="7.3414903859999994"/>
    <n v="275"/>
    <s v="8090 CHARLEVILLE MEZ"/>
    <s v="08090"/>
    <s v="CHARLEVILLE MEZ"/>
    <s v="91090LISSES"/>
    <s v="91090"/>
    <n v="11"/>
    <s v="LISSES"/>
    <n v="257.10899999999998"/>
    <n v="7.3414903859999994"/>
  </r>
  <r>
    <n v="1531098"/>
    <x v="345"/>
    <n v="150"/>
    <n v="0.15"/>
    <s v="PAEX"/>
    <n v="0.16"/>
    <n v="6.7400000000000002E-2"/>
    <n v="0.3"/>
    <n v="0.7"/>
    <n v="2.8012535999999999"/>
    <n v="2.753398851"/>
    <n v="5.5546524509999999"/>
    <n v="160"/>
    <s v="87000 LIMOGES"/>
    <s v="87000"/>
    <s v=" LIMOGES"/>
    <s v="91100VILLABE"/>
    <s v="91100"/>
    <n v="12"/>
    <s v="VILLABE"/>
    <n v="389.06299999999999"/>
    <n v="5.5546524509999999"/>
  </r>
  <r>
    <n v="1535210"/>
    <x v="346"/>
    <n v="150"/>
    <n v="0.15"/>
    <s v="POLE"/>
    <n v="0.16"/>
    <n v="6.7400000000000002E-2"/>
    <n v="0.3"/>
    <n v="0.7"/>
    <n v="2.7494424"/>
    <n v="2.7024727589999999"/>
    <n v="5.4519151590000003"/>
    <n v="165"/>
    <s v="39570 LONS LE SAUNIER"/>
    <s v="39570"/>
    <s v=" LONS LE SAUNIER"/>
    <s v="91090LISSES"/>
    <s v="91090"/>
    <n v="11"/>
    <s v="LISSES"/>
    <n v="381.86700000000002"/>
    <n v="5.4519151590000003"/>
  </r>
  <r>
    <n v="1533912"/>
    <x v="346"/>
    <n v="150"/>
    <n v="0.15"/>
    <s v="POLE"/>
    <n v="0.16"/>
    <n v="6.7400000000000002E-2"/>
    <n v="0.3"/>
    <n v="0.7"/>
    <n v="1.8102672"/>
    <n v="1.7793418019999998"/>
    <n v="3.5896090019999995"/>
    <n v="185"/>
    <s v="59243 QUAROUBLE"/>
    <s v="59243"/>
    <s v=" QUAROUBLE"/>
    <s v="91090LISSES"/>
    <s v="91090"/>
    <n v="11"/>
    <s v="LISSES"/>
    <n v="251.42599999999999"/>
    <n v="3.5896090019999995"/>
  </r>
  <r>
    <n v="1535891"/>
    <x v="346"/>
    <n v="150"/>
    <n v="0.15"/>
    <s v="GV"/>
    <n v="0.24099999999999999"/>
    <n v="0.24099999999999999"/>
    <n v="1"/>
    <n v="0"/>
    <n v="1.2287746499999999"/>
    <n v="0"/>
    <n v="1.2287746499999999"/>
    <n v="100"/>
    <s v="94440 MAROLLES EN BRI"/>
    <s v="94440"/>
    <s v=" MAROLLES EN BRI"/>
    <s v="91100VILLABE"/>
    <s v="91100"/>
    <n v="12"/>
    <s v="VILLABE"/>
    <n v="33.991"/>
    <n v="1.2287746500000001"/>
  </r>
  <r>
    <n v="1535209"/>
    <x v="347"/>
    <n v="750"/>
    <n v="0.75"/>
    <s v="POLE"/>
    <n v="0.16"/>
    <n v="6.7400000000000002E-2"/>
    <n v="0.3"/>
    <n v="0.7"/>
    <n v="18.593064000000005"/>
    <n v="18.27543249"/>
    <n v="36.868496490000005"/>
    <n v="365"/>
    <s v="67100 STRASBOURG"/>
    <s v="67100"/>
    <s v=" STRASBOURG"/>
    <s v="91100VILLABE"/>
    <s v="91100"/>
    <n v="12"/>
    <s v="VILLABE"/>
    <n v="516.47400000000005"/>
    <n v="36.868496490000005"/>
  </r>
  <r>
    <n v="1536397"/>
    <x v="347"/>
    <n v="170"/>
    <n v="0.17"/>
    <s v="POLE"/>
    <n v="0.16"/>
    <n v="6.7400000000000002E-2"/>
    <n v="0.3"/>
    <n v="0.7"/>
    <n v="1.3657392000000002"/>
    <n v="1.3424078220000002"/>
    <n v="2.7081470220000003"/>
    <n v="108"/>
    <s v="91100 VILLABE"/>
    <s v="91100"/>
    <s v=" VILLABE"/>
    <s v="89440JOUX LA VILLE"/>
    <s v="89440"/>
    <n v="18"/>
    <s v="JOUX LA VILLE"/>
    <n v="167.37"/>
    <n v="2.7081470219999999"/>
  </r>
  <r>
    <n v="1536382"/>
    <x v="347"/>
    <n v="342"/>
    <n v="0.34200000000000003"/>
    <s v="POLE"/>
    <n v="0.16"/>
    <n v="6.7400000000000002E-2"/>
    <n v="0.3"/>
    <n v="0.7"/>
    <n v="4.5931803840000001"/>
    <n v="4.5147135524399999"/>
    <n v="9.10789393644"/>
    <n v="205"/>
    <s v="91100 VILLABE"/>
    <s v="91100"/>
    <s v=" VILLABE"/>
    <s v="21300CHENOVE"/>
    <s v="21300"/>
    <n v="12"/>
    <s v="CHENOVE"/>
    <n v="279.79899999999998"/>
    <n v="9.10789393644"/>
  </r>
  <r>
    <n v="1536381"/>
    <x v="347"/>
    <n v="440"/>
    <n v="0.44"/>
    <s v="POLE"/>
    <n v="0.16"/>
    <n v="6.7400000000000002E-2"/>
    <n v="0.3"/>
    <n v="0.7"/>
    <n v="9.68366784"/>
    <n v="9.5182385144000001"/>
    <n v="19.201906354400002"/>
    <n v="280"/>
    <s v="91100 VILLABE"/>
    <s v="91100"/>
    <s v=" VILLABE"/>
    <s v="19410PERPEZAC LE NOI"/>
    <s v="19410"/>
    <n v="20"/>
    <s v="PERPEZAC LE NOI"/>
    <n v="458.50700000000001"/>
    <n v="19.201906354399998"/>
  </r>
  <r>
    <n v="1536393"/>
    <x v="348"/>
    <n v="300"/>
    <n v="0.3"/>
    <s v="PAEX"/>
    <n v="0.16"/>
    <n v="6.7400000000000002E-2"/>
    <n v="0.3"/>
    <n v="0.7"/>
    <n v="7.7429951999999993"/>
    <n v="7.6107190319999996"/>
    <n v="15.353714231999998"/>
    <n v="195"/>
    <s v="73490 RAVOIRE/LA"/>
    <s v="73490"/>
    <s v=" RAVOIRE/LA"/>
    <s v="91100VILLABE"/>
    <s v="91100"/>
    <n v="12"/>
    <s v="VILLABE"/>
    <n v="537.70799999999997"/>
    <n v="15.353714232"/>
  </r>
  <r>
    <n v="1534694"/>
    <x v="348"/>
    <n v="150"/>
    <n v="0.15"/>
    <s v="POLE"/>
    <n v="0.16"/>
    <n v="6.7400000000000002E-2"/>
    <n v="0.3"/>
    <n v="0.7"/>
    <n v="1.2436343999999999"/>
    <n v="1.222388979"/>
    <n v="2.4660233790000001"/>
    <n v="200"/>
    <s v="76380 CANTELEU"/>
    <s v="76380"/>
    <s v=" CANTELEU"/>
    <s v="91090LISSES"/>
    <s v="91090"/>
    <n v="11"/>
    <s v="LISSES"/>
    <n v="172.727"/>
    <n v="2.4660233790000001"/>
  </r>
  <r>
    <n v="1537116"/>
    <x v="348"/>
    <n v="428"/>
    <n v="0.42799999999999999"/>
    <s v="PAEX"/>
    <n v="0.16"/>
    <n v="6.7400000000000002E-2"/>
    <n v="0.3"/>
    <n v="0.7"/>
    <n v="5.1478949759999999"/>
    <n v="5.0599517701599996"/>
    <n v="10.20784674616"/>
    <n v="140"/>
    <s v="91100 VILLABE"/>
    <s v="91100"/>
    <s v=" VILLABE"/>
    <s v="59243QUAROUBLE"/>
    <s v="59243"/>
    <n v="14"/>
    <s v="QUAROUBLE"/>
    <n v="250.57900000000001"/>
    <n v="10.20784674616"/>
  </r>
  <r>
    <n v="1537261"/>
    <x v="348"/>
    <n v="1055"/>
    <n v="1.0549999999999999"/>
    <s v="PLR"/>
    <n v="0.16"/>
    <n v="0.24099999999999999"/>
    <n v="1"/>
    <n v="0"/>
    <n v="87.066702399999997"/>
    <n v="0"/>
    <n v="87.066702399999997"/>
    <n v="485"/>
    <s v="91100 VILLABE"/>
    <s v="91100"/>
    <s v=" VILLABE"/>
    <s v="67100STRASBOURG"/>
    <s v="67100"/>
    <n v="15"/>
    <s v="STRASBOURG"/>
    <n v="515.798"/>
    <n v="87.066702400000011"/>
  </r>
  <r>
    <n v="1536311"/>
    <x v="349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36703"/>
    <x v="349"/>
    <n v="300"/>
    <n v="0.3"/>
    <s v="POLE"/>
    <n v="0.16"/>
    <n v="6.7400000000000002E-2"/>
    <n v="0.3"/>
    <n v="0.7"/>
    <n v="10.236024"/>
    <n v="10.06115859"/>
    <n v="20.297182589999998"/>
    <n v="260"/>
    <s v="31390 CARBONNE"/>
    <s v="31390"/>
    <s v=" CARBONNE"/>
    <s v="91090LISSES"/>
    <s v="91090"/>
    <n v="11"/>
    <s v="LISSES"/>
    <n v="710.83500000000004"/>
    <n v="20.297182590000006"/>
  </r>
  <r>
    <n v="1536113"/>
    <x v="349"/>
    <n v="150"/>
    <n v="0.15"/>
    <s v="PAEX"/>
    <n v="0.16"/>
    <n v="6.7400000000000002E-2"/>
    <n v="0.3"/>
    <n v="0.7"/>
    <n v="1.9215215999999999"/>
    <n v="1.888695606"/>
    <n v="3.8102172059999999"/>
    <n v="193"/>
    <s v="59200 TOURCOING"/>
    <s v="59200"/>
    <s v=" TOURCOING"/>
    <s v="91100VILLABE"/>
    <s v="91100"/>
    <n v="12"/>
    <s v="VILLABE"/>
    <n v="266.87799999999999"/>
    <n v="3.8102172059999999"/>
  </r>
  <r>
    <n v="1535889"/>
    <x v="349"/>
    <n v="300"/>
    <n v="0.3"/>
    <s v="PAEX"/>
    <n v="0.16"/>
    <n v="6.7400000000000002E-2"/>
    <n v="0.3"/>
    <n v="0.7"/>
    <n v="11.0469168"/>
    <n v="10.858198638000001"/>
    <n v="21.905115438000003"/>
    <n v="385"/>
    <s v="64230 SAUVAGNON"/>
    <s v="64230"/>
    <s v=" SAUVAGNON"/>
    <s v="91100VILLABE"/>
    <s v="91100"/>
    <n v="12"/>
    <s v="VILLABE"/>
    <n v="767.14700000000005"/>
    <n v="21.905115437999999"/>
  </r>
  <r>
    <n v="1535547"/>
    <x v="349"/>
    <n v="150"/>
    <n v="0.15"/>
    <s v="PAEX"/>
    <n v="0.16"/>
    <n v="6.7400000000000002E-2"/>
    <n v="0.3"/>
    <n v="0.7"/>
    <n v="3.2137920000000002"/>
    <n v="3.1588897199999999"/>
    <n v="6.3726817200000001"/>
    <n v="130"/>
    <s v="85200 PISSOTTE"/>
    <s v="85200"/>
    <s v=" PISSOTTE"/>
    <s v="91100VILLABE"/>
    <s v="91100"/>
    <n v="12"/>
    <s v="VILLABE"/>
    <n v="446.36"/>
    <n v="6.3726817200000001"/>
  </r>
  <r>
    <n v="1536974"/>
    <x v="349"/>
    <n v="170"/>
    <n v="0.17"/>
    <s v="POLE"/>
    <n v="0.16"/>
    <n v="6.7400000000000002E-2"/>
    <n v="0.3"/>
    <n v="0.7"/>
    <n v="1.37440512"/>
    <n v="1.3509256992000001"/>
    <n v="2.7253308191999999"/>
    <n v="108"/>
    <s v="89440 JOUX LA VILLE"/>
    <s v="89440"/>
    <s v=" JOUX LA VILLE"/>
    <s v="91090LISSES"/>
    <s v="91090"/>
    <n v="11"/>
    <s v="LISSES"/>
    <n v="168.43199999999999"/>
    <n v="2.7253308191999999"/>
  </r>
  <r>
    <n v="1537449"/>
    <x v="350"/>
    <n v="150"/>
    <n v="0.15"/>
    <s v="POLE"/>
    <n v="0.16"/>
    <n v="6.7400000000000002E-2"/>
    <n v="0.3"/>
    <n v="0.7"/>
    <n v="5.3379288000000003"/>
    <n v="5.2467391829999999"/>
    <n v="10.584667982999999"/>
    <n v="470"/>
    <s v="13000 MARSEILLE"/>
    <s v="13000"/>
    <s v=" MARSEILLE"/>
    <s v="91090LISSES"/>
    <s v="91090"/>
    <n v="11"/>
    <s v="LISSES"/>
    <n v="741.37900000000002"/>
    <n v="10.584667983000001"/>
  </r>
  <r>
    <n v="1536012"/>
    <x v="350"/>
    <n v="150"/>
    <n v="0.15"/>
    <s v="POLE"/>
    <n v="0.16"/>
    <n v="6.7400000000000002E-2"/>
    <n v="0.3"/>
    <n v="0.7"/>
    <n v="1.2436343999999999"/>
    <n v="1.222388979"/>
    <n v="2.4660233790000001"/>
    <n v="200"/>
    <s v="76380 CANTELEU"/>
    <s v="76380"/>
    <s v=" CANTELEU"/>
    <s v="91090LISSES"/>
    <s v="91090"/>
    <n v="11"/>
    <s v="LISSES"/>
    <n v="172.727"/>
    <n v="2.4660233790000001"/>
  </r>
  <r>
    <n v="1537165"/>
    <x v="350"/>
    <n v="150"/>
    <n v="0.15"/>
    <s v="POLE"/>
    <n v="0.16"/>
    <n v="6.7400000000000002E-2"/>
    <n v="0.3"/>
    <n v="0.7"/>
    <n v="1.3415112"/>
    <n v="1.3185937169999999"/>
    <n v="2.660104917"/>
    <n v="220"/>
    <s v="80090 AMIENS"/>
    <s v="80090"/>
    <s v=" AMIENS"/>
    <s v="91090LISSES"/>
    <s v="91090"/>
    <n v="11"/>
    <s v="LISSES"/>
    <n v="186.321"/>
    <n v="2.660104917"/>
  </r>
  <r>
    <n v="1537453"/>
    <x v="350"/>
    <n v="300"/>
    <n v="0.3"/>
    <s v="POLE"/>
    <n v="0.16"/>
    <n v="6.7400000000000002E-2"/>
    <n v="0.3"/>
    <n v="0.7"/>
    <n v="3.7023695999999995"/>
    <n v="3.6391207859999999"/>
    <n v="7.3414903859999994"/>
    <n v="200"/>
    <s v="8090 CHARLEVILLE MEZ"/>
    <s v="08090"/>
    <s v="CHARLEVILLE MEZ"/>
    <s v="91090LISSES"/>
    <s v="91090"/>
    <n v="11"/>
    <s v="LISSES"/>
    <n v="257.10899999999998"/>
    <n v="7.3414903859999994"/>
  </r>
  <r>
    <n v="1538617"/>
    <x v="350"/>
    <n v="52"/>
    <n v="5.1999999999999998E-2"/>
    <s v="POLE"/>
    <n v="0.16"/>
    <n v="6.7400000000000002E-2"/>
    <n v="0.3"/>
    <n v="0.7"/>
    <n v="1.032565248"/>
    <n v="1.01492559168"/>
    <n v="2.04749083968"/>
    <n v="126.6"/>
    <s v="91100 VILLABE"/>
    <s v="91100"/>
    <s v=" VILLABE"/>
    <s v="44260LAVAU SUR LOIRE"/>
    <s v="44260"/>
    <n v="20"/>
    <s v="LAVAU SUR LOIRE"/>
    <n v="413.68799999999999"/>
    <n v="2.04749083968"/>
  </r>
  <r>
    <n v="1538620"/>
    <x v="350"/>
    <n v="78"/>
    <n v="7.8E-2"/>
    <s v="POLE"/>
    <n v="0.16"/>
    <n v="6.7400000000000002E-2"/>
    <n v="0.3"/>
    <n v="0.7"/>
    <n v="1.931147712"/>
    <n v="1.8981572719199999"/>
    <n v="3.8293049839200002"/>
    <n v="185"/>
    <s v="91100 VILLABE"/>
    <s v="91100"/>
    <s v=" VILLABE"/>
    <s v="67100STRASBOURG"/>
    <s v="67100"/>
    <n v="15"/>
    <s v="STRASBOURG"/>
    <n v="515.798"/>
    <n v="3.8293049839199997"/>
  </r>
  <r>
    <n v="1537805"/>
    <x v="351"/>
    <n v="150"/>
    <n v="0.15"/>
    <s v="POLE"/>
    <n v="0.16"/>
    <n v="6.7400000000000002E-2"/>
    <n v="0.3"/>
    <n v="0.7"/>
    <n v="5.4067680000000005"/>
    <n v="5.3144023800000006"/>
    <n v="10.72117038"/>
    <n v="165"/>
    <s v="40300 PEYREHORADE"/>
    <s v="40300"/>
    <s v=" PEYREHORADE"/>
    <s v="91090LISSES"/>
    <s v="91090"/>
    <n v="11"/>
    <s v="LISSES"/>
    <n v="750.94"/>
    <n v="10.72117038"/>
  </r>
  <r>
    <n v="1538583"/>
    <x v="351"/>
    <n v="450"/>
    <n v="0.45"/>
    <s v="PAEX"/>
    <n v="0.16"/>
    <n v="6.7400000000000002E-2"/>
    <n v="0.3"/>
    <n v="0.7"/>
    <n v="16.570375200000001"/>
    <n v="16.287297957"/>
    <n v="32.857673157000001"/>
    <n v="300"/>
    <s v="64230 SAUVAGNON"/>
    <s v="64230"/>
    <s v=" SAUVAGNON"/>
    <s v="91100VILLABE"/>
    <s v="91100"/>
    <n v="12"/>
    <s v="VILLABE"/>
    <n v="767.14700000000005"/>
    <n v="32.857673157000008"/>
  </r>
  <r>
    <n v="1537953"/>
    <x v="351"/>
    <n v="1650"/>
    <n v="1.65"/>
    <s v="PAEX"/>
    <n v="0.16"/>
    <n v="6.7400000000000002E-2"/>
    <n v="0.3"/>
    <n v="0.7"/>
    <n v="40.904740799999999"/>
    <n v="40.205951478000003"/>
    <n v="81.110692278000002"/>
    <n v="477"/>
    <s v="67100 STRASBOURG"/>
    <s v="67100"/>
    <s v=" STRASBOURG"/>
    <s v="91100VILLABE"/>
    <s v="91100"/>
    <n v="12"/>
    <s v="VILLABE"/>
    <n v="516.47400000000005"/>
    <n v="81.110692278000002"/>
  </r>
  <r>
    <n v="1536013"/>
    <x v="351"/>
    <n v="150"/>
    <n v="0.15"/>
    <s v="PAEX"/>
    <n v="0.16"/>
    <n v="6.7400000000000002E-2"/>
    <n v="0.3"/>
    <n v="0.7"/>
    <n v="2.8012535999999999"/>
    <n v="2.753398851"/>
    <n v="5.5546524509999999"/>
    <n v="145"/>
    <s v="87000 LIMOGES"/>
    <s v="87000"/>
    <s v=" LIMOGES"/>
    <s v="91100VILLABE"/>
    <s v="91100"/>
    <n v="12"/>
    <s v="VILLABE"/>
    <n v="389.06299999999999"/>
    <n v="5.5546524509999999"/>
  </r>
  <r>
    <n v="1538491"/>
    <x v="351"/>
    <n v="342"/>
    <n v="0.34200000000000003"/>
    <s v="POLE"/>
    <n v="0.16"/>
    <n v="6.7400000000000002E-2"/>
    <n v="0.3"/>
    <n v="0.7"/>
    <n v="8.8840108799999999"/>
    <n v="8.732242360799999"/>
    <n v="17.616253240799999"/>
    <n v="225"/>
    <s v="91100 VILLABE"/>
    <s v="91100"/>
    <s v=" VILLABE"/>
    <s v="26750ROMANS SUR ISER"/>
    <s v="26750"/>
    <n v="20"/>
    <s v="ROMANS SUR ISER"/>
    <n v="541.17999999999995"/>
    <n v="17.616253240799999"/>
  </r>
  <r>
    <n v="1539004"/>
    <x v="352"/>
    <n v="300"/>
    <n v="0.3"/>
    <s v="PAEX"/>
    <n v="0.16"/>
    <n v="6.7400000000000002E-2"/>
    <n v="0.3"/>
    <n v="0.7"/>
    <n v="3.8430431999999999"/>
    <n v="3.7773912119999999"/>
    <n v="7.6204344119999998"/>
    <n v="193"/>
    <s v="59200 TOURCOING"/>
    <s v="59200"/>
    <s v=" TOURCOING"/>
    <s v="91100VILLABE"/>
    <s v="91100"/>
    <n v="12"/>
    <s v="VILLABE"/>
    <n v="266.87799999999999"/>
    <n v="7.6204344119999998"/>
  </r>
  <r>
    <n v="1539140"/>
    <x v="352"/>
    <n v="150"/>
    <n v="0.15"/>
    <s v="PAEX"/>
    <n v="0.16"/>
    <n v="6.7400000000000002E-2"/>
    <n v="0.3"/>
    <n v="0.7"/>
    <n v="3.5499527999999998"/>
    <n v="3.4893077729999997"/>
    <n v="7.039260573"/>
    <n v="165"/>
    <s v="67100 STRASBOURG"/>
    <s v="67100"/>
    <s v=" STRASBOURG"/>
    <s v="93130NOISY LE SEC"/>
    <s v="93130"/>
    <n v="17"/>
    <s v="NOISY LE SEC"/>
    <n v="493.04899999999998"/>
    <n v="7.039260573"/>
  </r>
  <r>
    <n v="1539149"/>
    <x v="352"/>
    <n v="150"/>
    <n v="0.15"/>
    <s v="PAEX"/>
    <n v="0.16"/>
    <n v="6.7400000000000002E-2"/>
    <n v="0.3"/>
    <n v="0.7"/>
    <n v="3.5516159999999997"/>
    <n v="3.4909425599999997"/>
    <n v="7.0425585599999998"/>
    <n v="165"/>
    <s v="67100 STRASBOURG"/>
    <s v="67100"/>
    <s v=" STRASBOURG"/>
    <s v="94440MAROLLES EN BRI"/>
    <s v="94440"/>
    <n v="20"/>
    <s v="MAROLLES EN BRI"/>
    <n v="493.28"/>
    <n v="7.0425585599999998"/>
  </r>
  <r>
    <n v="1539006"/>
    <x v="352"/>
    <n v="685"/>
    <n v="0.68500000000000005"/>
    <s v="POLE"/>
    <n v="0.16"/>
    <n v="6.7400000000000002E-2"/>
    <n v="0.3"/>
    <n v="0.7"/>
    <n v="8.180445360000002"/>
    <n v="8.0406960851000004"/>
    <n v="16.221141445100002"/>
    <n v="245"/>
    <s v="91100 VILLABE"/>
    <s v="91100"/>
    <s v=" VILLABE"/>
    <s v="59810LESQUIN"/>
    <s v="59810"/>
    <n v="12"/>
    <s v="LESQUIN"/>
    <n v="248.797"/>
    <n v="16.221141445099999"/>
  </r>
  <r>
    <n v="1539007"/>
    <x v="352"/>
    <n v="212"/>
    <n v="0.21199999999999999"/>
    <s v="GV"/>
    <n v="0.24099999999999999"/>
    <n v="0.16"/>
    <n v="1"/>
    <n v="0"/>
    <n v="1.7415219119999998"/>
    <n v="0"/>
    <n v="1.7415219119999998"/>
    <n v="80"/>
    <s v="91100 VILLABE"/>
    <s v="91100"/>
    <s v=" VILLABE"/>
    <s v="94440MAROLLES EN BRI"/>
    <s v="94440"/>
    <n v="20"/>
    <s v="MAROLLES EN BRI"/>
    <n v="34.085999999999999"/>
    <n v="1.7415219119999996"/>
  </r>
  <r>
    <n v="1538940"/>
    <x v="353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39399"/>
    <x v="353"/>
    <n v="150"/>
    <n v="0.15"/>
    <s v="POLE"/>
    <n v="0.16"/>
    <n v="6.7400000000000002E-2"/>
    <n v="0.3"/>
    <n v="0.7"/>
    <n v="4.1551992000000002"/>
    <n v="4.0842145470000002"/>
    <n v="8.2394137470000004"/>
    <n v="195"/>
    <s v="33520 BRUGES"/>
    <s v="33520"/>
    <s v=" BRUGES"/>
    <s v="91100VILLABE"/>
    <s v="91100"/>
    <n v="12"/>
    <s v="VILLABE"/>
    <n v="577.11099999999999"/>
    <n v="8.2394137470000004"/>
  </r>
  <r>
    <n v="1538982"/>
    <x v="353"/>
    <n v="450"/>
    <n v="0.45"/>
    <s v="GV"/>
    <n v="0.24099999999999999"/>
    <n v="0.24099999999999999"/>
    <n v="1"/>
    <n v="0"/>
    <n v="3.6863239500000002"/>
    <n v="0"/>
    <n v="3.6863239500000002"/>
    <n v="120"/>
    <s v="94440 MAROLLES EN BRI"/>
    <s v="94440"/>
    <s v=" MAROLLES EN BRI"/>
    <s v="91100VILLABE"/>
    <s v="91100"/>
    <n v="12"/>
    <s v="VILLABE"/>
    <n v="33.991"/>
    <n v="3.6863239500000002"/>
  </r>
  <r>
    <n v="1539866"/>
    <x v="354"/>
    <n v="300"/>
    <n v="0.3"/>
    <s v="POLE"/>
    <n v="0.16"/>
    <n v="6.7400000000000002E-2"/>
    <n v="0.3"/>
    <n v="0.7"/>
    <n v="7.7979743999999993"/>
    <n v="7.6647590039999995"/>
    <n v="15.462733403999998"/>
    <n v="239"/>
    <s v="26750 ROMANS SUR ISER"/>
    <s v="26750"/>
    <s v=" ROMANS SUR ISER"/>
    <s v="91100VILLABE"/>
    <s v="91100"/>
    <n v="12"/>
    <s v="VILLABE"/>
    <n v="541.52599999999995"/>
    <n v="15.462733403999998"/>
  </r>
  <r>
    <n v="1539955"/>
    <x v="354"/>
    <n v="214"/>
    <n v="0.214"/>
    <s v="PAEX"/>
    <n v="0.16"/>
    <n v="6.7400000000000002E-2"/>
    <n v="0.3"/>
    <n v="0.7"/>
    <n v="2.6389897919999998"/>
    <n v="2.5939070497199999"/>
    <n v="5.2328968417199997"/>
    <n v="100"/>
    <s v="91100 VILLABE"/>
    <s v="91100"/>
    <s v=" VILLABE"/>
    <s v="8090CHARLEVILLE MEZ"/>
    <s v="8090C"/>
    <n v="19"/>
    <s v="HARLEVILLE MEZ"/>
    <n v="256.911"/>
    <n v="5.2328968417200006"/>
  </r>
  <r>
    <n v="1539956"/>
    <x v="354"/>
    <n v="106"/>
    <n v="0.106"/>
    <s v="POLE"/>
    <n v="0.16"/>
    <n v="6.7400000000000002E-2"/>
    <n v="0.3"/>
    <n v="0.7"/>
    <n v="3.5198122559999998"/>
    <n v="3.45968212996"/>
    <n v="6.9794943859599998"/>
    <n v="159"/>
    <s v="91100 VILLABE"/>
    <s v="91100"/>
    <s v=" VILLABE"/>
    <s v="13300SALON DE PROVEN"/>
    <s v="13300"/>
    <n v="20"/>
    <s v="SALON DE PROVEN"/>
    <n v="691.78700000000003"/>
    <n v="6.9794943859600007"/>
  </r>
  <r>
    <n v="1539954"/>
    <x v="354"/>
    <n v="438"/>
    <n v="0.438"/>
    <s v="POLE"/>
    <n v="0.16"/>
    <n v="6.7400000000000002E-2"/>
    <n v="0.3"/>
    <n v="0.7"/>
    <n v="9.6396511680000003"/>
    <n v="9.4749737938800003"/>
    <n v="19.114624961880001"/>
    <n v="290"/>
    <s v="91100 VILLABE"/>
    <s v="91100"/>
    <s v=" VILLABE"/>
    <s v="19410PERPEZAC LE NOI"/>
    <s v="19410"/>
    <n v="20"/>
    <s v="PERPEZAC LE NOI"/>
    <n v="458.50700000000001"/>
    <n v="19.114624961880001"/>
  </r>
  <r>
    <n v="1539134"/>
    <x v="354"/>
    <n v="950"/>
    <n v="0.95"/>
    <s v="PLR"/>
    <n v="0.16"/>
    <n v="6.7400000000000002E-2"/>
    <n v="1"/>
    <n v="0"/>
    <n v="37.083439999999996"/>
    <n v="0"/>
    <n v="37.083439999999996"/>
    <n v="420"/>
    <s v="59810 LESQUIN"/>
    <s v="59810"/>
    <s v=" LESQUIN"/>
    <s v="94440MAROLLES EN BRI"/>
    <s v="94440"/>
    <n v="20"/>
    <s v="MAROLLES EN BRI"/>
    <n v="243.97"/>
    <n v="37.083440000000003"/>
  </r>
  <r>
    <n v="1539844"/>
    <x v="355"/>
    <n v="600"/>
    <n v="0.6"/>
    <s v="POLE"/>
    <n v="0.16"/>
    <n v="6.7400000000000002E-2"/>
    <n v="0.3"/>
    <n v="0.7"/>
    <n v="21.314822399999997"/>
    <n v="20.950694184"/>
    <n v="42.265516583999997"/>
    <n v="470"/>
    <s v="13000 MARSEILLE"/>
    <s v="13000"/>
    <s v=" MARSEILLE"/>
    <s v="91100VILLABE"/>
    <s v="91100"/>
    <n v="12"/>
    <s v="VILLABE"/>
    <n v="740.09799999999996"/>
    <n v="42.265516583999997"/>
  </r>
  <r>
    <n v="1539992"/>
    <x v="355"/>
    <n v="150"/>
    <n v="0.15"/>
    <s v="PAEX"/>
    <n v="0.16"/>
    <n v="6.7400000000000002E-2"/>
    <n v="0.3"/>
    <n v="0.7"/>
    <n v="1.9215215999999999"/>
    <n v="1.888695606"/>
    <n v="3.8102172059999999"/>
    <n v="158"/>
    <s v="59200 TOURCOING"/>
    <s v="59200"/>
    <s v=" TOURCOING"/>
    <s v="91100VILLABE"/>
    <s v="91100"/>
    <n v="12"/>
    <s v="VILLABE"/>
    <n v="266.87799999999999"/>
    <n v="3.8102172059999999"/>
  </r>
  <r>
    <n v="1540333"/>
    <x v="355"/>
    <n v="400"/>
    <n v="0.4"/>
    <s v="PAEX"/>
    <n v="0.16"/>
    <n v="6.7400000000000002E-2"/>
    <n v="0.3"/>
    <n v="0.7"/>
    <n v="14.729222400000003"/>
    <n v="14.477598184000001"/>
    <n v="29.206820584000006"/>
    <n v="400"/>
    <s v="64230 SAUVAGNON"/>
    <s v="64230"/>
    <s v=" SAUVAGNON"/>
    <s v="91100VILLABE"/>
    <s v="91100"/>
    <n v="12"/>
    <s v="VILLABE"/>
    <n v="767.14700000000005"/>
    <n v="29.206820584000003"/>
  </r>
  <r>
    <n v="1540114"/>
    <x v="355"/>
    <n v="150"/>
    <n v="0.15"/>
    <s v="PAEX"/>
    <n v="0.16"/>
    <n v="6.7400000000000002E-2"/>
    <n v="0.3"/>
    <n v="0.7"/>
    <n v="1.3450607999999999"/>
    <n v="1.3220826779999999"/>
    <n v="2.6671434779999998"/>
    <n v="140"/>
    <s v="80090 AMIENS"/>
    <s v="80090"/>
    <s v=" AMIENS"/>
    <s v="91100VILLABE"/>
    <s v="91100"/>
    <n v="12"/>
    <s v="VILLABE"/>
    <n v="186.81399999999999"/>
    <n v="2.6671434779999998"/>
  </r>
  <r>
    <n v="1539847"/>
    <x v="355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40176"/>
    <x v="356"/>
    <n v="750"/>
    <n v="0.75"/>
    <s v="PAEX"/>
    <n v="0.16"/>
    <n v="6.7400000000000002E-2"/>
    <n v="0.3"/>
    <n v="0.7"/>
    <n v="18.593064000000005"/>
    <n v="18.27543249"/>
    <n v="36.868496490000005"/>
    <n v="450"/>
    <s v="67100 STRASBOURG"/>
    <s v="67100"/>
    <s v=" STRASBOURG"/>
    <s v="91100VILLABE"/>
    <s v="91100"/>
    <n v="12"/>
    <s v="VILLABE"/>
    <n v="516.47400000000005"/>
    <n v="36.868496490000005"/>
  </r>
  <r>
    <n v="1540270"/>
    <x v="356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540440"/>
    <x v="356"/>
    <n v="685"/>
    <n v="0.68500000000000005"/>
    <s v="POLE"/>
    <n v="0.16"/>
    <n v="6.7400000000000002E-2"/>
    <n v="0.3"/>
    <n v="0.7"/>
    <n v="8.7515380800000013"/>
    <n v="8.6020326378000007"/>
    <n v="17.353570717800004"/>
    <n v="220"/>
    <s v="91100 VILLABE"/>
    <s v="91100"/>
    <s v=" VILLABE"/>
    <s v="59100ROUBAIX"/>
    <s v="59100"/>
    <n v="12"/>
    <s v="ROUBAIX"/>
    <n v="266.166"/>
    <n v="17.353570717799997"/>
  </r>
  <r>
    <n v="1538579"/>
    <x v="357"/>
    <n v="150"/>
    <n v="0.15"/>
    <s v="POLE"/>
    <n v="0.16"/>
    <n v="6.7400000000000002E-2"/>
    <n v="0.3"/>
    <n v="0.7"/>
    <n v="2.0048976000000001"/>
    <n v="1.9706472660000003"/>
    <n v="3.9755448660000003"/>
    <n v="180"/>
    <s v="37220 ILE BOUCHARD/L''"/>
    <s v="37220"/>
    <s v=" ILE BOUCHARD/L''"/>
    <s v="91100VILLABE"/>
    <s v="91100"/>
    <n v="12"/>
    <s v="VILLABE"/>
    <n v="278.45800000000003"/>
    <n v="3.9755448660000008"/>
  </r>
  <r>
    <n v="1540755"/>
    <x v="357"/>
    <n v="450"/>
    <n v="0.45"/>
    <s v="POLE"/>
    <n v="0.16"/>
    <n v="6.7400000000000002E-2"/>
    <n v="0.3"/>
    <n v="0.7"/>
    <n v="8.2206576000000009"/>
    <n v="8.080221366"/>
    <n v="16.300878965999999"/>
    <n v="300"/>
    <s v="39570 LONS LE SAUNIER"/>
    <s v="39570"/>
    <s v=" LONS LE SAUNIER"/>
    <s v="91100VILLABE"/>
    <s v="91100"/>
    <n v="12"/>
    <s v="VILLABE"/>
    <n v="380.58600000000001"/>
    <n v="16.300878965999999"/>
  </r>
  <r>
    <n v="1540930"/>
    <x v="357"/>
    <n v="450"/>
    <n v="0.45"/>
    <s v="POLE"/>
    <n v="0.16"/>
    <n v="6.7400000000000002E-2"/>
    <n v="0.3"/>
    <n v="0.7"/>
    <n v="8.1252072000000002"/>
    <n v="7.9864015769999996"/>
    <n v="16.111608777000001"/>
    <n v="220"/>
    <s v="54710 LUDRES"/>
    <s v="54710"/>
    <s v=" LUDRES"/>
    <s v="91100VILLABE"/>
    <s v="91100"/>
    <n v="12"/>
    <s v="VILLABE"/>
    <n v="376.16699999999997"/>
    <n v="16.111608777000001"/>
  </r>
  <r>
    <n v="1540942"/>
    <x v="357"/>
    <n v="40"/>
    <n v="0.04"/>
    <s v="POLE"/>
    <n v="0.16"/>
    <n v="6.7400000000000002E-2"/>
    <n v="0.3"/>
    <n v="0.7"/>
    <n v="0.51103872000000006"/>
    <n v="0.50230847519999999"/>
    <n v="1.0133471952000002"/>
    <n v="113"/>
    <s v="91100 VILLABE"/>
    <s v="91100"/>
    <s v=" VILLABE"/>
    <s v="59100ROUBAIX"/>
    <s v="59100"/>
    <n v="12"/>
    <s v="ROUBAIX"/>
    <n v="266.166"/>
    <n v="1.0133471951999999"/>
  </r>
  <r>
    <n v="1540784"/>
    <x v="357"/>
    <n v="86"/>
    <n v="8.5999999999999993E-2"/>
    <s v="POLE"/>
    <n v="0.16"/>
    <n v="6.7400000000000002E-2"/>
    <n v="0.3"/>
    <n v="0.7"/>
    <n v="2.9515530239999999"/>
    <n v="2.9011306598399997"/>
    <n v="5.8526836838399996"/>
    <n v="173"/>
    <s v="91100 VILLABE"/>
    <s v="91100"/>
    <s v=" VILLABE"/>
    <s v="31390CARBONNE"/>
    <s v="31390"/>
    <n v="13"/>
    <s v="CARBONNE"/>
    <n v="715.00800000000004"/>
    <n v="5.8526836838399996"/>
  </r>
  <r>
    <n v="1540271"/>
    <x v="357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41161"/>
    <x v="358"/>
    <n v="428"/>
    <n v="0.42799999999999999"/>
    <s v="POLE"/>
    <n v="0.16"/>
    <n v="6.7400000000000002E-2"/>
    <n v="0.3"/>
    <n v="0.7"/>
    <n v="5.1112855679999996"/>
    <n v="5.0239677728799998"/>
    <n v="10.135253340879999"/>
    <n v="215"/>
    <s v="91100 VILLABE"/>
    <s v="91100"/>
    <s v=" VILLABE"/>
    <s v="59810LESQUIN"/>
    <s v="59810"/>
    <n v="12"/>
    <s v="LESQUIN"/>
    <n v="248.797"/>
    <n v="10.135253340879999"/>
  </r>
  <r>
    <n v="1541160"/>
    <x v="358"/>
    <n v="685"/>
    <n v="0.68500000000000005"/>
    <s v="POLE"/>
    <n v="0.16"/>
    <n v="6.7400000000000002E-2"/>
    <n v="0.3"/>
    <n v="0.7"/>
    <n v="6.2006090400000016"/>
    <n v="6.0946819688999998"/>
    <n v="12.295291008900001"/>
    <n v="250"/>
    <s v="91100 VILLABE"/>
    <s v="91100"/>
    <s v=" VILLABE"/>
    <s v="80090AMIENS"/>
    <s v="80090"/>
    <n v="11"/>
    <s v="AMIENS"/>
    <n v="188.583"/>
    <n v="12.2952910089"/>
  </r>
  <r>
    <n v="1541284"/>
    <x v="358"/>
    <n v="2200"/>
    <n v="2.2000000000000002"/>
    <s v="PLR"/>
    <n v="0.16"/>
    <n v="0.24099999999999999"/>
    <n v="1"/>
    <n v="0"/>
    <n v="87.576544000000013"/>
    <n v="0"/>
    <n v="87.576544000000013"/>
    <n v="380"/>
    <s v="91100 VILLABE"/>
    <s v="91100"/>
    <s v=" VILLABE"/>
    <s v="59810LESQUIN"/>
    <s v="59810"/>
    <n v="12"/>
    <s v="LESQUIN"/>
    <n v="248.797"/>
    <n v="87.576544000000013"/>
  </r>
  <r>
    <n v="1541152"/>
    <x v="359"/>
    <n v="300"/>
    <n v="0.3"/>
    <s v="POLE"/>
    <n v="0.16"/>
    <n v="6.7400000000000002E-2"/>
    <n v="0.3"/>
    <n v="0.7"/>
    <n v="3.8430431999999999"/>
    <n v="3.7773912119999999"/>
    <n v="7.6204344119999998"/>
    <n v="200"/>
    <s v="59200 TOURCOING"/>
    <s v="59200"/>
    <s v=" TOURCOING"/>
    <s v="91100VILLABE"/>
    <s v="91100"/>
    <n v="12"/>
    <s v="VILLABE"/>
    <n v="266.87799999999999"/>
    <n v="7.6204344119999998"/>
  </r>
  <r>
    <n v="1541145"/>
    <x v="359"/>
    <n v="300"/>
    <n v="0.3"/>
    <s v="POLE"/>
    <n v="0.16"/>
    <n v="6.7400000000000002E-2"/>
    <n v="0.3"/>
    <n v="0.7"/>
    <n v="3.6276336000000002"/>
    <n v="3.565661526"/>
    <n v="7.1932951260000006"/>
    <n v="185"/>
    <s v="59243 QUAROUBLE"/>
    <s v="59243"/>
    <s v=" QUAROUBLE"/>
    <s v="91100VILLABE"/>
    <s v="91100"/>
    <n v="12"/>
    <s v="VILLABE"/>
    <n v="251.91900000000001"/>
    <n v="7.1932951259999998"/>
  </r>
  <r>
    <n v="1541421"/>
    <x v="359"/>
    <n v="321"/>
    <n v="0.32100000000000001"/>
    <s v="POLE"/>
    <n v="0.16"/>
    <n v="6.7400000000000002E-2"/>
    <n v="0.3"/>
    <n v="0.7"/>
    <n v="2.6770783680000001"/>
    <n v="2.63134494588"/>
    <n v="5.3084233138800005"/>
    <n v="200"/>
    <s v="91100 VILLABE"/>
    <s v="91100"/>
    <s v=" VILLABE"/>
    <s v="76380CANTELEU"/>
    <s v="76380"/>
    <n v="13"/>
    <s v="CANTELEU"/>
    <n v="173.74600000000001"/>
    <n v="5.3084233138799997"/>
  </r>
  <r>
    <n v="1541502"/>
    <x v="359"/>
    <n v="532"/>
    <n v="0.53200000000000003"/>
    <s v="POLE"/>
    <n v="0.16"/>
    <n v="6.7400000000000002E-2"/>
    <n v="0.3"/>
    <n v="0.7"/>
    <n v="6.5604792960000005"/>
    <n v="6.448404441360001"/>
    <n v="13.008883737360001"/>
    <n v="300"/>
    <s v="91100 VILLABE"/>
    <s v="91100"/>
    <s v=" VILLABE"/>
    <s v="8090CHARLEVILLE MEZ"/>
    <s v="8090C"/>
    <n v="19"/>
    <s v="HARLEVILLE MEZ"/>
    <n v="256.911"/>
    <n v="13.00888373736"/>
  </r>
  <r>
    <n v="1541551"/>
    <x v="360"/>
    <n v="750"/>
    <n v="0.75"/>
    <s v="POLE"/>
    <n v="0.16"/>
    <n v="6.7400000000000002E-2"/>
    <n v="0.3"/>
    <n v="0.7"/>
    <n v="26.643528"/>
    <n v="26.18836773"/>
    <n v="52.831895729999999"/>
    <n v="470"/>
    <s v="13000 MARSEILLE"/>
    <s v="13000"/>
    <s v=" MARSEILLE"/>
    <s v="91100VILLABE"/>
    <s v="91100"/>
    <n v="12"/>
    <s v="VILLABE"/>
    <n v="740.09799999999996"/>
    <n v="52.831895729999999"/>
  </r>
  <r>
    <n v="1541925"/>
    <x v="360"/>
    <n v="150"/>
    <n v="0.15"/>
    <s v="PAEX"/>
    <n v="0.16"/>
    <n v="6.7400000000000002E-2"/>
    <n v="0.3"/>
    <n v="0.7"/>
    <n v="5.4150624000000001"/>
    <n v="5.3225550840000002"/>
    <n v="10.737617484000001"/>
    <n v="165"/>
    <s v="40300 PEYREHORADE"/>
    <s v="40300"/>
    <s v=" PEYREHORADE"/>
    <s v="91100VILLABE"/>
    <s v="91100"/>
    <n v="12"/>
    <s v="VILLABE"/>
    <n v="752.09199999999998"/>
    <n v="10.737617484000001"/>
  </r>
  <r>
    <n v="1541815"/>
    <x v="360"/>
    <n v="650"/>
    <n v="0.65"/>
    <s v="PAEX"/>
    <n v="0.16"/>
    <n v="6.7400000000000002E-2"/>
    <n v="0.3"/>
    <n v="0.7"/>
    <n v="23.934986400000003"/>
    <n v="23.526097049000001"/>
    <n v="47.461083449"/>
    <n v="400"/>
    <s v="64230 SAUVAGNON"/>
    <s v="64230"/>
    <s v=" SAUVAGNON"/>
    <s v="91100VILLABE"/>
    <s v="91100"/>
    <n v="12"/>
    <s v="VILLABE"/>
    <n v="767.14700000000005"/>
    <n v="47.461083449000007"/>
  </r>
  <r>
    <n v="1541146"/>
    <x v="360"/>
    <n v="450"/>
    <n v="0.45"/>
    <s v="POLE"/>
    <n v="0.16"/>
    <n v="6.7400000000000002E-2"/>
    <n v="0.3"/>
    <n v="0.7"/>
    <n v="11.667995999999999"/>
    <n v="11.468667734999999"/>
    <n v="23.136663734999999"/>
    <n v="340"/>
    <s v="67100 STRASBOURG"/>
    <s v="67100"/>
    <s v=" STRASBOURG"/>
    <s v="59100ROUBAIX"/>
    <s v="59100"/>
    <n v="12"/>
    <s v="ROUBAIX"/>
    <n v="540.18499999999995"/>
    <n v="23.136663734999999"/>
  </r>
  <r>
    <n v="1541365"/>
    <x v="360"/>
    <n v="300"/>
    <n v="0.3"/>
    <s v="POLE"/>
    <n v="0.16"/>
    <n v="6.7400000000000002E-2"/>
    <n v="0.3"/>
    <n v="0.7"/>
    <n v="2.4943679999999997"/>
    <n v="2.4517558799999999"/>
    <n v="4.94612388"/>
    <n v="200"/>
    <s v="76380 CANTELEU"/>
    <s v="76380"/>
    <s v=" CANTELEU"/>
    <s v="91100VILLABE"/>
    <s v="91100"/>
    <n v="12"/>
    <s v="VILLABE"/>
    <n v="173.22"/>
    <n v="4.94612388"/>
  </r>
  <r>
    <n v="1541554"/>
    <x v="360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41808"/>
    <x v="360"/>
    <n v="44"/>
    <n v="4.3999999999999997E-2"/>
    <s v="PAEX"/>
    <n v="0.16"/>
    <n v="6.7400000000000002E-2"/>
    <n v="0.3"/>
    <n v="0.7"/>
    <n v="6.0880511999999991E-2"/>
    <n v="5.9840469919999993E-2"/>
    <n v="0.12072098191999998"/>
    <n v="80"/>
    <s v="91100 VILLABE"/>
    <s v="91100"/>
    <s v=" VILLABE"/>
    <s v="92160ANTONY"/>
    <s v="92160"/>
    <n v="11"/>
    <s v="ANTONY"/>
    <n v="28.826000000000001"/>
    <n v="0.12072098192000001"/>
  </r>
  <r>
    <n v="1541809"/>
    <x v="360"/>
    <n v="257"/>
    <n v="0.25700000000000001"/>
    <s v="POLE"/>
    <n v="0.16"/>
    <n v="6.7400000000000002E-2"/>
    <n v="0.3"/>
    <n v="0.7"/>
    <n v="4.6932928799999996"/>
    <n v="4.6131157933000004"/>
    <n v="9.3064086733"/>
    <n v="130"/>
    <s v="91100 VILLABE"/>
    <s v="91100"/>
    <s v=" VILLABE"/>
    <s v="39570LONS LE SAUNIER"/>
    <s v="39570"/>
    <n v="20"/>
    <s v="LONS LE SAUNIER"/>
    <n v="380.45499999999998"/>
    <n v="9.3064086732999982"/>
  </r>
  <r>
    <n v="1541856"/>
    <x v="361"/>
    <n v="450"/>
    <n v="0.45"/>
    <s v="POLE"/>
    <n v="0.16"/>
    <n v="6.7400000000000002E-2"/>
    <n v="0.3"/>
    <n v="0.7"/>
    <n v="8.2206576000000009"/>
    <n v="8.080221366"/>
    <n v="16.300878965999999"/>
    <n v="300"/>
    <s v="39570 LONS LE SAUNIER"/>
    <s v="39570"/>
    <s v=" LONS LE SAUNIER"/>
    <s v="91100VILLABE"/>
    <s v="91100"/>
    <n v="12"/>
    <s v="VILLABE"/>
    <n v="380.58600000000001"/>
    <n v="16.300878965999999"/>
  </r>
  <r>
    <n v="1539843"/>
    <x v="361"/>
    <n v="400"/>
    <n v="0.4"/>
    <s v="PAEX"/>
    <n v="0.16"/>
    <n v="6.7400000000000002E-2"/>
    <n v="0.3"/>
    <n v="0.7"/>
    <n v="5.347142400000001"/>
    <n v="5.2557953839999998"/>
    <n v="10.602937784000002"/>
    <n v="158"/>
    <s v="62780 CUCQ"/>
    <s v="62780"/>
    <s v=" CUCQ"/>
    <s v="91100VILLABE"/>
    <s v="91100"/>
    <n v="12"/>
    <s v="VILLABE"/>
    <n v="278.49700000000001"/>
    <n v="10.602937784000002"/>
  </r>
  <r>
    <n v="1541855"/>
    <x v="361"/>
    <n v="300"/>
    <n v="0.3"/>
    <s v="PAEX"/>
    <n v="0.16"/>
    <n v="6.7400000000000002E-2"/>
    <n v="0.3"/>
    <n v="0.7"/>
    <n v="7.4372256000000005"/>
    <n v="7.3101729960000004"/>
    <n v="14.747398596"/>
    <n v="224"/>
    <s v="67100 STRASBOURG"/>
    <s v="67100"/>
    <s v=" STRASBOURG"/>
    <s v="91100VILLABE"/>
    <s v="91100"/>
    <n v="12"/>
    <s v="VILLABE"/>
    <n v="516.47400000000005"/>
    <n v="14.747398596"/>
  </r>
  <r>
    <n v="1541149"/>
    <x v="361"/>
    <n v="320"/>
    <n v="0.32"/>
    <s v="POLE"/>
    <n v="0.16"/>
    <n v="6.7400000000000002E-2"/>
    <n v="0.3"/>
    <n v="0.7"/>
    <n v="2.8694630399999999"/>
    <n v="2.8204430463999999"/>
    <n v="5.6899060863999997"/>
    <n v="140"/>
    <s v="80090 AMIENS"/>
    <s v="80090"/>
    <s v=" AMIENS"/>
    <s v="91100VILLABE"/>
    <s v="91100"/>
    <n v="12"/>
    <s v="VILLABE"/>
    <n v="186.81399999999999"/>
    <n v="5.6899060864000006"/>
  </r>
  <r>
    <n v="1542259"/>
    <x v="361"/>
    <n v="300"/>
    <n v="0.3"/>
    <s v="PAEX"/>
    <n v="0.16"/>
    <n v="6.7400000000000002E-2"/>
    <n v="0.3"/>
    <n v="0.7"/>
    <n v="5.6025071999999998"/>
    <n v="5.5067977020000001"/>
    <n v="11.109304902"/>
    <n v="160"/>
    <s v="87000 LIMOGES"/>
    <s v="87000"/>
    <s v=" LIMOGES"/>
    <s v="91100VILLABE"/>
    <s v="91100"/>
    <n v="12"/>
    <s v="VILLABE"/>
    <n v="389.06299999999999"/>
    <n v="11.109304902"/>
  </r>
  <r>
    <n v="1542303"/>
    <x v="361"/>
    <n v="342"/>
    <n v="0.34200000000000003"/>
    <s v="POLE"/>
    <n v="0.16"/>
    <n v="6.7400000000000002E-2"/>
    <n v="0.3"/>
    <n v="0.7"/>
    <n v="13.746971808"/>
    <n v="13.512127706280001"/>
    <n v="27.259099514280003"/>
    <n v="210"/>
    <s v="91100 VILLABE"/>
    <s v="91100"/>
    <s v=" VILLABE"/>
    <s v="66000PERPIGNAN"/>
    <s v="66000"/>
    <n v="14"/>
    <s v="PERPIGNAN"/>
    <n v="837.41300000000001"/>
    <n v="27.259099514280003"/>
  </r>
  <r>
    <n v="1542304"/>
    <x v="361"/>
    <n v="425"/>
    <n v="0.42499999999999999"/>
    <s v="POLE"/>
    <n v="0.16"/>
    <n v="6.7400000000000002E-2"/>
    <n v="0.3"/>
    <n v="0.7"/>
    <n v="15.3476748"/>
    <n v="15.085485355499999"/>
    <n v="30.433160155499998"/>
    <n v="250"/>
    <s v="91100 VILLABE"/>
    <s v="91100"/>
    <s v=" VILLABE"/>
    <s v="40300PEYREHORADE"/>
    <s v="40300"/>
    <n v="16"/>
    <s v="PEYREHORADE"/>
    <n v="752.33699999999999"/>
    <n v="30.433160155499998"/>
  </r>
  <r>
    <n v="1541813"/>
    <x v="362"/>
    <n v="150"/>
    <n v="0.15"/>
    <s v="PAEX"/>
    <n v="0.16"/>
    <n v="6.7400000000000002E-2"/>
    <n v="0.3"/>
    <n v="0.7"/>
    <n v="3.7013975999999995"/>
    <n v="3.6381653909999998"/>
    <n v="7.3395629909999993"/>
    <n v="165"/>
    <s v="67400 ILLKIRCH GRAFFEN"/>
    <s v="67400"/>
    <s v=" ILLKIRCH GRAFFEN"/>
    <s v="91100VILLABE"/>
    <s v="91100"/>
    <n v="12"/>
    <s v="VILLABE"/>
    <n v="514.08299999999997"/>
    <n v="7.3395629910000002"/>
  </r>
  <r>
    <n v="1542559"/>
    <x v="362"/>
    <n v="105"/>
    <n v="0.105"/>
    <s v="POLE"/>
    <n v="0.16"/>
    <n v="6.7400000000000002E-2"/>
    <n v="0.3"/>
    <n v="0.7"/>
    <n v="1.9174932"/>
    <n v="1.8847360244999998"/>
    <n v="3.8022292244999996"/>
    <n v="135"/>
    <s v="91100 VILLABE"/>
    <s v="91100"/>
    <s v=" VILLABE"/>
    <s v="39570LONS LE SAUNIER"/>
    <s v="39570"/>
    <n v="20"/>
    <s v="LONS LE SAUNIER"/>
    <n v="380.45499999999998"/>
    <n v="3.8022292244999996"/>
  </r>
  <r>
    <n v="1542712"/>
    <x v="362"/>
    <n v="400"/>
    <n v="0.4"/>
    <s v="PAEX"/>
    <n v="0.16"/>
    <n v="6.7400000000000002E-2"/>
    <n v="0.3"/>
    <n v="0.7"/>
    <n v="0.8952384000000001"/>
    <n v="0.879944744"/>
    <n v="1.7751831440000001"/>
    <n v="150"/>
    <s v="91100 VILLABE"/>
    <s v="91100"/>
    <s v=" VILLABE"/>
    <s v="93130NOISY LE SEC"/>
    <s v="93130"/>
    <n v="17"/>
    <s v="NOISY LE SEC"/>
    <n v="46.627000000000002"/>
    <n v="1.7751831440000001"/>
  </r>
  <r>
    <n v="1542936"/>
    <x v="363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42935"/>
    <x v="363"/>
    <n v="300"/>
    <n v="0.3"/>
    <s v="PAEX"/>
    <n v="0.16"/>
    <n v="6.7400000000000002E-2"/>
    <n v="0.3"/>
    <n v="0.7"/>
    <n v="3.8430431999999999"/>
    <n v="3.7773912119999999"/>
    <n v="7.6204344119999998"/>
    <n v="193"/>
    <s v="59200 TOURCOING"/>
    <s v="59200"/>
    <s v=" TOURCOING"/>
    <s v="91100VILLABE"/>
    <s v="91100"/>
    <n v="12"/>
    <s v="VILLABE"/>
    <n v="266.87799999999999"/>
    <n v="7.6204344119999998"/>
  </r>
  <r>
    <n v="1543015"/>
    <x v="363"/>
    <n v="320"/>
    <n v="0.32"/>
    <s v="POLE"/>
    <n v="0.16"/>
    <n v="6.7400000000000002E-2"/>
    <n v="0.3"/>
    <n v="0.7"/>
    <n v="8.2792550400000007"/>
    <n v="8.1378177664000013"/>
    <n v="16.4170728064"/>
    <n v="148"/>
    <s v="91100 VILLABE"/>
    <s v="91100"/>
    <s v=" VILLABE"/>
    <s v="73490RAVOIRE/LA"/>
    <s v="73490"/>
    <n v="15"/>
    <s v="RAVOIRE/LA"/>
    <n v="539.01400000000001"/>
    <n v="16.4170728064"/>
  </r>
  <r>
    <n v="1543013"/>
    <x v="363"/>
    <n v="82"/>
    <n v="8.2000000000000003E-2"/>
    <s v="POLE"/>
    <n v="0.16"/>
    <n v="6.7400000000000002E-2"/>
    <n v="0.3"/>
    <n v="0.7"/>
    <n v="2.9611984320000002"/>
    <n v="2.91061129212"/>
    <n v="5.8718097241200002"/>
    <n v="159"/>
    <s v="91100 VILLABE"/>
    <s v="91100"/>
    <s v=" VILLABE"/>
    <s v="40300PEYREHORADE"/>
    <s v="40300"/>
    <n v="16"/>
    <s v="PEYREHORADE"/>
    <n v="752.33699999999999"/>
    <n v="5.8718097241199994"/>
  </r>
  <r>
    <n v="1543014"/>
    <x v="363"/>
    <n v="642"/>
    <n v="0.64200000000000002"/>
    <s v="POLE"/>
    <n v="0.16"/>
    <n v="6.7400000000000002E-2"/>
    <n v="0.3"/>
    <n v="0.7"/>
    <n v="8.6499895679999987"/>
    <n v="8.5022189128800001"/>
    <n v="17.152208480879999"/>
    <n v="234"/>
    <s v="91100 VILLABE"/>
    <s v="91100"/>
    <s v=" VILLABE"/>
    <s v="62780CUCQ"/>
    <s v="62780"/>
    <n v="9"/>
    <s v="CUCQ"/>
    <n v="280.69799999999998"/>
    <n v="17.152208480879999"/>
  </r>
  <r>
    <n v="1543022"/>
    <x v="363"/>
    <n v="150"/>
    <n v="0.15"/>
    <s v="PAEX"/>
    <n v="0.16"/>
    <n v="6.7400000000000002E-2"/>
    <n v="0.3"/>
    <n v="0.7"/>
    <n v="0.4008024"/>
    <n v="0.393955359"/>
    <n v="0.79475775900000001"/>
    <n v="80"/>
    <s v="93380 PIERREFITTE SUR"/>
    <s v="93380"/>
    <s v=" PIERREFITTE SUR"/>
    <s v="91100VILLABE"/>
    <s v="91100"/>
    <n v="12"/>
    <s v="VILLABE"/>
    <n v="55.667000000000002"/>
    <n v="0.79475775900000012"/>
  </r>
  <r>
    <n v="1542351"/>
    <x v="363"/>
    <n v="300"/>
    <n v="0.3"/>
    <s v="GV"/>
    <n v="0.24099999999999999"/>
    <n v="0.24099999999999999"/>
    <n v="1"/>
    <n v="0"/>
    <n v="2.4575492999999997"/>
    <n v="0"/>
    <n v="2.4575492999999997"/>
    <n v="100"/>
    <s v="94440 MAROLLES EN BRI"/>
    <s v="94440"/>
    <s v=" MAROLLES EN BRI"/>
    <s v="91100VILLABE"/>
    <s v="91100"/>
    <n v="12"/>
    <s v="VILLABE"/>
    <n v="33.991"/>
    <n v="2.4575493000000002"/>
  </r>
  <r>
    <n v="1543061"/>
    <x v="364"/>
    <n v="600"/>
    <n v="0.6"/>
    <s v="POLE"/>
    <n v="0.16"/>
    <n v="6.7400000000000002E-2"/>
    <n v="0.3"/>
    <n v="0.7"/>
    <n v="21.314822399999997"/>
    <n v="20.950694184"/>
    <n v="42.265516583999997"/>
    <n v="470"/>
    <s v="13000 MARSEILLE"/>
    <s v="13000"/>
    <s v=" MARSEILLE"/>
    <s v="91100VILLABE"/>
    <s v="91100"/>
    <n v="12"/>
    <s v="VILLABE"/>
    <n v="740.09799999999996"/>
    <n v="42.265516583999997"/>
  </r>
  <r>
    <n v="1543060"/>
    <x v="364"/>
    <n v="450"/>
    <n v="0.45"/>
    <s v="PAEX"/>
    <n v="0.16"/>
    <n v="6.7400000000000002E-2"/>
    <n v="0.3"/>
    <n v="0.7"/>
    <n v="6.0155352000000004"/>
    <n v="5.9127698070000001"/>
    <n v="11.928305007000001"/>
    <n v="206"/>
    <s v="62780 CUCQ"/>
    <s v="62780"/>
    <s v=" CUCQ"/>
    <s v="91100VILLABE"/>
    <s v="91100"/>
    <n v="12"/>
    <s v="VILLABE"/>
    <n v="278.49700000000001"/>
    <n v="11.928305007000001"/>
  </r>
  <r>
    <n v="1543353"/>
    <x v="364"/>
    <n v="685"/>
    <n v="0.68500000000000005"/>
    <s v="POLE"/>
    <n v="0.16"/>
    <n v="6.7400000000000002E-2"/>
    <n v="0.3"/>
    <n v="0.7"/>
    <n v="8.180445360000002"/>
    <n v="8.0406960851000004"/>
    <n v="16.221141445100002"/>
    <n v="245"/>
    <s v="91100 VILLABE"/>
    <s v="91100"/>
    <s v=" VILLABE"/>
    <s v="59810LESQUIN"/>
    <s v="59810"/>
    <n v="12"/>
    <s v="LESQUIN"/>
    <n v="248.797"/>
    <n v="16.221141445099999"/>
  </r>
  <r>
    <n v="1543354"/>
    <x v="364"/>
    <n v="492"/>
    <n v="0.49199999999999999"/>
    <s v="POLE"/>
    <n v="0.16"/>
    <n v="6.7400000000000002E-2"/>
    <n v="0.3"/>
    <n v="0.7"/>
    <n v="12.729354624000001"/>
    <n v="12.51189481584"/>
    <n v="25.241249439840001"/>
    <n v="260"/>
    <s v="91100 VILLABE"/>
    <s v="91100"/>
    <s v=" VILLABE"/>
    <s v="73490RAVOIRE/LA"/>
    <s v="73490"/>
    <n v="15"/>
    <s v="RAVOIRE/LA"/>
    <n v="539.01400000000001"/>
    <n v="25.241249439840001"/>
  </r>
  <r>
    <n v="1543467"/>
    <x v="364"/>
    <n v="150"/>
    <n v="0.15"/>
    <s v="PAEX"/>
    <n v="0.16"/>
    <n v="6.7400000000000002E-2"/>
    <n v="0.3"/>
    <n v="0.7"/>
    <n v="0.33504479999999998"/>
    <n v="0.32932111799999997"/>
    <n v="0.66436591799999989"/>
    <n v="90"/>
    <s v="93130 NOISY LE SEC"/>
    <s v="93130"/>
    <s v=" NOISY LE SEC"/>
    <s v="91100VILLABE"/>
    <s v="91100"/>
    <n v="12"/>
    <s v="VILLABE"/>
    <n v="46.533999999999999"/>
    <n v="0.664365918"/>
  </r>
  <r>
    <n v="1543416"/>
    <x v="365"/>
    <n v="150"/>
    <n v="0.15"/>
    <s v="POLE"/>
    <n v="0.16"/>
    <n v="6.7400000000000002E-2"/>
    <n v="0.3"/>
    <n v="0.7"/>
    <n v="2.7402191999999999"/>
    <n v="2.693407122"/>
    <n v="5.4336263220000003"/>
    <n v="165"/>
    <s v="39570 LONS LE SAUNIER"/>
    <s v="39570"/>
    <s v=" LONS LE SAUNIER"/>
    <s v="91100VILLABE"/>
    <s v="91100"/>
    <n v="12"/>
    <s v="VILLABE"/>
    <n v="380.58600000000001"/>
    <n v="5.4336263220000003"/>
  </r>
  <r>
    <n v="1543415"/>
    <x v="365"/>
    <n v="300"/>
    <n v="0.3"/>
    <s v="PAEX"/>
    <n v="0.16"/>
    <n v="6.7400000000000002E-2"/>
    <n v="0.3"/>
    <n v="0.7"/>
    <n v="7.4372256000000005"/>
    <n v="7.3101729960000004"/>
    <n v="14.747398596"/>
    <n v="224"/>
    <s v="67100 STRASBOURG"/>
    <s v="67100"/>
    <s v=" STRASBOURG"/>
    <s v="91100VILLABE"/>
    <s v="91100"/>
    <n v="12"/>
    <s v="VILLABE"/>
    <n v="516.47400000000005"/>
    <n v="14.747398596"/>
  </r>
  <r>
    <n v="1543490"/>
    <x v="365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543632"/>
    <x v="365"/>
    <n v="685"/>
    <n v="0.68500000000000005"/>
    <s v="POLE"/>
    <n v="0.16"/>
    <n v="6.7400000000000002E-2"/>
    <n v="0.3"/>
    <n v="0.7"/>
    <n v="8.7515380800000013"/>
    <n v="8.6020326378000007"/>
    <n v="17.353570717800004"/>
    <n v="230"/>
    <s v="91100 VILLABE"/>
    <s v="91100"/>
    <s v=" VILLABE"/>
    <s v="59100ROUBAIX"/>
    <s v="59100"/>
    <n v="12"/>
    <s v="ROUBAIX"/>
    <n v="266.166"/>
    <n v="17.353570717799997"/>
  </r>
  <r>
    <n v="1350770"/>
    <x v="64"/>
    <n v="200"/>
    <n v="0.2"/>
    <s v="POLE"/>
    <n v="0.16"/>
    <n v="6.7400000000000002E-2"/>
    <n v="0.3"/>
    <n v="0.7"/>
    <n v="0"/>
    <n v="0"/>
    <n v="0"/>
    <n v="158"/>
    <m/>
    <s v=""/>
    <m/>
    <s v="91100VILLABE"/>
    <s v="91100"/>
    <n v="12"/>
    <s v="VILLABE"/>
    <n v="0"/>
    <n v="0"/>
  </r>
  <r>
    <n v="1371464"/>
    <x v="90"/>
    <m/>
    <n v="0"/>
    <s v="POLE"/>
    <n v="0.16"/>
    <n v="6.7400000000000002E-2"/>
    <n v="0.3"/>
    <n v="0.7"/>
    <n v="0"/>
    <n v="0"/>
    <n v="0"/>
    <n v="200"/>
    <m/>
    <s v=""/>
    <m/>
    <s v="91100VILLABE"/>
    <s v="91100"/>
    <n v="12"/>
    <s v="VILLABE"/>
    <n v="325.54629999999997"/>
    <n v="0"/>
  </r>
  <r>
    <n v="1543667"/>
    <x v="365"/>
    <n v="712"/>
    <n v="0.71199999999999997"/>
    <s v="POLE"/>
    <n v="0.16"/>
    <n v="6.7400000000000002E-2"/>
    <n v="0.3"/>
    <n v="0.7"/>
    <n v="28.619426687999997"/>
    <n v="28.130511482079996"/>
    <n v="56.749938170079993"/>
    <n v="380"/>
    <s v="91100 VILLABE"/>
    <s v="91100"/>
    <s v=" VILLABE"/>
    <s v="66000PERPIGNAN"/>
    <s v="66000"/>
    <n v="14"/>
    <s v="PERPIGNAN"/>
    <n v="837.41300000000001"/>
    <n v="56.74993817008"/>
  </r>
  <r>
    <n v="1544467"/>
    <x v="366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44269"/>
    <x v="366"/>
    <n v="212"/>
    <n v="0.21199999999999999"/>
    <s v="POLE"/>
    <n v="0.16"/>
    <n v="6.7400000000000002E-2"/>
    <n v="0.3"/>
    <n v="0.7"/>
    <n v="1.70315712"/>
    <n v="1.6740615191999999"/>
    <n v="3.3772186391999997"/>
    <n v="120"/>
    <s v="91100 VILLABE"/>
    <s v="91100"/>
    <s v=" VILLABE"/>
    <s v="89440JOUX LA VILLE"/>
    <s v="89440"/>
    <n v="18"/>
    <s v="JOUX LA VILLE"/>
    <n v="167.37"/>
    <n v="3.3772186392000005"/>
  </r>
  <r>
    <n v="1544101"/>
    <x v="366"/>
    <n v="342"/>
    <n v="0.34200000000000003"/>
    <s v="POLE"/>
    <n v="0.16"/>
    <n v="6.7400000000000002E-2"/>
    <n v="0.3"/>
    <n v="0.7"/>
    <n v="4.5931803840000001"/>
    <n v="4.5147135524399999"/>
    <n v="9.10789393644"/>
    <n v="205"/>
    <s v="91100 VILLABE"/>
    <s v="91100"/>
    <s v=" VILLABE"/>
    <s v="21300CHENOVE"/>
    <s v="21300"/>
    <n v="12"/>
    <s v="CHENOVE"/>
    <n v="279.79899999999998"/>
    <n v="9.10789393644"/>
  </r>
  <r>
    <n v="1544100"/>
    <x v="366"/>
    <n v="444"/>
    <n v="0.44400000000000001"/>
    <s v="POLE"/>
    <n v="0.16"/>
    <n v="6.7400000000000002E-2"/>
    <n v="0.3"/>
    <n v="0.7"/>
    <n v="11.533628159999999"/>
    <n v="11.336595345599999"/>
    <n v="22.870223505599999"/>
    <n v="345"/>
    <s v="91100 VILLABE"/>
    <s v="91100"/>
    <s v=" VILLABE"/>
    <s v="26750ROMANS SUR ISER"/>
    <s v="26750"/>
    <n v="20"/>
    <s v="ROMANS SUR ISER"/>
    <n v="541.17999999999995"/>
    <n v="22.870223505599999"/>
  </r>
  <r>
    <n v="1544099"/>
    <x v="366"/>
    <n v="356"/>
    <n v="0.35599999999999998"/>
    <s v="POLE"/>
    <n v="0.16"/>
    <n v="6.7400000000000002E-2"/>
    <n v="0.3"/>
    <n v="0.7"/>
    <n v="14.309713343999999"/>
    <n v="14.065255741039998"/>
    <n v="28.374969085039996"/>
    <n v="470"/>
    <s v="91100 VILLABE"/>
    <s v="91100"/>
    <s v=" VILLABE"/>
    <s v="66000PERPIGNAN"/>
    <s v="66000"/>
    <n v="14"/>
    <s v="PERPIGNAN"/>
    <n v="837.41300000000001"/>
    <n v="28.37496908504"/>
  </r>
  <r>
    <n v="1544213"/>
    <x v="367"/>
    <n v="300"/>
    <n v="0.3"/>
    <s v="PAEX"/>
    <n v="0.16"/>
    <n v="6.7400000000000002E-2"/>
    <n v="0.3"/>
    <n v="0.7"/>
    <n v="4.0052879999999993"/>
    <n v="3.9368643299999997"/>
    <n v="7.942152329999999"/>
    <n v="188"/>
    <s v="21300 CHENOVE"/>
    <s v="21300"/>
    <s v=" CHENOVE"/>
    <s v="91100VILLABE"/>
    <s v="91100"/>
    <n v="12"/>
    <s v="VILLABE"/>
    <n v="278.14499999999998"/>
    <n v="7.942152329999999"/>
  </r>
  <r>
    <n v="1544605"/>
    <x v="367"/>
    <n v="769"/>
    <n v="0.76900000000000002"/>
    <s v="POLE"/>
    <n v="0.16"/>
    <n v="6.7400000000000002E-2"/>
    <n v="0.3"/>
    <n v="0.7"/>
    <n v="13.885076303999998"/>
    <n v="13.647872917139999"/>
    <n v="27.532949221139997"/>
    <n v="240"/>
    <s v="54710 LUDRES"/>
    <s v="54710"/>
    <s v=" LUDRES"/>
    <s v="91100VILLABE"/>
    <s v="91100"/>
    <n v="12"/>
    <s v="VILLABE"/>
    <n v="376.16699999999997"/>
    <n v="27.532949221140001"/>
  </r>
  <r>
    <n v="1544045"/>
    <x v="367"/>
    <n v="150"/>
    <n v="0.15"/>
    <s v="POLE"/>
    <n v="0.16"/>
    <n v="6.7400000000000002E-2"/>
    <n v="0.3"/>
    <n v="0.7"/>
    <n v="1.7822519999999999"/>
    <n v="1.751805195"/>
    <n v="3.5340571949999999"/>
    <n v="158"/>
    <s v="62620 RUITZ"/>
    <s v="62620"/>
    <s v=" RUITZ"/>
    <s v="91100VILLABE"/>
    <s v="91100"/>
    <n v="12"/>
    <s v="VILLABE"/>
    <n v="247.535"/>
    <n v="3.5340571949999999"/>
  </r>
  <r>
    <n v="1544601"/>
    <x v="367"/>
    <n v="340"/>
    <n v="0.34"/>
    <s v="POLE"/>
    <n v="0.16"/>
    <n v="6.7400000000000002E-2"/>
    <n v="0.3"/>
    <n v="0.7"/>
    <n v="3.0488044800000003"/>
    <n v="2.9967207368000004"/>
    <n v="6.0455252168000007"/>
    <n v="140"/>
    <s v="80090 AMIENS"/>
    <s v="80090"/>
    <s v=" AMIENS"/>
    <s v="91100VILLABE"/>
    <s v="91100"/>
    <n v="12"/>
    <s v="VILLABE"/>
    <n v="186.81399999999999"/>
    <n v="6.0455252167999998"/>
  </r>
  <r>
    <n v="1544613"/>
    <x v="367"/>
    <n v="342"/>
    <n v="0.34200000000000003"/>
    <s v="POLE"/>
    <n v="0.16"/>
    <n v="6.7400000000000002E-2"/>
    <n v="0.3"/>
    <n v="0.7"/>
    <n v="4.0842515519999996"/>
    <n v="4.0144789213200003"/>
    <n v="8.0987304733199998"/>
    <n v="200"/>
    <s v="91100 VILLABE"/>
    <s v="91100"/>
    <s v=" VILLABE"/>
    <s v="59810LESQUIN"/>
    <s v="59810"/>
    <n v="12"/>
    <s v="LESQUIN"/>
    <n v="248.797"/>
    <n v="8.0987304733199998"/>
  </r>
  <r>
    <n v="1544614"/>
    <x v="367"/>
    <n v="323"/>
    <n v="0.32300000000000001"/>
    <s v="POLE"/>
    <n v="0.16"/>
    <n v="6.7400000000000002E-2"/>
    <n v="0.3"/>
    <n v="0.7"/>
    <n v="4.1266376640000004"/>
    <n v="4.0561409372400004"/>
    <n v="8.1827786012400008"/>
    <n v="200"/>
    <s v="91100 VILLABE"/>
    <s v="91100"/>
    <s v=" VILLABE"/>
    <s v="59100ROUBAIX"/>
    <s v="59100"/>
    <n v="12"/>
    <s v="ROUBAIX"/>
    <n v="266.166"/>
    <n v="8.182778601239999"/>
  </r>
  <r>
    <n v="1544448"/>
    <x v="367"/>
    <n v="221"/>
    <n v="0.221"/>
    <s v="POLE"/>
    <n v="0.16"/>
    <n v="6.7400000000000002E-2"/>
    <n v="0.3"/>
    <n v="0.7"/>
    <n v="3.3603704160000003"/>
    <n v="3.30296408806"/>
    <n v="6.6633345040599998"/>
    <n v="220"/>
    <s v="91100 VILLABE"/>
    <s v="91100"/>
    <s v=" VILLABE"/>
    <s v="53120GORRON"/>
    <s v="53120"/>
    <n v="11"/>
    <s v="GORRON"/>
    <n v="316.77699999999999"/>
    <n v="6.6633345040599998"/>
  </r>
  <r>
    <n v="1544576"/>
    <x v="367"/>
    <n v="1027"/>
    <n v="1.0269999999999999"/>
    <s v="POLE"/>
    <n v="0.16"/>
    <n v="6.7400000000000002E-2"/>
    <n v="0.3"/>
    <n v="0.7"/>
    <n v="9.2963875680000001"/>
    <n v="9.1375742803799991"/>
    <n v="18.433961848380001"/>
    <n v="295"/>
    <s v="91100 VILLABE"/>
    <s v="91100"/>
    <s v=" VILLABE"/>
    <s v="80090AMIENS"/>
    <s v="80090"/>
    <n v="11"/>
    <s v="AMIENS"/>
    <n v="188.583"/>
    <n v="18.433961848379997"/>
  </r>
  <r>
    <n v="1544251"/>
    <x v="367"/>
    <n v="200"/>
    <n v="0.2"/>
    <s v="GV"/>
    <n v="0.24099999999999999"/>
    <n v="0.24099999999999999"/>
    <n v="1"/>
    <n v="0"/>
    <n v="1.6383661999999999"/>
    <n v="0"/>
    <n v="1.6383661999999999"/>
    <n v="100"/>
    <s v="94440 MAROLLES EN BRI"/>
    <s v="94440"/>
    <s v=" MAROLLES EN BRI"/>
    <s v="91100VILLABE"/>
    <s v="91100"/>
    <n v="12"/>
    <s v="VILLABE"/>
    <n v="33.991"/>
    <n v="1.6383662000000001"/>
  </r>
  <r>
    <n v="1544606"/>
    <x v="368"/>
    <n v="900"/>
    <n v="0.9"/>
    <s v="POLE"/>
    <n v="0.16"/>
    <n v="6.7400000000000002E-2"/>
    <n v="0.3"/>
    <n v="0.7"/>
    <n v="19.7020944"/>
    <n v="19.365516954"/>
    <n v="39.067611354"/>
    <n v="450"/>
    <s v="19410 PERPEZAC LE NOI"/>
    <s v="19410"/>
    <s v=" PERPEZAC LE NOI"/>
    <s v="91100VILLABE"/>
    <s v="91100"/>
    <n v="12"/>
    <s v="VILLABE"/>
    <n v="456.06700000000001"/>
    <n v="39.067611354"/>
  </r>
  <r>
    <n v="1541248"/>
    <x v="368"/>
    <n v="300"/>
    <n v="0.3"/>
    <s v="POLE"/>
    <n v="0.16"/>
    <n v="6.7400000000000002E-2"/>
    <n v="0.3"/>
    <n v="0.7"/>
    <n v="7.7979743999999993"/>
    <n v="7.6647590039999995"/>
    <n v="15.462733403999998"/>
    <n v="250"/>
    <s v="26750 ROMANS SUR ISER"/>
    <s v="26750"/>
    <s v=" ROMANS SUR ISER"/>
    <s v="91100VILLABE"/>
    <s v="91100"/>
    <n v="12"/>
    <s v="VILLABE"/>
    <n v="541.52599999999995"/>
    <n v="15.462733403999998"/>
  </r>
  <r>
    <n v="1545001"/>
    <x v="368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45020"/>
    <x v="368"/>
    <n v="380"/>
    <n v="0.38"/>
    <s v="PAEX"/>
    <n v="0.16"/>
    <n v="6.7400000000000002E-2"/>
    <n v="0.3"/>
    <n v="0.7"/>
    <n v="9.8077939199999999"/>
    <n v="9.6402441071999991"/>
    <n v="19.448038027199999"/>
    <n v="195"/>
    <s v="73490 RAVOIRE/LA"/>
    <s v="73490"/>
    <s v=" RAVOIRE/LA"/>
    <s v="91100VILLABE"/>
    <s v="91100"/>
    <n v="12"/>
    <s v="VILLABE"/>
    <n v="537.70799999999997"/>
    <n v="19.448038027199999"/>
  </r>
  <r>
    <n v="1544828"/>
    <x v="368"/>
    <n v="125"/>
    <n v="0.125"/>
    <s v="POLE"/>
    <n v="0.16"/>
    <n v="6.7400000000000002E-2"/>
    <n v="0.3"/>
    <n v="0.7"/>
    <n v="4.6742400000000002"/>
    <n v="4.5943883999999997"/>
    <n v="9.2686284000000008"/>
    <n v="265"/>
    <s v="83170 BRIGNOLES"/>
    <s v="83170"/>
    <s v=" BRIGNOLES"/>
    <s v="91100VILLABE"/>
    <s v="91100"/>
    <n v="12"/>
    <s v="VILLABE"/>
    <n v="779.04"/>
    <n v="9.268628399999999"/>
  </r>
  <r>
    <n v="1543730"/>
    <x v="368"/>
    <n v="215"/>
    <n v="0.215"/>
    <s v="PAEX"/>
    <n v="0.16"/>
    <n v="6.7400000000000002E-2"/>
    <n v="0.3"/>
    <n v="0.7"/>
    <n v="4.01513016"/>
    <n v="3.9465383530999998"/>
    <n v="7.9616685130999993"/>
    <n v="125"/>
    <s v="87000 LIMOGES"/>
    <s v="87000"/>
    <s v=" LIMOGES"/>
    <s v="91100VILLABE"/>
    <s v="91100"/>
    <n v="12"/>
    <s v="VILLABE"/>
    <n v="389.06299999999999"/>
    <n v="7.9616685131000002"/>
  </r>
  <r>
    <n v="1545008"/>
    <x v="368"/>
    <n v="215"/>
    <n v="0.215"/>
    <s v="PAEX"/>
    <n v="0.16"/>
    <n v="6.7400000000000002E-2"/>
    <n v="0.3"/>
    <n v="0.7"/>
    <n v="4.01513016"/>
    <n v="3.9465383530999998"/>
    <n v="7.9616685130999993"/>
    <n v="125"/>
    <s v="87000 LIMOGES"/>
    <s v="87000"/>
    <s v=" LIMOGES"/>
    <s v="91100VILLABE"/>
    <s v="91100"/>
    <n v="12"/>
    <s v="VILLABE"/>
    <n v="389.06299999999999"/>
    <n v="7.9616685131000002"/>
  </r>
  <r>
    <n v="1545116"/>
    <x v="369"/>
    <n v="750"/>
    <n v="0.75"/>
    <s v="POLE"/>
    <n v="0.16"/>
    <n v="6.7400000000000002E-2"/>
    <n v="0.3"/>
    <n v="0.7"/>
    <n v="26.643528"/>
    <n v="26.18836773"/>
    <n v="52.831895729999999"/>
    <n v="470"/>
    <s v="13000 MARSEILLE"/>
    <s v="13000"/>
    <s v=" MARSEILLE"/>
    <s v="91100VILLABE"/>
    <s v="91100"/>
    <n v="12"/>
    <s v="VILLABE"/>
    <n v="740.09799999999996"/>
    <n v="52.831895729999999"/>
  </r>
  <r>
    <n v="1545115"/>
    <x v="369"/>
    <n v="300"/>
    <n v="0.3"/>
    <s v="POLE"/>
    <n v="0.16"/>
    <n v="6.7400000000000002E-2"/>
    <n v="0.3"/>
    <n v="0.7"/>
    <n v="4.0103568000000003"/>
    <n v="3.9418465380000001"/>
    <n v="7.9522033380000003"/>
    <n v="230"/>
    <s v="62780 CUCQ"/>
    <s v="62780"/>
    <s v=" CUCQ"/>
    <s v="91100VILLABE"/>
    <s v="91100"/>
    <n v="12"/>
    <s v="VILLABE"/>
    <n v="278.49700000000001"/>
    <n v="7.9522033380000003"/>
  </r>
  <r>
    <n v="1544974"/>
    <x v="369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545119"/>
    <x v="369"/>
    <n v="450"/>
    <n v="0.45"/>
    <s v="POLE"/>
    <n v="0.16"/>
    <n v="6.7400000000000002E-2"/>
    <n v="0.3"/>
    <n v="0.7"/>
    <n v="5.5737288000000005"/>
    <n v="5.4785109329999999"/>
    <n v="11.052239733"/>
    <n v="260"/>
    <s v="8090 CHARLEVILLE MEZ"/>
    <s v="08090"/>
    <s v="CHARLEVILLE MEZ"/>
    <s v="91100VILLABE"/>
    <s v="91100"/>
    <n v="12"/>
    <s v="VILLABE"/>
    <n v="258.04300000000001"/>
    <n v="11.052239733"/>
  </r>
  <r>
    <n v="1545514"/>
    <x v="369"/>
    <n v="67"/>
    <n v="6.7000000000000004E-2"/>
    <s v="POLE"/>
    <n v="0.16"/>
    <n v="6.7400000000000002E-2"/>
    <n v="0.3"/>
    <n v="0.7"/>
    <n v="1.7334690240000001"/>
    <n v="1.7038555948400003"/>
    <n v="3.4373246188400004"/>
    <n v="158"/>
    <s v="91100 VILLABE"/>
    <s v="91100"/>
    <s v=" VILLABE"/>
    <s v="73490RAVOIRE/LA"/>
    <s v="73490"/>
    <n v="15"/>
    <s v="RAVOIRE/LA"/>
    <n v="539.01400000000001"/>
    <n v="3.4373246188400004"/>
  </r>
  <r>
    <n v="1545512"/>
    <x v="369"/>
    <n v="102"/>
    <n v="0.10199999999999999"/>
    <s v="POLE"/>
    <n v="0.16"/>
    <n v="6.7400000000000002E-2"/>
    <n v="0.3"/>
    <n v="0.7"/>
    <n v="2.848600512"/>
    <n v="2.7999369199199999"/>
    <n v="5.6485374319199995"/>
    <n v="170"/>
    <s v="91100 VILLABE"/>
    <s v="91100"/>
    <s v=" VILLABE"/>
    <s v="33800BORDEAUX"/>
    <s v="33800"/>
    <n v="13"/>
    <s v="BORDEAUX"/>
    <n v="581.822"/>
    <n v="5.6485374319200004"/>
  </r>
  <r>
    <n v="1545513"/>
    <x v="369"/>
    <n v="92"/>
    <n v="9.1999999999999998E-2"/>
    <s v="POLE"/>
    <n v="0.16"/>
    <n v="6.7400000000000002E-2"/>
    <n v="0.3"/>
    <n v="0.7"/>
    <n v="2.540772096"/>
    <n v="2.4973672393599999"/>
    <n v="5.0381393353600004"/>
    <n v="170"/>
    <s v="91100 VILLABE"/>
    <s v="91100"/>
    <s v=" VILLABE"/>
    <s v="33520BRUGES"/>
    <s v="33520"/>
    <n v="11"/>
    <s v="BRUGES"/>
    <n v="575.35599999999999"/>
    <n v="5.0381393353599995"/>
  </r>
  <r>
    <n v="1545511"/>
    <x v="369"/>
    <n v="102"/>
    <n v="0.10199999999999999"/>
    <s v="POLE"/>
    <n v="0.16"/>
    <n v="6.7400000000000002E-2"/>
    <n v="0.3"/>
    <n v="0.7"/>
    <n v="1.303148736"/>
    <n v="1.28088661176"/>
    <n v="2.58403534776"/>
    <n v="200"/>
    <s v="91100 VILLABE"/>
    <s v="91100"/>
    <s v=" VILLABE"/>
    <s v="59100ROUBAIX"/>
    <s v="59100"/>
    <n v="12"/>
    <s v="ROUBAIX"/>
    <n v="266.166"/>
    <n v="2.5840353477599995"/>
  </r>
  <r>
    <n v="1545510"/>
    <x v="369"/>
    <n v="378"/>
    <n v="0.378"/>
    <s v="POLE"/>
    <n v="0.16"/>
    <n v="6.7400000000000002E-2"/>
    <n v="0.3"/>
    <n v="0.7"/>
    <n v="4.6613931840000005"/>
    <n v="4.5817610504399999"/>
    <n v="9.2431542344400004"/>
    <n v="210"/>
    <s v="91100 VILLABE"/>
    <s v="91100"/>
    <s v=" VILLABE"/>
    <s v="8090CHARLEVILLE MEZ"/>
    <s v="8090C"/>
    <n v="19"/>
    <s v="HARLEVILLE MEZ"/>
    <n v="256.911"/>
    <n v="9.2431542344400004"/>
  </r>
  <r>
    <n v="1545605"/>
    <x v="370"/>
    <n v="150"/>
    <n v="0.15"/>
    <s v="POLE"/>
    <n v="0.16"/>
    <n v="6.7400000000000002E-2"/>
    <n v="0.3"/>
    <n v="0.7"/>
    <n v="2.7402191999999999"/>
    <n v="2.693407122"/>
    <n v="5.4336263220000003"/>
    <n v="165"/>
    <s v="39570 LONS LE SAUNIER"/>
    <s v="39570"/>
    <s v=" LONS LE SAUNIER"/>
    <s v="91100VILLABE"/>
    <s v="91100"/>
    <n v="12"/>
    <s v="VILLABE"/>
    <n v="380.58600000000001"/>
    <n v="5.4336263220000003"/>
  </r>
  <r>
    <n v="1545604"/>
    <x v="370"/>
    <n v="300"/>
    <n v="0.3"/>
    <s v="PAEX"/>
    <n v="0.16"/>
    <n v="6.7400000000000002E-2"/>
    <n v="0.3"/>
    <n v="0.7"/>
    <n v="7.4372256000000005"/>
    <n v="7.3101729960000004"/>
    <n v="14.747398596"/>
    <n v="224"/>
    <s v="67100 STRASBOURG"/>
    <s v="67100"/>
    <s v=" STRASBOURG"/>
    <s v="91100VILLABE"/>
    <s v="91100"/>
    <n v="12"/>
    <s v="VILLABE"/>
    <n v="516.47400000000005"/>
    <n v="14.747398596"/>
  </r>
  <r>
    <n v="1545505"/>
    <x v="370"/>
    <n v="150"/>
    <n v="0.15"/>
    <s v="POLE"/>
    <n v="0.16"/>
    <n v="6.7400000000000002E-2"/>
    <n v="0.3"/>
    <n v="0.7"/>
    <n v="1.2034872000000001"/>
    <n v="1.182927627"/>
    <n v="2.3864148270000003"/>
    <n v="140"/>
    <s v="89440 JOUX LA VILLE"/>
    <s v="89440"/>
    <s v=" JOUX LA VILLE"/>
    <s v="91100VILLABE"/>
    <s v="91100"/>
    <n v="12"/>
    <s v="VILLABE"/>
    <n v="167.15100000000001"/>
    <n v="2.3864148269999998"/>
  </r>
  <r>
    <n v="1546842"/>
    <x v="371"/>
    <n v="127"/>
    <n v="0.127"/>
    <s v="POLE"/>
    <n v="0.16"/>
    <n v="6.7400000000000002E-2"/>
    <n v="0.3"/>
    <n v="0.7"/>
    <n v="4.6063448639999995"/>
    <n v="4.5276531392399999"/>
    <n v="9.1339980032399986"/>
    <n v="168"/>
    <s v="91100 VILLABE"/>
    <s v="91100"/>
    <s v=" VILLABE"/>
    <s v="4100MANOSQUE"/>
    <s v="4100M"/>
    <n v="12"/>
    <s v="ANOSQUE"/>
    <n v="755.63400000000001"/>
    <n v="9.1339980032400003"/>
  </r>
  <r>
    <n v="1546707"/>
    <x v="371"/>
    <n v="342"/>
    <n v="0.34200000000000003"/>
    <s v="POLE"/>
    <n v="0.16"/>
    <n v="6.7400000000000002E-2"/>
    <n v="0.3"/>
    <n v="0.7"/>
    <n v="8.8840108799999999"/>
    <n v="8.732242360799999"/>
    <n v="17.616253240799999"/>
    <n v="225"/>
    <s v="91100 VILLABE"/>
    <s v="91100"/>
    <s v=" VILLABE"/>
    <s v="26750ROMANS SUR ISER"/>
    <s v="26750"/>
    <n v="20"/>
    <s v="ROMANS SUR ISER"/>
    <n v="541.17999999999995"/>
    <n v="17.616253240799999"/>
  </r>
  <r>
    <n v="1546706"/>
    <x v="371"/>
    <n v="364"/>
    <n v="0.36399999999999999"/>
    <s v="POLE"/>
    <n v="0.16"/>
    <n v="6.7400000000000002E-2"/>
    <n v="0.3"/>
    <n v="0.7"/>
    <n v="9.4176526080000009"/>
    <n v="9.25676770928"/>
    <n v="18.674420317280003"/>
    <n v="260"/>
    <s v="91100 VILLABE"/>
    <s v="91100"/>
    <s v=" VILLABE"/>
    <s v="73490RAVOIRE/LA"/>
    <s v="73490"/>
    <n v="15"/>
    <s v="RAVOIRE/LA"/>
    <n v="539.01400000000001"/>
    <n v="18.674420317279999"/>
  </r>
  <r>
    <n v="1546651"/>
    <x v="372"/>
    <n v="300"/>
    <n v="0.3"/>
    <s v="PAEX"/>
    <n v="0.16"/>
    <n v="6.7400000000000002E-2"/>
    <n v="0.3"/>
    <n v="0.7"/>
    <n v="4.0052879999999993"/>
    <n v="3.9368643299999997"/>
    <n v="7.942152329999999"/>
    <n v="188"/>
    <s v="21300 CHENOVE"/>
    <s v="21300"/>
    <s v=" CHENOVE"/>
    <s v="91100VILLABE"/>
    <s v="91100"/>
    <n v="12"/>
    <s v="VILLABE"/>
    <n v="278.14499999999998"/>
    <n v="7.942152329999999"/>
  </r>
  <r>
    <n v="1546787"/>
    <x v="372"/>
    <n v="150"/>
    <n v="0.15"/>
    <s v="PAEX"/>
    <n v="0.16"/>
    <n v="6.7400000000000002E-2"/>
    <n v="0.3"/>
    <n v="0.7"/>
    <n v="2.2767263999999998"/>
    <n v="2.2378323239999998"/>
    <n v="4.5145587239999996"/>
    <n v="158"/>
    <s v="53120 GORRON"/>
    <s v="53120"/>
    <s v=" GORRON"/>
    <s v="91100VILLABE"/>
    <s v="91100"/>
    <n v="12"/>
    <s v="VILLABE"/>
    <n v="316.21199999999999"/>
    <n v="4.5145587239999996"/>
  </r>
  <r>
    <n v="1546097"/>
    <x v="372"/>
    <n v="270"/>
    <n v="0.27"/>
    <s v="POLE"/>
    <n v="0.16"/>
    <n v="6.7400000000000002E-2"/>
    <n v="0.3"/>
    <n v="0.7"/>
    <n v="3.4587388800000003"/>
    <n v="3.3996520908000001"/>
    <n v="6.8583909708000004"/>
    <n v="200"/>
    <s v="59200 TOURCOING"/>
    <s v="59200"/>
    <s v=" TOURCOING"/>
    <s v="91100VILLABE"/>
    <s v="91100"/>
    <n v="12"/>
    <s v="VILLABE"/>
    <n v="266.87799999999999"/>
    <n v="6.8583909707999995"/>
  </r>
  <r>
    <n v="1546181"/>
    <x v="372"/>
    <n v="300"/>
    <n v="0.3"/>
    <s v="PAEX"/>
    <n v="0.16"/>
    <n v="6.7400000000000002E-2"/>
    <n v="0.3"/>
    <n v="0.7"/>
    <n v="7.7429951999999993"/>
    <n v="7.6107190319999996"/>
    <n v="15.353714231999998"/>
    <n v="156"/>
    <s v="73490 RAVOIRE/LA"/>
    <s v="73490"/>
    <s v=" RAVOIRE/LA"/>
    <s v="91100VILLABE"/>
    <s v="91100"/>
    <n v="12"/>
    <s v="VILLABE"/>
    <n v="537.70799999999997"/>
    <n v="15.353714232"/>
  </r>
  <r>
    <n v="1546245"/>
    <x v="372"/>
    <n v="340"/>
    <n v="0.34"/>
    <s v="POLE"/>
    <n v="0.16"/>
    <n v="6.7400000000000002E-2"/>
    <n v="0.3"/>
    <n v="0.7"/>
    <n v="3.0488044800000003"/>
    <n v="2.9967207368000004"/>
    <n v="6.0455252168000007"/>
    <n v="140"/>
    <s v="80090 AMIENS"/>
    <s v="80090"/>
    <s v=" AMIENS"/>
    <s v="91100VILLABE"/>
    <s v="91100"/>
    <n v="12"/>
    <s v="VILLABE"/>
    <n v="186.81399999999999"/>
    <n v="6.0455252167999998"/>
  </r>
  <r>
    <n v="1547354"/>
    <x v="372"/>
    <n v="50"/>
    <n v="0.05"/>
    <s v="POLE"/>
    <n v="0.16"/>
    <n v="6.7400000000000002E-2"/>
    <n v="0.3"/>
    <n v="0.7"/>
    <n v="0.64556159999999996"/>
    <n v="0.63453325599999999"/>
    <n v="1.2800948559999998"/>
    <n v="100"/>
    <s v="91100 VILLABE"/>
    <s v="91100"/>
    <s v=" VILLABE"/>
    <s v="59223RONCQ"/>
    <s v="59223"/>
    <n v="10"/>
    <s v="RONCQ"/>
    <n v="268.98399999999998"/>
    <n v="1.2800948559999998"/>
  </r>
  <r>
    <n v="1547211"/>
    <x v="372"/>
    <n v="128"/>
    <n v="0.128"/>
    <s v="POLE"/>
    <n v="0.16"/>
    <n v="6.7400000000000002E-2"/>
    <n v="0.3"/>
    <n v="0.7"/>
    <n v="1.7463275520000001"/>
    <n v="1.71649445632"/>
    <n v="3.4628220083199999"/>
    <n v="128"/>
    <s v="91100 VILLABE"/>
    <s v="91100"/>
    <s v=" VILLABE"/>
    <s v="21600OUGES"/>
    <s v="21600"/>
    <n v="10"/>
    <s v="OUGES"/>
    <n v="284.233"/>
    <n v="3.4628220083199999"/>
  </r>
  <r>
    <n v="1547207"/>
    <x v="372"/>
    <n v="253"/>
    <n v="0.253"/>
    <s v="POLE"/>
    <n v="0.16"/>
    <n v="6.7400000000000002E-2"/>
    <n v="0.3"/>
    <n v="0.7"/>
    <n v="3.0867012000000003"/>
    <n v="3.0339700545000001"/>
    <n v="6.1206712545000004"/>
    <n v="200"/>
    <s v="91100 VILLABE"/>
    <s v="91100"/>
    <s v=" VILLABE"/>
    <s v="59800LILLE"/>
    <s v="59800"/>
    <n v="10"/>
    <s v="LILLE"/>
    <n v="254.17500000000001"/>
    <n v="6.1206712545000004"/>
  </r>
  <r>
    <n v="1547213"/>
    <x v="372"/>
    <n v="514"/>
    <n v="0.51400000000000001"/>
    <s v="POLE"/>
    <n v="0.16"/>
    <n v="6.7400000000000002E-2"/>
    <n v="0.3"/>
    <n v="0.7"/>
    <n v="9.3865857599999991"/>
    <n v="9.2262315866000009"/>
    <n v="18.6128173466"/>
    <n v="261"/>
    <s v="91100 VILLABE"/>
    <s v="91100"/>
    <s v=" VILLABE"/>
    <s v="39570LONS LE SAUNIER"/>
    <s v="39570"/>
    <n v="20"/>
    <s v="LONS LE SAUNIER"/>
    <n v="380.45499999999998"/>
    <n v="18.612817346599996"/>
  </r>
  <r>
    <n v="1547214"/>
    <x v="372"/>
    <n v="1027"/>
    <n v="1.0269999999999999"/>
    <s v="PLR"/>
    <n v="0.16"/>
    <n v="0.16"/>
    <n v="1"/>
    <n v="0"/>
    <n v="40.882323039999996"/>
    <n v="0"/>
    <n v="40.882323039999996"/>
    <n v="300"/>
    <s v="91100 VILLABE"/>
    <s v="91100"/>
    <s v=" VILLABE"/>
    <s v="59810LESQUIN"/>
    <s v="59810"/>
    <n v="12"/>
    <s v="LESQUIN"/>
    <n v="248.797"/>
    <n v="40.882323040000003"/>
  </r>
  <r>
    <n v="1547195"/>
    <x v="373"/>
    <n v="300"/>
    <n v="0.3"/>
    <s v="POLE"/>
    <n v="0.16"/>
    <n v="6.7400000000000002E-2"/>
    <n v="0.3"/>
    <n v="0.7"/>
    <n v="7.7979743999999993"/>
    <n v="7.6647590039999995"/>
    <n v="15.462733403999998"/>
    <n v="250"/>
    <s v="26750 ROMANS SUR ISER"/>
    <s v="26750"/>
    <s v=" ROMANS SUR ISER"/>
    <s v="91100VILLABE"/>
    <s v="91100"/>
    <n v="12"/>
    <s v="VILLABE"/>
    <n v="541.52599999999995"/>
    <n v="15.462733403999998"/>
  </r>
  <r>
    <n v="1545967"/>
    <x v="373"/>
    <n v="150"/>
    <n v="0.15"/>
    <s v="POLE"/>
    <n v="0.16"/>
    <n v="6.7400000000000002E-2"/>
    <n v="0.3"/>
    <n v="0.7"/>
    <n v="2.0048976000000001"/>
    <n v="1.9706472660000003"/>
    <n v="3.9755448660000003"/>
    <n v="130"/>
    <s v="37220 ILE BOUCHARD/L''"/>
    <s v="37220"/>
    <s v=" ILE BOUCHARD/L''"/>
    <s v="91100VILLABE"/>
    <s v="91100"/>
    <n v="12"/>
    <s v="VILLABE"/>
    <n v="278.45800000000003"/>
    <n v="3.9755448660000008"/>
  </r>
  <r>
    <n v="1547911"/>
    <x v="373"/>
    <n v="149"/>
    <n v="0.14899999999999999"/>
    <s v="GV"/>
    <n v="0.24099999999999999"/>
    <n v="0.16"/>
    <n v="1"/>
    <n v="0"/>
    <n v="1.2239941739999998"/>
    <n v="0"/>
    <n v="1.2239941739999998"/>
    <n v="100"/>
    <s v="91100 VILLABE"/>
    <s v="91100"/>
    <s v=" VILLABE"/>
    <s v="94440MAROLLES EN BRI"/>
    <s v="94440"/>
    <n v="20"/>
    <s v="MAROLLES EN BRI"/>
    <n v="34.085999999999999"/>
    <n v="1.223994174"/>
  </r>
  <r>
    <n v="1547264"/>
    <x v="373"/>
    <n v="200"/>
    <n v="0.2"/>
    <s v="GV"/>
    <n v="0.24099999999999999"/>
    <n v="0.24099999999999999"/>
    <n v="1"/>
    <n v="0"/>
    <n v="1.6383661999999999"/>
    <n v="0"/>
    <n v="1.6383661999999999"/>
    <n v="100"/>
    <s v="94440 MAROLLES EN BRI"/>
    <s v="94440"/>
    <s v=" MAROLLES EN BRI"/>
    <s v="91100VILLABE"/>
    <s v="91100"/>
    <n v="12"/>
    <s v="VILLABE"/>
    <n v="33.991"/>
    <n v="1.6383662000000001"/>
  </r>
  <r>
    <n v="1547813"/>
    <x v="374"/>
    <n v="1050"/>
    <n v="1.05"/>
    <s v="POLE"/>
    <n v="0.16"/>
    <n v="6.7400000000000002E-2"/>
    <n v="0.3"/>
    <n v="0.7"/>
    <n v="37.300939199999995"/>
    <n v="36.663714821999996"/>
    <n v="73.964654021999991"/>
    <n v="580"/>
    <s v="13000 MARSEILLE"/>
    <s v="13000"/>
    <s v=" MARSEILLE"/>
    <s v="91100VILLABE"/>
    <s v="91100"/>
    <n v="12"/>
    <s v="VILLABE"/>
    <n v="740.09799999999996"/>
    <n v="73.964654021999991"/>
  </r>
  <r>
    <n v="1547611"/>
    <x v="374"/>
    <n v="150"/>
    <n v="0.15"/>
    <s v="PAEX"/>
    <n v="0.16"/>
    <n v="6.7400000000000002E-2"/>
    <n v="0.3"/>
    <n v="0.7"/>
    <n v="5.4150624000000001"/>
    <n v="5.3225550840000002"/>
    <n v="10.737617484000001"/>
    <n v="165"/>
    <s v="40300 PEYREHORADE"/>
    <s v="40300"/>
    <s v=" PEYREHORADE"/>
    <s v="91100VILLABE"/>
    <s v="91100"/>
    <n v="12"/>
    <s v="VILLABE"/>
    <n v="752.09199999999998"/>
    <n v="10.737617484000001"/>
  </r>
  <r>
    <n v="1547613"/>
    <x v="374"/>
    <n v="300"/>
    <n v="0.3"/>
    <s v="POLE"/>
    <n v="0.16"/>
    <n v="6.7400000000000002E-2"/>
    <n v="0.3"/>
    <n v="0.7"/>
    <n v="5.1763680000000001"/>
    <n v="5.0879383800000006"/>
    <n v="10.264306380000001"/>
    <n v="250"/>
    <s v="42153 RIORGES"/>
    <s v="42153"/>
    <s v=" RIORGES"/>
    <s v="91100VILLABE"/>
    <s v="91100"/>
    <n v="12"/>
    <s v="VILLABE"/>
    <n v="359.47"/>
    <n v="10.264306380000001"/>
  </r>
  <r>
    <n v="1547812"/>
    <x v="374"/>
    <n v="400"/>
    <n v="0.4"/>
    <s v="POLE"/>
    <n v="0.16"/>
    <n v="6.7400000000000002E-2"/>
    <n v="0.3"/>
    <n v="0.7"/>
    <n v="5.347142400000001"/>
    <n v="5.2557953839999998"/>
    <n v="10.602937784000002"/>
    <n v="230"/>
    <s v="62780 CUCQ"/>
    <s v="62780"/>
    <s v=" CUCQ"/>
    <s v="91100VILLABE"/>
    <s v="91100"/>
    <n v="12"/>
    <s v="VILLABE"/>
    <n v="278.49700000000001"/>
    <n v="10.602937784000002"/>
  </r>
  <r>
    <n v="1547816"/>
    <x v="374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48314"/>
    <x v="375"/>
    <n v="930"/>
    <n v="0.93"/>
    <s v="POLE"/>
    <n v="0.16"/>
    <n v="6.7400000000000002E-2"/>
    <n v="0.3"/>
    <n v="0.7"/>
    <n v="31.783099680000003"/>
    <n v="31.240138393800002"/>
    <n v="63.023238073800002"/>
    <n v="380"/>
    <s v="31390 CARBONNE"/>
    <s v="31390"/>
    <s v=" CARBONNE"/>
    <s v="91100VILLABE"/>
    <s v="91100"/>
    <n v="12"/>
    <s v="VILLABE"/>
    <n v="711.98699999999997"/>
    <n v="63.023238073799995"/>
  </r>
  <r>
    <n v="1548333"/>
    <x v="375"/>
    <n v="750"/>
    <n v="0.75"/>
    <s v="POLE"/>
    <n v="0.16"/>
    <n v="6.7400000000000002E-2"/>
    <n v="0.3"/>
    <n v="0.7"/>
    <n v="13.701096000000001"/>
    <n v="13.46703561"/>
    <n v="27.168131610000003"/>
    <n v="450"/>
    <s v="39570 LONS LE SAUNIER"/>
    <s v="39570"/>
    <s v=" LONS LE SAUNIER"/>
    <s v="91100VILLABE"/>
    <s v="91100"/>
    <n v="12"/>
    <s v="VILLABE"/>
    <n v="380.58600000000001"/>
    <n v="27.16813161"/>
  </r>
  <r>
    <n v="1548332"/>
    <x v="375"/>
    <n v="300"/>
    <n v="0.3"/>
    <s v="PAEX"/>
    <n v="0.16"/>
    <n v="6.7400000000000002E-2"/>
    <n v="0.3"/>
    <n v="0.7"/>
    <n v="7.4372256000000005"/>
    <n v="7.3101729960000004"/>
    <n v="14.747398596"/>
    <n v="224"/>
    <s v="67100 STRASBOURG"/>
    <s v="67100"/>
    <s v=" STRASBOURG"/>
    <s v="91100VILLABE"/>
    <s v="91100"/>
    <n v="12"/>
    <s v="VILLABE"/>
    <n v="516.47400000000005"/>
    <n v="14.747398596"/>
  </r>
  <r>
    <n v="1548087"/>
    <x v="375"/>
    <n v="140"/>
    <n v="0.14000000000000001"/>
    <s v="PAEX"/>
    <n v="0.16"/>
    <n v="6.7400000000000002E-2"/>
    <n v="0.3"/>
    <n v="0.7"/>
    <n v="3.4546377600000002"/>
    <n v="3.3956210316000002"/>
    <n v="6.8502587916"/>
    <n v="165"/>
    <s v="67400 ILLKIRCH GRAFFEN"/>
    <s v="67400"/>
    <s v=" ILLKIRCH GRAFFEN"/>
    <s v="91100VILLABE"/>
    <s v="91100"/>
    <n v="12"/>
    <s v="VILLABE"/>
    <n v="514.08299999999997"/>
    <n v="6.8502587916"/>
  </r>
  <r>
    <n v="1547612"/>
    <x v="375"/>
    <n v="150"/>
    <n v="0.15"/>
    <s v="POLE"/>
    <n v="0.16"/>
    <n v="6.7400000000000002E-2"/>
    <n v="0.3"/>
    <n v="0.7"/>
    <n v="1.2471839999999998"/>
    <n v="1.2258779399999999"/>
    <n v="2.47306194"/>
    <n v="140"/>
    <s v="76380 CANTELEU"/>
    <s v="76380"/>
    <s v=" CANTELEU"/>
    <s v="91100VILLABE"/>
    <s v="91100"/>
    <n v="12"/>
    <s v="VILLABE"/>
    <n v="173.22"/>
    <n v="2.47306194"/>
  </r>
  <r>
    <n v="1548691"/>
    <x v="376"/>
    <n v="230"/>
    <n v="0.23"/>
    <s v="POLE"/>
    <n v="0.16"/>
    <n v="6.7400000000000002E-2"/>
    <n v="0.3"/>
    <n v="0.7"/>
    <n v="2.8064011200000003"/>
    <n v="2.7584584342"/>
    <n v="5.5648595541999999"/>
    <n v="158"/>
    <s v="59800 LILLE"/>
    <s v="59800"/>
    <s v=" LILLE"/>
    <s v="91100VILLABE"/>
    <s v="91100"/>
    <n v="12"/>
    <s v="VILLABE"/>
    <n v="254.203"/>
    <n v="5.5648595541999999"/>
  </r>
  <r>
    <n v="1549308"/>
    <x v="376"/>
    <n v="214"/>
    <n v="0.214"/>
    <s v="POLE"/>
    <n v="0.16"/>
    <n v="6.7400000000000002E-2"/>
    <n v="0.3"/>
    <n v="0.7"/>
    <n v="2.6389897919999998"/>
    <n v="2.5939070497199999"/>
    <n v="5.2328968417199997"/>
    <n v="155"/>
    <s v="91100 VILLABE"/>
    <s v="91100"/>
    <s v=" VILLABE"/>
    <s v="8090CHARLEVILLE MEZ"/>
    <s v="8090C"/>
    <n v="19"/>
    <s v="HARLEVILLE MEZ"/>
    <n v="256.911"/>
    <n v="5.2328968417200006"/>
  </r>
  <r>
    <n v="1549309"/>
    <x v="376"/>
    <n v="342"/>
    <n v="0.34200000000000003"/>
    <s v="POLE"/>
    <n v="0.16"/>
    <n v="6.7400000000000002E-2"/>
    <n v="0.3"/>
    <n v="0.7"/>
    <n v="8.8840108799999999"/>
    <n v="8.732242360799999"/>
    <n v="17.616253240799999"/>
    <n v="225"/>
    <s v="91100 VILLABE"/>
    <s v="91100"/>
    <s v=" VILLABE"/>
    <s v="26750ROMANS SUR ISER"/>
    <s v="26750"/>
    <n v="20"/>
    <s v="ROMANS SUR ISER"/>
    <n v="541.17999999999995"/>
    <n v="17.616253240799999"/>
  </r>
  <r>
    <n v="1549306"/>
    <x v="376"/>
    <n v="428"/>
    <n v="0.42799999999999999"/>
    <s v="POLE"/>
    <n v="0.16"/>
    <n v="6.7400000000000002E-2"/>
    <n v="0.3"/>
    <n v="0.7"/>
    <n v="11.073503616"/>
    <n v="10.88433126256"/>
    <n v="21.95783487856"/>
    <n v="260"/>
    <s v="91100 VILLABE"/>
    <s v="91100"/>
    <s v=" VILLABE"/>
    <s v="73490RAVOIRE/LA"/>
    <s v="73490"/>
    <n v="15"/>
    <s v="RAVOIRE/LA"/>
    <n v="539.01400000000001"/>
    <n v="21.957834878560003"/>
  </r>
  <r>
    <n v="1549304"/>
    <x v="376"/>
    <n v="642"/>
    <n v="0.64200000000000002"/>
    <s v="POLE"/>
    <n v="0.16"/>
    <n v="6.7400000000000002E-2"/>
    <n v="0.3"/>
    <n v="0.7"/>
    <n v="8.6499895679999987"/>
    <n v="8.5022189128800001"/>
    <n v="17.152208480879999"/>
    <n v="285"/>
    <s v="91100 VILLABE"/>
    <s v="91100"/>
    <s v=" VILLABE"/>
    <s v="62780CUCQ"/>
    <s v="62780"/>
    <n v="9"/>
    <s v="CUCQ"/>
    <n v="280.69799999999998"/>
    <n v="17.152208480879999"/>
  </r>
  <r>
    <n v="1549305"/>
    <x v="376"/>
    <n v="685"/>
    <n v="0.68500000000000005"/>
    <s v="POLE"/>
    <n v="0.16"/>
    <n v="6.7400000000000002E-2"/>
    <n v="0.3"/>
    <n v="0.7"/>
    <n v="9.1997911200000004"/>
    <n v="9.0426280216999988"/>
    <n v="18.242419141699997"/>
    <n v="320"/>
    <s v="91100 VILLABE"/>
    <s v="91100"/>
    <s v=" VILLABE"/>
    <s v="21300CHENOVE"/>
    <s v="21300"/>
    <n v="12"/>
    <s v="CHENOVE"/>
    <n v="279.79899999999998"/>
    <n v="18.242419141700001"/>
  </r>
  <r>
    <n v="1549413"/>
    <x v="377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49008"/>
    <x v="377"/>
    <n v="230"/>
    <n v="0.23"/>
    <s v="POLE"/>
    <n v="0.16"/>
    <n v="6.7400000000000002E-2"/>
    <n v="0.3"/>
    <n v="0.7"/>
    <n v="2.9463331200000002"/>
    <n v="2.8959999291999998"/>
    <n v="5.8423330492000005"/>
    <n v="158"/>
    <s v="59200 TOURCOING"/>
    <s v="59200"/>
    <s v=" TOURCOING"/>
    <s v="91100VILLABE"/>
    <s v="91100"/>
    <n v="12"/>
    <s v="VILLABE"/>
    <n v="266.87799999999999"/>
    <n v="5.8423330491999996"/>
  </r>
  <r>
    <n v="1548694"/>
    <x v="377"/>
    <n v="345"/>
    <n v="0.34499999999999997"/>
    <s v="POLE"/>
    <n v="0.16"/>
    <n v="6.7400000000000002E-2"/>
    <n v="0.3"/>
    <n v="0.7"/>
    <n v="3.0936398399999994"/>
    <n v="3.0407901593999997"/>
    <n v="6.1344299993999991"/>
    <n v="140"/>
    <s v="80090 AMIENS"/>
    <s v="80090"/>
    <s v=" AMIENS"/>
    <s v="91100VILLABE"/>
    <s v="91100"/>
    <n v="12"/>
    <s v="VILLABE"/>
    <n v="186.81399999999999"/>
    <n v="6.1344299994"/>
  </r>
  <r>
    <n v="1550352"/>
    <x v="377"/>
    <n v="101"/>
    <n v="0.10100000000000001"/>
    <s v="POLE"/>
    <n v="0.16"/>
    <n v="6.7400000000000002E-2"/>
    <n v="0.3"/>
    <n v="0.7"/>
    <n v="1.2061678560000002"/>
    <n v="1.18556248846"/>
    <n v="2.39173034446"/>
    <n v="100"/>
    <s v="91100 VILLABE"/>
    <s v="91100"/>
    <s v=" VILLABE"/>
    <s v="59810LESQUIN"/>
    <s v="59810"/>
    <n v="12"/>
    <s v="LESQUIN"/>
    <n v="248.797"/>
    <n v="2.3917303444599995"/>
  </r>
  <r>
    <n v="1550430"/>
    <x v="378"/>
    <n v="300"/>
    <n v="0.3"/>
    <s v="POLE"/>
    <n v="0.16"/>
    <n v="6.7400000000000002E-2"/>
    <n v="0.3"/>
    <n v="0.7"/>
    <n v="7.7979743999999993"/>
    <n v="7.6647590039999995"/>
    <n v="15.462733403999998"/>
    <n v="250"/>
    <s v="26750 ROMANS SUR ISER"/>
    <s v="26750"/>
    <s v=" ROMANS SUR ISER"/>
    <s v="91100VILLABE"/>
    <s v="91100"/>
    <n v="12"/>
    <s v="VILLABE"/>
    <n v="541.52599999999995"/>
    <n v="15.462733403999998"/>
  </r>
  <r>
    <n v="1550324"/>
    <x v="378"/>
    <n v="265"/>
    <n v="0.26500000000000001"/>
    <s v="PAEX"/>
    <n v="0.16"/>
    <n v="6.7400000000000002E-2"/>
    <n v="0.3"/>
    <n v="0.7"/>
    <n v="6.8396457599999998"/>
    <n v="6.7228018116000001"/>
    <n v="13.5624475716"/>
    <n v="156"/>
    <s v="73490 RAVOIRE/LA"/>
    <s v="73490"/>
    <s v=" RAVOIRE/LA"/>
    <s v="91100VILLABE"/>
    <s v="91100"/>
    <n v="12"/>
    <s v="VILLABE"/>
    <n v="537.70799999999997"/>
    <n v="13.5624475716"/>
  </r>
  <r>
    <n v="1551174"/>
    <x v="379"/>
    <n v="155"/>
    <n v="0.155"/>
    <s v="PAEX"/>
    <n v="0.16"/>
    <n v="6.7400000000000002E-2"/>
    <n v="0.3"/>
    <n v="0.7"/>
    <n v="2.35261728"/>
    <n v="2.3124267347999998"/>
    <n v="4.6650440147999994"/>
    <n v="158"/>
    <s v="53120 GORRON"/>
    <s v="53120"/>
    <s v=" GORRON"/>
    <s v="91100VILLABE"/>
    <s v="91100"/>
    <n v="12"/>
    <s v="VILLABE"/>
    <n v="316.21199999999999"/>
    <n v="4.6650440147999994"/>
  </r>
  <r>
    <n v="1551331"/>
    <x v="379"/>
    <n v="400"/>
    <n v="0.4"/>
    <s v="POLE"/>
    <n v="0.16"/>
    <n v="6.7400000000000002E-2"/>
    <n v="0.3"/>
    <n v="0.7"/>
    <n v="5.347142400000001"/>
    <n v="5.2557953839999998"/>
    <n v="10.602937784000002"/>
    <n v="230"/>
    <s v="62780 CUCQ"/>
    <s v="62780"/>
    <s v=" CUCQ"/>
    <s v="91100VILLABE"/>
    <s v="91100"/>
    <n v="12"/>
    <s v="VILLABE"/>
    <n v="278.49700000000001"/>
    <n v="10.602937784000002"/>
  </r>
  <r>
    <n v="1551335"/>
    <x v="379"/>
    <n v="450"/>
    <n v="0.45"/>
    <s v="POLE"/>
    <n v="0.16"/>
    <n v="6.7400000000000002E-2"/>
    <n v="0.3"/>
    <n v="0.7"/>
    <n v="5.5737288000000005"/>
    <n v="5.4785109329999999"/>
    <n v="11.052239733"/>
    <n v="260"/>
    <s v="8090 CHARLEVILLE MEZ"/>
    <s v="08090"/>
    <s v="CHARLEVILLE MEZ"/>
    <s v="91100VILLABE"/>
    <s v="91100"/>
    <n v="12"/>
    <s v="VILLABE"/>
    <n v="258.04300000000001"/>
    <n v="11.052239733"/>
  </r>
  <r>
    <n v="1551332"/>
    <x v="380"/>
    <n v="900"/>
    <n v="0.9"/>
    <s v="POLE"/>
    <n v="0.16"/>
    <n v="6.7400000000000002E-2"/>
    <n v="0.3"/>
    <n v="0.7"/>
    <n v="31.972233599999999"/>
    <n v="31.426041275999999"/>
    <n v="63.398274876000002"/>
    <n v="470"/>
    <s v="13000 MARSEILLE"/>
    <s v="13000"/>
    <s v=" MARSEILLE"/>
    <s v="91100VILLABE"/>
    <s v="91100"/>
    <n v="12"/>
    <s v="VILLABE"/>
    <n v="740.09799999999996"/>
    <n v="63.398274875999995"/>
  </r>
  <r>
    <n v="1551987"/>
    <x v="380"/>
    <n v="750"/>
    <n v="0.75"/>
    <s v="POLE"/>
    <n v="0.16"/>
    <n v="6.7400000000000002E-2"/>
    <n v="0.3"/>
    <n v="0.7"/>
    <n v="13.701096000000001"/>
    <n v="13.46703561"/>
    <n v="27.168131610000003"/>
    <n v="165"/>
    <s v="39570 LONS LE SAUNIER"/>
    <s v="39570"/>
    <s v=" LONS LE SAUNIER"/>
    <s v="91100VILLABE"/>
    <s v="91100"/>
    <n v="12"/>
    <s v="VILLABE"/>
    <n v="380.58600000000001"/>
    <n v="27.16813161"/>
  </r>
  <r>
    <n v="1551986"/>
    <x v="380"/>
    <n v="750"/>
    <n v="0.75"/>
    <s v="PAEX"/>
    <n v="0.16"/>
    <n v="6.7400000000000002E-2"/>
    <n v="0.3"/>
    <n v="0.7"/>
    <n v="18.593064000000005"/>
    <n v="18.27543249"/>
    <n v="36.868496490000005"/>
    <n v="450"/>
    <s v="67100 STRASBOURG"/>
    <s v="67100"/>
    <s v=" STRASBOURG"/>
    <s v="91100VILLABE"/>
    <s v="91100"/>
    <n v="12"/>
    <s v="VILLABE"/>
    <n v="516.47400000000005"/>
    <n v="36.868496490000005"/>
  </r>
  <r>
    <n v="1552449"/>
    <x v="380"/>
    <n v="344"/>
    <n v="0.34399999999999997"/>
    <s v="POLE"/>
    <n v="0.16"/>
    <n v="6.7400000000000002E-2"/>
    <n v="0.3"/>
    <n v="0.7"/>
    <n v="4.108136064"/>
    <n v="4.0379554062399992"/>
    <n v="8.1460914702399982"/>
    <n v="200"/>
    <s v="91100 VILLABE"/>
    <s v="91100"/>
    <s v=" VILLABE"/>
    <s v="59810LESQUIN"/>
    <s v="59810"/>
    <n v="12"/>
    <s v="LESQUIN"/>
    <n v="248.797"/>
    <n v="8.14609147024"/>
  </r>
  <r>
    <n v="1552451"/>
    <x v="380"/>
    <n v="425"/>
    <n v="0.42499999999999999"/>
    <s v="POLE"/>
    <n v="0.16"/>
    <n v="6.7400000000000002E-2"/>
    <n v="0.3"/>
    <n v="0.7"/>
    <n v="5.1118116000000002"/>
    <n v="5.0244848185000004"/>
    <n v="10.136296418500001"/>
    <n v="200"/>
    <s v="91100 VILLABE"/>
    <s v="91100"/>
    <s v=" VILLABE"/>
    <s v="59243QUAROUBLE"/>
    <s v="59243"/>
    <n v="14"/>
    <s v="QUAROUBLE"/>
    <n v="250.57900000000001"/>
    <n v="10.136296418500001"/>
  </r>
  <r>
    <n v="1552452"/>
    <x v="380"/>
    <n v="344"/>
    <n v="0.34399999999999997"/>
    <s v="POLE"/>
    <n v="0.16"/>
    <n v="6.7400000000000002E-2"/>
    <n v="0.3"/>
    <n v="0.7"/>
    <n v="8.9359641599999993"/>
    <n v="8.783308105599998"/>
    <n v="17.719272265599997"/>
    <n v="225"/>
    <s v="91100 VILLABE"/>
    <s v="91100"/>
    <s v=" VILLABE"/>
    <s v="26750ROMANS SUR ISER"/>
    <s v="26750"/>
    <n v="20"/>
    <s v="ROMANS SUR ISER"/>
    <n v="541.17999999999995"/>
    <n v="17.719272265600001"/>
  </r>
  <r>
    <n v="1552450"/>
    <x v="380"/>
    <n v="425"/>
    <n v="0.42499999999999999"/>
    <s v="POLE"/>
    <n v="0.16"/>
    <n v="6.7400000000000002E-2"/>
    <n v="0.3"/>
    <n v="0.7"/>
    <n v="10.995885600000001"/>
    <n v="10.808039221"/>
    <n v="21.803924821000003"/>
    <n v="260"/>
    <s v="91100 VILLABE"/>
    <s v="91100"/>
    <s v=" VILLABE"/>
    <s v="73490RAVOIRE/LA"/>
    <s v="73490"/>
    <n v="15"/>
    <s v="RAVOIRE/LA"/>
    <n v="539.01400000000001"/>
    <n v="21.803924820999999"/>
  </r>
  <r>
    <n v="1552323"/>
    <x v="381"/>
    <n v="135"/>
    <n v="0.13500000000000001"/>
    <s v="POLE"/>
    <n v="0.16"/>
    <n v="6.7400000000000002E-2"/>
    <n v="0.3"/>
    <n v="0.7"/>
    <n v="3.7396792800000003"/>
    <n v="3.6757930923000002"/>
    <n v="7.4154723723"/>
    <n v="195"/>
    <s v="33520 BRUGES"/>
    <s v="33520"/>
    <s v=" BRUGES"/>
    <s v="91100VILLABE"/>
    <s v="91100"/>
    <n v="12"/>
    <s v="VILLABE"/>
    <n v="577.11099999999999"/>
    <n v="7.4154723723"/>
  </r>
  <r>
    <n v="1553221"/>
    <x v="381"/>
    <n v="344"/>
    <n v="0.34399999999999997"/>
    <s v="PAEX"/>
    <n v="0.16"/>
    <n v="6.7400000000000002E-2"/>
    <n v="0.3"/>
    <n v="0.7"/>
    <n v="4.108136064"/>
    <n v="4.0379554062399992"/>
    <n v="8.1460914702399982"/>
    <n v="200"/>
    <s v="91100 VILLABE"/>
    <s v="91100"/>
    <s v=" VILLABE"/>
    <s v="59810LESQUIN"/>
    <s v="59810"/>
    <n v="12"/>
    <s v="LESQUIN"/>
    <n v="248.797"/>
    <n v="8.14609147024"/>
  </r>
  <r>
    <n v="1553222"/>
    <x v="381"/>
    <n v="428"/>
    <n v="0.42799999999999999"/>
    <s v="PAEX"/>
    <n v="0.16"/>
    <n v="6.7400000000000002E-2"/>
    <n v="0.3"/>
    <n v="0.7"/>
    <n v="5.2779795839999997"/>
    <n v="5.1878140994399997"/>
    <n v="10.465793683439999"/>
    <n v="210"/>
    <s v="91100 VILLABE"/>
    <s v="91100"/>
    <s v=" VILLABE"/>
    <s v="8090CHARLEVILLE MEZ"/>
    <s v="8090C"/>
    <n v="19"/>
    <s v="HARLEVILLE MEZ"/>
    <n v="256.911"/>
    <n v="10.465793683440001"/>
  </r>
  <r>
    <n v="1553223"/>
    <x v="381"/>
    <n v="681"/>
    <n v="0.68100000000000005"/>
    <s v="POLE"/>
    <n v="0.16"/>
    <n v="6.7400000000000002E-2"/>
    <n v="0.3"/>
    <n v="0.7"/>
    <n v="27.373356144000002"/>
    <n v="26.905727976540003"/>
    <n v="54.279084120540006"/>
    <n v="380"/>
    <s v="91100 VILLABE"/>
    <s v="91100"/>
    <s v=" VILLABE"/>
    <s v="66000PERPIGNAN"/>
    <s v="66000"/>
    <n v="14"/>
    <s v="PERPIGNAN"/>
    <n v="837.41300000000001"/>
    <n v="54.279084120540006"/>
  </r>
  <r>
    <n v="1553232"/>
    <x v="382"/>
    <n v="310"/>
    <n v="0.31"/>
    <s v="POLE"/>
    <n v="0.16"/>
    <n v="6.7400000000000002E-2"/>
    <n v="0.3"/>
    <n v="0.7"/>
    <n v="3.9711446399999999"/>
    <n v="3.9033042523999999"/>
    <n v="7.8744488924000002"/>
    <n v="200"/>
    <s v="59200 TOURCOING"/>
    <s v="59200"/>
    <s v=" TOURCOING"/>
    <s v="91100VILLABE"/>
    <s v="91100"/>
    <n v="12"/>
    <s v="VILLABE"/>
    <n v="266.87799999999999"/>
    <n v="7.8744488923999993"/>
  </r>
  <r>
    <n v="1552798"/>
    <x v="382"/>
    <n v="320"/>
    <n v="0.32"/>
    <s v="POLE"/>
    <n v="0.16"/>
    <n v="6.7400000000000002E-2"/>
    <n v="0.3"/>
    <n v="0.7"/>
    <n v="2.6606592"/>
    <n v="2.615206272"/>
    <n v="5.2758654719999996"/>
    <n v="200"/>
    <s v="76380 CANTELEU"/>
    <s v="76380"/>
    <s v=" CANTELEU"/>
    <s v="91100VILLABE"/>
    <s v="91100"/>
    <n v="12"/>
    <s v="VILLABE"/>
    <n v="173.22"/>
    <n v="5.2758654720000004"/>
  </r>
  <r>
    <n v="1552768"/>
    <x v="382"/>
    <n v="90"/>
    <n v="0.09"/>
    <s v="PAEX"/>
    <n v="0.16"/>
    <n v="6.7400000000000002E-2"/>
    <n v="0.3"/>
    <n v="0.7"/>
    <n v="0.24048144000000002"/>
    <n v="0.23637321539999998"/>
    <n v="0.47685465539999999"/>
    <n v="80"/>
    <s v="93380 PIERREFITTE SUR"/>
    <s v="93380"/>
    <s v=" PIERREFITTE SUR"/>
    <s v="91100VILLABE"/>
    <s v="91100"/>
    <n v="12"/>
    <s v="VILLABE"/>
    <n v="55.667000000000002"/>
    <n v="0.47685465539999999"/>
  </r>
  <r>
    <n v="1553772"/>
    <x v="383"/>
    <n v="300"/>
    <n v="0.3"/>
    <s v="POLE"/>
    <n v="0.16"/>
    <n v="6.7400000000000002E-2"/>
    <n v="0.3"/>
    <n v="0.7"/>
    <n v="7.7979743999999993"/>
    <n v="7.6647590039999995"/>
    <n v="15.462733403999998"/>
    <n v="250"/>
    <s v="26750 ROMANS SUR ISER"/>
    <s v="26750"/>
    <s v=" ROMANS SUR ISER"/>
    <s v="91100VILLABE"/>
    <s v="91100"/>
    <n v="12"/>
    <s v="VILLABE"/>
    <n v="541.52599999999995"/>
    <n v="15.462733403999998"/>
  </r>
  <r>
    <n v="1552848"/>
    <x v="383"/>
    <n v="429"/>
    <n v="0.42899999999999999"/>
    <s v="PAEX"/>
    <n v="0.16"/>
    <n v="6.7400000000000002E-2"/>
    <n v="0.3"/>
    <n v="0.7"/>
    <n v="11.072483135999999"/>
    <n v="10.883328215759999"/>
    <n v="21.955811351759998"/>
    <n v="195"/>
    <s v="73490 RAVOIRE/LA"/>
    <s v="73490"/>
    <s v=" RAVOIRE/LA"/>
    <s v="91100VILLABE"/>
    <s v="91100"/>
    <n v="12"/>
    <s v="VILLABE"/>
    <n v="537.70799999999997"/>
    <n v="21.955811351759998"/>
  </r>
  <r>
    <n v="1553710"/>
    <x v="383"/>
    <n v="345"/>
    <n v="0.34499999999999997"/>
    <s v="POLE"/>
    <n v="0.16"/>
    <n v="6.7400000000000002E-2"/>
    <n v="0.3"/>
    <n v="0.7"/>
    <n v="3.0936398399999994"/>
    <n v="3.0407901593999997"/>
    <n v="6.1344299993999991"/>
    <n v="140"/>
    <s v="80090 AMIENS"/>
    <s v="80090"/>
    <s v=" AMIENS"/>
    <s v="91100VILLABE"/>
    <s v="91100"/>
    <n v="12"/>
    <s v="VILLABE"/>
    <n v="186.81399999999999"/>
    <n v="6.1344299994"/>
  </r>
  <r>
    <n v="1553705"/>
    <x v="383"/>
    <n v="220"/>
    <n v="0.22"/>
    <s v="PAEX"/>
    <n v="0.16"/>
    <n v="6.7400000000000002E-2"/>
    <n v="0.3"/>
    <n v="0.7"/>
    <n v="4.1085052800000001"/>
    <n v="4.0383183147999997"/>
    <n v="8.1468235948000007"/>
    <n v="125"/>
    <s v="87000 LIMOGES"/>
    <s v="87000"/>
    <s v=" LIMOGES"/>
    <s v="91100VILLABE"/>
    <s v="91100"/>
    <n v="12"/>
    <s v="VILLABE"/>
    <n v="389.06299999999999"/>
    <n v="8.1468235948000007"/>
  </r>
  <r>
    <n v="1554401"/>
    <x v="383"/>
    <n v="533"/>
    <n v="0.53300000000000003"/>
    <s v="POLE"/>
    <n v="0.16"/>
    <n v="6.7400000000000002E-2"/>
    <n v="0.3"/>
    <n v="0.7"/>
    <n v="7.1813776320000002"/>
    <n v="7.0586957641199994"/>
    <n v="14.24007339612"/>
    <n v="234"/>
    <s v="91100 VILLABE"/>
    <s v="91100"/>
    <s v=" VILLABE"/>
    <s v="62780CUCQ"/>
    <s v="62780"/>
    <n v="9"/>
    <s v="CUCQ"/>
    <n v="280.69799999999998"/>
    <n v="14.24007339612"/>
  </r>
  <r>
    <n v="1554477"/>
    <x v="383"/>
    <n v="1017"/>
    <n v="1.0169999999999999"/>
    <s v="POLE"/>
    <n v="0.16"/>
    <n v="6.7400000000000002E-2"/>
    <n v="0.3"/>
    <n v="0.7"/>
    <n v="9.2058677279999994"/>
    <n v="9.0486008209799991"/>
    <n v="18.25446854898"/>
    <n v="295"/>
    <s v="91100 VILLABE"/>
    <s v="91100"/>
    <s v=" VILLABE"/>
    <s v="80090AMIENS"/>
    <s v="80090"/>
    <n v="11"/>
    <s v="AMIENS"/>
    <n v="188.583"/>
    <n v="18.25446854898"/>
  </r>
  <r>
    <n v="1554400"/>
    <x v="383"/>
    <n v="1362"/>
    <n v="1.3620000000000001"/>
    <s v="POLE"/>
    <n v="0.16"/>
    <n v="6.7400000000000002E-2"/>
    <n v="0.3"/>
    <n v="0.7"/>
    <n v="17.400868416000002"/>
    <n v="17.103603580560002"/>
    <n v="34.50447199656"/>
    <n v="325"/>
    <s v="91100 VILLABE"/>
    <s v="91100"/>
    <s v=" VILLABE"/>
    <s v="59100ROUBAIX"/>
    <s v="59100"/>
    <n v="12"/>
    <s v="ROUBAIX"/>
    <n v="266.166"/>
    <n v="34.504471996559992"/>
  </r>
  <r>
    <n v="1554476"/>
    <x v="383"/>
    <n v="212"/>
    <n v="0.21199999999999999"/>
    <s v="GV"/>
    <n v="0.24099999999999999"/>
    <n v="0.24099999999999999"/>
    <n v="1"/>
    <n v="0"/>
    <n v="1.7415219119999998"/>
    <n v="0"/>
    <n v="1.7415219119999998"/>
    <n v="80"/>
    <s v="91100 VILLABE"/>
    <s v="91100"/>
    <s v=" VILLABE"/>
    <s v="94440MAROLLES EN BRI"/>
    <s v="94440"/>
    <n v="20"/>
    <s v="MAROLLES EN BRI"/>
    <n v="34.085999999999999"/>
    <n v="1.7415219119999996"/>
  </r>
  <r>
    <n v="1554349"/>
    <x v="384"/>
    <n v="300"/>
    <n v="0.3"/>
    <s v="POLE"/>
    <n v="0.16"/>
    <n v="6.7400000000000002E-2"/>
    <n v="0.3"/>
    <n v="0.7"/>
    <n v="10.657411199999999"/>
    <n v="10.475347092"/>
    <n v="21.132758291999998"/>
    <n v="235"/>
    <s v="13000 MARSEILLE"/>
    <s v="13000"/>
    <s v=" MARSEILLE"/>
    <s v="91100VILLABE"/>
    <s v="91100"/>
    <n v="12"/>
    <s v="VILLABE"/>
    <n v="740.09799999999996"/>
    <n v="21.132758291999998"/>
  </r>
  <r>
    <n v="1554080"/>
    <x v="384"/>
    <n v="466"/>
    <n v="0.46600000000000003"/>
    <s v="POLE"/>
    <n v="0.16"/>
    <n v="6.7400000000000002E-2"/>
    <n v="0.3"/>
    <n v="0.7"/>
    <n v="15.925725216000002"/>
    <n v="15.653660743560001"/>
    <n v="31.579385959560003"/>
    <n v="260"/>
    <s v="31390 CARBONNE"/>
    <s v="31390"/>
    <s v=" CARBONNE"/>
    <s v="91100VILLABE"/>
    <s v="91100"/>
    <n v="12"/>
    <s v="VILLABE"/>
    <n v="711.98699999999997"/>
    <n v="31.579385959559996"/>
  </r>
  <r>
    <n v="1554348"/>
    <x v="384"/>
    <n v="300"/>
    <n v="0.3"/>
    <s v="POLE"/>
    <n v="0.16"/>
    <n v="6.7400000000000002E-2"/>
    <n v="0.3"/>
    <n v="0.7"/>
    <n v="4.0103568000000003"/>
    <n v="3.9418465380000001"/>
    <n v="7.9522033380000003"/>
    <n v="230"/>
    <s v="62780 CUCQ"/>
    <s v="62780"/>
    <s v=" CUCQ"/>
    <s v="91100VILLABE"/>
    <s v="91100"/>
    <n v="12"/>
    <s v="VILLABE"/>
    <n v="278.49700000000001"/>
    <n v="7.9522033380000003"/>
  </r>
  <r>
    <n v="1554352"/>
    <x v="384"/>
    <n v="450"/>
    <n v="0.45"/>
    <s v="POLE"/>
    <n v="0.16"/>
    <n v="6.7400000000000002E-2"/>
    <n v="0.3"/>
    <n v="0.7"/>
    <n v="5.5737288000000005"/>
    <n v="5.4785109329999999"/>
    <n v="11.052239733"/>
    <n v="260"/>
    <s v="8090 CHARLEVILLE MEZ"/>
    <s v="08090"/>
    <s v="CHARLEVILLE MEZ"/>
    <s v="91100VILLABE"/>
    <s v="91100"/>
    <n v="12"/>
    <s v="VILLABE"/>
    <n v="258.04300000000001"/>
    <n v="11.052239733"/>
  </r>
  <r>
    <n v="1555152"/>
    <x v="384"/>
    <n v="427"/>
    <n v="0.42699999999999999"/>
    <s v="POLE"/>
    <n v="0.16"/>
    <n v="6.7400000000000002E-2"/>
    <n v="0.3"/>
    <n v="0.7"/>
    <n v="5.2656478560000002"/>
    <n v="5.1756930384599995"/>
    <n v="10.44134089446"/>
    <n v="210"/>
    <s v="91100 VILLABE"/>
    <s v="91100"/>
    <s v=" VILLABE"/>
    <s v="8090CHARLEVILLE MEZ"/>
    <s v="8090C"/>
    <n v="19"/>
    <s v="HARLEVILLE MEZ"/>
    <n v="256.911"/>
    <n v="10.44134089446"/>
  </r>
  <r>
    <n v="1555086"/>
    <x v="384"/>
    <n v="601"/>
    <n v="0.60099999999999998"/>
    <s v="POLE"/>
    <n v="0.16"/>
    <n v="6.7400000000000002E-2"/>
    <n v="0.3"/>
    <n v="0.7"/>
    <n v="15.549475872"/>
    <n v="15.283838992519998"/>
    <n v="30.833314864519998"/>
    <n v="260"/>
    <s v="91100 VILLABE"/>
    <s v="91100"/>
    <s v=" VILLABE"/>
    <s v="73490RAVOIRE/LA"/>
    <s v="73490"/>
    <n v="15"/>
    <s v="RAVOIRE/LA"/>
    <n v="539.01400000000001"/>
    <n v="30.833314864520002"/>
  </r>
  <r>
    <n v="1555021"/>
    <x v="384"/>
    <n v="344"/>
    <n v="0.34399999999999997"/>
    <s v="POLE"/>
    <n v="0.16"/>
    <n v="6.7400000000000002E-2"/>
    <n v="0.3"/>
    <n v="0.7"/>
    <n v="6.2820729599999989"/>
    <n v="6.1747542135999991"/>
    <n v="12.456827173599997"/>
    <n v="261"/>
    <s v="91100 VILLABE"/>
    <s v="91100"/>
    <s v=" VILLABE"/>
    <s v="39570LONS LE SAUNIER"/>
    <s v="39570"/>
    <n v="20"/>
    <s v="LONS LE SAUNIER"/>
    <n v="380.45499999999998"/>
    <n v="12.456827173599999"/>
  </r>
  <r>
    <n v="1554978"/>
    <x v="385"/>
    <n v="150"/>
    <n v="0.15"/>
    <s v="POLE"/>
    <n v="0.16"/>
    <n v="6.7400000000000002E-2"/>
    <n v="0.3"/>
    <n v="0.7"/>
    <n v="2.7402191999999999"/>
    <n v="2.693407122"/>
    <n v="5.4336263220000003"/>
    <n v="165"/>
    <s v="39570 LONS LE SAUNIER"/>
    <s v="39570"/>
    <s v=" LONS LE SAUNIER"/>
    <s v="91100VILLABE"/>
    <s v="91100"/>
    <n v="12"/>
    <s v="VILLABE"/>
    <n v="380.58600000000001"/>
    <n v="5.4336263220000003"/>
  </r>
  <r>
    <n v="1554884"/>
    <x v="385"/>
    <n v="181"/>
    <n v="0.18099999999999999"/>
    <s v="PAEX"/>
    <n v="0.16"/>
    <n v="6.7400000000000002E-2"/>
    <n v="0.3"/>
    <n v="0.7"/>
    <n v="2.7472498559999998"/>
    <n v="2.7003176709599996"/>
    <n v="5.4475675269599995"/>
    <n v="158"/>
    <s v="53120 GORRON"/>
    <s v="53120"/>
    <s v=" GORRON"/>
    <s v="91100VILLABE"/>
    <s v="91100"/>
    <n v="12"/>
    <s v="VILLABE"/>
    <n v="316.21199999999999"/>
    <n v="5.4475675269599995"/>
  </r>
  <r>
    <n v="1553715"/>
    <x v="385"/>
    <n v="650"/>
    <n v="0.65"/>
    <s v="POLE"/>
    <n v="0.16"/>
    <n v="6.7400000000000002E-2"/>
    <n v="0.3"/>
    <n v="0.7"/>
    <n v="7.8598728000000007"/>
    <n v="7.7255999730000005"/>
    <n v="15.585472773000001"/>
    <n v="185"/>
    <s v="59243 QUAROUBLE"/>
    <s v="59243"/>
    <s v=" QUAROUBLE"/>
    <s v="91100VILLABE"/>
    <s v="91100"/>
    <n v="12"/>
    <s v="VILLABE"/>
    <n v="251.91900000000001"/>
    <n v="15.585472772999999"/>
  </r>
  <r>
    <n v="1554977"/>
    <x v="385"/>
    <n v="1500"/>
    <n v="1.5"/>
    <s v="PAEX"/>
    <n v="0.16"/>
    <n v="6.7400000000000002E-2"/>
    <n v="0.3"/>
    <n v="0.7"/>
    <n v="37.186128000000011"/>
    <n v="36.55086498"/>
    <n v="73.736992980000011"/>
    <n v="770"/>
    <s v="67100 STRASBOURG"/>
    <s v="67100"/>
    <s v=" STRASBOURG"/>
    <s v="91100VILLABE"/>
    <s v="91100"/>
    <n v="12"/>
    <s v="VILLABE"/>
    <n v="516.47400000000005"/>
    <n v="73.736992980000011"/>
  </r>
  <r>
    <n v="1555446"/>
    <x v="385"/>
    <n v="128"/>
    <n v="0.128"/>
    <s v="POLE"/>
    <n v="0.16"/>
    <n v="6.7400000000000002E-2"/>
    <n v="0.3"/>
    <n v="0.7"/>
    <n v="1.7463275520000001"/>
    <n v="1.71649445632"/>
    <n v="3.4628220083199999"/>
    <n v="128"/>
    <s v="91100 VILLABE"/>
    <s v="91100"/>
    <s v=" VILLABE"/>
    <s v="21600OUGES"/>
    <s v="21600"/>
    <n v="10"/>
    <s v="OUGES"/>
    <n v="284.233"/>
    <n v="3.4628220083199999"/>
  </r>
  <r>
    <n v="1555575"/>
    <x v="386"/>
    <n v="230"/>
    <n v="0.23"/>
    <s v="POLE"/>
    <n v="0.16"/>
    <n v="6.7400000000000002E-2"/>
    <n v="0.3"/>
    <n v="0.7"/>
    <n v="2.8064011200000003"/>
    <n v="2.7584584342"/>
    <n v="5.5648595541999999"/>
    <n v="158"/>
    <s v="59800 LILLE"/>
    <s v="59800"/>
    <s v=" LILLE"/>
    <s v="91100VILLABE"/>
    <s v="91100"/>
    <n v="12"/>
    <s v="VILLABE"/>
    <n v="254.203"/>
    <n v="5.5648595541999999"/>
  </r>
  <r>
    <n v="1555560"/>
    <x v="386"/>
    <n v="230"/>
    <n v="0.23"/>
    <s v="POLE"/>
    <n v="0.16"/>
    <n v="6.7400000000000002E-2"/>
    <n v="0.3"/>
    <n v="0.7"/>
    <n v="1.9123488000000002"/>
    <n v="1.8796795080000002"/>
    <n v="3.7920283080000003"/>
    <n v="140"/>
    <s v="76380 CANTELEU"/>
    <s v="76380"/>
    <s v=" CANTELEU"/>
    <s v="91100VILLABE"/>
    <s v="91100"/>
    <n v="12"/>
    <s v="VILLABE"/>
    <n v="173.22"/>
    <n v="3.7920283080000003"/>
  </r>
  <r>
    <n v="1556240"/>
    <x v="386"/>
    <n v="340"/>
    <n v="0.34"/>
    <s v="POLE"/>
    <n v="0.16"/>
    <n v="6.7400000000000002E-2"/>
    <n v="0.3"/>
    <n v="0.7"/>
    <n v="2.7314784000000003"/>
    <n v="2.6848156440000004"/>
    <n v="5.4162940440000007"/>
    <n v="190"/>
    <s v="91100 VILLABE"/>
    <s v="91100"/>
    <s v=" VILLABE"/>
    <s v="89440JOUX LA VILLE"/>
    <s v="89440"/>
    <n v="18"/>
    <s v="JOUX LA VILLE"/>
    <n v="167.37"/>
    <n v="5.4162940439999998"/>
  </r>
  <r>
    <n v="1556242"/>
    <x v="386"/>
    <n v="344"/>
    <n v="0.34399999999999997"/>
    <s v="POLE"/>
    <n v="0.16"/>
    <n v="6.7400000000000002E-2"/>
    <n v="0.3"/>
    <n v="0.7"/>
    <n v="4.6200410879999989"/>
    <n v="4.5411153860799995"/>
    <n v="9.1611564740799984"/>
    <n v="205"/>
    <s v="91100 VILLABE"/>
    <s v="91100"/>
    <s v=" VILLABE"/>
    <s v="21300CHENOVE"/>
    <s v="21300"/>
    <n v="12"/>
    <s v="CHENOVE"/>
    <n v="279.79899999999998"/>
    <n v="9.1611564740800002"/>
  </r>
  <r>
    <n v="1556241"/>
    <x v="386"/>
    <n v="342"/>
    <n v="0.34200000000000003"/>
    <s v="POLE"/>
    <n v="0.16"/>
    <n v="6.7400000000000002E-2"/>
    <n v="0.3"/>
    <n v="0.7"/>
    <n v="13.746971808"/>
    <n v="13.512127706280001"/>
    <n v="27.259099514280003"/>
    <n v="210"/>
    <s v="91100 VILLABE"/>
    <s v="91100"/>
    <s v=" VILLABE"/>
    <s v="66000PERPIGNAN"/>
    <s v="66000"/>
    <n v="14"/>
    <s v="PERPIGNAN"/>
    <n v="837.41300000000001"/>
    <n v="27.259099514280003"/>
  </r>
  <r>
    <n v="1556395"/>
    <x v="386"/>
    <n v="681"/>
    <n v="0.68100000000000005"/>
    <s v="POLE"/>
    <n v="0.16"/>
    <n v="6.7400000000000002E-2"/>
    <n v="0.3"/>
    <n v="0.7"/>
    <n v="8.1326763360000012"/>
    <n v="7.9937431152600009"/>
    <n v="16.126419451260002"/>
    <n v="245"/>
    <s v="91100 VILLABE"/>
    <s v="91100"/>
    <s v=" VILLABE"/>
    <s v="59810LESQUIN"/>
    <s v="59810"/>
    <n v="12"/>
    <s v="LESQUIN"/>
    <n v="248.797"/>
    <n v="16.126419451259999"/>
  </r>
  <r>
    <n v="1556208"/>
    <x v="387"/>
    <n v="300"/>
    <n v="0.3"/>
    <s v="PAEX"/>
    <n v="0.16"/>
    <n v="6.7400000000000002E-2"/>
    <n v="0.3"/>
    <n v="0.7"/>
    <n v="4.0052879999999993"/>
    <n v="3.9368643299999997"/>
    <n v="7.942152329999999"/>
    <n v="188"/>
    <s v="21300 CHENOVE"/>
    <s v="21300"/>
    <s v=" CHENOVE"/>
    <s v="91100VILLABE"/>
    <s v="91100"/>
    <n v="12"/>
    <s v="VILLABE"/>
    <n v="278.14499999999998"/>
    <n v="7.942152329999999"/>
  </r>
  <r>
    <n v="1556032"/>
    <x v="387"/>
    <n v="345"/>
    <n v="0.34499999999999997"/>
    <s v="POLE"/>
    <n v="0.16"/>
    <n v="6.7400000000000002E-2"/>
    <n v="0.3"/>
    <n v="0.7"/>
    <n v="3.0936398399999994"/>
    <n v="3.0407901593999997"/>
    <n v="6.1344299993999991"/>
    <n v="140"/>
    <s v="80090 AMIENS"/>
    <s v="80090"/>
    <s v=" AMIENS"/>
    <s v="91100VILLABE"/>
    <s v="91100"/>
    <n v="12"/>
    <s v="VILLABE"/>
    <n v="186.81399999999999"/>
    <n v="6.1344299994"/>
  </r>
  <r>
    <n v="1556744"/>
    <x v="387"/>
    <n v="340"/>
    <n v="0.34"/>
    <s v="POLE"/>
    <n v="0.16"/>
    <n v="6.7400000000000002E-2"/>
    <n v="0.3"/>
    <n v="0.7"/>
    <n v="4.148136"/>
    <n v="4.0772720100000006"/>
    <n v="8.2254080100000007"/>
    <n v="200"/>
    <s v="91100 VILLABE"/>
    <s v="91100"/>
    <s v=" VILLABE"/>
    <s v="59800LILLE"/>
    <s v="59800"/>
    <n v="10"/>
    <s v="LILLE"/>
    <n v="254.17500000000001"/>
    <n v="8.2254080100000007"/>
  </r>
  <r>
    <n v="1556839"/>
    <x v="388"/>
    <n v="150"/>
    <n v="0.15"/>
    <s v="POLE"/>
    <n v="0.16"/>
    <n v="6.7400000000000002E-2"/>
    <n v="0.3"/>
    <n v="0.7"/>
    <n v="3.8989871999999997"/>
    <n v="3.8323795019999998"/>
    <n v="7.731366701999999"/>
    <n v="165"/>
    <s v="26750 ROMANS SUR ISER"/>
    <s v="26750"/>
    <s v=" ROMANS SUR ISER"/>
    <s v="91100VILLABE"/>
    <s v="91100"/>
    <n v="12"/>
    <s v="VILLABE"/>
    <n v="541.52599999999995"/>
    <n v="7.731366701999999"/>
  </r>
  <r>
    <n v="1556034"/>
    <x v="388"/>
    <n v="230"/>
    <n v="0.23"/>
    <s v="POLE"/>
    <n v="0.16"/>
    <n v="6.7400000000000002E-2"/>
    <n v="0.3"/>
    <n v="0.7"/>
    <n v="2.9463331200000002"/>
    <n v="2.8959999291999998"/>
    <n v="5.8423330492000005"/>
    <n v="158"/>
    <s v="59200 TOURCOING"/>
    <s v="59200"/>
    <s v=" TOURCOING"/>
    <s v="91100VILLABE"/>
    <s v="91100"/>
    <n v="12"/>
    <s v="VILLABE"/>
    <n v="266.87799999999999"/>
    <n v="5.8423330491999996"/>
  </r>
  <r>
    <n v="1553965"/>
    <x v="388"/>
    <n v="470"/>
    <n v="0.47"/>
    <s v="PAEX"/>
    <n v="0.16"/>
    <n v="6.7400000000000002E-2"/>
    <n v="0.3"/>
    <n v="0.7"/>
    <n v="12.130692479999999"/>
    <n v="11.923459816799999"/>
    <n v="24.054152296799998"/>
    <n v="195"/>
    <s v="73490 RAVOIRE/LA"/>
    <s v="73490"/>
    <s v=" RAVOIRE/LA"/>
    <s v="91100VILLABE"/>
    <s v="91100"/>
    <n v="12"/>
    <s v="VILLABE"/>
    <n v="537.70799999999997"/>
    <n v="24.054152296799998"/>
  </r>
  <r>
    <n v="1556033"/>
    <x v="388"/>
    <n v="180"/>
    <n v="0.18"/>
    <s v="PAEX"/>
    <n v="0.16"/>
    <n v="6.7400000000000002E-2"/>
    <n v="0.3"/>
    <n v="0.7"/>
    <n v="3.3615043199999999"/>
    <n v="3.3040786211999995"/>
    <n v="6.6655829411999994"/>
    <n v="125"/>
    <s v="87000 LIMOGES"/>
    <s v="87000"/>
    <s v=" LIMOGES"/>
    <s v="91100VILLABE"/>
    <s v="91100"/>
    <n v="12"/>
    <s v="VILLABE"/>
    <n v="389.06299999999999"/>
    <n v="6.6655829412000003"/>
  </r>
  <r>
    <n v="1557341"/>
    <x v="389"/>
    <n v="150"/>
    <n v="0.15"/>
    <s v="POLE"/>
    <n v="0.16"/>
    <n v="6.7400000000000002E-2"/>
    <n v="0.3"/>
    <n v="0.7"/>
    <n v="5.3287055999999993"/>
    <n v="5.2376735459999999"/>
    <n v="10.566379145999999"/>
    <n v="175"/>
    <s v="13000 MARSEILLE"/>
    <s v="13000"/>
    <s v=" MARSEILLE"/>
    <s v="91100VILLABE"/>
    <s v="91100"/>
    <n v="12"/>
    <s v="VILLABE"/>
    <n v="740.09799999999996"/>
    <n v="10.566379145999999"/>
  </r>
  <r>
    <n v="1557340"/>
    <x v="389"/>
    <n v="600"/>
    <n v="0.6"/>
    <s v="POLE"/>
    <n v="0.16"/>
    <n v="6.7400000000000002E-2"/>
    <n v="0.3"/>
    <n v="0.7"/>
    <n v="8.0207136000000006"/>
    <n v="7.8836930760000001"/>
    <n v="15.904406676000001"/>
    <n v="230"/>
    <s v="62780 CUCQ"/>
    <s v="62780"/>
    <s v=" CUCQ"/>
    <s v="91100VILLABE"/>
    <s v="91100"/>
    <n v="12"/>
    <s v="VILLABE"/>
    <n v="278.49700000000001"/>
    <n v="15.904406676000001"/>
  </r>
  <r>
    <n v="1557344"/>
    <x v="389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57916"/>
    <x v="390"/>
    <n v="150"/>
    <n v="0.15"/>
    <s v="POLE"/>
    <n v="0.16"/>
    <n v="6.7400000000000002E-2"/>
    <n v="0.3"/>
    <n v="0.7"/>
    <n v="2.7402191999999999"/>
    <n v="2.693407122"/>
    <n v="5.4336263220000003"/>
    <n v="165"/>
    <s v="39570 LONS LE SAUNIER"/>
    <s v="39570"/>
    <s v=" LONS LE SAUNIER"/>
    <s v="91100VILLABE"/>
    <s v="91100"/>
    <n v="12"/>
    <s v="VILLABE"/>
    <n v="380.58600000000001"/>
    <n v="5.4336263220000003"/>
  </r>
  <r>
    <n v="1557321"/>
    <x v="390"/>
    <n v="360"/>
    <n v="0.36"/>
    <s v="POLE"/>
    <n v="0.16"/>
    <n v="6.7400000000000002E-2"/>
    <n v="0.3"/>
    <n v="0.7"/>
    <n v="6.5001657599999998"/>
    <n v="6.3891212615999988"/>
    <n v="12.889287021599998"/>
    <n v="210"/>
    <s v="54710 LUDRES"/>
    <s v="54710"/>
    <s v=" LUDRES"/>
    <s v="91100VILLABE"/>
    <s v="91100"/>
    <n v="12"/>
    <s v="VILLABE"/>
    <n v="376.16699999999997"/>
    <n v="12.8892870216"/>
  </r>
  <r>
    <n v="1557915"/>
    <x v="390"/>
    <n v="450"/>
    <n v="0.45"/>
    <s v="PAEX"/>
    <n v="0.16"/>
    <n v="6.7400000000000002E-2"/>
    <n v="0.3"/>
    <n v="0.7"/>
    <n v="11.155838400000002"/>
    <n v="10.965259494000001"/>
    <n v="22.121097894000002"/>
    <n v="260"/>
    <s v="67100 STRASBOURG"/>
    <s v="67100"/>
    <s v=" STRASBOURG"/>
    <s v="91100VILLABE"/>
    <s v="91100"/>
    <n v="12"/>
    <s v="VILLABE"/>
    <n v="516.47400000000005"/>
    <n v="22.121097894000002"/>
  </r>
  <r>
    <n v="1557537"/>
    <x v="390"/>
    <n v="130"/>
    <n v="0.13"/>
    <s v="PAEX"/>
    <n v="0.16"/>
    <n v="6.7400000000000002E-2"/>
    <n v="0.3"/>
    <n v="0.7"/>
    <n v="3.20787792"/>
    <n v="3.1530766721999997"/>
    <n v="6.3609545921999997"/>
    <n v="165"/>
    <s v="67400 ILLKIRCH GRAFFEN"/>
    <s v="67400"/>
    <s v=" ILLKIRCH GRAFFEN"/>
    <s v="91100VILLABE"/>
    <s v="91100"/>
    <n v="12"/>
    <s v="VILLABE"/>
    <n v="514.08299999999997"/>
    <n v="6.3609545921999997"/>
  </r>
  <r>
    <n v="1558516"/>
    <x v="390"/>
    <n v="336"/>
    <n v="0.33600000000000002"/>
    <s v="POLE"/>
    <n v="0.16"/>
    <n v="6.7400000000000002E-2"/>
    <n v="0.3"/>
    <n v="0.7"/>
    <n v="4.1434606079999998"/>
    <n v="4.0726764892800009"/>
    <n v="8.2161370972800007"/>
    <n v="155"/>
    <s v="91100 VILLABE"/>
    <s v="91100"/>
    <s v=" VILLABE"/>
    <s v="8090CHARLEVILLE MEZ"/>
    <s v="8090C"/>
    <n v="19"/>
    <s v="HARLEVILLE MEZ"/>
    <n v="256.911"/>
    <n v="8.216137097279999"/>
  </r>
  <r>
    <n v="1557974"/>
    <x v="391"/>
    <n v="230"/>
    <n v="0.23"/>
    <s v="POLE"/>
    <n v="0.16"/>
    <n v="6.7400000000000002E-2"/>
    <n v="0.3"/>
    <n v="0.7"/>
    <n v="2.8064011200000003"/>
    <n v="2.7584584342"/>
    <n v="5.5648595541999999"/>
    <n v="158"/>
    <s v="59800 LILLE"/>
    <s v="59800"/>
    <s v=" LILLE"/>
    <s v="91100VILLABE"/>
    <s v="91100"/>
    <n v="12"/>
    <s v="VILLABE"/>
    <n v="254.203"/>
    <n v="5.5648595541999999"/>
  </r>
  <r>
    <n v="1559216"/>
    <x v="391"/>
    <n v="90"/>
    <n v="0.09"/>
    <s v="PAEX"/>
    <n v="0.16"/>
    <n v="6.7400000000000002E-2"/>
    <n v="0.3"/>
    <n v="0.7"/>
    <n v="0.12452832"/>
    <n v="0.12240096119999999"/>
    <n v="0.24692928119999999"/>
    <n v="80"/>
    <s v="91100 VILLABE"/>
    <s v="91100"/>
    <s v=" VILLABE"/>
    <s v="92160ANTONY"/>
    <s v="92160"/>
    <n v="11"/>
    <s v="ANTONY"/>
    <n v="28.826000000000001"/>
    <n v="0.24692928120000002"/>
  </r>
  <r>
    <n v="1559217"/>
    <x v="391"/>
    <n v="140"/>
    <n v="0.14000000000000001"/>
    <s v="POLE"/>
    <n v="0.16"/>
    <n v="6.7400000000000002E-2"/>
    <n v="0.3"/>
    <n v="0.7"/>
    <n v="1.8075724800000001"/>
    <n v="1.7766931168"/>
    <n v="3.5842655967999999"/>
    <n v="100"/>
    <s v="91100 VILLABE"/>
    <s v="91100"/>
    <s v=" VILLABE"/>
    <s v="59223RONCQ"/>
    <s v="59223"/>
    <n v="10"/>
    <s v="RONCQ"/>
    <n v="268.98399999999998"/>
    <n v="3.5842655967999995"/>
  </r>
  <r>
    <n v="1559213"/>
    <x v="391"/>
    <n v="344"/>
    <n v="0.34399999999999997"/>
    <s v="POLE"/>
    <n v="0.16"/>
    <n v="6.7400000000000002E-2"/>
    <n v="0.3"/>
    <n v="0.7"/>
    <n v="8.9359641599999993"/>
    <n v="8.783308105599998"/>
    <n v="17.719272265599997"/>
    <n v="225"/>
    <s v="91100 VILLABE"/>
    <s v="91100"/>
    <s v=" VILLABE"/>
    <s v="26750ROMANS SUR ISER"/>
    <s v="26750"/>
    <n v="20"/>
    <s v="ROMANS SUR ISER"/>
    <n v="541.17999999999995"/>
    <n v="17.719272265600001"/>
  </r>
  <r>
    <n v="1559214"/>
    <x v="391"/>
    <n v="1362"/>
    <n v="1.3620000000000001"/>
    <s v="POLE"/>
    <n v="0.16"/>
    <n v="6.7400000000000002E-2"/>
    <n v="0.3"/>
    <n v="0.7"/>
    <n v="16.265352672000002"/>
    <n v="15.987486230520002"/>
    <n v="32.252838902520004"/>
    <n v="245"/>
    <s v="91100 VILLABE"/>
    <s v="91100"/>
    <s v=" VILLABE"/>
    <s v="59810LESQUIN"/>
    <s v="59810"/>
    <n v="12"/>
    <s v="LESQUIN"/>
    <n v="248.797"/>
    <n v="32.252838902519997"/>
  </r>
  <r>
    <n v="1559212"/>
    <x v="391"/>
    <n v="492"/>
    <n v="0.49199999999999999"/>
    <s v="POLE"/>
    <n v="0.16"/>
    <n v="6.7400000000000002E-2"/>
    <n v="0.3"/>
    <n v="0.7"/>
    <n v="12.729354624000001"/>
    <n v="12.51189481584"/>
    <n v="25.241249439840001"/>
    <n v="260"/>
    <s v="91100 VILLABE"/>
    <s v="91100"/>
    <s v=" VILLABE"/>
    <s v="73490RAVOIRE/LA"/>
    <s v="73490"/>
    <n v="15"/>
    <s v="RAVOIRE/LA"/>
    <n v="539.01400000000001"/>
    <n v="25.241249439840001"/>
  </r>
  <r>
    <n v="1559145"/>
    <x v="392"/>
    <n v="150"/>
    <n v="0.15"/>
    <s v="PAEX"/>
    <n v="0.16"/>
    <n v="6.7400000000000002E-2"/>
    <n v="0.3"/>
    <n v="0.7"/>
    <n v="2.0026439999999996"/>
    <n v="1.9684321649999998"/>
    <n v="3.9710761649999995"/>
    <n v="158"/>
    <s v="21300 CHENOVE"/>
    <s v="21300"/>
    <s v=" CHENOVE"/>
    <s v="91100VILLABE"/>
    <s v="91100"/>
    <n v="12"/>
    <s v="VILLABE"/>
    <n v="278.14499999999998"/>
    <n v="3.9710761649999995"/>
  </r>
  <r>
    <n v="1559802"/>
    <x v="393"/>
    <n v="150"/>
    <n v="0.15"/>
    <s v="POLE"/>
    <n v="0.16"/>
    <n v="6.7400000000000002E-2"/>
    <n v="0.3"/>
    <n v="0.7"/>
    <n v="3.8989871999999997"/>
    <n v="3.8323795019999998"/>
    <n v="7.731366701999999"/>
    <n v="165"/>
    <s v="26750 ROMANS SUR ISER"/>
    <s v="26750"/>
    <s v=" ROMANS SUR ISER"/>
    <s v="91100VILLABE"/>
    <s v="91100"/>
    <n v="12"/>
    <s v="VILLABE"/>
    <n v="541.52599999999995"/>
    <n v="7.731366701999999"/>
  </r>
  <r>
    <n v="1559695"/>
    <x v="393"/>
    <n v="155"/>
    <n v="0.155"/>
    <s v="POLE"/>
    <n v="0.16"/>
    <n v="6.7400000000000002E-2"/>
    <n v="0.3"/>
    <n v="0.7"/>
    <n v="4.3015476000000001"/>
    <n v="4.2280628284999997"/>
    <n v="8.5296104284999998"/>
    <n v="195"/>
    <s v="33800 BORDEAUX"/>
    <s v="33800"/>
    <s v=" BORDEAUX"/>
    <s v="91100VILLABE"/>
    <s v="91100"/>
    <n v="12"/>
    <s v="VILLABE"/>
    <n v="578.16499999999996"/>
    <n v="8.5296104284999981"/>
  </r>
  <r>
    <n v="1559708"/>
    <x v="393"/>
    <n v="230"/>
    <n v="0.23"/>
    <s v="POLE"/>
    <n v="0.16"/>
    <n v="6.7400000000000002E-2"/>
    <n v="0.3"/>
    <n v="0.7"/>
    <n v="2.9463331200000002"/>
    <n v="2.8959999291999998"/>
    <n v="5.8423330492000005"/>
    <n v="158"/>
    <s v="59200 TOURCOING"/>
    <s v="59200"/>
    <s v=" TOURCOING"/>
    <s v="91100VILLABE"/>
    <s v="91100"/>
    <n v="12"/>
    <s v="VILLABE"/>
    <n v="266.87799999999999"/>
    <n v="5.8423330491999996"/>
  </r>
  <r>
    <n v="1559699"/>
    <x v="393"/>
    <n v="470"/>
    <n v="0.47"/>
    <s v="PAEX"/>
    <n v="0.16"/>
    <n v="6.7400000000000002E-2"/>
    <n v="0.3"/>
    <n v="0.7"/>
    <n v="12.130692479999999"/>
    <n v="11.923459816799999"/>
    <n v="24.054152296799998"/>
    <n v="195"/>
    <s v="73490 RAVOIRE/LA"/>
    <s v="73490"/>
    <s v=" RAVOIRE/LA"/>
    <s v="91100VILLABE"/>
    <s v="91100"/>
    <n v="12"/>
    <s v="VILLABE"/>
    <n v="537.70799999999997"/>
    <n v="24.054152296799998"/>
  </r>
  <r>
    <n v="1560023"/>
    <x v="393"/>
    <n v="130"/>
    <n v="0.13"/>
    <s v="PAEX"/>
    <n v="0.16"/>
    <n v="6.7400000000000002E-2"/>
    <n v="0.3"/>
    <n v="0.7"/>
    <n v="2.4277531200000002"/>
    <n v="2.3862790041999999"/>
    <n v="4.8140321242000006"/>
    <n v="125"/>
    <s v="87000 LIMOGES"/>
    <s v="87000"/>
    <s v=" LIMOGES"/>
    <s v="91100VILLABE"/>
    <s v="91100"/>
    <n v="12"/>
    <s v="VILLABE"/>
    <n v="389.06299999999999"/>
    <n v="4.8140321241999997"/>
  </r>
  <r>
    <n v="1560480"/>
    <x v="393"/>
    <n v="170"/>
    <n v="0.17"/>
    <s v="POLE"/>
    <n v="0.16"/>
    <n v="6.7400000000000002E-2"/>
    <n v="0.3"/>
    <n v="0.7"/>
    <n v="2.1537422400000001"/>
    <n v="2.1169491434000003"/>
    <n v="4.2706913834000009"/>
    <n v="140"/>
    <s v="91100 VILLABE"/>
    <s v="91100"/>
    <s v=" VILLABE"/>
    <s v="52200LANGRES"/>
    <s v="52200"/>
    <n v="12"/>
    <s v="LANGRES"/>
    <n v="263.93900000000002"/>
    <n v="4.2706913834000009"/>
  </r>
  <r>
    <n v="1560437"/>
    <x v="394"/>
    <n v="300"/>
    <n v="0.3"/>
    <s v="POLE"/>
    <n v="0.16"/>
    <n v="6.7400000000000002E-2"/>
    <n v="0.3"/>
    <n v="0.7"/>
    <n v="4.0103568000000003"/>
    <n v="3.9418465380000001"/>
    <n v="7.9522033380000003"/>
    <n v="230"/>
    <s v="62780 CUCQ"/>
    <s v="62780"/>
    <s v=" CUCQ"/>
    <s v="91100VILLABE"/>
    <s v="91100"/>
    <n v="12"/>
    <s v="VILLABE"/>
    <n v="278.49700000000001"/>
    <n v="7.9522033380000003"/>
  </r>
  <r>
    <n v="1560381"/>
    <x v="394"/>
    <n v="345"/>
    <n v="0.34499999999999997"/>
    <s v="POLE"/>
    <n v="0.16"/>
    <n v="6.7400000000000002E-2"/>
    <n v="0.3"/>
    <n v="0.7"/>
    <n v="3.0936398399999994"/>
    <n v="3.0407901593999997"/>
    <n v="6.1344299993999991"/>
    <n v="140"/>
    <s v="80090 AMIENS"/>
    <s v="80090"/>
    <s v=" AMIENS"/>
    <s v="91100VILLABE"/>
    <s v="91100"/>
    <n v="12"/>
    <s v="VILLABE"/>
    <n v="186.81399999999999"/>
    <n v="6.1344299994"/>
  </r>
  <r>
    <n v="1560441"/>
    <x v="394"/>
    <n v="300"/>
    <n v="0.3"/>
    <s v="POLE"/>
    <n v="0.16"/>
    <n v="6.7400000000000002E-2"/>
    <n v="0.3"/>
    <n v="0.7"/>
    <n v="3.7158191999999999"/>
    <n v="3.6523406220000001"/>
    <n v="7.368159822"/>
    <n v="260"/>
    <s v="8090 CHARLEVILLE MEZ"/>
    <s v="08090"/>
    <s v="CHARLEVILLE MEZ"/>
    <s v="91100VILLABE"/>
    <s v="91100"/>
    <n v="12"/>
    <s v="VILLABE"/>
    <n v="258.04300000000001"/>
    <n v="7.368159822"/>
  </r>
  <r>
    <n v="1561183"/>
    <x v="394"/>
    <n v="90"/>
    <n v="0.09"/>
    <s v="PAEX"/>
    <n v="0.16"/>
    <n v="6.7400000000000002E-2"/>
    <n v="0.3"/>
    <n v="0.7"/>
    <n v="0.23925888000000001"/>
    <n v="0.23517154079999997"/>
    <n v="0.47443042079999997"/>
    <n v="80"/>
    <s v="91100 VILLABE"/>
    <s v="91100"/>
    <s v=" VILLABE"/>
    <s v="93380PIERREFITTE SUR"/>
    <s v="93380"/>
    <n v="20"/>
    <s v="PIERREFITTE SUR"/>
    <n v="55.384"/>
    <n v="0.47443042079999997"/>
  </r>
  <r>
    <n v="1561181"/>
    <x v="394"/>
    <n v="90"/>
    <n v="0.09"/>
    <s v="POLE"/>
    <n v="0.16"/>
    <n v="6.7400000000000002E-2"/>
    <n v="0.3"/>
    <n v="0.7"/>
    <n v="1.1471544"/>
    <n v="1.1275571789999999"/>
    <n v="2.2747115789999999"/>
    <n v="100"/>
    <s v="91100 VILLABE"/>
    <s v="91100"/>
    <s v=" VILLABE"/>
    <s v="59200TOURCOING"/>
    <s v="59200"/>
    <n v="14"/>
    <s v="TOURCOING"/>
    <n v="265.54500000000002"/>
    <n v="2.2747115790000003"/>
  </r>
  <r>
    <n v="1561180"/>
    <x v="394"/>
    <n v="150"/>
    <n v="0.15"/>
    <s v="POLE"/>
    <n v="0.16"/>
    <n v="6.7400000000000002E-2"/>
    <n v="0.3"/>
    <n v="0.7"/>
    <n v="5.4405647999999998"/>
    <n v="5.3476218180000004"/>
    <n v="10.788186618000001"/>
    <n v="168"/>
    <s v="91100 VILLABE"/>
    <s v="91100"/>
    <s v=" VILLABE"/>
    <s v="4100MANOSQUE"/>
    <s v="4100M"/>
    <n v="12"/>
    <s v="ANOSQUE"/>
    <n v="755.63400000000001"/>
    <n v="10.788186617999999"/>
  </r>
  <r>
    <n v="1561182"/>
    <x v="394"/>
    <n v="90"/>
    <n v="0.09"/>
    <s v="POLE"/>
    <n v="0.16"/>
    <n v="6.7400000000000002E-2"/>
    <n v="0.3"/>
    <n v="0.7"/>
    <n v="3.820176"/>
    <n v="3.7549146599999994"/>
    <n v="7.575090659999999"/>
    <n v="196"/>
    <s v="91100 VILLABE"/>
    <s v="91100"/>
    <s v=" VILLABE"/>
    <s v="6520GRASSE"/>
    <s v="6520G"/>
    <n v="10"/>
    <s v="RASSE"/>
    <n v="884.3"/>
    <n v="7.575090659999999"/>
  </r>
  <r>
    <n v="1561179"/>
    <x v="394"/>
    <n v="581"/>
    <n v="0.58099999999999996"/>
    <s v="POLE"/>
    <n v="0.16"/>
    <n v="6.7400000000000002E-2"/>
    <n v="0.3"/>
    <n v="0.7"/>
    <n v="12.786843215999999"/>
    <n v="12.568401311059999"/>
    <n v="25.355244527059998"/>
    <n v="435"/>
    <s v="91100 VILLABE"/>
    <s v="91100"/>
    <s v=" VILLABE"/>
    <s v="19410PERPEZAC LE NOI"/>
    <s v="19410"/>
    <n v="20"/>
    <s v="PERPEZAC LE NOI"/>
    <n v="458.50700000000001"/>
    <n v="25.355244527060002"/>
  </r>
  <r>
    <n v="1561186"/>
    <x v="394"/>
    <n v="120"/>
    <n v="0.12"/>
    <s v="GV"/>
    <n v="0.24099999999999999"/>
    <n v="0.24099999999999999"/>
    <n v="1"/>
    <n v="0"/>
    <n v="0.98576711999999989"/>
    <n v="0"/>
    <n v="0.98576711999999989"/>
    <n v="80"/>
    <s v="91100 VILLABE"/>
    <s v="91100"/>
    <s v=" VILLABE"/>
    <s v="94440MAROLLES EN BRI"/>
    <s v="94440"/>
    <n v="20"/>
    <s v="MAROLLES EN BRI"/>
    <n v="34.085999999999999"/>
    <n v="0.98576711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91BAA-57FB-47B9-A243-574A9A8D9AD4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7:D51" firstHeaderRow="1" firstDataRow="2" firstDataCol="1"/>
  <pivotFields count="25">
    <pivotField showAll="0"/>
    <pivotField numFmtId="166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43" showAll="0"/>
    <pivotField numFmtId="43"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5">
        <item h="1" x="0"/>
        <item h="1" x="1"/>
        <item x="2"/>
        <item x="3"/>
        <item x="4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3">
    <i>
      <x v="2"/>
    </i>
    <i>
      <x v="3"/>
    </i>
    <i t="grand">
      <x/>
    </i>
  </colItems>
  <dataFields count="1">
    <dataField name="Somme de Bilan CO2 OT" fld="11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CC0E4-CF0C-4DF6-B02A-F3F97DFA3DF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20:I34" firstHeaderRow="1" firstDataRow="2" firstDataCol="1"/>
  <pivotFields count="25">
    <pivotField showAll="0"/>
    <pivotField numFmtId="166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43" showAll="0"/>
    <pivotField numFmtId="43" showAll="0"/>
    <pivotField numFmtId="4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5">
        <item h="1" x="0"/>
        <item h="1" x="1"/>
        <item x="2"/>
        <item x="3"/>
        <item x="4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3">
    <i>
      <x v="2"/>
    </i>
    <i>
      <x v="3"/>
    </i>
    <i t="grand">
      <x/>
    </i>
  </colItems>
  <dataFields count="1">
    <dataField name="Somme de  Cout  OT (€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B98E4-B21F-43FD-A743-4B9ADC7FDBA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0:D34" firstHeaderRow="1" firstDataRow="2" firstDataCol="1"/>
  <pivotFields count="25">
    <pivotField showAll="0"/>
    <pivotField numFmtId="166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5">
        <item h="1" x="0"/>
        <item h="1" x="1"/>
        <item x="2"/>
        <item x="3"/>
        <item x="4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3">
    <i>
      <x v="2"/>
    </i>
    <i>
      <x v="3"/>
    </i>
    <i t="grand">
      <x/>
    </i>
  </colItems>
  <dataFields count="1">
    <dataField name="Somme de Distance en KM" fld="20" baseField="0" baseItem="0"/>
  </dataFields>
  <formats count="4">
    <format dxfId="4">
      <pivotArea collapsedLevelsAreSubtotals="1" fieldPosition="0">
        <references count="2">
          <reference field="2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4" count="2" selected="0">
            <x v="2"/>
            <x v="3"/>
          </reference>
        </references>
      </pivotArea>
    </format>
    <format dxfId="3">
      <pivotArea field="22" grandCol="1" collapsedLevelsAreSubtotals="1" axis="axisRow" fieldPosition="0">
        <references count="1">
          <reference field="2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collapsedLevelsAreSubtotals="1" fieldPosition="0">
        <references count="1">
          <reference field="22" count="1">
            <x v="1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1FAB2-FA29-413D-855B-FDB601D92DFB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3:I17" firstHeaderRow="1" firstDataRow="2" firstDataCol="1"/>
  <pivotFields count="25">
    <pivotField showAll="0"/>
    <pivotField numFmtId="166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dataField="1" showAll="0"/>
    <pivotField showAll="0"/>
    <pivotField showAll="0"/>
    <pivotField showAll="0"/>
    <pivotField showAll="0"/>
    <pivotField numFmtId="9" showAll="0"/>
    <pivotField numFmtId="9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Col" showAll="0" defaultSubtotal="0">
      <items count="5">
        <item h="1" x="0"/>
        <item h="1" x="1"/>
        <item x="2"/>
        <item x="3"/>
        <item x="4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3">
    <i>
      <x v="2"/>
    </i>
    <i>
      <x v="3"/>
    </i>
    <i t="grand">
      <x/>
    </i>
  </colItems>
  <dataFields count="1">
    <dataField name="Somme de Poids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C2725-9F41-4873-A7B4-8C2FA15AE78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17" firstHeaderRow="1" firstDataRow="2" firstDataCol="1"/>
  <pivotFields count="25">
    <pivotField dataField="1" showAll="0"/>
    <pivotField numFmtId="14" showAll="0">
      <items count="3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showAll="0"/>
    <pivotField showAll="0"/>
    <pivotField showAll="0"/>
    <pivotField showAll="0"/>
    <pivotField showAll="0"/>
    <pivotField numFmtId="9" showAll="0"/>
    <pivotField numFmtId="9"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numFmtId="165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h="1" sd="0" x="0"/>
        <item h="1" x="1"/>
        <item x="2"/>
        <item x="3"/>
        <item sd="0" x="4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4"/>
  </colFields>
  <colItems count="3">
    <i>
      <x v="2"/>
    </i>
    <i>
      <x v="3"/>
    </i>
    <i t="grand">
      <x/>
    </i>
  </colItems>
  <dataFields count="1">
    <dataField name="Nombre de Numero OT" fld="0" subtotal="count" baseField="21" baseItem="1"/>
  </data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D4316-9C38-4FF8-B2FE-4785D63CC0D5}" name="Table1" displayName="Table1" ref="A5:D16" totalsRowShown="0" headerRowDxfId="45" headerRowBorderDxfId="44" tableBorderDxfId="43">
  <autoFilter ref="A5:D16" xr:uid="{D85C6537-E017-4D33-AD85-4B735708CE40}"/>
  <tableColumns count="4">
    <tableColumn id="1" xr3:uid="{94E7048A-95C9-444F-A4A7-0504BFC28448}" name="Type TRANSPORT" dataDxfId="42"/>
    <tableColumn id="2" xr3:uid="{156E0B21-33C2-4A84-B77B-83D514D5100C}" name="% répartition segment 1" dataDxfId="41"/>
    <tableColumn id="3" xr3:uid="{4716A64C-168F-434D-9989-9C7FC2BF5CAF}" name="1er segment transport" dataDxfId="40"/>
    <tableColumn id="4" xr3:uid="{D46E6FC3-218A-4348-A6CC-F3170CCEBF26}" name="taux d'émission de CO2e par unité transportée et par km (kg/TxKM)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74076-8881-41F0-B6BB-84975AD85D02}" name="Tableau2" displayName="Tableau2" ref="A20:D31" totalsRowShown="0" headerRowBorderDxfId="38" tableBorderDxfId="37">
  <autoFilter ref="A20:D31" xr:uid="{D823E0D9-2CCA-4A81-8809-2DA3062528FC}"/>
  <tableColumns count="4">
    <tableColumn id="1" xr3:uid="{0F89F90A-64C9-4D04-8D12-9B15238F7F69}" name="Type TRANSPORT" dataDxfId="36"/>
    <tableColumn id="2" xr3:uid="{739B09DE-3164-4877-A958-32E8ADEC8B3D}" name="% répartition segment 2" dataDxfId="35"/>
    <tableColumn id="3" xr3:uid="{C081DECE-0C40-419D-8A63-2B8F05605D53}" name="2nd segment transport" dataDxfId="34"/>
    <tableColumn id="4" xr3:uid="{E665E874-AC48-45D1-89FA-B83A738A7161}" name="taux d'émission de CO2e par unité transportée et par km (kg/TxKM)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16B31-3B21-4708-B174-26EED9BA15F7}" name="Indicateur" displayName="Indicateur" ref="A1:V1568" totalsRowShown="0" headerRowDxfId="32" dataDxfId="30" headerRowBorderDxfId="31" tableBorderDxfId="29" totalsRowBorderDxfId="28">
  <autoFilter ref="A1:V1568" xr:uid="{3C86CB30-4376-42F4-B9B6-5D5FDF1E72A9}">
    <filterColumn colId="3">
      <filters>
        <filter val="0,02"/>
        <filter val="0,025"/>
        <filter val="0,03"/>
        <filter val="0,031"/>
        <filter val="0,039"/>
        <filter val="0,04"/>
        <filter val="0,041"/>
        <filter val="0,044"/>
        <filter val="0,045"/>
        <filter val="0,047"/>
        <filter val="0,05"/>
        <filter val="0,051"/>
        <filter val="0,052"/>
        <filter val="0,055"/>
        <filter val="0,056"/>
        <filter val="0,057"/>
        <filter val="0,06"/>
        <filter val="0,062"/>
        <filter val="0,067"/>
        <filter val="0,07"/>
        <filter val="0,071"/>
        <filter val="0,075"/>
        <filter val="0,076"/>
        <filter val="0,078"/>
        <filter val="0,08"/>
        <filter val="0,081"/>
        <filter val="0,082"/>
        <filter val="0,086"/>
        <filter val="0,09"/>
        <filter val="0,092"/>
        <filter val="0,094"/>
        <filter val="0,095"/>
        <filter val="0,096"/>
        <filter val="0,099"/>
        <filter val="0,1"/>
        <filter val="0,101"/>
        <filter val="0,102"/>
        <filter val="0,103"/>
        <filter val="0,104"/>
        <filter val="0,105"/>
        <filter val="0,106"/>
        <filter val="0,11"/>
        <filter val="0,113"/>
        <filter val="0,117"/>
        <filter val="0,12"/>
        <filter val="0,121"/>
        <filter val="0,123"/>
        <filter val="0,125"/>
        <filter val="0,127"/>
        <filter val="0,128"/>
        <filter val="0,129"/>
        <filter val="0,13"/>
        <filter val="0,132"/>
        <filter val="0,135"/>
        <filter val="0,137"/>
        <filter val="0,139"/>
        <filter val="0,14"/>
        <filter val="0,147"/>
        <filter val="0,148"/>
        <filter val="0,149"/>
        <filter val="0,15"/>
        <filter val="0,151"/>
        <filter val="0,152"/>
        <filter val="0,155"/>
        <filter val="0,158"/>
        <filter val="0,16"/>
        <filter val="0,162"/>
        <filter val="0,163"/>
        <filter val="0,168"/>
        <filter val="0,17"/>
        <filter val="0,172"/>
        <filter val="0,173"/>
        <filter val="0,174"/>
        <filter val="0,175"/>
        <filter val="0,179"/>
        <filter val="0,18"/>
        <filter val="0,181"/>
        <filter val="0,182"/>
        <filter val="0,183"/>
        <filter val="0,184"/>
        <filter val="0,185"/>
        <filter val="0,186"/>
        <filter val="0,187"/>
        <filter val="0,188"/>
        <filter val="0,189"/>
        <filter val="0,194"/>
        <filter val="0,2"/>
        <filter val="0,201"/>
        <filter val="0,203"/>
        <filter val="0,204"/>
        <filter val="0,207"/>
        <filter val="0,208"/>
        <filter val="0,21"/>
        <filter val="0,212"/>
        <filter val="0,213"/>
        <filter val="0,214"/>
        <filter val="0,215"/>
        <filter val="0,216"/>
        <filter val="0,218"/>
        <filter val="0,219"/>
        <filter val="0,22"/>
        <filter val="0,221"/>
        <filter val="0,224"/>
        <filter val="0,225"/>
        <filter val="0,227"/>
        <filter val="0,23"/>
        <filter val="0,24"/>
        <filter val="0,249"/>
        <filter val="0,25"/>
        <filter val="0,253"/>
        <filter val="0,255"/>
        <filter val="0,257"/>
        <filter val="0,261"/>
        <filter val="0,264"/>
        <filter val="0,265"/>
        <filter val="0,27"/>
        <filter val="0,273"/>
        <filter val="0,275"/>
        <filter val="0,278"/>
        <filter val="0,285"/>
        <filter val="0,29"/>
        <filter val="0,291"/>
        <filter val="0,293"/>
        <filter val="0,3"/>
        <filter val="0,302"/>
        <filter val="0,303"/>
        <filter val="0,305"/>
        <filter val="0,31"/>
        <filter val="0,311"/>
        <filter val="0,318"/>
        <filter val="0,32"/>
        <filter val="0,321"/>
        <filter val="0,323"/>
        <filter val="0,33"/>
        <filter val="0,336"/>
        <filter val="0,34"/>
        <filter val="0,342"/>
        <filter val="0,344"/>
        <filter val="0,345"/>
        <filter val="0,348"/>
        <filter val="0,35"/>
        <filter val="0,356"/>
        <filter val="0,36"/>
        <filter val="0,363"/>
        <filter val="0,364"/>
        <filter val="0,365"/>
        <filter val="0,37"/>
        <filter val="0,378"/>
        <filter val="0,38"/>
        <filter val="0,384"/>
        <filter val="0,385"/>
        <filter val="0,399"/>
        <filter val="0,4"/>
        <filter val="0,401"/>
        <filter val="0,406"/>
        <filter val="0,413"/>
        <filter val="0,42"/>
        <filter val="0,424"/>
        <filter val="0,425"/>
        <filter val="0,427"/>
        <filter val="0,428"/>
        <filter val="0,429"/>
        <filter val="0,432"/>
        <filter val="0,436"/>
        <filter val="0,438"/>
        <filter val="0,439"/>
        <filter val="0,44"/>
        <filter val="0,441"/>
        <filter val="0,444"/>
        <filter val="0,45"/>
        <filter val="0,452"/>
        <filter val="0,466"/>
        <filter val="0,47"/>
        <filter val="0,48"/>
        <filter val="0,482"/>
        <filter val="0,492"/>
        <filter val="0,5"/>
        <filter val="0,514"/>
        <filter val="0,519"/>
        <filter val="0,522"/>
        <filter val="0,525"/>
        <filter val="0,532"/>
        <filter val="0,533"/>
        <filter val="0,546"/>
        <filter val="0,55"/>
        <filter val="0,556"/>
        <filter val="0,581"/>
        <filter val="0,594"/>
        <filter val="0,6"/>
        <filter val="0,601"/>
        <filter val="0,604"/>
        <filter val="0,612"/>
        <filter val="0,622"/>
        <filter val="0,642"/>
        <filter val="0,644"/>
        <filter val="0,65"/>
        <filter val="0,675"/>
        <filter val="0,681"/>
        <filter val="0,685"/>
        <filter val="0,693"/>
        <filter val="0,7"/>
        <filter val="0,709"/>
        <filter val="0,712"/>
        <filter val="0,75"/>
        <filter val="0,769"/>
        <filter val="0,78"/>
        <filter val="0,8"/>
        <filter val="0,81"/>
        <filter val="0,86"/>
        <filter val="0,864"/>
        <filter val="0,868"/>
        <filter val="0,881"/>
        <filter val="0,882"/>
        <filter val="0,9"/>
        <filter val="0,93"/>
        <filter val="0,95"/>
        <filter val="1"/>
        <filter val="1,017"/>
        <filter val="1,027"/>
        <filter val="1,05"/>
        <filter val="1,055"/>
        <filter val="1,077"/>
        <filter val="1,115"/>
        <filter val="1,17"/>
        <filter val="1,184"/>
        <filter val="1,196"/>
        <filter val="1,2"/>
        <filter val="1,25"/>
        <filter val="1,349"/>
        <filter val="1,362"/>
        <filter val="1,5"/>
        <filter val="1,6"/>
        <filter val="1,62"/>
        <filter val="1,65"/>
        <filter val="1,75"/>
        <filter val="1,8"/>
        <filter val="1,95"/>
        <filter val="2"/>
        <filter val="2,2"/>
        <filter val="2,8"/>
        <filter val="3,2"/>
        <filter val="3,498"/>
        <filter val="4,95"/>
        <filter val="5"/>
      </filters>
    </filterColumn>
  </autoFilter>
  <sortState xmlns:xlrd2="http://schemas.microsoft.com/office/spreadsheetml/2017/richdata2" ref="A2:U1568">
    <sortCondition ref="B1:B1568"/>
  </sortState>
  <tableColumns count="22">
    <tableColumn id="1" xr3:uid="{8A4667BB-20D9-49BD-8F09-00D682A78145}" name="Numero OT" dataDxfId="27"/>
    <tableColumn id="21" xr3:uid="{69199A01-B1A1-456D-979F-0DCA8CF3F7A1}" name="Date OT" dataDxfId="26">
      <calculatedColumnFormula>+VLOOKUP(Indicateur[[#This Row],[Numero OT]],[1]Raw_data!$D:$E,2,FALSE)</calculatedColumnFormula>
    </tableColumn>
    <tableColumn id="2" xr3:uid="{71AEA6F3-E20F-40A5-95A2-30C89FCB17CF}" name="Poids KG" dataDxfId="25"/>
    <tableColumn id="3" xr3:uid="{F7135CAD-3B03-45F5-B0E7-C3CA3469FA87}" name="Poids T" dataDxfId="24">
      <calculatedColumnFormula>+C2/1000</calculatedColumnFormula>
    </tableColumn>
    <tableColumn id="4" xr3:uid="{E31BA3C5-6B31-4E54-9401-7BA5E2485BB4}" name="Type transport" dataDxfId="23"/>
    <tableColumn id="5" xr3:uid="{FDBC1BBC-6737-42CC-A465-40B2E3A22205}" name="Taux segement 1" dataDxfId="22">
      <calculatedColumnFormula>+VLOOKUP(E2,Table1[#All],4,FALSE)</calculatedColumnFormula>
    </tableColumn>
    <tableColumn id="6" xr3:uid="{CBAA5D07-B580-4305-81C8-17268FA9FF7D}" name="Taux Segement 2" dataDxfId="21"/>
    <tableColumn id="7" xr3:uid="{AEC557FC-B9B2-4241-962B-2E0ECDA48D1C}" name="% rep S1" dataDxfId="20" dataCellStyle="Pourcentage">
      <calculatedColumnFormula>VLOOKUP(E2,Table1[[#All],[Type TRANSPORT]:[% répartition segment 1]],2,FALSE)</calculatedColumnFormula>
    </tableColumn>
    <tableColumn id="8" xr3:uid="{123C26BC-E114-4C3E-A157-5434FB75E467}" name="% rep S2" dataDxfId="19" dataCellStyle="Pourcentage">
      <calculatedColumnFormula>VLOOKUP(E2,Tableau2[[#All],[Type TRANSPORT]:[% répartition segment 2]],2,FALSE)</calculatedColumnFormula>
    </tableColumn>
    <tableColumn id="19" xr3:uid="{E057FCBC-E287-4B25-8C63-FD8335C065B9}" name="Bilan CO2 S1" dataDxfId="18" dataCellStyle="Milliers">
      <calculatedColumnFormula>Indicateur[[#This Row],[% rep S1]]*Indicateur[[#This Row],[Taux segement 1]]*Indicateur[[#This Row],[Poids T]]*Indicateur[[#This Row],[Distance en KM]]</calculatedColumnFormula>
    </tableColumn>
    <tableColumn id="18" xr3:uid="{A8A91C04-4714-4439-8391-1C061F243E58}" name="Bilan CO2 S2" dataDxfId="17" dataCellStyle="Milliers">
      <calculatedColumnFormula>+Indicateur[[#This Row],[% rep S2]]*Indicateur[[#This Row],[Taux Segement 2]]*Indicateur[[#This Row],[Poids T]]*Indicateur[[#This Row],[Distance en KM]]</calculatedColumnFormula>
    </tableColumn>
    <tableColumn id="20" xr3:uid="{40E7C968-F24B-4271-9F35-1B08348AAD2C}" name="Bilan CO2 OT" dataDxfId="16" dataCellStyle="Milliers">
      <calculatedColumnFormula>+Indicateur[[#This Row],[Bilan CO2 S2]]+Indicateur[[#This Row],[Bilan CO2 S1]]</calculatedColumnFormula>
    </tableColumn>
    <tableColumn id="9" xr3:uid="{9B9B0774-B47F-44C0-8963-30B141BC863B}" name=" Cout  OT (€)" dataDxfId="15"/>
    <tableColumn id="10" xr3:uid="{43B2DD61-6A5C-44BF-95F4-9815C8C9FCFA}" name="7. Lieu depart OT" dataDxfId="14"/>
    <tableColumn id="11" xr3:uid="{61134E4E-791D-45D4-B441-56DBB4E7C0EE}" name="CP de départ" dataDxfId="13"/>
    <tableColumn id="12" xr3:uid="{F2BC470F-D72F-473F-99A5-FC0C4381F7FE}" name="Ville de départ" dataDxfId="12"/>
    <tableColumn id="13" xr3:uid="{644668AF-2CA5-4702-B77E-CD731ACAE947}" name="8. LIeu arrivee OT" dataDxfId="11"/>
    <tableColumn id="14" xr3:uid="{955FA118-9C04-4435-89D3-FE287C44D8B1}" name="CP" dataDxfId="10"/>
    <tableColumn id="15" xr3:uid="{CC1985CE-B1C1-4EA0-80E5-886992D2DFF8}" name="NBCar" dataDxfId="9"/>
    <tableColumn id="16" xr3:uid="{AF2D1580-C19E-4486-92C9-150DA1A16292}" name="VILLE ARRIVEE" dataDxfId="8"/>
    <tableColumn id="17" xr3:uid="{341E295A-5FCA-45B1-AA89-F9D161945930}" name="Distance en KM" dataDxfId="7"/>
    <tableColumn id="22" xr3:uid="{554C5C70-5A93-4A26-9728-40BEE5E7A3BB}" name="CONCATENER FORMULE" dataDxfId="6">
      <calculatedColumnFormula>(VLOOKUP(E2,Table1[#All],4,FALSE)*VLOOKUP(E2,Table1[[#All],[Type TRANSPORT]:[% répartition segment 1]],2,FALSE)+VLOOKUP(E2,Tableau2[#All],4,FALSE)*VLOOKUP(E2,Tableau2[[#All],[Type TRANSPORT]:[% répartition segment 2]],2,FALSE))*U2*C2/1000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E896B-F870-45EF-91B5-3C616A5630AF}">
  <sheetPr>
    <outlinePr summaryBelow="0" summaryRight="0"/>
  </sheetPr>
  <dimension ref="A1:Z1002"/>
  <sheetViews>
    <sheetView showGridLines="0" workbookViewId="0">
      <selection activeCell="E10" sqref="E10"/>
    </sheetView>
  </sheetViews>
  <sheetFormatPr baseColWidth="10" defaultColWidth="12.6640625" defaultRowHeight="15.75" customHeight="1" x14ac:dyDescent="0.3"/>
  <cols>
    <col min="1" max="1" width="21.44140625" style="34" customWidth="1"/>
    <col min="2" max="2" width="27.109375" style="34" customWidth="1"/>
    <col min="3" max="3" width="70.109375" style="34" customWidth="1"/>
    <col min="4" max="4" width="70.44140625" style="34" customWidth="1"/>
    <col min="5" max="5" width="27.109375" style="34" customWidth="1"/>
    <col min="6" max="16384" width="12.6640625" style="34"/>
  </cols>
  <sheetData>
    <row r="1" spans="1:26" ht="21.6" x14ac:dyDescent="0.5">
      <c r="A1" s="137" t="s">
        <v>493</v>
      </c>
      <c r="B1" s="116"/>
      <c r="C1" s="117"/>
      <c r="D1" s="116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15.75" customHeight="1" x14ac:dyDescent="0.4">
      <c r="A2" s="136"/>
      <c r="B2" s="116"/>
      <c r="C2" s="117"/>
      <c r="D2" s="116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5.75" customHeight="1" x14ac:dyDescent="0.4">
      <c r="A3" s="136"/>
      <c r="B3" s="116"/>
      <c r="C3" s="135"/>
      <c r="D3" s="116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ht="15.75" customHeight="1" x14ac:dyDescent="0.4">
      <c r="A4" s="115" t="s">
        <v>491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15.75" customHeight="1" x14ac:dyDescent="0.4">
      <c r="A5" s="131" t="s">
        <v>485</v>
      </c>
      <c r="B5" s="131" t="s">
        <v>492</v>
      </c>
      <c r="C5" s="131" t="s">
        <v>491</v>
      </c>
      <c r="D5" s="129" t="s">
        <v>482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ht="15.75" customHeight="1" x14ac:dyDescent="0.4">
      <c r="A6" s="127" t="s">
        <v>47</v>
      </c>
      <c r="B6" s="128">
        <v>1</v>
      </c>
      <c r="C6" s="127" t="s">
        <v>478</v>
      </c>
      <c r="D6" s="134">
        <v>6.7400000000000002E-2</v>
      </c>
      <c r="E6" s="115"/>
      <c r="F6" s="115"/>
      <c r="G6" s="132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1:26" ht="15.75" customHeight="1" x14ac:dyDescent="0.4">
      <c r="A7" s="122" t="s">
        <v>481</v>
      </c>
      <c r="B7" s="125">
        <v>1</v>
      </c>
      <c r="C7" s="122" t="s">
        <v>488</v>
      </c>
      <c r="D7" s="134">
        <v>1.1599999999999999</v>
      </c>
      <c r="E7" s="115"/>
      <c r="F7" s="115"/>
      <c r="G7" s="132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15.75" customHeight="1" x14ac:dyDescent="0.4">
      <c r="A8" s="122" t="s">
        <v>241</v>
      </c>
      <c r="B8" s="125">
        <v>1</v>
      </c>
      <c r="C8" s="122" t="s">
        <v>490</v>
      </c>
      <c r="D8" s="134">
        <v>0.378</v>
      </c>
      <c r="E8" s="115"/>
      <c r="F8" s="115"/>
      <c r="G8" s="132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15.75" customHeight="1" x14ac:dyDescent="0.4">
      <c r="A9" s="122" t="s">
        <v>13</v>
      </c>
      <c r="B9" s="125">
        <v>1</v>
      </c>
      <c r="C9" s="122" t="s">
        <v>489</v>
      </c>
      <c r="D9" s="134">
        <v>0.24099999999999999</v>
      </c>
      <c r="E9" s="115"/>
      <c r="F9" s="115"/>
      <c r="G9" s="132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15.75" customHeight="1" x14ac:dyDescent="0.4">
      <c r="A10" s="122" t="s">
        <v>208</v>
      </c>
      <c r="B10" s="125">
        <v>1</v>
      </c>
      <c r="C10" s="122" t="s">
        <v>488</v>
      </c>
      <c r="D10" s="134">
        <v>1.1599999999999999</v>
      </c>
      <c r="E10" s="115"/>
      <c r="F10" s="115"/>
      <c r="G10" s="132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15.75" customHeight="1" x14ac:dyDescent="0.4">
      <c r="A11" s="122" t="s">
        <v>330</v>
      </c>
      <c r="B11" s="125">
        <v>1</v>
      </c>
      <c r="C11" s="122" t="s">
        <v>487</v>
      </c>
      <c r="D11" s="134">
        <v>0.16</v>
      </c>
      <c r="E11" s="115"/>
      <c r="F11" s="115"/>
      <c r="G11" s="132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5.75" customHeight="1" x14ac:dyDescent="0.4">
      <c r="A12" s="122" t="s">
        <v>106</v>
      </c>
      <c r="B12" s="125">
        <v>1</v>
      </c>
      <c r="C12" s="122" t="s">
        <v>487</v>
      </c>
      <c r="D12" s="134">
        <v>0.16</v>
      </c>
      <c r="E12" s="115"/>
      <c r="F12" s="115"/>
      <c r="G12" s="132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15.75" customHeight="1" x14ac:dyDescent="0.4">
      <c r="A13" s="122" t="s">
        <v>480</v>
      </c>
      <c r="B13" s="123">
        <v>0.3</v>
      </c>
      <c r="C13" s="122" t="s">
        <v>487</v>
      </c>
      <c r="D13" s="134">
        <v>0.16</v>
      </c>
      <c r="E13" s="115"/>
      <c r="F13" s="115"/>
      <c r="G13" s="132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 ht="15.75" customHeight="1" x14ac:dyDescent="0.4">
      <c r="A14" s="122" t="s">
        <v>19</v>
      </c>
      <c r="B14" s="123">
        <v>0.3</v>
      </c>
      <c r="C14" s="122" t="s">
        <v>487</v>
      </c>
      <c r="D14" s="134">
        <v>0.16</v>
      </c>
      <c r="E14" s="115"/>
      <c r="F14" s="115"/>
      <c r="G14" s="132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15.75" customHeight="1" x14ac:dyDescent="0.4">
      <c r="A15" s="122" t="s">
        <v>6</v>
      </c>
      <c r="B15" s="123">
        <v>0.3</v>
      </c>
      <c r="C15" s="122" t="s">
        <v>487</v>
      </c>
      <c r="D15" s="134">
        <v>0.16</v>
      </c>
      <c r="E15" s="115"/>
      <c r="F15" s="115"/>
      <c r="G15" s="132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15.75" customHeight="1" x14ac:dyDescent="0.4">
      <c r="A16" s="119" t="s">
        <v>479</v>
      </c>
      <c r="B16" s="120">
        <v>0.3</v>
      </c>
      <c r="C16" s="119" t="s">
        <v>487</v>
      </c>
      <c r="D16" s="133">
        <v>0.16</v>
      </c>
      <c r="E16" s="115"/>
      <c r="F16" s="115"/>
      <c r="G16" s="132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15.75" customHeight="1" x14ac:dyDescent="0.4">
      <c r="A17" s="115"/>
      <c r="B17" s="116"/>
      <c r="C17" s="117"/>
      <c r="D17" s="116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15.75" customHeight="1" x14ac:dyDescent="0.4">
      <c r="A18" s="115"/>
      <c r="B18" s="116"/>
      <c r="C18" s="117"/>
      <c r="D18" s="116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5.75" customHeight="1" x14ac:dyDescent="0.4">
      <c r="A19" s="115" t="s">
        <v>483</v>
      </c>
      <c r="B19" s="115"/>
      <c r="C19" s="115" t="s">
        <v>486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15.75" customHeight="1" x14ac:dyDescent="0.4">
      <c r="A20" s="131" t="s">
        <v>485</v>
      </c>
      <c r="B20" s="130" t="s">
        <v>484</v>
      </c>
      <c r="C20" s="130" t="s">
        <v>483</v>
      </c>
      <c r="D20" s="129" t="s">
        <v>482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spans="1:26" ht="15.75" customHeight="1" x14ac:dyDescent="0.4">
      <c r="A21" s="127" t="s">
        <v>47</v>
      </c>
      <c r="B21" s="128">
        <v>0</v>
      </c>
      <c r="C21" s="127"/>
      <c r="D21" s="126">
        <v>0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 ht="15.75" customHeight="1" x14ac:dyDescent="0.4">
      <c r="A22" s="122" t="s">
        <v>481</v>
      </c>
      <c r="B22" s="125">
        <v>0</v>
      </c>
      <c r="C22" s="122"/>
      <c r="D22" s="124">
        <v>0</v>
      </c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15.75" customHeight="1" x14ac:dyDescent="0.4">
      <c r="A23" s="122" t="s">
        <v>241</v>
      </c>
      <c r="B23" s="125">
        <v>0</v>
      </c>
      <c r="C23" s="122"/>
      <c r="D23" s="124">
        <v>0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5.75" customHeight="1" x14ac:dyDescent="0.4">
      <c r="A24" s="122" t="s">
        <v>13</v>
      </c>
      <c r="B24" s="125">
        <v>0</v>
      </c>
      <c r="C24" s="122"/>
      <c r="D24" s="124">
        <v>0</v>
      </c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15.75" customHeight="1" x14ac:dyDescent="0.4">
      <c r="A25" s="122" t="s">
        <v>208</v>
      </c>
      <c r="B25" s="125">
        <v>0</v>
      </c>
      <c r="C25" s="122"/>
      <c r="D25" s="124">
        <v>0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15.75" customHeight="1" x14ac:dyDescent="0.4">
      <c r="A26" s="122" t="s">
        <v>330</v>
      </c>
      <c r="B26" s="125">
        <v>0</v>
      </c>
      <c r="C26" s="122"/>
      <c r="D26" s="124">
        <v>0</v>
      </c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spans="1:26" ht="15.75" customHeight="1" x14ac:dyDescent="0.4">
      <c r="A27" s="122" t="s">
        <v>106</v>
      </c>
      <c r="B27" s="125">
        <v>0</v>
      </c>
      <c r="C27" s="122"/>
      <c r="D27" s="124">
        <v>0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spans="1:26" ht="15.75" customHeight="1" x14ac:dyDescent="0.4">
      <c r="A28" s="122" t="s">
        <v>480</v>
      </c>
      <c r="B28" s="123">
        <v>0.7</v>
      </c>
      <c r="C28" s="122" t="s">
        <v>478</v>
      </c>
      <c r="D28" s="121">
        <f>D6</f>
        <v>6.7400000000000002E-2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spans="1:26" ht="15.75" customHeight="1" x14ac:dyDescent="0.4">
      <c r="A29" s="122" t="s">
        <v>19</v>
      </c>
      <c r="B29" s="123">
        <v>0.7</v>
      </c>
      <c r="C29" s="122" t="s">
        <v>478</v>
      </c>
      <c r="D29" s="121">
        <f>D28</f>
        <v>6.7400000000000002E-2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1:26" ht="15.75" customHeight="1" x14ac:dyDescent="0.4">
      <c r="A30" s="122" t="s">
        <v>6</v>
      </c>
      <c r="B30" s="123">
        <v>0.7</v>
      </c>
      <c r="C30" s="122" t="s">
        <v>478</v>
      </c>
      <c r="D30" s="121">
        <f>D29</f>
        <v>6.7400000000000002E-2</v>
      </c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spans="1:26" ht="15.75" customHeight="1" x14ac:dyDescent="0.4">
      <c r="A31" s="119" t="s">
        <v>479</v>
      </c>
      <c r="B31" s="120">
        <v>0.7</v>
      </c>
      <c r="C31" s="119" t="s">
        <v>478</v>
      </c>
      <c r="D31" s="118">
        <f>D30</f>
        <v>6.7400000000000002E-2</v>
      </c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15.75" customHeight="1" x14ac:dyDescent="0.4">
      <c r="A32" s="115"/>
      <c r="B32" s="116"/>
      <c r="C32" s="117"/>
      <c r="D32" s="116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spans="2:4" ht="15.75" customHeight="1" x14ac:dyDescent="0.3">
      <c r="B33" s="113"/>
      <c r="C33" s="114"/>
      <c r="D33" s="113"/>
    </row>
    <row r="34" spans="2:4" ht="15.75" customHeight="1" x14ac:dyDescent="0.3">
      <c r="B34" s="113"/>
      <c r="C34" s="114"/>
      <c r="D34" s="113"/>
    </row>
    <row r="35" spans="2:4" ht="15.75" customHeight="1" x14ac:dyDescent="0.3">
      <c r="B35" s="113"/>
      <c r="C35" s="114"/>
      <c r="D35" s="113"/>
    </row>
    <row r="36" spans="2:4" ht="15.75" customHeight="1" x14ac:dyDescent="0.3">
      <c r="B36" s="113"/>
      <c r="C36" s="114"/>
      <c r="D36" s="113"/>
    </row>
    <row r="37" spans="2:4" ht="15.75" customHeight="1" x14ac:dyDescent="0.3">
      <c r="B37" s="113"/>
      <c r="C37" s="114"/>
      <c r="D37" s="113"/>
    </row>
    <row r="38" spans="2:4" ht="15.75" customHeight="1" x14ac:dyDescent="0.3">
      <c r="B38" s="113"/>
      <c r="C38" s="114"/>
      <c r="D38" s="113"/>
    </row>
    <row r="39" spans="2:4" ht="15.75" customHeight="1" x14ac:dyDescent="0.3">
      <c r="B39" s="113"/>
      <c r="C39" s="114"/>
      <c r="D39" s="113"/>
    </row>
    <row r="40" spans="2:4" ht="15.75" customHeight="1" x14ac:dyDescent="0.3">
      <c r="B40" s="113"/>
      <c r="C40" s="114"/>
      <c r="D40" s="113"/>
    </row>
    <row r="41" spans="2:4" ht="15.75" customHeight="1" x14ac:dyDescent="0.3">
      <c r="B41" s="113"/>
      <c r="C41" s="114"/>
      <c r="D41" s="113"/>
    </row>
    <row r="42" spans="2:4" ht="15.75" customHeight="1" x14ac:dyDescent="0.3">
      <c r="B42" s="113"/>
      <c r="C42" s="114"/>
      <c r="D42" s="113"/>
    </row>
    <row r="43" spans="2:4" ht="15.75" customHeight="1" x14ac:dyDescent="0.3">
      <c r="B43" s="113"/>
      <c r="C43" s="114"/>
      <c r="D43" s="113"/>
    </row>
    <row r="44" spans="2:4" ht="15.75" customHeight="1" x14ac:dyDescent="0.3">
      <c r="B44" s="113"/>
      <c r="C44" s="114"/>
      <c r="D44" s="113"/>
    </row>
    <row r="45" spans="2:4" ht="15.75" customHeight="1" x14ac:dyDescent="0.3">
      <c r="B45" s="113"/>
      <c r="C45" s="114"/>
      <c r="D45" s="113"/>
    </row>
    <row r="46" spans="2:4" ht="15.75" customHeight="1" x14ac:dyDescent="0.3">
      <c r="B46" s="113"/>
      <c r="C46" s="114"/>
      <c r="D46" s="113"/>
    </row>
    <row r="47" spans="2:4" ht="15.75" customHeight="1" x14ac:dyDescent="0.3">
      <c r="B47" s="113"/>
      <c r="C47" s="114"/>
      <c r="D47" s="113"/>
    </row>
    <row r="48" spans="2:4" ht="15.75" customHeight="1" x14ac:dyDescent="0.3">
      <c r="B48" s="113"/>
      <c r="C48" s="114"/>
      <c r="D48" s="113"/>
    </row>
    <row r="49" spans="2:4" ht="15.75" customHeight="1" x14ac:dyDescent="0.3">
      <c r="B49" s="113"/>
      <c r="C49" s="114"/>
      <c r="D49" s="113"/>
    </row>
    <row r="50" spans="2:4" ht="15.75" customHeight="1" x14ac:dyDescent="0.3">
      <c r="B50" s="113"/>
      <c r="C50" s="114"/>
      <c r="D50" s="113"/>
    </row>
    <row r="51" spans="2:4" ht="13.8" x14ac:dyDescent="0.3">
      <c r="B51" s="113"/>
      <c r="C51" s="114"/>
      <c r="D51" s="113"/>
    </row>
    <row r="52" spans="2:4" ht="13.8" x14ac:dyDescent="0.3">
      <c r="B52" s="113"/>
      <c r="C52" s="114"/>
      <c r="D52" s="113"/>
    </row>
    <row r="53" spans="2:4" ht="13.8" x14ac:dyDescent="0.3">
      <c r="B53" s="113"/>
      <c r="C53" s="114"/>
      <c r="D53" s="113"/>
    </row>
    <row r="54" spans="2:4" ht="13.8" x14ac:dyDescent="0.3">
      <c r="B54" s="113"/>
      <c r="C54" s="114"/>
      <c r="D54" s="113"/>
    </row>
    <row r="55" spans="2:4" ht="13.8" x14ac:dyDescent="0.3">
      <c r="B55" s="113"/>
      <c r="C55" s="114"/>
      <c r="D55" s="113"/>
    </row>
    <row r="56" spans="2:4" ht="13.8" x14ac:dyDescent="0.3">
      <c r="B56" s="113"/>
      <c r="C56" s="114"/>
      <c r="D56" s="113"/>
    </row>
    <row r="57" spans="2:4" ht="13.8" x14ac:dyDescent="0.3">
      <c r="B57" s="113"/>
      <c r="C57" s="114"/>
      <c r="D57" s="113"/>
    </row>
    <row r="58" spans="2:4" ht="13.8" x14ac:dyDescent="0.3">
      <c r="B58" s="113"/>
      <c r="C58" s="114"/>
      <c r="D58" s="113"/>
    </row>
    <row r="59" spans="2:4" ht="13.8" x14ac:dyDescent="0.3">
      <c r="B59" s="113"/>
      <c r="C59" s="114"/>
      <c r="D59" s="113"/>
    </row>
    <row r="60" spans="2:4" ht="13.8" x14ac:dyDescent="0.3">
      <c r="B60" s="113"/>
      <c r="C60" s="114"/>
      <c r="D60" s="113"/>
    </row>
    <row r="61" spans="2:4" ht="13.8" x14ac:dyDescent="0.3">
      <c r="B61" s="113"/>
      <c r="C61" s="114"/>
      <c r="D61" s="113"/>
    </row>
    <row r="62" spans="2:4" ht="13.8" x14ac:dyDescent="0.3">
      <c r="B62" s="113"/>
      <c r="C62" s="114"/>
      <c r="D62" s="113"/>
    </row>
    <row r="63" spans="2:4" ht="13.8" x14ac:dyDescent="0.3">
      <c r="B63" s="113"/>
      <c r="C63" s="114"/>
      <c r="D63" s="113"/>
    </row>
    <row r="64" spans="2:4" ht="13.8" x14ac:dyDescent="0.3">
      <c r="B64" s="113"/>
      <c r="C64" s="114"/>
      <c r="D64" s="113"/>
    </row>
    <row r="65" spans="2:4" ht="13.8" x14ac:dyDescent="0.3">
      <c r="B65" s="113"/>
      <c r="C65" s="114"/>
      <c r="D65" s="113"/>
    </row>
    <row r="66" spans="2:4" ht="13.8" x14ac:dyDescent="0.3">
      <c r="B66" s="113"/>
      <c r="C66" s="114"/>
      <c r="D66" s="113"/>
    </row>
    <row r="67" spans="2:4" ht="13.8" x14ac:dyDescent="0.3">
      <c r="B67" s="113"/>
      <c r="C67" s="114"/>
      <c r="D67" s="113"/>
    </row>
    <row r="68" spans="2:4" ht="13.8" x14ac:dyDescent="0.3">
      <c r="B68" s="113"/>
      <c r="C68" s="114"/>
      <c r="D68" s="113"/>
    </row>
    <row r="69" spans="2:4" ht="13.8" x14ac:dyDescent="0.3">
      <c r="B69" s="113"/>
      <c r="C69" s="114"/>
      <c r="D69" s="113"/>
    </row>
    <row r="70" spans="2:4" ht="13.8" x14ac:dyDescent="0.3">
      <c r="B70" s="113"/>
      <c r="C70" s="114"/>
      <c r="D70" s="113"/>
    </row>
    <row r="71" spans="2:4" ht="13.8" x14ac:dyDescent="0.3">
      <c r="B71" s="113"/>
      <c r="C71" s="114"/>
      <c r="D71" s="113"/>
    </row>
    <row r="72" spans="2:4" ht="13.8" x14ac:dyDescent="0.3">
      <c r="B72" s="113"/>
      <c r="C72" s="114"/>
      <c r="D72" s="113"/>
    </row>
    <row r="73" spans="2:4" ht="13.8" x14ac:dyDescent="0.3">
      <c r="B73" s="113"/>
      <c r="C73" s="114"/>
      <c r="D73" s="113"/>
    </row>
    <row r="74" spans="2:4" ht="13.8" x14ac:dyDescent="0.3">
      <c r="B74" s="113"/>
      <c r="C74" s="114"/>
      <c r="D74" s="113"/>
    </row>
    <row r="75" spans="2:4" ht="13.8" x14ac:dyDescent="0.3">
      <c r="B75" s="113"/>
      <c r="C75" s="114"/>
      <c r="D75" s="113"/>
    </row>
    <row r="76" spans="2:4" ht="13.8" x14ac:dyDescent="0.3">
      <c r="B76" s="113"/>
      <c r="C76" s="114"/>
      <c r="D76" s="113"/>
    </row>
    <row r="77" spans="2:4" ht="13.8" x14ac:dyDescent="0.3">
      <c r="B77" s="113"/>
      <c r="C77" s="114"/>
      <c r="D77" s="113"/>
    </row>
    <row r="78" spans="2:4" ht="13.8" x14ac:dyDescent="0.3">
      <c r="B78" s="113"/>
      <c r="C78" s="114"/>
      <c r="D78" s="113"/>
    </row>
    <row r="79" spans="2:4" ht="13.8" x14ac:dyDescent="0.3">
      <c r="B79" s="113"/>
      <c r="C79" s="114"/>
      <c r="D79" s="113"/>
    </row>
    <row r="80" spans="2:4" ht="13.8" x14ac:dyDescent="0.3">
      <c r="B80" s="113"/>
      <c r="C80" s="114"/>
      <c r="D80" s="113"/>
    </row>
    <row r="81" spans="2:4" ht="13.8" x14ac:dyDescent="0.3">
      <c r="B81" s="113"/>
      <c r="C81" s="114"/>
      <c r="D81" s="113"/>
    </row>
    <row r="82" spans="2:4" ht="13.8" x14ac:dyDescent="0.3">
      <c r="B82" s="113"/>
      <c r="C82" s="114"/>
      <c r="D82" s="113"/>
    </row>
    <row r="83" spans="2:4" ht="13.8" x14ac:dyDescent="0.3">
      <c r="B83" s="113"/>
      <c r="C83" s="114"/>
      <c r="D83" s="113"/>
    </row>
    <row r="84" spans="2:4" ht="13.8" x14ac:dyDescent="0.3">
      <c r="B84" s="113"/>
      <c r="C84" s="114"/>
      <c r="D84" s="113"/>
    </row>
    <row r="85" spans="2:4" ht="13.8" x14ac:dyDescent="0.3">
      <c r="B85" s="113"/>
      <c r="C85" s="114"/>
      <c r="D85" s="113"/>
    </row>
    <row r="86" spans="2:4" ht="13.8" x14ac:dyDescent="0.3">
      <c r="B86" s="113"/>
      <c r="C86" s="114"/>
      <c r="D86" s="113"/>
    </row>
    <row r="87" spans="2:4" ht="13.8" x14ac:dyDescent="0.3">
      <c r="B87" s="113"/>
      <c r="C87" s="114"/>
      <c r="D87" s="113"/>
    </row>
    <row r="88" spans="2:4" ht="13.8" x14ac:dyDescent="0.3">
      <c r="B88" s="113"/>
      <c r="C88" s="114"/>
      <c r="D88" s="113"/>
    </row>
    <row r="89" spans="2:4" ht="13.8" x14ac:dyDescent="0.3">
      <c r="B89" s="113"/>
      <c r="C89" s="114"/>
      <c r="D89" s="113"/>
    </row>
    <row r="90" spans="2:4" ht="13.8" x14ac:dyDescent="0.3">
      <c r="B90" s="113"/>
      <c r="C90" s="114"/>
      <c r="D90" s="113"/>
    </row>
    <row r="91" spans="2:4" ht="13.8" x14ac:dyDescent="0.3">
      <c r="B91" s="113"/>
      <c r="C91" s="114"/>
      <c r="D91" s="113"/>
    </row>
    <row r="92" spans="2:4" ht="13.8" x14ac:dyDescent="0.3">
      <c r="B92" s="113"/>
      <c r="C92" s="114"/>
      <c r="D92" s="113"/>
    </row>
    <row r="93" spans="2:4" ht="13.8" x14ac:dyDescent="0.3">
      <c r="B93" s="113"/>
      <c r="C93" s="114"/>
      <c r="D93" s="113"/>
    </row>
    <row r="94" spans="2:4" ht="13.8" x14ac:dyDescent="0.3">
      <c r="B94" s="113"/>
      <c r="C94" s="114"/>
      <c r="D94" s="113"/>
    </row>
    <row r="95" spans="2:4" ht="13.8" x14ac:dyDescent="0.3">
      <c r="B95" s="113"/>
      <c r="C95" s="114"/>
      <c r="D95" s="113"/>
    </row>
    <row r="96" spans="2:4" ht="13.8" x14ac:dyDescent="0.3">
      <c r="B96" s="113"/>
      <c r="C96" s="114"/>
      <c r="D96" s="113"/>
    </row>
    <row r="97" spans="2:4" ht="13.8" x14ac:dyDescent="0.3">
      <c r="B97" s="113"/>
      <c r="C97" s="114"/>
      <c r="D97" s="113"/>
    </row>
    <row r="98" spans="2:4" ht="13.8" x14ac:dyDescent="0.3">
      <c r="B98" s="113"/>
      <c r="C98" s="114"/>
      <c r="D98" s="113"/>
    </row>
    <row r="99" spans="2:4" ht="13.8" x14ac:dyDescent="0.3">
      <c r="B99" s="113"/>
      <c r="C99" s="114"/>
      <c r="D99" s="113"/>
    </row>
    <row r="100" spans="2:4" ht="13.8" x14ac:dyDescent="0.3">
      <c r="B100" s="113"/>
      <c r="C100" s="114"/>
      <c r="D100" s="113"/>
    </row>
    <row r="101" spans="2:4" ht="13.8" x14ac:dyDescent="0.3">
      <c r="B101" s="113"/>
      <c r="C101" s="114"/>
      <c r="D101" s="113"/>
    </row>
    <row r="102" spans="2:4" ht="13.8" x14ac:dyDescent="0.3">
      <c r="B102" s="113"/>
      <c r="C102" s="114"/>
      <c r="D102" s="113"/>
    </row>
    <row r="103" spans="2:4" ht="13.8" x14ac:dyDescent="0.3">
      <c r="B103" s="113"/>
      <c r="C103" s="114"/>
      <c r="D103" s="113"/>
    </row>
    <row r="104" spans="2:4" ht="13.8" x14ac:dyDescent="0.3">
      <c r="B104" s="113"/>
      <c r="C104" s="114"/>
      <c r="D104" s="113"/>
    </row>
    <row r="105" spans="2:4" ht="13.8" x14ac:dyDescent="0.3">
      <c r="B105" s="113"/>
      <c r="C105" s="114"/>
      <c r="D105" s="113"/>
    </row>
    <row r="106" spans="2:4" ht="13.8" x14ac:dyDescent="0.3">
      <c r="B106" s="113"/>
      <c r="C106" s="114"/>
      <c r="D106" s="113"/>
    </row>
    <row r="107" spans="2:4" ht="13.8" x14ac:dyDescent="0.3">
      <c r="B107" s="113"/>
      <c r="C107" s="114"/>
      <c r="D107" s="113"/>
    </row>
    <row r="108" spans="2:4" ht="13.8" x14ac:dyDescent="0.3">
      <c r="B108" s="113"/>
      <c r="C108" s="114"/>
      <c r="D108" s="113"/>
    </row>
    <row r="109" spans="2:4" ht="13.8" x14ac:dyDescent="0.3">
      <c r="B109" s="113"/>
      <c r="C109" s="114"/>
      <c r="D109" s="113"/>
    </row>
    <row r="110" spans="2:4" ht="13.8" x14ac:dyDescent="0.3">
      <c r="B110" s="113"/>
      <c r="C110" s="114"/>
      <c r="D110" s="113"/>
    </row>
    <row r="111" spans="2:4" ht="13.8" x14ac:dyDescent="0.3">
      <c r="B111" s="113"/>
      <c r="C111" s="114"/>
      <c r="D111" s="113"/>
    </row>
    <row r="112" spans="2:4" ht="13.8" x14ac:dyDescent="0.3">
      <c r="B112" s="113"/>
      <c r="C112" s="114"/>
      <c r="D112" s="113"/>
    </row>
    <row r="113" spans="2:4" ht="13.8" x14ac:dyDescent="0.3">
      <c r="B113" s="113"/>
      <c r="C113" s="114"/>
      <c r="D113" s="113"/>
    </row>
    <row r="114" spans="2:4" ht="13.8" x14ac:dyDescent="0.3">
      <c r="B114" s="113"/>
      <c r="C114" s="114"/>
      <c r="D114" s="113"/>
    </row>
    <row r="115" spans="2:4" ht="13.8" x14ac:dyDescent="0.3">
      <c r="B115" s="113"/>
      <c r="C115" s="114"/>
      <c r="D115" s="113"/>
    </row>
    <row r="116" spans="2:4" ht="13.8" x14ac:dyDescent="0.3">
      <c r="B116" s="113"/>
      <c r="C116" s="114"/>
      <c r="D116" s="113"/>
    </row>
    <row r="117" spans="2:4" ht="13.8" x14ac:dyDescent="0.3">
      <c r="B117" s="113"/>
      <c r="C117" s="114"/>
      <c r="D117" s="113"/>
    </row>
    <row r="118" spans="2:4" ht="13.8" x14ac:dyDescent="0.3">
      <c r="B118" s="113"/>
      <c r="C118" s="114"/>
      <c r="D118" s="113"/>
    </row>
    <row r="119" spans="2:4" ht="13.8" x14ac:dyDescent="0.3">
      <c r="B119" s="113"/>
      <c r="C119" s="114"/>
      <c r="D119" s="113"/>
    </row>
    <row r="120" spans="2:4" ht="13.8" x14ac:dyDescent="0.3">
      <c r="B120" s="113"/>
      <c r="C120" s="114"/>
      <c r="D120" s="113"/>
    </row>
    <row r="121" spans="2:4" ht="13.8" x14ac:dyDescent="0.3">
      <c r="B121" s="113"/>
      <c r="C121" s="114"/>
      <c r="D121" s="113"/>
    </row>
    <row r="122" spans="2:4" ht="13.8" x14ac:dyDescent="0.3">
      <c r="B122" s="113"/>
      <c r="C122" s="114"/>
      <c r="D122" s="113"/>
    </row>
    <row r="123" spans="2:4" ht="13.8" x14ac:dyDescent="0.3">
      <c r="B123" s="113"/>
      <c r="C123" s="114"/>
      <c r="D123" s="113"/>
    </row>
    <row r="124" spans="2:4" ht="13.8" x14ac:dyDescent="0.3">
      <c r="B124" s="113"/>
      <c r="C124" s="114"/>
      <c r="D124" s="113"/>
    </row>
    <row r="125" spans="2:4" ht="13.8" x14ac:dyDescent="0.3">
      <c r="B125" s="113"/>
      <c r="C125" s="114"/>
      <c r="D125" s="113"/>
    </row>
    <row r="126" spans="2:4" ht="13.8" x14ac:dyDescent="0.3">
      <c r="B126" s="113"/>
      <c r="C126" s="114"/>
      <c r="D126" s="113"/>
    </row>
    <row r="127" spans="2:4" ht="13.8" x14ac:dyDescent="0.3">
      <c r="B127" s="113"/>
      <c r="C127" s="114"/>
      <c r="D127" s="113"/>
    </row>
    <row r="128" spans="2:4" ht="13.8" x14ac:dyDescent="0.3">
      <c r="B128" s="113"/>
      <c r="C128" s="114"/>
      <c r="D128" s="113"/>
    </row>
    <row r="129" spans="2:4" ht="13.8" x14ac:dyDescent="0.3">
      <c r="B129" s="113"/>
      <c r="C129" s="114"/>
      <c r="D129" s="113"/>
    </row>
    <row r="130" spans="2:4" ht="13.8" x14ac:dyDescent="0.3">
      <c r="B130" s="113"/>
      <c r="C130" s="114"/>
      <c r="D130" s="113"/>
    </row>
    <row r="131" spans="2:4" ht="13.8" x14ac:dyDescent="0.3">
      <c r="B131" s="113"/>
      <c r="C131" s="114"/>
      <c r="D131" s="113"/>
    </row>
    <row r="132" spans="2:4" ht="13.8" x14ac:dyDescent="0.3">
      <c r="B132" s="113"/>
      <c r="C132" s="114"/>
      <c r="D132" s="113"/>
    </row>
    <row r="133" spans="2:4" ht="13.8" x14ac:dyDescent="0.3">
      <c r="B133" s="113"/>
      <c r="C133" s="114"/>
      <c r="D133" s="113"/>
    </row>
    <row r="134" spans="2:4" ht="13.8" x14ac:dyDescent="0.3">
      <c r="B134" s="113"/>
      <c r="C134" s="114"/>
      <c r="D134" s="113"/>
    </row>
    <row r="135" spans="2:4" ht="13.8" x14ac:dyDescent="0.3">
      <c r="B135" s="113"/>
      <c r="C135" s="114"/>
      <c r="D135" s="113"/>
    </row>
    <row r="136" spans="2:4" ht="13.8" x14ac:dyDescent="0.3">
      <c r="B136" s="113"/>
      <c r="C136" s="114"/>
      <c r="D136" s="113"/>
    </row>
    <row r="137" spans="2:4" ht="13.8" x14ac:dyDescent="0.3">
      <c r="B137" s="113"/>
      <c r="C137" s="114"/>
      <c r="D137" s="113"/>
    </row>
    <row r="138" spans="2:4" ht="13.8" x14ac:dyDescent="0.3">
      <c r="B138" s="113"/>
      <c r="C138" s="114"/>
      <c r="D138" s="113"/>
    </row>
    <row r="139" spans="2:4" ht="13.8" x14ac:dyDescent="0.3">
      <c r="B139" s="113"/>
      <c r="C139" s="114"/>
      <c r="D139" s="113"/>
    </row>
    <row r="140" spans="2:4" ht="13.8" x14ac:dyDescent="0.3">
      <c r="B140" s="113"/>
      <c r="C140" s="114"/>
      <c r="D140" s="113"/>
    </row>
    <row r="141" spans="2:4" ht="13.8" x14ac:dyDescent="0.3">
      <c r="B141" s="113"/>
      <c r="C141" s="114"/>
      <c r="D141" s="113"/>
    </row>
    <row r="142" spans="2:4" ht="13.8" x14ac:dyDescent="0.3">
      <c r="B142" s="113"/>
      <c r="C142" s="114"/>
      <c r="D142" s="113"/>
    </row>
    <row r="143" spans="2:4" ht="13.8" x14ac:dyDescent="0.3">
      <c r="B143" s="113"/>
      <c r="C143" s="114"/>
      <c r="D143" s="113"/>
    </row>
    <row r="144" spans="2:4" ht="13.8" x14ac:dyDescent="0.3">
      <c r="B144" s="113"/>
      <c r="C144" s="114"/>
      <c r="D144" s="113"/>
    </row>
    <row r="145" spans="2:4" ht="13.8" x14ac:dyDescent="0.3">
      <c r="B145" s="113"/>
      <c r="C145" s="114"/>
      <c r="D145" s="113"/>
    </row>
    <row r="146" spans="2:4" ht="13.8" x14ac:dyDescent="0.3">
      <c r="B146" s="113"/>
      <c r="C146" s="114"/>
      <c r="D146" s="113"/>
    </row>
    <row r="147" spans="2:4" ht="13.8" x14ac:dyDescent="0.3">
      <c r="B147" s="113"/>
      <c r="C147" s="114"/>
      <c r="D147" s="113"/>
    </row>
    <row r="148" spans="2:4" ht="13.8" x14ac:dyDescent="0.3">
      <c r="B148" s="113"/>
      <c r="C148" s="114"/>
      <c r="D148" s="113"/>
    </row>
    <row r="149" spans="2:4" ht="13.8" x14ac:dyDescent="0.3">
      <c r="B149" s="113"/>
      <c r="C149" s="114"/>
      <c r="D149" s="113"/>
    </row>
    <row r="150" spans="2:4" ht="13.8" x14ac:dyDescent="0.3">
      <c r="B150" s="113"/>
      <c r="C150" s="114"/>
      <c r="D150" s="113"/>
    </row>
    <row r="151" spans="2:4" ht="13.8" x14ac:dyDescent="0.3">
      <c r="B151" s="113"/>
      <c r="C151" s="114"/>
      <c r="D151" s="113"/>
    </row>
    <row r="152" spans="2:4" ht="13.8" x14ac:dyDescent="0.3">
      <c r="B152" s="113"/>
      <c r="C152" s="114"/>
      <c r="D152" s="113"/>
    </row>
    <row r="153" spans="2:4" ht="13.8" x14ac:dyDescent="0.3">
      <c r="B153" s="113"/>
      <c r="C153" s="114"/>
      <c r="D153" s="113"/>
    </row>
    <row r="154" spans="2:4" ht="13.8" x14ac:dyDescent="0.3">
      <c r="B154" s="113"/>
      <c r="C154" s="114"/>
      <c r="D154" s="113"/>
    </row>
    <row r="155" spans="2:4" ht="13.8" x14ac:dyDescent="0.3">
      <c r="B155" s="113"/>
      <c r="C155" s="114"/>
      <c r="D155" s="113"/>
    </row>
    <row r="156" spans="2:4" ht="13.8" x14ac:dyDescent="0.3">
      <c r="B156" s="113"/>
      <c r="C156" s="114"/>
      <c r="D156" s="113"/>
    </row>
    <row r="157" spans="2:4" ht="13.8" x14ac:dyDescent="0.3">
      <c r="B157" s="113"/>
      <c r="C157" s="114"/>
      <c r="D157" s="113"/>
    </row>
    <row r="158" spans="2:4" ht="13.8" x14ac:dyDescent="0.3">
      <c r="B158" s="113"/>
      <c r="C158" s="114"/>
      <c r="D158" s="113"/>
    </row>
    <row r="159" spans="2:4" ht="13.8" x14ac:dyDescent="0.3">
      <c r="B159" s="113"/>
      <c r="C159" s="114"/>
      <c r="D159" s="113"/>
    </row>
    <row r="160" spans="2:4" ht="13.8" x14ac:dyDescent="0.3">
      <c r="B160" s="113"/>
      <c r="C160" s="114"/>
      <c r="D160" s="113"/>
    </row>
    <row r="161" spans="2:4" ht="13.8" x14ac:dyDescent="0.3">
      <c r="B161" s="113"/>
      <c r="C161" s="114"/>
      <c r="D161" s="113"/>
    </row>
    <row r="162" spans="2:4" ht="13.8" x14ac:dyDescent="0.3">
      <c r="B162" s="113"/>
      <c r="C162" s="114"/>
      <c r="D162" s="113"/>
    </row>
    <row r="163" spans="2:4" ht="13.8" x14ac:dyDescent="0.3">
      <c r="B163" s="113"/>
      <c r="C163" s="114"/>
      <c r="D163" s="113"/>
    </row>
    <row r="164" spans="2:4" ht="13.8" x14ac:dyDescent="0.3">
      <c r="B164" s="113"/>
      <c r="C164" s="114"/>
      <c r="D164" s="113"/>
    </row>
    <row r="165" spans="2:4" ht="13.8" x14ac:dyDescent="0.3">
      <c r="B165" s="113"/>
      <c r="C165" s="114"/>
      <c r="D165" s="113"/>
    </row>
    <row r="166" spans="2:4" ht="13.8" x14ac:dyDescent="0.3">
      <c r="B166" s="113"/>
      <c r="C166" s="114"/>
      <c r="D166" s="113"/>
    </row>
    <row r="167" spans="2:4" ht="13.8" x14ac:dyDescent="0.3">
      <c r="B167" s="113"/>
      <c r="C167" s="114"/>
      <c r="D167" s="113"/>
    </row>
    <row r="168" spans="2:4" ht="13.8" x14ac:dyDescent="0.3">
      <c r="B168" s="113"/>
      <c r="C168" s="114"/>
      <c r="D168" s="113"/>
    </row>
    <row r="169" spans="2:4" ht="13.8" x14ac:dyDescent="0.3">
      <c r="B169" s="113"/>
      <c r="C169" s="114"/>
      <c r="D169" s="113"/>
    </row>
    <row r="170" spans="2:4" ht="13.8" x14ac:dyDescent="0.3">
      <c r="B170" s="113"/>
      <c r="C170" s="114"/>
      <c r="D170" s="113"/>
    </row>
    <row r="171" spans="2:4" ht="13.8" x14ac:dyDescent="0.3">
      <c r="B171" s="113"/>
      <c r="C171" s="114"/>
      <c r="D171" s="113"/>
    </row>
    <row r="172" spans="2:4" ht="13.8" x14ac:dyDescent="0.3">
      <c r="B172" s="113"/>
      <c r="C172" s="114"/>
      <c r="D172" s="113"/>
    </row>
    <row r="173" spans="2:4" ht="13.8" x14ac:dyDescent="0.3">
      <c r="B173" s="113"/>
      <c r="C173" s="114"/>
      <c r="D173" s="113"/>
    </row>
    <row r="174" spans="2:4" ht="13.8" x14ac:dyDescent="0.3">
      <c r="B174" s="113"/>
      <c r="C174" s="114"/>
      <c r="D174" s="113"/>
    </row>
    <row r="175" spans="2:4" ht="13.8" x14ac:dyDescent="0.3">
      <c r="B175" s="113"/>
      <c r="C175" s="114"/>
      <c r="D175" s="113"/>
    </row>
    <row r="176" spans="2:4" ht="13.8" x14ac:dyDescent="0.3">
      <c r="B176" s="113"/>
      <c r="C176" s="114"/>
      <c r="D176" s="113"/>
    </row>
    <row r="177" spans="2:4" ht="13.8" x14ac:dyDescent="0.3">
      <c r="B177" s="113"/>
      <c r="C177" s="114"/>
      <c r="D177" s="113"/>
    </row>
    <row r="178" spans="2:4" ht="13.8" x14ac:dyDescent="0.3">
      <c r="B178" s="113"/>
      <c r="C178" s="114"/>
      <c r="D178" s="113"/>
    </row>
    <row r="179" spans="2:4" ht="13.8" x14ac:dyDescent="0.3">
      <c r="B179" s="113"/>
      <c r="C179" s="114"/>
      <c r="D179" s="113"/>
    </row>
    <row r="180" spans="2:4" ht="13.8" x14ac:dyDescent="0.3">
      <c r="B180" s="113"/>
      <c r="C180" s="114"/>
      <c r="D180" s="113"/>
    </row>
    <row r="181" spans="2:4" ht="13.8" x14ac:dyDescent="0.3">
      <c r="B181" s="113"/>
      <c r="C181" s="114"/>
      <c r="D181" s="113"/>
    </row>
    <row r="182" spans="2:4" ht="13.8" x14ac:dyDescent="0.3">
      <c r="B182" s="113"/>
      <c r="C182" s="114"/>
      <c r="D182" s="113"/>
    </row>
    <row r="183" spans="2:4" ht="13.8" x14ac:dyDescent="0.3">
      <c r="B183" s="113"/>
      <c r="C183" s="114"/>
      <c r="D183" s="113"/>
    </row>
    <row r="184" spans="2:4" ht="13.8" x14ac:dyDescent="0.3">
      <c r="B184" s="113"/>
      <c r="C184" s="114"/>
      <c r="D184" s="113"/>
    </row>
    <row r="185" spans="2:4" ht="13.8" x14ac:dyDescent="0.3">
      <c r="B185" s="113"/>
      <c r="C185" s="114"/>
      <c r="D185" s="113"/>
    </row>
    <row r="186" spans="2:4" ht="13.8" x14ac:dyDescent="0.3">
      <c r="B186" s="113"/>
      <c r="C186" s="114"/>
      <c r="D186" s="113"/>
    </row>
    <row r="187" spans="2:4" ht="13.8" x14ac:dyDescent="0.3">
      <c r="B187" s="113"/>
      <c r="C187" s="114"/>
      <c r="D187" s="113"/>
    </row>
    <row r="188" spans="2:4" ht="13.8" x14ac:dyDescent="0.3">
      <c r="B188" s="113"/>
      <c r="C188" s="114"/>
      <c r="D188" s="113"/>
    </row>
    <row r="189" spans="2:4" ht="13.8" x14ac:dyDescent="0.3">
      <c r="B189" s="113"/>
      <c r="C189" s="114"/>
      <c r="D189" s="113"/>
    </row>
    <row r="190" spans="2:4" ht="13.8" x14ac:dyDescent="0.3">
      <c r="B190" s="113"/>
      <c r="C190" s="114"/>
      <c r="D190" s="113"/>
    </row>
    <row r="191" spans="2:4" ht="13.8" x14ac:dyDescent="0.3">
      <c r="B191" s="113"/>
      <c r="C191" s="114"/>
      <c r="D191" s="113"/>
    </row>
    <row r="192" spans="2:4" ht="13.8" x14ac:dyDescent="0.3">
      <c r="B192" s="113"/>
      <c r="C192" s="114"/>
      <c r="D192" s="113"/>
    </row>
    <row r="193" spans="2:4" ht="13.8" x14ac:dyDescent="0.3">
      <c r="B193" s="113"/>
      <c r="C193" s="114"/>
      <c r="D193" s="113"/>
    </row>
    <row r="194" spans="2:4" ht="13.8" x14ac:dyDescent="0.3">
      <c r="B194" s="113"/>
      <c r="C194" s="114"/>
      <c r="D194" s="113"/>
    </row>
    <row r="195" spans="2:4" ht="13.8" x14ac:dyDescent="0.3">
      <c r="B195" s="113"/>
      <c r="C195" s="114"/>
      <c r="D195" s="113"/>
    </row>
    <row r="196" spans="2:4" ht="13.8" x14ac:dyDescent="0.3">
      <c r="B196" s="113"/>
      <c r="C196" s="114"/>
      <c r="D196" s="113"/>
    </row>
    <row r="197" spans="2:4" ht="13.8" x14ac:dyDescent="0.3">
      <c r="B197" s="113"/>
      <c r="C197" s="114"/>
      <c r="D197" s="113"/>
    </row>
    <row r="198" spans="2:4" ht="13.8" x14ac:dyDescent="0.3">
      <c r="B198" s="113"/>
      <c r="C198" s="114"/>
      <c r="D198" s="113"/>
    </row>
    <row r="199" spans="2:4" ht="13.8" x14ac:dyDescent="0.3">
      <c r="B199" s="113"/>
      <c r="C199" s="114"/>
      <c r="D199" s="113"/>
    </row>
    <row r="200" spans="2:4" ht="13.8" x14ac:dyDescent="0.3">
      <c r="B200" s="113"/>
      <c r="C200" s="114"/>
      <c r="D200" s="113"/>
    </row>
    <row r="201" spans="2:4" ht="13.8" x14ac:dyDescent="0.3">
      <c r="B201" s="113"/>
      <c r="C201" s="114"/>
      <c r="D201" s="113"/>
    </row>
    <row r="202" spans="2:4" ht="13.8" x14ac:dyDescent="0.3">
      <c r="B202" s="113"/>
      <c r="C202" s="114"/>
      <c r="D202" s="113"/>
    </row>
    <row r="203" spans="2:4" ht="13.8" x14ac:dyDescent="0.3">
      <c r="B203" s="113"/>
      <c r="C203" s="114"/>
      <c r="D203" s="113"/>
    </row>
    <row r="204" spans="2:4" ht="13.8" x14ac:dyDescent="0.3">
      <c r="B204" s="113"/>
      <c r="C204" s="114"/>
      <c r="D204" s="113"/>
    </row>
    <row r="205" spans="2:4" ht="13.8" x14ac:dyDescent="0.3">
      <c r="B205" s="113"/>
      <c r="C205" s="114"/>
      <c r="D205" s="113"/>
    </row>
    <row r="206" spans="2:4" ht="13.8" x14ac:dyDescent="0.3">
      <c r="B206" s="113"/>
      <c r="C206" s="114"/>
      <c r="D206" s="113"/>
    </row>
    <row r="207" spans="2:4" ht="13.8" x14ac:dyDescent="0.3">
      <c r="B207" s="113"/>
      <c r="C207" s="114"/>
      <c r="D207" s="113"/>
    </row>
    <row r="208" spans="2:4" ht="13.8" x14ac:dyDescent="0.3">
      <c r="B208" s="113"/>
      <c r="C208" s="114"/>
      <c r="D208" s="113"/>
    </row>
    <row r="209" spans="2:4" ht="13.8" x14ac:dyDescent="0.3">
      <c r="B209" s="113"/>
      <c r="C209" s="114"/>
      <c r="D209" s="113"/>
    </row>
    <row r="210" spans="2:4" ht="13.8" x14ac:dyDescent="0.3">
      <c r="B210" s="113"/>
      <c r="C210" s="114"/>
      <c r="D210" s="113"/>
    </row>
    <row r="211" spans="2:4" ht="13.8" x14ac:dyDescent="0.3">
      <c r="B211" s="113"/>
      <c r="C211" s="114"/>
      <c r="D211" s="113"/>
    </row>
    <row r="212" spans="2:4" ht="13.8" x14ac:dyDescent="0.3">
      <c r="B212" s="113"/>
      <c r="C212" s="114"/>
      <c r="D212" s="113"/>
    </row>
    <row r="213" spans="2:4" ht="13.8" x14ac:dyDescent="0.3">
      <c r="B213" s="113"/>
      <c r="C213" s="114"/>
      <c r="D213" s="113"/>
    </row>
    <row r="214" spans="2:4" ht="13.8" x14ac:dyDescent="0.3">
      <c r="B214" s="113"/>
      <c r="C214" s="114"/>
      <c r="D214" s="113"/>
    </row>
    <row r="215" spans="2:4" ht="13.8" x14ac:dyDescent="0.3">
      <c r="B215" s="113"/>
      <c r="C215" s="114"/>
      <c r="D215" s="113"/>
    </row>
    <row r="216" spans="2:4" ht="13.8" x14ac:dyDescent="0.3">
      <c r="B216" s="113"/>
      <c r="C216" s="114"/>
      <c r="D216" s="113"/>
    </row>
    <row r="217" spans="2:4" ht="13.8" x14ac:dyDescent="0.3">
      <c r="B217" s="113"/>
      <c r="C217" s="114"/>
      <c r="D217" s="113"/>
    </row>
    <row r="218" spans="2:4" ht="13.8" x14ac:dyDescent="0.3">
      <c r="B218" s="113"/>
      <c r="C218" s="114"/>
      <c r="D218" s="113"/>
    </row>
    <row r="219" spans="2:4" ht="13.8" x14ac:dyDescent="0.3">
      <c r="B219" s="113"/>
      <c r="C219" s="114"/>
      <c r="D219" s="113"/>
    </row>
    <row r="220" spans="2:4" ht="13.8" x14ac:dyDescent="0.3">
      <c r="B220" s="113"/>
      <c r="C220" s="114"/>
      <c r="D220" s="113"/>
    </row>
    <row r="221" spans="2:4" ht="13.8" x14ac:dyDescent="0.3">
      <c r="B221" s="113"/>
      <c r="C221" s="114"/>
      <c r="D221" s="113"/>
    </row>
    <row r="222" spans="2:4" ht="13.8" x14ac:dyDescent="0.3">
      <c r="B222" s="113"/>
      <c r="C222" s="114"/>
      <c r="D222" s="113"/>
    </row>
    <row r="223" spans="2:4" ht="13.8" x14ac:dyDescent="0.3">
      <c r="B223" s="113"/>
      <c r="C223" s="114"/>
      <c r="D223" s="113"/>
    </row>
    <row r="224" spans="2:4" ht="13.8" x14ac:dyDescent="0.3">
      <c r="B224" s="113"/>
      <c r="C224" s="114"/>
      <c r="D224" s="113"/>
    </row>
    <row r="225" spans="2:4" ht="13.8" x14ac:dyDescent="0.3">
      <c r="B225" s="113"/>
      <c r="C225" s="114"/>
      <c r="D225" s="113"/>
    </row>
    <row r="226" spans="2:4" ht="13.8" x14ac:dyDescent="0.3">
      <c r="B226" s="113"/>
      <c r="C226" s="114"/>
      <c r="D226" s="113"/>
    </row>
    <row r="227" spans="2:4" ht="13.8" x14ac:dyDescent="0.3">
      <c r="B227" s="113"/>
      <c r="C227" s="114"/>
      <c r="D227" s="113"/>
    </row>
    <row r="228" spans="2:4" ht="13.8" x14ac:dyDescent="0.3">
      <c r="B228" s="113"/>
      <c r="C228" s="114"/>
      <c r="D228" s="113"/>
    </row>
    <row r="229" spans="2:4" ht="13.8" x14ac:dyDescent="0.3">
      <c r="B229" s="113"/>
      <c r="C229" s="114"/>
      <c r="D229" s="113"/>
    </row>
    <row r="230" spans="2:4" ht="13.8" x14ac:dyDescent="0.3">
      <c r="B230" s="113"/>
      <c r="C230" s="114"/>
      <c r="D230" s="113"/>
    </row>
    <row r="231" spans="2:4" ht="13.8" x14ac:dyDescent="0.3">
      <c r="B231" s="113"/>
      <c r="C231" s="114"/>
      <c r="D231" s="113"/>
    </row>
    <row r="232" spans="2:4" ht="13.8" x14ac:dyDescent="0.3">
      <c r="B232" s="113"/>
      <c r="C232" s="114"/>
      <c r="D232" s="113"/>
    </row>
    <row r="233" spans="2:4" ht="13.8" x14ac:dyDescent="0.3">
      <c r="B233" s="113"/>
      <c r="C233" s="114"/>
      <c r="D233" s="113"/>
    </row>
    <row r="234" spans="2:4" ht="13.8" x14ac:dyDescent="0.3">
      <c r="B234" s="113"/>
      <c r="C234" s="114"/>
      <c r="D234" s="113"/>
    </row>
    <row r="235" spans="2:4" ht="13.8" x14ac:dyDescent="0.3">
      <c r="B235" s="113"/>
      <c r="C235" s="114"/>
      <c r="D235" s="113"/>
    </row>
    <row r="236" spans="2:4" ht="13.8" x14ac:dyDescent="0.3">
      <c r="B236" s="113"/>
      <c r="C236" s="114"/>
      <c r="D236" s="113"/>
    </row>
    <row r="237" spans="2:4" ht="13.8" x14ac:dyDescent="0.3">
      <c r="B237" s="113"/>
      <c r="C237" s="114"/>
      <c r="D237" s="113"/>
    </row>
    <row r="238" spans="2:4" ht="13.8" x14ac:dyDescent="0.3">
      <c r="B238" s="113"/>
      <c r="C238" s="114"/>
      <c r="D238" s="113"/>
    </row>
    <row r="239" spans="2:4" ht="13.8" x14ac:dyDescent="0.3">
      <c r="B239" s="113"/>
      <c r="C239" s="114"/>
      <c r="D239" s="113"/>
    </row>
    <row r="240" spans="2:4" ht="13.8" x14ac:dyDescent="0.3">
      <c r="B240" s="113"/>
      <c r="C240" s="114"/>
      <c r="D240" s="113"/>
    </row>
    <row r="241" spans="2:4" ht="13.8" x14ac:dyDescent="0.3">
      <c r="B241" s="113"/>
      <c r="C241" s="114"/>
      <c r="D241" s="113"/>
    </row>
    <row r="242" spans="2:4" ht="13.8" x14ac:dyDescent="0.3">
      <c r="B242" s="113"/>
      <c r="C242" s="114"/>
      <c r="D242" s="113"/>
    </row>
    <row r="243" spans="2:4" ht="13.8" x14ac:dyDescent="0.3">
      <c r="B243" s="113"/>
      <c r="C243" s="114"/>
      <c r="D243" s="113"/>
    </row>
    <row r="244" spans="2:4" ht="13.8" x14ac:dyDescent="0.3">
      <c r="B244" s="113"/>
      <c r="C244" s="114"/>
      <c r="D244" s="113"/>
    </row>
    <row r="245" spans="2:4" ht="13.8" x14ac:dyDescent="0.3">
      <c r="B245" s="113"/>
      <c r="C245" s="114"/>
      <c r="D245" s="113"/>
    </row>
    <row r="246" spans="2:4" ht="13.8" x14ac:dyDescent="0.3">
      <c r="B246" s="113"/>
      <c r="C246" s="114"/>
      <c r="D246" s="113"/>
    </row>
    <row r="247" spans="2:4" ht="13.8" x14ac:dyDescent="0.3">
      <c r="B247" s="113"/>
      <c r="C247" s="114"/>
      <c r="D247" s="113"/>
    </row>
    <row r="248" spans="2:4" ht="13.8" x14ac:dyDescent="0.3">
      <c r="B248" s="113"/>
      <c r="C248" s="114"/>
      <c r="D248" s="113"/>
    </row>
    <row r="249" spans="2:4" ht="13.8" x14ac:dyDescent="0.3">
      <c r="B249" s="113"/>
      <c r="C249" s="114"/>
      <c r="D249" s="113"/>
    </row>
    <row r="250" spans="2:4" ht="13.8" x14ac:dyDescent="0.3">
      <c r="B250" s="113"/>
      <c r="C250" s="114"/>
      <c r="D250" s="113"/>
    </row>
    <row r="251" spans="2:4" ht="13.8" x14ac:dyDescent="0.3">
      <c r="B251" s="113"/>
      <c r="C251" s="114"/>
      <c r="D251" s="113"/>
    </row>
    <row r="252" spans="2:4" ht="13.8" x14ac:dyDescent="0.3">
      <c r="B252" s="113"/>
      <c r="C252" s="114"/>
      <c r="D252" s="113"/>
    </row>
    <row r="253" spans="2:4" ht="13.8" x14ac:dyDescent="0.3">
      <c r="B253" s="113"/>
      <c r="C253" s="114"/>
      <c r="D253" s="113"/>
    </row>
    <row r="254" spans="2:4" ht="13.8" x14ac:dyDescent="0.3">
      <c r="B254" s="113"/>
      <c r="C254" s="114"/>
      <c r="D254" s="113"/>
    </row>
    <row r="255" spans="2:4" ht="13.8" x14ac:dyDescent="0.3">
      <c r="B255" s="113"/>
      <c r="C255" s="114"/>
      <c r="D255" s="113"/>
    </row>
    <row r="256" spans="2:4" ht="13.8" x14ac:dyDescent="0.3">
      <c r="B256" s="113"/>
      <c r="C256" s="114"/>
      <c r="D256" s="113"/>
    </row>
    <row r="257" spans="2:4" ht="13.8" x14ac:dyDescent="0.3">
      <c r="B257" s="113"/>
      <c r="C257" s="114"/>
      <c r="D257" s="113"/>
    </row>
    <row r="258" spans="2:4" ht="13.8" x14ac:dyDescent="0.3">
      <c r="B258" s="113"/>
      <c r="C258" s="114"/>
      <c r="D258" s="113"/>
    </row>
    <row r="259" spans="2:4" ht="13.8" x14ac:dyDescent="0.3">
      <c r="B259" s="113"/>
      <c r="C259" s="114"/>
      <c r="D259" s="113"/>
    </row>
    <row r="260" spans="2:4" ht="13.8" x14ac:dyDescent="0.3">
      <c r="B260" s="113"/>
      <c r="C260" s="114"/>
      <c r="D260" s="113"/>
    </row>
    <row r="261" spans="2:4" ht="13.8" x14ac:dyDescent="0.3">
      <c r="B261" s="113"/>
      <c r="C261" s="114"/>
      <c r="D261" s="113"/>
    </row>
    <row r="262" spans="2:4" ht="13.8" x14ac:dyDescent="0.3">
      <c r="B262" s="113"/>
      <c r="C262" s="114"/>
      <c r="D262" s="113"/>
    </row>
    <row r="263" spans="2:4" ht="13.8" x14ac:dyDescent="0.3">
      <c r="B263" s="113"/>
      <c r="C263" s="114"/>
      <c r="D263" s="113"/>
    </row>
    <row r="264" spans="2:4" ht="13.8" x14ac:dyDescent="0.3">
      <c r="B264" s="113"/>
      <c r="C264" s="114"/>
      <c r="D264" s="113"/>
    </row>
    <row r="265" spans="2:4" ht="13.8" x14ac:dyDescent="0.3">
      <c r="B265" s="113"/>
      <c r="C265" s="114"/>
      <c r="D265" s="113"/>
    </row>
    <row r="266" spans="2:4" ht="13.8" x14ac:dyDescent="0.3">
      <c r="B266" s="113"/>
      <c r="C266" s="114"/>
      <c r="D266" s="113"/>
    </row>
    <row r="267" spans="2:4" ht="13.8" x14ac:dyDescent="0.3">
      <c r="B267" s="113"/>
      <c r="C267" s="114"/>
      <c r="D267" s="113"/>
    </row>
    <row r="268" spans="2:4" ht="13.8" x14ac:dyDescent="0.3">
      <c r="B268" s="113"/>
      <c r="C268" s="114"/>
      <c r="D268" s="113"/>
    </row>
    <row r="269" spans="2:4" ht="13.8" x14ac:dyDescent="0.3">
      <c r="B269" s="113"/>
      <c r="C269" s="114"/>
      <c r="D269" s="113"/>
    </row>
    <row r="270" spans="2:4" ht="13.8" x14ac:dyDescent="0.3">
      <c r="B270" s="113"/>
      <c r="C270" s="114"/>
      <c r="D270" s="113"/>
    </row>
    <row r="271" spans="2:4" ht="13.8" x14ac:dyDescent="0.3">
      <c r="B271" s="113"/>
      <c r="C271" s="114"/>
      <c r="D271" s="113"/>
    </row>
    <row r="272" spans="2:4" ht="13.8" x14ac:dyDescent="0.3">
      <c r="B272" s="113"/>
      <c r="C272" s="114"/>
      <c r="D272" s="113"/>
    </row>
    <row r="273" spans="2:4" ht="13.8" x14ac:dyDescent="0.3">
      <c r="B273" s="113"/>
      <c r="C273" s="114"/>
      <c r="D273" s="113"/>
    </row>
    <row r="274" spans="2:4" ht="13.8" x14ac:dyDescent="0.3">
      <c r="B274" s="113"/>
      <c r="C274" s="114"/>
      <c r="D274" s="113"/>
    </row>
    <row r="275" spans="2:4" ht="13.8" x14ac:dyDescent="0.3">
      <c r="B275" s="113"/>
      <c r="C275" s="114"/>
      <c r="D275" s="113"/>
    </row>
    <row r="276" spans="2:4" ht="13.8" x14ac:dyDescent="0.3">
      <c r="B276" s="113"/>
      <c r="C276" s="114"/>
      <c r="D276" s="113"/>
    </row>
    <row r="277" spans="2:4" ht="13.8" x14ac:dyDescent="0.3">
      <c r="B277" s="113"/>
      <c r="C277" s="114"/>
      <c r="D277" s="113"/>
    </row>
    <row r="278" spans="2:4" ht="13.8" x14ac:dyDescent="0.3">
      <c r="B278" s="113"/>
      <c r="C278" s="114"/>
      <c r="D278" s="113"/>
    </row>
    <row r="279" spans="2:4" ht="13.8" x14ac:dyDescent="0.3">
      <c r="B279" s="113"/>
      <c r="C279" s="114"/>
      <c r="D279" s="113"/>
    </row>
    <row r="280" spans="2:4" ht="13.8" x14ac:dyDescent="0.3">
      <c r="B280" s="113"/>
      <c r="C280" s="114"/>
      <c r="D280" s="113"/>
    </row>
    <row r="281" spans="2:4" ht="13.8" x14ac:dyDescent="0.3">
      <c r="B281" s="113"/>
      <c r="C281" s="114"/>
      <c r="D281" s="113"/>
    </row>
    <row r="282" spans="2:4" ht="13.8" x14ac:dyDescent="0.3">
      <c r="B282" s="113"/>
      <c r="C282" s="114"/>
      <c r="D282" s="113"/>
    </row>
    <row r="283" spans="2:4" ht="13.8" x14ac:dyDescent="0.3">
      <c r="B283" s="113"/>
      <c r="C283" s="114"/>
      <c r="D283" s="113"/>
    </row>
    <row r="284" spans="2:4" ht="13.8" x14ac:dyDescent="0.3">
      <c r="B284" s="113"/>
      <c r="C284" s="114"/>
      <c r="D284" s="113"/>
    </row>
    <row r="285" spans="2:4" ht="13.8" x14ac:dyDescent="0.3">
      <c r="B285" s="113"/>
      <c r="C285" s="114"/>
      <c r="D285" s="113"/>
    </row>
    <row r="286" spans="2:4" ht="13.8" x14ac:dyDescent="0.3">
      <c r="B286" s="113"/>
      <c r="C286" s="114"/>
      <c r="D286" s="113"/>
    </row>
    <row r="287" spans="2:4" ht="13.8" x14ac:dyDescent="0.3">
      <c r="B287" s="113"/>
      <c r="C287" s="114"/>
      <c r="D287" s="113"/>
    </row>
    <row r="288" spans="2:4" ht="13.8" x14ac:dyDescent="0.3">
      <c r="B288" s="113"/>
      <c r="C288" s="114"/>
      <c r="D288" s="113"/>
    </row>
    <row r="289" spans="2:4" ht="13.8" x14ac:dyDescent="0.3">
      <c r="B289" s="113"/>
      <c r="C289" s="114"/>
      <c r="D289" s="113"/>
    </row>
    <row r="290" spans="2:4" ht="13.8" x14ac:dyDescent="0.3">
      <c r="B290" s="113"/>
      <c r="C290" s="114"/>
      <c r="D290" s="113"/>
    </row>
    <row r="291" spans="2:4" ht="13.8" x14ac:dyDescent="0.3">
      <c r="B291" s="113"/>
      <c r="C291" s="114"/>
      <c r="D291" s="113"/>
    </row>
    <row r="292" spans="2:4" ht="13.8" x14ac:dyDescent="0.3">
      <c r="B292" s="113"/>
      <c r="C292" s="114"/>
      <c r="D292" s="113"/>
    </row>
    <row r="293" spans="2:4" ht="13.8" x14ac:dyDescent="0.3">
      <c r="B293" s="113"/>
      <c r="C293" s="114"/>
      <c r="D293" s="113"/>
    </row>
    <row r="294" spans="2:4" ht="13.8" x14ac:dyDescent="0.3">
      <c r="B294" s="113"/>
      <c r="C294" s="114"/>
      <c r="D294" s="113"/>
    </row>
    <row r="295" spans="2:4" ht="13.8" x14ac:dyDescent="0.3">
      <c r="B295" s="113"/>
      <c r="C295" s="114"/>
      <c r="D295" s="113"/>
    </row>
    <row r="296" spans="2:4" ht="13.8" x14ac:dyDescent="0.3">
      <c r="B296" s="113"/>
      <c r="C296" s="114"/>
      <c r="D296" s="113"/>
    </row>
    <row r="297" spans="2:4" ht="13.8" x14ac:dyDescent="0.3">
      <c r="B297" s="113"/>
      <c r="C297" s="114"/>
      <c r="D297" s="113"/>
    </row>
    <row r="298" spans="2:4" ht="13.8" x14ac:dyDescent="0.3">
      <c r="B298" s="113"/>
      <c r="C298" s="114"/>
      <c r="D298" s="113"/>
    </row>
    <row r="299" spans="2:4" ht="13.8" x14ac:dyDescent="0.3">
      <c r="B299" s="113"/>
      <c r="C299" s="114"/>
      <c r="D299" s="113"/>
    </row>
    <row r="300" spans="2:4" ht="13.8" x14ac:dyDescent="0.3">
      <c r="B300" s="113"/>
      <c r="C300" s="114"/>
      <c r="D300" s="113"/>
    </row>
    <row r="301" spans="2:4" ht="13.8" x14ac:dyDescent="0.3">
      <c r="B301" s="113"/>
      <c r="C301" s="114"/>
      <c r="D301" s="113"/>
    </row>
    <row r="302" spans="2:4" ht="13.8" x14ac:dyDescent="0.3">
      <c r="B302" s="113"/>
      <c r="C302" s="114"/>
      <c r="D302" s="113"/>
    </row>
    <row r="303" spans="2:4" ht="13.8" x14ac:dyDescent="0.3">
      <c r="B303" s="113"/>
      <c r="C303" s="114"/>
      <c r="D303" s="113"/>
    </row>
    <row r="304" spans="2:4" ht="13.8" x14ac:dyDescent="0.3">
      <c r="B304" s="113"/>
      <c r="C304" s="114"/>
      <c r="D304" s="113"/>
    </row>
    <row r="305" spans="2:4" ht="13.8" x14ac:dyDescent="0.3">
      <c r="B305" s="113"/>
      <c r="C305" s="114"/>
      <c r="D305" s="113"/>
    </row>
    <row r="306" spans="2:4" ht="13.8" x14ac:dyDescent="0.3">
      <c r="B306" s="113"/>
      <c r="C306" s="114"/>
      <c r="D306" s="113"/>
    </row>
    <row r="307" spans="2:4" ht="13.8" x14ac:dyDescent="0.3">
      <c r="B307" s="113"/>
      <c r="C307" s="114"/>
      <c r="D307" s="113"/>
    </row>
    <row r="308" spans="2:4" ht="13.8" x14ac:dyDescent="0.3">
      <c r="B308" s="113"/>
      <c r="C308" s="114"/>
      <c r="D308" s="113"/>
    </row>
    <row r="309" spans="2:4" ht="13.8" x14ac:dyDescent="0.3">
      <c r="B309" s="113"/>
      <c r="C309" s="114"/>
      <c r="D309" s="113"/>
    </row>
    <row r="310" spans="2:4" ht="13.8" x14ac:dyDescent="0.3">
      <c r="B310" s="113"/>
      <c r="C310" s="114"/>
      <c r="D310" s="113"/>
    </row>
    <row r="311" spans="2:4" ht="13.8" x14ac:dyDescent="0.3">
      <c r="B311" s="113"/>
      <c r="C311" s="114"/>
      <c r="D311" s="113"/>
    </row>
    <row r="312" spans="2:4" ht="13.8" x14ac:dyDescent="0.3">
      <c r="B312" s="113"/>
      <c r="C312" s="114"/>
      <c r="D312" s="113"/>
    </row>
    <row r="313" spans="2:4" ht="13.8" x14ac:dyDescent="0.3">
      <c r="B313" s="113"/>
      <c r="C313" s="114"/>
      <c r="D313" s="113"/>
    </row>
    <row r="314" spans="2:4" ht="13.8" x14ac:dyDescent="0.3">
      <c r="B314" s="113"/>
      <c r="C314" s="114"/>
      <c r="D314" s="113"/>
    </row>
    <row r="315" spans="2:4" ht="13.8" x14ac:dyDescent="0.3">
      <c r="B315" s="113"/>
      <c r="C315" s="114"/>
      <c r="D315" s="113"/>
    </row>
    <row r="316" spans="2:4" ht="13.8" x14ac:dyDescent="0.3">
      <c r="B316" s="113"/>
      <c r="C316" s="114"/>
      <c r="D316" s="113"/>
    </row>
    <row r="317" spans="2:4" ht="13.8" x14ac:dyDescent="0.3">
      <c r="B317" s="113"/>
      <c r="C317" s="114"/>
      <c r="D317" s="113"/>
    </row>
    <row r="318" spans="2:4" ht="13.8" x14ac:dyDescent="0.3">
      <c r="B318" s="113"/>
      <c r="C318" s="114"/>
      <c r="D318" s="113"/>
    </row>
    <row r="319" spans="2:4" ht="13.8" x14ac:dyDescent="0.3">
      <c r="B319" s="113"/>
      <c r="C319" s="114"/>
      <c r="D319" s="113"/>
    </row>
    <row r="320" spans="2:4" ht="13.8" x14ac:dyDescent="0.3">
      <c r="B320" s="113"/>
      <c r="C320" s="114"/>
      <c r="D320" s="113"/>
    </row>
    <row r="321" spans="2:4" ht="13.8" x14ac:dyDescent="0.3">
      <c r="B321" s="113"/>
      <c r="C321" s="114"/>
      <c r="D321" s="113"/>
    </row>
    <row r="322" spans="2:4" ht="13.8" x14ac:dyDescent="0.3">
      <c r="B322" s="113"/>
      <c r="C322" s="114"/>
      <c r="D322" s="113"/>
    </row>
    <row r="323" spans="2:4" ht="13.8" x14ac:dyDescent="0.3">
      <c r="B323" s="113"/>
      <c r="C323" s="114"/>
      <c r="D323" s="113"/>
    </row>
    <row r="324" spans="2:4" ht="13.8" x14ac:dyDescent="0.3">
      <c r="B324" s="113"/>
      <c r="C324" s="114"/>
      <c r="D324" s="113"/>
    </row>
    <row r="325" spans="2:4" ht="13.8" x14ac:dyDescent="0.3">
      <c r="B325" s="113"/>
      <c r="C325" s="114"/>
      <c r="D325" s="113"/>
    </row>
    <row r="326" spans="2:4" ht="13.8" x14ac:dyDescent="0.3">
      <c r="B326" s="113"/>
      <c r="C326" s="114"/>
      <c r="D326" s="113"/>
    </row>
    <row r="327" spans="2:4" ht="13.8" x14ac:dyDescent="0.3">
      <c r="B327" s="113"/>
      <c r="C327" s="114"/>
      <c r="D327" s="113"/>
    </row>
    <row r="328" spans="2:4" ht="13.8" x14ac:dyDescent="0.3">
      <c r="B328" s="113"/>
      <c r="C328" s="114"/>
      <c r="D328" s="113"/>
    </row>
    <row r="329" spans="2:4" ht="13.8" x14ac:dyDescent="0.3">
      <c r="B329" s="113"/>
      <c r="C329" s="114"/>
      <c r="D329" s="113"/>
    </row>
    <row r="330" spans="2:4" ht="13.8" x14ac:dyDescent="0.3">
      <c r="B330" s="113"/>
      <c r="C330" s="114"/>
      <c r="D330" s="113"/>
    </row>
    <row r="331" spans="2:4" ht="13.8" x14ac:dyDescent="0.3">
      <c r="B331" s="113"/>
      <c r="C331" s="114"/>
      <c r="D331" s="113"/>
    </row>
    <row r="332" spans="2:4" ht="13.8" x14ac:dyDescent="0.3">
      <c r="B332" s="113"/>
      <c r="C332" s="114"/>
      <c r="D332" s="113"/>
    </row>
    <row r="333" spans="2:4" ht="13.8" x14ac:dyDescent="0.3">
      <c r="B333" s="113"/>
      <c r="C333" s="114"/>
      <c r="D333" s="113"/>
    </row>
    <row r="334" spans="2:4" ht="13.8" x14ac:dyDescent="0.3">
      <c r="B334" s="113"/>
      <c r="C334" s="114"/>
      <c r="D334" s="113"/>
    </row>
    <row r="335" spans="2:4" ht="13.8" x14ac:dyDescent="0.3">
      <c r="B335" s="113"/>
      <c r="C335" s="114"/>
      <c r="D335" s="113"/>
    </row>
    <row r="336" spans="2:4" ht="13.8" x14ac:dyDescent="0.3">
      <c r="B336" s="113"/>
      <c r="C336" s="114"/>
      <c r="D336" s="113"/>
    </row>
    <row r="337" spans="2:4" ht="13.8" x14ac:dyDescent="0.3">
      <c r="B337" s="113"/>
      <c r="C337" s="114"/>
      <c r="D337" s="113"/>
    </row>
    <row r="338" spans="2:4" ht="13.8" x14ac:dyDescent="0.3">
      <c r="B338" s="113"/>
      <c r="C338" s="114"/>
      <c r="D338" s="113"/>
    </row>
    <row r="339" spans="2:4" ht="13.8" x14ac:dyDescent="0.3">
      <c r="B339" s="113"/>
      <c r="C339" s="114"/>
      <c r="D339" s="113"/>
    </row>
    <row r="340" spans="2:4" ht="13.8" x14ac:dyDescent="0.3">
      <c r="B340" s="113"/>
      <c r="C340" s="114"/>
      <c r="D340" s="113"/>
    </row>
    <row r="341" spans="2:4" ht="13.8" x14ac:dyDescent="0.3">
      <c r="B341" s="113"/>
      <c r="C341" s="114"/>
      <c r="D341" s="113"/>
    </row>
    <row r="342" spans="2:4" ht="13.8" x14ac:dyDescent="0.3">
      <c r="B342" s="113"/>
      <c r="C342" s="114"/>
      <c r="D342" s="113"/>
    </row>
    <row r="343" spans="2:4" ht="13.8" x14ac:dyDescent="0.3">
      <c r="B343" s="113"/>
      <c r="C343" s="114"/>
      <c r="D343" s="113"/>
    </row>
    <row r="344" spans="2:4" ht="13.8" x14ac:dyDescent="0.3">
      <c r="B344" s="113"/>
      <c r="C344" s="114"/>
      <c r="D344" s="113"/>
    </row>
    <row r="345" spans="2:4" ht="13.8" x14ac:dyDescent="0.3">
      <c r="B345" s="113"/>
      <c r="C345" s="114"/>
      <c r="D345" s="113"/>
    </row>
    <row r="346" spans="2:4" ht="13.8" x14ac:dyDescent="0.3">
      <c r="B346" s="113"/>
      <c r="C346" s="114"/>
      <c r="D346" s="113"/>
    </row>
    <row r="347" spans="2:4" ht="13.8" x14ac:dyDescent="0.3">
      <c r="B347" s="113"/>
      <c r="C347" s="114"/>
      <c r="D347" s="113"/>
    </row>
    <row r="348" spans="2:4" ht="13.8" x14ac:dyDescent="0.3">
      <c r="B348" s="113"/>
      <c r="C348" s="114"/>
      <c r="D348" s="113"/>
    </row>
    <row r="349" spans="2:4" ht="13.8" x14ac:dyDescent="0.3">
      <c r="B349" s="113"/>
      <c r="C349" s="114"/>
      <c r="D349" s="113"/>
    </row>
    <row r="350" spans="2:4" ht="13.8" x14ac:dyDescent="0.3">
      <c r="B350" s="113"/>
      <c r="C350" s="114"/>
      <c r="D350" s="113"/>
    </row>
    <row r="351" spans="2:4" ht="13.8" x14ac:dyDescent="0.3">
      <c r="B351" s="113"/>
      <c r="C351" s="114"/>
      <c r="D351" s="113"/>
    </row>
    <row r="352" spans="2:4" ht="13.8" x14ac:dyDescent="0.3">
      <c r="B352" s="113"/>
      <c r="C352" s="114"/>
      <c r="D352" s="113"/>
    </row>
    <row r="353" spans="2:4" ht="13.8" x14ac:dyDescent="0.3">
      <c r="B353" s="113"/>
      <c r="C353" s="114"/>
      <c r="D353" s="113"/>
    </row>
    <row r="354" spans="2:4" ht="13.8" x14ac:dyDescent="0.3">
      <c r="B354" s="113"/>
      <c r="C354" s="114"/>
      <c r="D354" s="113"/>
    </row>
    <row r="355" spans="2:4" ht="13.8" x14ac:dyDescent="0.3">
      <c r="B355" s="113"/>
      <c r="C355" s="114"/>
      <c r="D355" s="113"/>
    </row>
    <row r="356" spans="2:4" ht="13.8" x14ac:dyDescent="0.3">
      <c r="B356" s="113"/>
      <c r="C356" s="114"/>
      <c r="D356" s="113"/>
    </row>
    <row r="357" spans="2:4" ht="13.8" x14ac:dyDescent="0.3">
      <c r="B357" s="113"/>
      <c r="C357" s="114"/>
      <c r="D357" s="113"/>
    </row>
    <row r="358" spans="2:4" ht="13.8" x14ac:dyDescent="0.3">
      <c r="B358" s="113"/>
      <c r="C358" s="114"/>
      <c r="D358" s="113"/>
    </row>
    <row r="359" spans="2:4" ht="13.8" x14ac:dyDescent="0.3">
      <c r="B359" s="113"/>
      <c r="C359" s="114"/>
      <c r="D359" s="113"/>
    </row>
    <row r="360" spans="2:4" ht="13.8" x14ac:dyDescent="0.3">
      <c r="B360" s="113"/>
      <c r="C360" s="114"/>
      <c r="D360" s="113"/>
    </row>
    <row r="361" spans="2:4" ht="13.8" x14ac:dyDescent="0.3">
      <c r="B361" s="113"/>
      <c r="C361" s="114"/>
      <c r="D361" s="113"/>
    </row>
    <row r="362" spans="2:4" ht="13.8" x14ac:dyDescent="0.3">
      <c r="B362" s="113"/>
      <c r="C362" s="114"/>
      <c r="D362" s="113"/>
    </row>
    <row r="363" spans="2:4" ht="13.8" x14ac:dyDescent="0.3">
      <c r="B363" s="113"/>
      <c r="C363" s="114"/>
      <c r="D363" s="113"/>
    </row>
    <row r="364" spans="2:4" ht="13.8" x14ac:dyDescent="0.3">
      <c r="B364" s="113"/>
      <c r="C364" s="114"/>
      <c r="D364" s="113"/>
    </row>
    <row r="365" spans="2:4" ht="13.8" x14ac:dyDescent="0.3">
      <c r="B365" s="113"/>
      <c r="C365" s="114"/>
      <c r="D365" s="113"/>
    </row>
    <row r="366" spans="2:4" ht="13.8" x14ac:dyDescent="0.3">
      <c r="B366" s="113"/>
      <c r="C366" s="114"/>
      <c r="D366" s="113"/>
    </row>
    <row r="367" spans="2:4" ht="13.8" x14ac:dyDescent="0.3">
      <c r="B367" s="113"/>
      <c r="C367" s="114"/>
      <c r="D367" s="113"/>
    </row>
    <row r="368" spans="2:4" ht="13.8" x14ac:dyDescent="0.3">
      <c r="B368" s="113"/>
      <c r="C368" s="114"/>
      <c r="D368" s="113"/>
    </row>
    <row r="369" spans="2:4" ht="13.8" x14ac:dyDescent="0.3">
      <c r="B369" s="113"/>
      <c r="C369" s="114"/>
      <c r="D369" s="113"/>
    </row>
    <row r="370" spans="2:4" ht="13.8" x14ac:dyDescent="0.3">
      <c r="B370" s="113"/>
      <c r="C370" s="114"/>
      <c r="D370" s="113"/>
    </row>
    <row r="371" spans="2:4" ht="13.8" x14ac:dyDescent="0.3">
      <c r="B371" s="113"/>
      <c r="C371" s="114"/>
      <c r="D371" s="113"/>
    </row>
    <row r="372" spans="2:4" ht="13.8" x14ac:dyDescent="0.3">
      <c r="B372" s="113"/>
      <c r="C372" s="114"/>
      <c r="D372" s="113"/>
    </row>
    <row r="373" spans="2:4" ht="13.8" x14ac:dyDescent="0.3">
      <c r="B373" s="113"/>
      <c r="C373" s="114"/>
      <c r="D373" s="113"/>
    </row>
    <row r="374" spans="2:4" ht="13.8" x14ac:dyDescent="0.3">
      <c r="B374" s="113"/>
      <c r="C374" s="114"/>
      <c r="D374" s="113"/>
    </row>
    <row r="375" spans="2:4" ht="13.8" x14ac:dyDescent="0.3">
      <c r="B375" s="113"/>
      <c r="C375" s="114"/>
      <c r="D375" s="113"/>
    </row>
    <row r="376" spans="2:4" ht="13.8" x14ac:dyDescent="0.3">
      <c r="B376" s="113"/>
      <c r="C376" s="114"/>
      <c r="D376" s="113"/>
    </row>
    <row r="377" spans="2:4" ht="13.8" x14ac:dyDescent="0.3">
      <c r="B377" s="113"/>
      <c r="C377" s="114"/>
      <c r="D377" s="113"/>
    </row>
    <row r="378" spans="2:4" ht="13.8" x14ac:dyDescent="0.3">
      <c r="B378" s="113"/>
      <c r="C378" s="114"/>
      <c r="D378" s="113"/>
    </row>
    <row r="379" spans="2:4" ht="13.8" x14ac:dyDescent="0.3">
      <c r="B379" s="113"/>
      <c r="C379" s="114"/>
      <c r="D379" s="113"/>
    </row>
    <row r="380" spans="2:4" ht="13.8" x14ac:dyDescent="0.3">
      <c r="B380" s="113"/>
      <c r="C380" s="114"/>
      <c r="D380" s="113"/>
    </row>
    <row r="381" spans="2:4" ht="13.8" x14ac:dyDescent="0.3">
      <c r="B381" s="113"/>
      <c r="C381" s="114"/>
      <c r="D381" s="113"/>
    </row>
    <row r="382" spans="2:4" ht="13.8" x14ac:dyDescent="0.3">
      <c r="B382" s="113"/>
      <c r="C382" s="114"/>
      <c r="D382" s="113"/>
    </row>
    <row r="383" spans="2:4" ht="13.8" x14ac:dyDescent="0.3">
      <c r="B383" s="113"/>
      <c r="C383" s="114"/>
      <c r="D383" s="113"/>
    </row>
    <row r="384" spans="2:4" ht="13.8" x14ac:dyDescent="0.3">
      <c r="B384" s="113"/>
      <c r="C384" s="114"/>
      <c r="D384" s="113"/>
    </row>
    <row r="385" spans="2:4" ht="13.8" x14ac:dyDescent="0.3">
      <c r="B385" s="113"/>
      <c r="C385" s="114"/>
      <c r="D385" s="113"/>
    </row>
    <row r="386" spans="2:4" ht="13.8" x14ac:dyDescent="0.3">
      <c r="B386" s="113"/>
      <c r="C386" s="114"/>
      <c r="D386" s="113"/>
    </row>
    <row r="387" spans="2:4" ht="13.8" x14ac:dyDescent="0.3">
      <c r="B387" s="113"/>
      <c r="C387" s="114"/>
      <c r="D387" s="113"/>
    </row>
    <row r="388" spans="2:4" ht="13.8" x14ac:dyDescent="0.3">
      <c r="B388" s="113"/>
      <c r="C388" s="114"/>
      <c r="D388" s="113"/>
    </row>
    <row r="389" spans="2:4" ht="13.8" x14ac:dyDescent="0.3">
      <c r="B389" s="113"/>
      <c r="C389" s="114"/>
      <c r="D389" s="113"/>
    </row>
    <row r="390" spans="2:4" ht="13.8" x14ac:dyDescent="0.3">
      <c r="B390" s="113"/>
      <c r="C390" s="114"/>
      <c r="D390" s="113"/>
    </row>
    <row r="391" spans="2:4" ht="13.8" x14ac:dyDescent="0.3">
      <c r="B391" s="113"/>
      <c r="C391" s="114"/>
      <c r="D391" s="113"/>
    </row>
    <row r="392" spans="2:4" ht="13.8" x14ac:dyDescent="0.3">
      <c r="B392" s="113"/>
      <c r="C392" s="114"/>
      <c r="D392" s="113"/>
    </row>
    <row r="393" spans="2:4" ht="13.8" x14ac:dyDescent="0.3">
      <c r="B393" s="113"/>
      <c r="C393" s="114"/>
      <c r="D393" s="113"/>
    </row>
    <row r="394" spans="2:4" ht="13.8" x14ac:dyDescent="0.3">
      <c r="B394" s="113"/>
      <c r="C394" s="114"/>
      <c r="D394" s="113"/>
    </row>
    <row r="395" spans="2:4" ht="13.8" x14ac:dyDescent="0.3">
      <c r="B395" s="113"/>
      <c r="C395" s="114"/>
      <c r="D395" s="113"/>
    </row>
    <row r="396" spans="2:4" ht="13.8" x14ac:dyDescent="0.3">
      <c r="B396" s="113"/>
      <c r="C396" s="114"/>
      <c r="D396" s="113"/>
    </row>
    <row r="397" spans="2:4" ht="13.8" x14ac:dyDescent="0.3">
      <c r="B397" s="113"/>
      <c r="C397" s="114"/>
      <c r="D397" s="113"/>
    </row>
    <row r="398" spans="2:4" ht="13.8" x14ac:dyDescent="0.3">
      <c r="B398" s="113"/>
      <c r="C398" s="114"/>
      <c r="D398" s="113"/>
    </row>
    <row r="399" spans="2:4" ht="13.8" x14ac:dyDescent="0.3">
      <c r="B399" s="113"/>
      <c r="C399" s="114"/>
      <c r="D399" s="113"/>
    </row>
    <row r="400" spans="2:4" ht="13.8" x14ac:dyDescent="0.3">
      <c r="B400" s="113"/>
      <c r="C400" s="114"/>
      <c r="D400" s="113"/>
    </row>
    <row r="401" spans="2:4" ht="13.8" x14ac:dyDescent="0.3">
      <c r="B401" s="113"/>
      <c r="C401" s="114"/>
      <c r="D401" s="113"/>
    </row>
    <row r="402" spans="2:4" ht="13.8" x14ac:dyDescent="0.3">
      <c r="B402" s="113"/>
      <c r="C402" s="114"/>
      <c r="D402" s="113"/>
    </row>
    <row r="403" spans="2:4" ht="13.8" x14ac:dyDescent="0.3">
      <c r="B403" s="113"/>
      <c r="C403" s="114"/>
      <c r="D403" s="113"/>
    </row>
    <row r="404" spans="2:4" ht="13.8" x14ac:dyDescent="0.3">
      <c r="B404" s="113"/>
      <c r="C404" s="114"/>
      <c r="D404" s="113"/>
    </row>
    <row r="405" spans="2:4" ht="13.8" x14ac:dyDescent="0.3">
      <c r="B405" s="113"/>
      <c r="C405" s="114"/>
      <c r="D405" s="113"/>
    </row>
    <row r="406" spans="2:4" ht="13.8" x14ac:dyDescent="0.3">
      <c r="B406" s="113"/>
      <c r="C406" s="114"/>
      <c r="D406" s="113"/>
    </row>
    <row r="407" spans="2:4" ht="13.8" x14ac:dyDescent="0.3">
      <c r="B407" s="113"/>
      <c r="C407" s="114"/>
      <c r="D407" s="113"/>
    </row>
    <row r="408" spans="2:4" ht="13.8" x14ac:dyDescent="0.3">
      <c r="B408" s="113"/>
      <c r="C408" s="114"/>
      <c r="D408" s="113"/>
    </row>
    <row r="409" spans="2:4" ht="13.8" x14ac:dyDescent="0.3">
      <c r="B409" s="113"/>
      <c r="C409" s="114"/>
      <c r="D409" s="113"/>
    </row>
    <row r="410" spans="2:4" ht="13.8" x14ac:dyDescent="0.3">
      <c r="B410" s="113"/>
      <c r="C410" s="114"/>
      <c r="D410" s="113"/>
    </row>
    <row r="411" spans="2:4" ht="13.8" x14ac:dyDescent="0.3">
      <c r="B411" s="113"/>
      <c r="C411" s="114"/>
      <c r="D411" s="113"/>
    </row>
    <row r="412" spans="2:4" ht="13.8" x14ac:dyDescent="0.3">
      <c r="B412" s="113"/>
      <c r="C412" s="114"/>
      <c r="D412" s="113"/>
    </row>
    <row r="413" spans="2:4" ht="13.8" x14ac:dyDescent="0.3">
      <c r="B413" s="113"/>
      <c r="C413" s="114"/>
      <c r="D413" s="113"/>
    </row>
    <row r="414" spans="2:4" ht="13.8" x14ac:dyDescent="0.3">
      <c r="B414" s="113"/>
      <c r="C414" s="114"/>
      <c r="D414" s="113"/>
    </row>
    <row r="415" spans="2:4" ht="13.8" x14ac:dyDescent="0.3">
      <c r="B415" s="113"/>
      <c r="C415" s="114"/>
      <c r="D415" s="113"/>
    </row>
    <row r="416" spans="2:4" ht="13.8" x14ac:dyDescent="0.3">
      <c r="B416" s="113"/>
      <c r="C416" s="114"/>
      <c r="D416" s="113"/>
    </row>
    <row r="417" spans="2:4" ht="13.8" x14ac:dyDescent="0.3">
      <c r="B417" s="113"/>
      <c r="C417" s="114"/>
      <c r="D417" s="113"/>
    </row>
    <row r="418" spans="2:4" ht="13.8" x14ac:dyDescent="0.3">
      <c r="B418" s="113"/>
      <c r="C418" s="114"/>
      <c r="D418" s="113"/>
    </row>
    <row r="419" spans="2:4" ht="13.8" x14ac:dyDescent="0.3">
      <c r="B419" s="113"/>
      <c r="C419" s="114"/>
      <c r="D419" s="113"/>
    </row>
    <row r="420" spans="2:4" ht="13.8" x14ac:dyDescent="0.3">
      <c r="B420" s="113"/>
      <c r="C420" s="114"/>
      <c r="D420" s="113"/>
    </row>
    <row r="421" spans="2:4" ht="13.8" x14ac:dyDescent="0.3">
      <c r="B421" s="113"/>
      <c r="C421" s="114"/>
      <c r="D421" s="113"/>
    </row>
    <row r="422" spans="2:4" ht="13.8" x14ac:dyDescent="0.3">
      <c r="B422" s="113"/>
      <c r="C422" s="114"/>
      <c r="D422" s="113"/>
    </row>
    <row r="423" spans="2:4" ht="13.8" x14ac:dyDescent="0.3">
      <c r="B423" s="113"/>
      <c r="C423" s="114"/>
      <c r="D423" s="113"/>
    </row>
    <row r="424" spans="2:4" ht="13.8" x14ac:dyDescent="0.3">
      <c r="B424" s="113"/>
      <c r="C424" s="114"/>
      <c r="D424" s="113"/>
    </row>
    <row r="425" spans="2:4" ht="13.8" x14ac:dyDescent="0.3">
      <c r="B425" s="113"/>
      <c r="C425" s="114"/>
      <c r="D425" s="113"/>
    </row>
    <row r="426" spans="2:4" ht="13.8" x14ac:dyDescent="0.3">
      <c r="B426" s="113"/>
      <c r="C426" s="114"/>
      <c r="D426" s="113"/>
    </row>
    <row r="427" spans="2:4" ht="13.8" x14ac:dyDescent="0.3">
      <c r="B427" s="113"/>
      <c r="C427" s="114"/>
      <c r="D427" s="113"/>
    </row>
    <row r="428" spans="2:4" ht="13.8" x14ac:dyDescent="0.3">
      <c r="B428" s="113"/>
      <c r="C428" s="114"/>
      <c r="D428" s="113"/>
    </row>
    <row r="429" spans="2:4" ht="13.8" x14ac:dyDescent="0.3">
      <c r="B429" s="113"/>
      <c r="C429" s="114"/>
      <c r="D429" s="113"/>
    </row>
    <row r="430" spans="2:4" ht="13.8" x14ac:dyDescent="0.3">
      <c r="B430" s="113"/>
      <c r="C430" s="114"/>
      <c r="D430" s="113"/>
    </row>
    <row r="431" spans="2:4" ht="13.8" x14ac:dyDescent="0.3">
      <c r="B431" s="113"/>
      <c r="C431" s="114"/>
      <c r="D431" s="113"/>
    </row>
    <row r="432" spans="2:4" ht="13.8" x14ac:dyDescent="0.3">
      <c r="B432" s="113"/>
      <c r="C432" s="114"/>
      <c r="D432" s="113"/>
    </row>
    <row r="433" spans="2:4" ht="13.8" x14ac:dyDescent="0.3">
      <c r="B433" s="113"/>
      <c r="C433" s="114"/>
      <c r="D433" s="113"/>
    </row>
    <row r="434" spans="2:4" ht="13.8" x14ac:dyDescent="0.3">
      <c r="B434" s="113"/>
      <c r="C434" s="114"/>
      <c r="D434" s="113"/>
    </row>
    <row r="435" spans="2:4" ht="13.8" x14ac:dyDescent="0.3">
      <c r="B435" s="113"/>
      <c r="C435" s="114"/>
      <c r="D435" s="113"/>
    </row>
    <row r="436" spans="2:4" ht="13.8" x14ac:dyDescent="0.3">
      <c r="B436" s="113"/>
      <c r="C436" s="114"/>
      <c r="D436" s="113"/>
    </row>
    <row r="437" spans="2:4" ht="13.8" x14ac:dyDescent="0.3">
      <c r="B437" s="113"/>
      <c r="C437" s="114"/>
      <c r="D437" s="113"/>
    </row>
    <row r="438" spans="2:4" ht="13.8" x14ac:dyDescent="0.3">
      <c r="B438" s="113"/>
      <c r="C438" s="114"/>
      <c r="D438" s="113"/>
    </row>
    <row r="439" spans="2:4" ht="13.8" x14ac:dyDescent="0.3">
      <c r="B439" s="113"/>
      <c r="C439" s="114"/>
      <c r="D439" s="113"/>
    </row>
    <row r="440" spans="2:4" ht="13.8" x14ac:dyDescent="0.3">
      <c r="B440" s="113"/>
      <c r="C440" s="114"/>
      <c r="D440" s="113"/>
    </row>
    <row r="441" spans="2:4" ht="13.8" x14ac:dyDescent="0.3">
      <c r="B441" s="113"/>
      <c r="C441" s="114"/>
      <c r="D441" s="113"/>
    </row>
    <row r="442" spans="2:4" ht="13.8" x14ac:dyDescent="0.3">
      <c r="B442" s="113"/>
      <c r="C442" s="114"/>
      <c r="D442" s="113"/>
    </row>
    <row r="443" spans="2:4" ht="13.8" x14ac:dyDescent="0.3">
      <c r="B443" s="113"/>
      <c r="C443" s="114"/>
      <c r="D443" s="113"/>
    </row>
    <row r="444" spans="2:4" ht="13.8" x14ac:dyDescent="0.3">
      <c r="B444" s="113"/>
      <c r="C444" s="114"/>
      <c r="D444" s="113"/>
    </row>
    <row r="445" spans="2:4" ht="13.8" x14ac:dyDescent="0.3">
      <c r="B445" s="113"/>
      <c r="C445" s="114"/>
      <c r="D445" s="113"/>
    </row>
    <row r="446" spans="2:4" ht="13.8" x14ac:dyDescent="0.3">
      <c r="B446" s="113"/>
      <c r="C446" s="114"/>
      <c r="D446" s="113"/>
    </row>
    <row r="447" spans="2:4" ht="13.8" x14ac:dyDescent="0.3">
      <c r="B447" s="113"/>
      <c r="C447" s="114"/>
      <c r="D447" s="113"/>
    </row>
    <row r="448" spans="2:4" ht="13.8" x14ac:dyDescent="0.3">
      <c r="B448" s="113"/>
      <c r="C448" s="114"/>
      <c r="D448" s="113"/>
    </row>
    <row r="449" spans="2:4" ht="13.8" x14ac:dyDescent="0.3">
      <c r="B449" s="113"/>
      <c r="C449" s="114"/>
      <c r="D449" s="113"/>
    </row>
    <row r="450" spans="2:4" ht="13.8" x14ac:dyDescent="0.3">
      <c r="B450" s="113"/>
      <c r="C450" s="114"/>
      <c r="D450" s="113"/>
    </row>
    <row r="451" spans="2:4" ht="13.8" x14ac:dyDescent="0.3">
      <c r="B451" s="113"/>
      <c r="C451" s="114"/>
      <c r="D451" s="113"/>
    </row>
    <row r="452" spans="2:4" ht="13.8" x14ac:dyDescent="0.3">
      <c r="B452" s="113"/>
      <c r="C452" s="114"/>
      <c r="D452" s="113"/>
    </row>
    <row r="453" spans="2:4" ht="13.8" x14ac:dyDescent="0.3">
      <c r="B453" s="113"/>
      <c r="C453" s="114"/>
      <c r="D453" s="113"/>
    </row>
    <row r="454" spans="2:4" ht="13.8" x14ac:dyDescent="0.3">
      <c r="B454" s="113"/>
      <c r="C454" s="114"/>
      <c r="D454" s="113"/>
    </row>
    <row r="455" spans="2:4" ht="13.8" x14ac:dyDescent="0.3">
      <c r="B455" s="113"/>
      <c r="C455" s="114"/>
      <c r="D455" s="113"/>
    </row>
    <row r="456" spans="2:4" ht="13.8" x14ac:dyDescent="0.3">
      <c r="B456" s="113"/>
      <c r="C456" s="114"/>
      <c r="D456" s="113"/>
    </row>
    <row r="457" spans="2:4" ht="13.8" x14ac:dyDescent="0.3">
      <c r="B457" s="113"/>
      <c r="C457" s="114"/>
      <c r="D457" s="113"/>
    </row>
    <row r="458" spans="2:4" ht="13.8" x14ac:dyDescent="0.3">
      <c r="B458" s="113"/>
      <c r="C458" s="114"/>
      <c r="D458" s="113"/>
    </row>
    <row r="459" spans="2:4" ht="13.8" x14ac:dyDescent="0.3">
      <c r="B459" s="113"/>
      <c r="C459" s="114"/>
      <c r="D459" s="113"/>
    </row>
    <row r="460" spans="2:4" ht="13.8" x14ac:dyDescent="0.3">
      <c r="B460" s="113"/>
      <c r="C460" s="114"/>
      <c r="D460" s="113"/>
    </row>
    <row r="461" spans="2:4" ht="13.8" x14ac:dyDescent="0.3">
      <c r="B461" s="113"/>
      <c r="C461" s="114"/>
      <c r="D461" s="113"/>
    </row>
    <row r="462" spans="2:4" ht="13.8" x14ac:dyDescent="0.3">
      <c r="B462" s="113"/>
      <c r="C462" s="114"/>
      <c r="D462" s="113"/>
    </row>
    <row r="463" spans="2:4" ht="13.8" x14ac:dyDescent="0.3">
      <c r="B463" s="113"/>
      <c r="C463" s="114"/>
      <c r="D463" s="113"/>
    </row>
    <row r="464" spans="2:4" ht="13.8" x14ac:dyDescent="0.3">
      <c r="B464" s="113"/>
      <c r="C464" s="114"/>
      <c r="D464" s="113"/>
    </row>
    <row r="465" spans="2:4" ht="13.8" x14ac:dyDescent="0.3">
      <c r="B465" s="113"/>
      <c r="C465" s="114"/>
      <c r="D465" s="113"/>
    </row>
    <row r="466" spans="2:4" ht="13.8" x14ac:dyDescent="0.3">
      <c r="B466" s="113"/>
      <c r="C466" s="114"/>
      <c r="D466" s="113"/>
    </row>
    <row r="467" spans="2:4" ht="13.8" x14ac:dyDescent="0.3">
      <c r="B467" s="113"/>
      <c r="C467" s="114"/>
      <c r="D467" s="113"/>
    </row>
    <row r="468" spans="2:4" ht="13.8" x14ac:dyDescent="0.3">
      <c r="B468" s="113"/>
      <c r="C468" s="114"/>
      <c r="D468" s="113"/>
    </row>
    <row r="469" spans="2:4" ht="13.8" x14ac:dyDescent="0.3">
      <c r="B469" s="113"/>
      <c r="C469" s="114"/>
      <c r="D469" s="113"/>
    </row>
    <row r="470" spans="2:4" ht="13.8" x14ac:dyDescent="0.3">
      <c r="B470" s="113"/>
      <c r="C470" s="114"/>
      <c r="D470" s="113"/>
    </row>
    <row r="471" spans="2:4" ht="13.8" x14ac:dyDescent="0.3">
      <c r="B471" s="113"/>
      <c r="C471" s="114"/>
      <c r="D471" s="113"/>
    </row>
    <row r="472" spans="2:4" ht="13.8" x14ac:dyDescent="0.3">
      <c r="B472" s="113"/>
      <c r="C472" s="114"/>
      <c r="D472" s="113"/>
    </row>
    <row r="473" spans="2:4" ht="13.8" x14ac:dyDescent="0.3">
      <c r="B473" s="113"/>
      <c r="C473" s="114"/>
      <c r="D473" s="113"/>
    </row>
    <row r="474" spans="2:4" ht="13.8" x14ac:dyDescent="0.3">
      <c r="B474" s="113"/>
      <c r="C474" s="114"/>
      <c r="D474" s="113"/>
    </row>
    <row r="475" spans="2:4" ht="13.8" x14ac:dyDescent="0.3">
      <c r="B475" s="113"/>
      <c r="C475" s="114"/>
      <c r="D475" s="113"/>
    </row>
    <row r="476" spans="2:4" ht="13.8" x14ac:dyDescent="0.3">
      <c r="B476" s="113"/>
      <c r="C476" s="114"/>
      <c r="D476" s="113"/>
    </row>
    <row r="477" spans="2:4" ht="13.8" x14ac:dyDescent="0.3">
      <c r="B477" s="113"/>
      <c r="C477" s="114"/>
      <c r="D477" s="113"/>
    </row>
    <row r="478" spans="2:4" ht="13.8" x14ac:dyDescent="0.3">
      <c r="B478" s="113"/>
      <c r="C478" s="114"/>
      <c r="D478" s="113"/>
    </row>
    <row r="479" spans="2:4" ht="13.8" x14ac:dyDescent="0.3">
      <c r="B479" s="113"/>
      <c r="C479" s="114"/>
      <c r="D479" s="113"/>
    </row>
    <row r="480" spans="2:4" ht="13.8" x14ac:dyDescent="0.3">
      <c r="B480" s="113"/>
      <c r="C480" s="114"/>
      <c r="D480" s="113"/>
    </row>
    <row r="481" spans="2:4" ht="13.8" x14ac:dyDescent="0.3">
      <c r="B481" s="113"/>
      <c r="C481" s="114"/>
      <c r="D481" s="113"/>
    </row>
    <row r="482" spans="2:4" ht="13.8" x14ac:dyDescent="0.3">
      <c r="B482" s="113"/>
      <c r="C482" s="114"/>
      <c r="D482" s="113"/>
    </row>
    <row r="483" spans="2:4" ht="13.8" x14ac:dyDescent="0.3">
      <c r="B483" s="113"/>
      <c r="C483" s="114"/>
      <c r="D483" s="113"/>
    </row>
    <row r="484" spans="2:4" ht="13.8" x14ac:dyDescent="0.3">
      <c r="B484" s="113"/>
      <c r="C484" s="114"/>
      <c r="D484" s="113"/>
    </row>
    <row r="485" spans="2:4" ht="13.8" x14ac:dyDescent="0.3">
      <c r="B485" s="113"/>
      <c r="C485" s="114"/>
      <c r="D485" s="113"/>
    </row>
    <row r="486" spans="2:4" ht="13.8" x14ac:dyDescent="0.3">
      <c r="B486" s="113"/>
      <c r="C486" s="114"/>
      <c r="D486" s="113"/>
    </row>
    <row r="487" spans="2:4" ht="13.8" x14ac:dyDescent="0.3">
      <c r="B487" s="113"/>
      <c r="C487" s="114"/>
      <c r="D487" s="113"/>
    </row>
    <row r="488" spans="2:4" ht="13.8" x14ac:dyDescent="0.3">
      <c r="B488" s="113"/>
      <c r="C488" s="114"/>
      <c r="D488" s="113"/>
    </row>
    <row r="489" spans="2:4" ht="13.8" x14ac:dyDescent="0.3">
      <c r="B489" s="113"/>
      <c r="C489" s="114"/>
      <c r="D489" s="113"/>
    </row>
    <row r="490" spans="2:4" ht="13.8" x14ac:dyDescent="0.3">
      <c r="B490" s="113"/>
      <c r="C490" s="114"/>
      <c r="D490" s="113"/>
    </row>
    <row r="491" spans="2:4" ht="13.8" x14ac:dyDescent="0.3">
      <c r="B491" s="113"/>
      <c r="C491" s="114"/>
      <c r="D491" s="113"/>
    </row>
    <row r="492" spans="2:4" ht="13.8" x14ac:dyDescent="0.3">
      <c r="B492" s="113"/>
      <c r="C492" s="114"/>
      <c r="D492" s="113"/>
    </row>
    <row r="493" spans="2:4" ht="13.8" x14ac:dyDescent="0.3">
      <c r="B493" s="113"/>
      <c r="C493" s="114"/>
      <c r="D493" s="113"/>
    </row>
    <row r="494" spans="2:4" ht="13.8" x14ac:dyDescent="0.3">
      <c r="B494" s="113"/>
      <c r="C494" s="114"/>
      <c r="D494" s="113"/>
    </row>
    <row r="495" spans="2:4" ht="13.8" x14ac:dyDescent="0.3">
      <c r="B495" s="113"/>
      <c r="C495" s="114"/>
      <c r="D495" s="113"/>
    </row>
    <row r="496" spans="2:4" ht="13.8" x14ac:dyDescent="0.3">
      <c r="B496" s="113"/>
      <c r="C496" s="114"/>
      <c r="D496" s="113"/>
    </row>
    <row r="497" spans="2:4" ht="13.8" x14ac:dyDescent="0.3">
      <c r="B497" s="113"/>
      <c r="C497" s="114"/>
      <c r="D497" s="113"/>
    </row>
    <row r="498" spans="2:4" ht="13.8" x14ac:dyDescent="0.3">
      <c r="B498" s="113"/>
      <c r="C498" s="114"/>
      <c r="D498" s="113"/>
    </row>
    <row r="499" spans="2:4" ht="13.8" x14ac:dyDescent="0.3">
      <c r="B499" s="113"/>
      <c r="C499" s="114"/>
      <c r="D499" s="113"/>
    </row>
    <row r="500" spans="2:4" ht="13.8" x14ac:dyDescent="0.3">
      <c r="B500" s="113"/>
      <c r="C500" s="114"/>
      <c r="D500" s="113"/>
    </row>
    <row r="501" spans="2:4" ht="13.8" x14ac:dyDescent="0.3">
      <c r="B501" s="113"/>
      <c r="C501" s="114"/>
      <c r="D501" s="113"/>
    </row>
    <row r="502" spans="2:4" ht="13.8" x14ac:dyDescent="0.3">
      <c r="B502" s="113"/>
      <c r="C502" s="114"/>
      <c r="D502" s="113"/>
    </row>
    <row r="503" spans="2:4" ht="13.8" x14ac:dyDescent="0.3">
      <c r="B503" s="113"/>
      <c r="C503" s="114"/>
      <c r="D503" s="113"/>
    </row>
    <row r="504" spans="2:4" ht="13.8" x14ac:dyDescent="0.3">
      <c r="B504" s="113"/>
      <c r="C504" s="114"/>
      <c r="D504" s="113"/>
    </row>
    <row r="505" spans="2:4" ht="13.8" x14ac:dyDescent="0.3">
      <c r="B505" s="113"/>
      <c r="C505" s="114"/>
      <c r="D505" s="113"/>
    </row>
    <row r="506" spans="2:4" ht="13.8" x14ac:dyDescent="0.3">
      <c r="B506" s="113"/>
      <c r="C506" s="114"/>
      <c r="D506" s="113"/>
    </row>
    <row r="507" spans="2:4" ht="13.8" x14ac:dyDescent="0.3">
      <c r="B507" s="113"/>
      <c r="C507" s="114"/>
      <c r="D507" s="113"/>
    </row>
    <row r="508" spans="2:4" ht="13.8" x14ac:dyDescent="0.3">
      <c r="B508" s="113"/>
      <c r="C508" s="114"/>
      <c r="D508" s="113"/>
    </row>
    <row r="509" spans="2:4" ht="13.8" x14ac:dyDescent="0.3">
      <c r="B509" s="113"/>
      <c r="C509" s="114"/>
      <c r="D509" s="113"/>
    </row>
    <row r="510" spans="2:4" ht="13.8" x14ac:dyDescent="0.3">
      <c r="B510" s="113"/>
      <c r="C510" s="114"/>
      <c r="D510" s="113"/>
    </row>
    <row r="511" spans="2:4" ht="13.8" x14ac:dyDescent="0.3">
      <c r="B511" s="113"/>
      <c r="C511" s="114"/>
      <c r="D511" s="113"/>
    </row>
    <row r="512" spans="2:4" ht="13.8" x14ac:dyDescent="0.3">
      <c r="B512" s="113"/>
      <c r="C512" s="114"/>
      <c r="D512" s="113"/>
    </row>
    <row r="513" spans="2:4" ht="13.8" x14ac:dyDescent="0.3">
      <c r="B513" s="113"/>
      <c r="C513" s="114"/>
      <c r="D513" s="113"/>
    </row>
    <row r="514" spans="2:4" ht="13.8" x14ac:dyDescent="0.3">
      <c r="B514" s="113"/>
      <c r="C514" s="114"/>
      <c r="D514" s="113"/>
    </row>
    <row r="515" spans="2:4" ht="13.8" x14ac:dyDescent="0.3">
      <c r="B515" s="113"/>
      <c r="C515" s="114"/>
      <c r="D515" s="113"/>
    </row>
    <row r="516" spans="2:4" ht="13.8" x14ac:dyDescent="0.3">
      <c r="B516" s="113"/>
      <c r="C516" s="114"/>
      <c r="D516" s="113"/>
    </row>
    <row r="517" spans="2:4" ht="13.8" x14ac:dyDescent="0.3">
      <c r="B517" s="113"/>
      <c r="C517" s="114"/>
      <c r="D517" s="113"/>
    </row>
    <row r="518" spans="2:4" ht="13.8" x14ac:dyDescent="0.3">
      <c r="B518" s="113"/>
      <c r="C518" s="114"/>
      <c r="D518" s="113"/>
    </row>
    <row r="519" spans="2:4" ht="13.8" x14ac:dyDescent="0.3">
      <c r="B519" s="113"/>
      <c r="C519" s="114"/>
      <c r="D519" s="113"/>
    </row>
    <row r="520" spans="2:4" ht="13.8" x14ac:dyDescent="0.3">
      <c r="B520" s="113"/>
      <c r="C520" s="114"/>
      <c r="D520" s="113"/>
    </row>
    <row r="521" spans="2:4" ht="13.8" x14ac:dyDescent="0.3">
      <c r="B521" s="113"/>
      <c r="C521" s="114"/>
      <c r="D521" s="113"/>
    </row>
    <row r="522" spans="2:4" ht="13.8" x14ac:dyDescent="0.3">
      <c r="B522" s="113"/>
      <c r="C522" s="114"/>
      <c r="D522" s="113"/>
    </row>
    <row r="523" spans="2:4" ht="13.8" x14ac:dyDescent="0.3">
      <c r="B523" s="113"/>
      <c r="C523" s="114"/>
      <c r="D523" s="113"/>
    </row>
    <row r="524" spans="2:4" ht="13.8" x14ac:dyDescent="0.3">
      <c r="B524" s="113"/>
      <c r="C524" s="114"/>
      <c r="D524" s="113"/>
    </row>
    <row r="525" spans="2:4" ht="13.8" x14ac:dyDescent="0.3">
      <c r="B525" s="113"/>
      <c r="C525" s="114"/>
      <c r="D525" s="113"/>
    </row>
    <row r="526" spans="2:4" ht="13.8" x14ac:dyDescent="0.3">
      <c r="B526" s="113"/>
      <c r="C526" s="114"/>
      <c r="D526" s="113"/>
    </row>
    <row r="527" spans="2:4" ht="13.8" x14ac:dyDescent="0.3">
      <c r="B527" s="113"/>
      <c r="C527" s="114"/>
      <c r="D527" s="113"/>
    </row>
    <row r="528" spans="2:4" ht="13.8" x14ac:dyDescent="0.3">
      <c r="B528" s="113"/>
      <c r="C528" s="114"/>
      <c r="D528" s="113"/>
    </row>
    <row r="529" spans="2:4" ht="13.8" x14ac:dyDescent="0.3">
      <c r="B529" s="113"/>
      <c r="C529" s="114"/>
      <c r="D529" s="113"/>
    </row>
    <row r="530" spans="2:4" ht="13.8" x14ac:dyDescent="0.3">
      <c r="B530" s="113"/>
      <c r="C530" s="114"/>
      <c r="D530" s="113"/>
    </row>
    <row r="531" spans="2:4" ht="13.8" x14ac:dyDescent="0.3">
      <c r="B531" s="113"/>
      <c r="C531" s="114"/>
      <c r="D531" s="113"/>
    </row>
    <row r="532" spans="2:4" ht="13.8" x14ac:dyDescent="0.3">
      <c r="B532" s="113"/>
      <c r="C532" s="114"/>
      <c r="D532" s="113"/>
    </row>
    <row r="533" spans="2:4" ht="13.8" x14ac:dyDescent="0.3">
      <c r="B533" s="113"/>
      <c r="C533" s="114"/>
      <c r="D533" s="113"/>
    </row>
    <row r="534" spans="2:4" ht="13.8" x14ac:dyDescent="0.3">
      <c r="B534" s="113"/>
      <c r="C534" s="114"/>
      <c r="D534" s="113"/>
    </row>
    <row r="535" spans="2:4" ht="13.8" x14ac:dyDescent="0.3">
      <c r="B535" s="113"/>
      <c r="C535" s="114"/>
      <c r="D535" s="113"/>
    </row>
    <row r="536" spans="2:4" ht="13.8" x14ac:dyDescent="0.3">
      <c r="B536" s="113"/>
      <c r="C536" s="114"/>
      <c r="D536" s="113"/>
    </row>
    <row r="537" spans="2:4" ht="13.8" x14ac:dyDescent="0.3">
      <c r="B537" s="113"/>
      <c r="C537" s="114"/>
      <c r="D537" s="113"/>
    </row>
    <row r="538" spans="2:4" ht="13.8" x14ac:dyDescent="0.3">
      <c r="B538" s="113"/>
      <c r="C538" s="114"/>
      <c r="D538" s="113"/>
    </row>
    <row r="539" spans="2:4" ht="13.8" x14ac:dyDescent="0.3">
      <c r="B539" s="113"/>
      <c r="C539" s="114"/>
      <c r="D539" s="113"/>
    </row>
    <row r="540" spans="2:4" ht="13.8" x14ac:dyDescent="0.3">
      <c r="B540" s="113"/>
      <c r="C540" s="114"/>
      <c r="D540" s="113"/>
    </row>
    <row r="541" spans="2:4" ht="13.8" x14ac:dyDescent="0.3">
      <c r="B541" s="113"/>
      <c r="C541" s="114"/>
      <c r="D541" s="113"/>
    </row>
    <row r="542" spans="2:4" ht="13.8" x14ac:dyDescent="0.3">
      <c r="B542" s="113"/>
      <c r="C542" s="114"/>
      <c r="D542" s="113"/>
    </row>
    <row r="543" spans="2:4" ht="13.8" x14ac:dyDescent="0.3">
      <c r="B543" s="113"/>
      <c r="C543" s="114"/>
      <c r="D543" s="113"/>
    </row>
    <row r="544" spans="2:4" ht="13.8" x14ac:dyDescent="0.3">
      <c r="B544" s="113"/>
      <c r="C544" s="114"/>
      <c r="D544" s="113"/>
    </row>
    <row r="545" spans="2:4" ht="13.8" x14ac:dyDescent="0.3">
      <c r="B545" s="113"/>
      <c r="C545" s="114"/>
      <c r="D545" s="113"/>
    </row>
    <row r="546" spans="2:4" ht="13.8" x14ac:dyDescent="0.3">
      <c r="B546" s="113"/>
      <c r="C546" s="114"/>
      <c r="D546" s="113"/>
    </row>
    <row r="547" spans="2:4" ht="13.8" x14ac:dyDescent="0.3">
      <c r="B547" s="113"/>
      <c r="C547" s="114"/>
      <c r="D547" s="113"/>
    </row>
    <row r="548" spans="2:4" ht="13.8" x14ac:dyDescent="0.3">
      <c r="B548" s="113"/>
      <c r="C548" s="114"/>
      <c r="D548" s="113"/>
    </row>
    <row r="549" spans="2:4" ht="13.8" x14ac:dyDescent="0.3">
      <c r="B549" s="113"/>
      <c r="C549" s="114"/>
      <c r="D549" s="113"/>
    </row>
    <row r="550" spans="2:4" ht="13.8" x14ac:dyDescent="0.3">
      <c r="B550" s="113"/>
      <c r="C550" s="114"/>
      <c r="D550" s="113"/>
    </row>
    <row r="551" spans="2:4" ht="13.8" x14ac:dyDescent="0.3">
      <c r="B551" s="113"/>
      <c r="C551" s="114"/>
      <c r="D551" s="113"/>
    </row>
    <row r="552" spans="2:4" ht="13.8" x14ac:dyDescent="0.3">
      <c r="B552" s="113"/>
      <c r="C552" s="114"/>
      <c r="D552" s="113"/>
    </row>
    <row r="553" spans="2:4" ht="13.8" x14ac:dyDescent="0.3">
      <c r="B553" s="113"/>
      <c r="C553" s="114"/>
      <c r="D553" s="113"/>
    </row>
    <row r="554" spans="2:4" ht="13.8" x14ac:dyDescent="0.3">
      <c r="B554" s="113"/>
      <c r="C554" s="114"/>
      <c r="D554" s="113"/>
    </row>
    <row r="555" spans="2:4" ht="13.8" x14ac:dyDescent="0.3">
      <c r="B555" s="113"/>
      <c r="C555" s="114"/>
      <c r="D555" s="113"/>
    </row>
    <row r="556" spans="2:4" ht="13.8" x14ac:dyDescent="0.3">
      <c r="B556" s="113"/>
      <c r="C556" s="114"/>
      <c r="D556" s="113"/>
    </row>
    <row r="557" spans="2:4" ht="13.8" x14ac:dyDescent="0.3">
      <c r="B557" s="113"/>
      <c r="C557" s="114"/>
      <c r="D557" s="113"/>
    </row>
    <row r="558" spans="2:4" ht="13.8" x14ac:dyDescent="0.3">
      <c r="B558" s="113"/>
      <c r="C558" s="114"/>
      <c r="D558" s="113"/>
    </row>
    <row r="559" spans="2:4" ht="13.8" x14ac:dyDescent="0.3">
      <c r="B559" s="113"/>
      <c r="C559" s="114"/>
      <c r="D559" s="113"/>
    </row>
    <row r="560" spans="2:4" ht="13.8" x14ac:dyDescent="0.3">
      <c r="B560" s="113"/>
      <c r="C560" s="114"/>
      <c r="D560" s="113"/>
    </row>
    <row r="561" spans="2:4" ht="13.8" x14ac:dyDescent="0.3">
      <c r="B561" s="113"/>
      <c r="C561" s="114"/>
      <c r="D561" s="113"/>
    </row>
    <row r="562" spans="2:4" ht="13.8" x14ac:dyDescent="0.3">
      <c r="B562" s="113"/>
      <c r="C562" s="114"/>
      <c r="D562" s="113"/>
    </row>
    <row r="563" spans="2:4" ht="13.8" x14ac:dyDescent="0.3">
      <c r="B563" s="113"/>
      <c r="C563" s="114"/>
      <c r="D563" s="113"/>
    </row>
    <row r="564" spans="2:4" ht="13.8" x14ac:dyDescent="0.3">
      <c r="B564" s="113"/>
      <c r="C564" s="114"/>
      <c r="D564" s="113"/>
    </row>
    <row r="565" spans="2:4" ht="13.8" x14ac:dyDescent="0.3">
      <c r="B565" s="113"/>
      <c r="C565" s="114"/>
      <c r="D565" s="113"/>
    </row>
    <row r="566" spans="2:4" ht="13.8" x14ac:dyDescent="0.3">
      <c r="B566" s="113"/>
      <c r="C566" s="114"/>
      <c r="D566" s="113"/>
    </row>
    <row r="567" spans="2:4" ht="13.8" x14ac:dyDescent="0.3">
      <c r="B567" s="113"/>
      <c r="C567" s="114"/>
      <c r="D567" s="113"/>
    </row>
    <row r="568" spans="2:4" ht="13.8" x14ac:dyDescent="0.3">
      <c r="B568" s="113"/>
      <c r="C568" s="114"/>
      <c r="D568" s="113"/>
    </row>
    <row r="569" spans="2:4" ht="13.8" x14ac:dyDescent="0.3">
      <c r="B569" s="113"/>
      <c r="C569" s="114"/>
      <c r="D569" s="113"/>
    </row>
    <row r="570" spans="2:4" ht="13.8" x14ac:dyDescent="0.3">
      <c r="B570" s="113"/>
      <c r="C570" s="114"/>
      <c r="D570" s="113"/>
    </row>
    <row r="571" spans="2:4" ht="13.8" x14ac:dyDescent="0.3">
      <c r="B571" s="113"/>
      <c r="C571" s="114"/>
      <c r="D571" s="113"/>
    </row>
    <row r="572" spans="2:4" ht="13.8" x14ac:dyDescent="0.3">
      <c r="B572" s="113"/>
      <c r="C572" s="114"/>
      <c r="D572" s="113"/>
    </row>
    <row r="573" spans="2:4" ht="13.8" x14ac:dyDescent="0.3">
      <c r="B573" s="113"/>
      <c r="C573" s="114"/>
      <c r="D573" s="113"/>
    </row>
    <row r="574" spans="2:4" ht="13.8" x14ac:dyDescent="0.3">
      <c r="B574" s="113"/>
      <c r="C574" s="114"/>
      <c r="D574" s="113"/>
    </row>
    <row r="575" spans="2:4" ht="13.8" x14ac:dyDescent="0.3">
      <c r="B575" s="113"/>
      <c r="C575" s="114"/>
      <c r="D575" s="113"/>
    </row>
    <row r="576" spans="2:4" ht="13.8" x14ac:dyDescent="0.3">
      <c r="B576" s="113"/>
      <c r="C576" s="114"/>
      <c r="D576" s="113"/>
    </row>
    <row r="577" spans="2:4" ht="13.8" x14ac:dyDescent="0.3">
      <c r="B577" s="113"/>
      <c r="C577" s="114"/>
      <c r="D577" s="113"/>
    </row>
    <row r="578" spans="2:4" ht="13.8" x14ac:dyDescent="0.3">
      <c r="B578" s="113"/>
      <c r="C578" s="114"/>
      <c r="D578" s="113"/>
    </row>
    <row r="579" spans="2:4" ht="13.8" x14ac:dyDescent="0.3">
      <c r="B579" s="113"/>
      <c r="C579" s="114"/>
      <c r="D579" s="113"/>
    </row>
    <row r="580" spans="2:4" ht="13.8" x14ac:dyDescent="0.3">
      <c r="B580" s="113"/>
      <c r="C580" s="114"/>
      <c r="D580" s="113"/>
    </row>
    <row r="581" spans="2:4" ht="13.8" x14ac:dyDescent="0.3">
      <c r="B581" s="113"/>
      <c r="C581" s="114"/>
      <c r="D581" s="113"/>
    </row>
    <row r="582" spans="2:4" ht="13.8" x14ac:dyDescent="0.3">
      <c r="B582" s="113"/>
      <c r="C582" s="114"/>
      <c r="D582" s="113"/>
    </row>
    <row r="583" spans="2:4" ht="13.8" x14ac:dyDescent="0.3">
      <c r="B583" s="113"/>
      <c r="C583" s="114"/>
      <c r="D583" s="113"/>
    </row>
    <row r="584" spans="2:4" ht="13.8" x14ac:dyDescent="0.3">
      <c r="B584" s="113"/>
      <c r="C584" s="114"/>
      <c r="D584" s="113"/>
    </row>
    <row r="585" spans="2:4" ht="13.8" x14ac:dyDescent="0.3">
      <c r="B585" s="113"/>
      <c r="C585" s="114"/>
      <c r="D585" s="113"/>
    </row>
    <row r="586" spans="2:4" ht="13.8" x14ac:dyDescent="0.3">
      <c r="B586" s="113"/>
      <c r="C586" s="114"/>
      <c r="D586" s="113"/>
    </row>
    <row r="587" spans="2:4" ht="13.8" x14ac:dyDescent="0.3">
      <c r="B587" s="113"/>
      <c r="C587" s="114"/>
      <c r="D587" s="113"/>
    </row>
    <row r="588" spans="2:4" ht="13.8" x14ac:dyDescent="0.3">
      <c r="B588" s="113"/>
      <c r="C588" s="114"/>
      <c r="D588" s="113"/>
    </row>
    <row r="589" spans="2:4" ht="13.8" x14ac:dyDescent="0.3">
      <c r="B589" s="113"/>
      <c r="C589" s="114"/>
      <c r="D589" s="113"/>
    </row>
    <row r="590" spans="2:4" ht="13.8" x14ac:dyDescent="0.3">
      <c r="B590" s="113"/>
      <c r="C590" s="114"/>
      <c r="D590" s="113"/>
    </row>
    <row r="591" spans="2:4" ht="13.8" x14ac:dyDescent="0.3">
      <c r="B591" s="113"/>
      <c r="C591" s="114"/>
      <c r="D591" s="113"/>
    </row>
    <row r="592" spans="2:4" ht="13.8" x14ac:dyDescent="0.3">
      <c r="B592" s="113"/>
      <c r="C592" s="114"/>
      <c r="D592" s="113"/>
    </row>
    <row r="593" spans="2:4" ht="13.8" x14ac:dyDescent="0.3">
      <c r="B593" s="113"/>
      <c r="C593" s="114"/>
      <c r="D593" s="113"/>
    </row>
    <row r="594" spans="2:4" ht="13.8" x14ac:dyDescent="0.3">
      <c r="B594" s="113"/>
      <c r="C594" s="114"/>
      <c r="D594" s="113"/>
    </row>
    <row r="595" spans="2:4" ht="13.8" x14ac:dyDescent="0.3">
      <c r="B595" s="113"/>
      <c r="C595" s="114"/>
      <c r="D595" s="113"/>
    </row>
    <row r="596" spans="2:4" ht="13.8" x14ac:dyDescent="0.3">
      <c r="B596" s="113"/>
      <c r="C596" s="114"/>
      <c r="D596" s="113"/>
    </row>
    <row r="597" spans="2:4" ht="13.8" x14ac:dyDescent="0.3">
      <c r="B597" s="113"/>
      <c r="C597" s="114"/>
      <c r="D597" s="113"/>
    </row>
    <row r="598" spans="2:4" ht="13.8" x14ac:dyDescent="0.3">
      <c r="B598" s="113"/>
      <c r="C598" s="114"/>
      <c r="D598" s="113"/>
    </row>
    <row r="599" spans="2:4" ht="13.8" x14ac:dyDescent="0.3">
      <c r="B599" s="113"/>
      <c r="C599" s="114"/>
      <c r="D599" s="113"/>
    </row>
    <row r="600" spans="2:4" ht="13.8" x14ac:dyDescent="0.3">
      <c r="B600" s="113"/>
      <c r="C600" s="114"/>
      <c r="D600" s="113"/>
    </row>
    <row r="601" spans="2:4" ht="13.8" x14ac:dyDescent="0.3">
      <c r="B601" s="113"/>
      <c r="C601" s="114"/>
      <c r="D601" s="113"/>
    </row>
    <row r="602" spans="2:4" ht="13.8" x14ac:dyDescent="0.3">
      <c r="B602" s="113"/>
      <c r="C602" s="114"/>
      <c r="D602" s="113"/>
    </row>
    <row r="603" spans="2:4" ht="13.8" x14ac:dyDescent="0.3">
      <c r="B603" s="113"/>
      <c r="C603" s="114"/>
      <c r="D603" s="113"/>
    </row>
    <row r="604" spans="2:4" ht="13.8" x14ac:dyDescent="0.3">
      <c r="B604" s="113"/>
      <c r="C604" s="114"/>
      <c r="D604" s="113"/>
    </row>
    <row r="605" spans="2:4" ht="13.8" x14ac:dyDescent="0.3">
      <c r="B605" s="113"/>
      <c r="C605" s="114"/>
      <c r="D605" s="113"/>
    </row>
    <row r="606" spans="2:4" ht="13.8" x14ac:dyDescent="0.3">
      <c r="B606" s="113"/>
      <c r="C606" s="114"/>
      <c r="D606" s="113"/>
    </row>
    <row r="607" spans="2:4" ht="13.8" x14ac:dyDescent="0.3">
      <c r="B607" s="113"/>
      <c r="C607" s="114"/>
      <c r="D607" s="113"/>
    </row>
    <row r="608" spans="2:4" ht="13.8" x14ac:dyDescent="0.3">
      <c r="B608" s="113"/>
      <c r="C608" s="114"/>
      <c r="D608" s="113"/>
    </row>
    <row r="609" spans="2:4" ht="13.8" x14ac:dyDescent="0.3">
      <c r="B609" s="113"/>
      <c r="C609" s="114"/>
      <c r="D609" s="113"/>
    </row>
    <row r="610" spans="2:4" ht="13.8" x14ac:dyDescent="0.3">
      <c r="B610" s="113"/>
      <c r="C610" s="114"/>
      <c r="D610" s="113"/>
    </row>
    <row r="611" spans="2:4" ht="13.8" x14ac:dyDescent="0.3">
      <c r="B611" s="113"/>
      <c r="C611" s="114"/>
      <c r="D611" s="113"/>
    </row>
    <row r="612" spans="2:4" ht="13.8" x14ac:dyDescent="0.3">
      <c r="B612" s="113"/>
      <c r="C612" s="114"/>
      <c r="D612" s="113"/>
    </row>
    <row r="613" spans="2:4" ht="13.8" x14ac:dyDescent="0.3">
      <c r="B613" s="113"/>
      <c r="C613" s="114"/>
      <c r="D613" s="113"/>
    </row>
    <row r="614" spans="2:4" ht="13.8" x14ac:dyDescent="0.3">
      <c r="B614" s="113"/>
      <c r="C614" s="114"/>
      <c r="D614" s="113"/>
    </row>
    <row r="615" spans="2:4" ht="13.8" x14ac:dyDescent="0.3">
      <c r="B615" s="113"/>
      <c r="C615" s="114"/>
      <c r="D615" s="113"/>
    </row>
    <row r="616" spans="2:4" ht="13.8" x14ac:dyDescent="0.3">
      <c r="B616" s="113"/>
      <c r="C616" s="114"/>
      <c r="D616" s="113"/>
    </row>
    <row r="617" spans="2:4" ht="13.8" x14ac:dyDescent="0.3">
      <c r="B617" s="113"/>
      <c r="C617" s="114"/>
      <c r="D617" s="113"/>
    </row>
    <row r="618" spans="2:4" ht="13.8" x14ac:dyDescent="0.3">
      <c r="B618" s="113"/>
      <c r="C618" s="114"/>
      <c r="D618" s="113"/>
    </row>
    <row r="619" spans="2:4" ht="13.8" x14ac:dyDescent="0.3">
      <c r="B619" s="113"/>
      <c r="C619" s="114"/>
      <c r="D619" s="113"/>
    </row>
    <row r="620" spans="2:4" ht="13.8" x14ac:dyDescent="0.3">
      <c r="B620" s="113"/>
      <c r="C620" s="114"/>
      <c r="D620" s="113"/>
    </row>
    <row r="621" spans="2:4" ht="13.8" x14ac:dyDescent="0.3">
      <c r="B621" s="113"/>
      <c r="C621" s="114"/>
      <c r="D621" s="113"/>
    </row>
    <row r="622" spans="2:4" ht="13.8" x14ac:dyDescent="0.3">
      <c r="B622" s="113"/>
      <c r="C622" s="114"/>
      <c r="D622" s="113"/>
    </row>
    <row r="623" spans="2:4" ht="13.8" x14ac:dyDescent="0.3">
      <c r="B623" s="113"/>
      <c r="C623" s="114"/>
      <c r="D623" s="113"/>
    </row>
    <row r="624" spans="2:4" ht="13.8" x14ac:dyDescent="0.3">
      <c r="B624" s="113"/>
      <c r="C624" s="114"/>
      <c r="D624" s="113"/>
    </row>
    <row r="625" spans="2:4" ht="13.8" x14ac:dyDescent="0.3">
      <c r="B625" s="113"/>
      <c r="C625" s="114"/>
      <c r="D625" s="113"/>
    </row>
    <row r="626" spans="2:4" ht="13.8" x14ac:dyDescent="0.3">
      <c r="B626" s="113"/>
      <c r="C626" s="114"/>
      <c r="D626" s="113"/>
    </row>
    <row r="627" spans="2:4" ht="13.8" x14ac:dyDescent="0.3">
      <c r="B627" s="113"/>
      <c r="C627" s="114"/>
      <c r="D627" s="113"/>
    </row>
    <row r="628" spans="2:4" ht="13.8" x14ac:dyDescent="0.3">
      <c r="B628" s="113"/>
      <c r="C628" s="114"/>
      <c r="D628" s="113"/>
    </row>
    <row r="629" spans="2:4" ht="13.8" x14ac:dyDescent="0.3">
      <c r="B629" s="113"/>
      <c r="C629" s="114"/>
      <c r="D629" s="113"/>
    </row>
    <row r="630" spans="2:4" ht="13.8" x14ac:dyDescent="0.3">
      <c r="B630" s="113"/>
      <c r="C630" s="114"/>
      <c r="D630" s="113"/>
    </row>
    <row r="631" spans="2:4" ht="13.8" x14ac:dyDescent="0.3">
      <c r="B631" s="113"/>
      <c r="C631" s="114"/>
      <c r="D631" s="113"/>
    </row>
    <row r="632" spans="2:4" ht="13.8" x14ac:dyDescent="0.3">
      <c r="B632" s="113"/>
      <c r="C632" s="114"/>
      <c r="D632" s="113"/>
    </row>
    <row r="633" spans="2:4" ht="13.8" x14ac:dyDescent="0.3">
      <c r="B633" s="113"/>
      <c r="C633" s="114"/>
      <c r="D633" s="113"/>
    </row>
    <row r="634" spans="2:4" ht="13.8" x14ac:dyDescent="0.3">
      <c r="B634" s="113"/>
      <c r="C634" s="114"/>
      <c r="D634" s="113"/>
    </row>
    <row r="635" spans="2:4" ht="13.8" x14ac:dyDescent="0.3">
      <c r="B635" s="113"/>
      <c r="C635" s="114"/>
      <c r="D635" s="113"/>
    </row>
    <row r="636" spans="2:4" ht="13.8" x14ac:dyDescent="0.3">
      <c r="B636" s="113"/>
      <c r="C636" s="114"/>
      <c r="D636" s="113"/>
    </row>
    <row r="637" spans="2:4" ht="13.8" x14ac:dyDescent="0.3">
      <c r="B637" s="113"/>
      <c r="C637" s="114"/>
      <c r="D637" s="113"/>
    </row>
    <row r="638" spans="2:4" ht="13.8" x14ac:dyDescent="0.3">
      <c r="B638" s="113"/>
      <c r="C638" s="114"/>
      <c r="D638" s="113"/>
    </row>
    <row r="639" spans="2:4" ht="13.8" x14ac:dyDescent="0.3">
      <c r="B639" s="113"/>
      <c r="C639" s="114"/>
      <c r="D639" s="113"/>
    </row>
    <row r="640" spans="2:4" ht="13.8" x14ac:dyDescent="0.3">
      <c r="B640" s="113"/>
      <c r="C640" s="114"/>
      <c r="D640" s="113"/>
    </row>
    <row r="641" spans="2:4" ht="13.8" x14ac:dyDescent="0.3">
      <c r="B641" s="113"/>
      <c r="C641" s="114"/>
      <c r="D641" s="113"/>
    </row>
    <row r="642" spans="2:4" ht="13.8" x14ac:dyDescent="0.3">
      <c r="B642" s="113"/>
      <c r="C642" s="114"/>
      <c r="D642" s="113"/>
    </row>
    <row r="643" spans="2:4" ht="13.8" x14ac:dyDescent="0.3">
      <c r="B643" s="113"/>
      <c r="C643" s="114"/>
      <c r="D643" s="113"/>
    </row>
    <row r="644" spans="2:4" ht="13.8" x14ac:dyDescent="0.3">
      <c r="B644" s="113"/>
      <c r="C644" s="114"/>
      <c r="D644" s="113"/>
    </row>
    <row r="645" spans="2:4" ht="13.8" x14ac:dyDescent="0.3">
      <c r="B645" s="113"/>
      <c r="C645" s="114"/>
      <c r="D645" s="113"/>
    </row>
    <row r="646" spans="2:4" ht="13.8" x14ac:dyDescent="0.3">
      <c r="B646" s="113"/>
      <c r="C646" s="114"/>
      <c r="D646" s="113"/>
    </row>
    <row r="647" spans="2:4" ht="13.8" x14ac:dyDescent="0.3">
      <c r="B647" s="113"/>
      <c r="C647" s="114"/>
      <c r="D647" s="113"/>
    </row>
    <row r="648" spans="2:4" ht="13.8" x14ac:dyDescent="0.3">
      <c r="B648" s="113"/>
      <c r="C648" s="114"/>
      <c r="D648" s="113"/>
    </row>
    <row r="649" spans="2:4" ht="13.8" x14ac:dyDescent="0.3">
      <c r="B649" s="113"/>
      <c r="C649" s="114"/>
      <c r="D649" s="113"/>
    </row>
    <row r="650" spans="2:4" ht="13.8" x14ac:dyDescent="0.3">
      <c r="B650" s="113"/>
      <c r="C650" s="114"/>
      <c r="D650" s="113"/>
    </row>
    <row r="651" spans="2:4" ht="13.8" x14ac:dyDescent="0.3">
      <c r="B651" s="113"/>
      <c r="C651" s="114"/>
      <c r="D651" s="113"/>
    </row>
    <row r="652" spans="2:4" ht="13.8" x14ac:dyDescent="0.3">
      <c r="B652" s="113"/>
      <c r="C652" s="114"/>
      <c r="D652" s="113"/>
    </row>
    <row r="653" spans="2:4" ht="13.8" x14ac:dyDescent="0.3">
      <c r="B653" s="113"/>
      <c r="C653" s="114"/>
      <c r="D653" s="113"/>
    </row>
    <row r="654" spans="2:4" ht="13.8" x14ac:dyDescent="0.3">
      <c r="B654" s="113"/>
      <c r="C654" s="114"/>
      <c r="D654" s="113"/>
    </row>
    <row r="655" spans="2:4" ht="13.8" x14ac:dyDescent="0.3">
      <c r="B655" s="113"/>
      <c r="C655" s="114"/>
      <c r="D655" s="113"/>
    </row>
    <row r="656" spans="2:4" ht="13.8" x14ac:dyDescent="0.3">
      <c r="B656" s="113"/>
      <c r="C656" s="114"/>
      <c r="D656" s="113"/>
    </row>
    <row r="657" spans="2:4" ht="13.8" x14ac:dyDescent="0.3">
      <c r="B657" s="113"/>
      <c r="C657" s="114"/>
      <c r="D657" s="113"/>
    </row>
    <row r="658" spans="2:4" ht="13.8" x14ac:dyDescent="0.3">
      <c r="B658" s="113"/>
      <c r="C658" s="114"/>
      <c r="D658" s="113"/>
    </row>
    <row r="659" spans="2:4" ht="13.8" x14ac:dyDescent="0.3">
      <c r="B659" s="113"/>
      <c r="C659" s="114"/>
      <c r="D659" s="113"/>
    </row>
    <row r="660" spans="2:4" ht="13.8" x14ac:dyDescent="0.3">
      <c r="B660" s="113"/>
      <c r="C660" s="114"/>
      <c r="D660" s="113"/>
    </row>
    <row r="661" spans="2:4" ht="13.8" x14ac:dyDescent="0.3">
      <c r="B661" s="113"/>
      <c r="C661" s="114"/>
      <c r="D661" s="113"/>
    </row>
    <row r="662" spans="2:4" ht="13.8" x14ac:dyDescent="0.3">
      <c r="B662" s="113"/>
      <c r="C662" s="114"/>
      <c r="D662" s="113"/>
    </row>
    <row r="663" spans="2:4" ht="13.8" x14ac:dyDescent="0.3">
      <c r="B663" s="113"/>
      <c r="C663" s="114"/>
      <c r="D663" s="113"/>
    </row>
    <row r="664" spans="2:4" ht="13.8" x14ac:dyDescent="0.3">
      <c r="B664" s="113"/>
      <c r="C664" s="114"/>
      <c r="D664" s="113"/>
    </row>
    <row r="665" spans="2:4" ht="13.8" x14ac:dyDescent="0.3">
      <c r="B665" s="113"/>
      <c r="C665" s="114"/>
      <c r="D665" s="113"/>
    </row>
    <row r="666" spans="2:4" ht="13.8" x14ac:dyDescent="0.3">
      <c r="B666" s="113"/>
      <c r="C666" s="114"/>
      <c r="D666" s="113"/>
    </row>
    <row r="667" spans="2:4" ht="13.8" x14ac:dyDescent="0.3">
      <c r="B667" s="113"/>
      <c r="C667" s="114"/>
      <c r="D667" s="113"/>
    </row>
    <row r="668" spans="2:4" ht="13.8" x14ac:dyDescent="0.3">
      <c r="B668" s="113"/>
      <c r="C668" s="114"/>
      <c r="D668" s="113"/>
    </row>
    <row r="669" spans="2:4" ht="13.8" x14ac:dyDescent="0.3">
      <c r="B669" s="113"/>
      <c r="C669" s="114"/>
      <c r="D669" s="113"/>
    </row>
    <row r="670" spans="2:4" ht="13.8" x14ac:dyDescent="0.3">
      <c r="B670" s="113"/>
      <c r="C670" s="114"/>
      <c r="D670" s="113"/>
    </row>
    <row r="671" spans="2:4" ht="13.8" x14ac:dyDescent="0.3">
      <c r="B671" s="113"/>
      <c r="C671" s="114"/>
      <c r="D671" s="113"/>
    </row>
    <row r="672" spans="2:4" ht="13.8" x14ac:dyDescent="0.3">
      <c r="B672" s="113"/>
      <c r="C672" s="114"/>
      <c r="D672" s="113"/>
    </row>
    <row r="673" spans="2:4" ht="13.8" x14ac:dyDescent="0.3">
      <c r="B673" s="113"/>
      <c r="C673" s="114"/>
      <c r="D673" s="113"/>
    </row>
    <row r="674" spans="2:4" ht="13.8" x14ac:dyDescent="0.3">
      <c r="B674" s="113"/>
      <c r="C674" s="114"/>
      <c r="D674" s="113"/>
    </row>
    <row r="675" spans="2:4" ht="13.8" x14ac:dyDescent="0.3">
      <c r="B675" s="113"/>
      <c r="C675" s="114"/>
      <c r="D675" s="113"/>
    </row>
    <row r="676" spans="2:4" ht="13.8" x14ac:dyDescent="0.3">
      <c r="B676" s="113"/>
      <c r="C676" s="114"/>
      <c r="D676" s="113"/>
    </row>
    <row r="677" spans="2:4" ht="13.8" x14ac:dyDescent="0.3">
      <c r="B677" s="113"/>
      <c r="C677" s="114"/>
      <c r="D677" s="113"/>
    </row>
    <row r="678" spans="2:4" ht="13.8" x14ac:dyDescent="0.3">
      <c r="B678" s="113"/>
      <c r="C678" s="114"/>
      <c r="D678" s="113"/>
    </row>
    <row r="679" spans="2:4" ht="13.8" x14ac:dyDescent="0.3">
      <c r="B679" s="113"/>
      <c r="C679" s="114"/>
      <c r="D679" s="113"/>
    </row>
    <row r="680" spans="2:4" ht="13.8" x14ac:dyDescent="0.3">
      <c r="B680" s="113"/>
      <c r="C680" s="114"/>
      <c r="D680" s="113"/>
    </row>
    <row r="681" spans="2:4" ht="13.8" x14ac:dyDescent="0.3">
      <c r="B681" s="113"/>
      <c r="C681" s="114"/>
      <c r="D681" s="113"/>
    </row>
    <row r="682" spans="2:4" ht="13.8" x14ac:dyDescent="0.3">
      <c r="B682" s="113"/>
      <c r="C682" s="114"/>
      <c r="D682" s="113"/>
    </row>
    <row r="683" spans="2:4" ht="13.8" x14ac:dyDescent="0.3">
      <c r="B683" s="113"/>
      <c r="C683" s="114"/>
      <c r="D683" s="113"/>
    </row>
    <row r="684" spans="2:4" ht="13.8" x14ac:dyDescent="0.3">
      <c r="B684" s="113"/>
      <c r="C684" s="114"/>
      <c r="D684" s="113"/>
    </row>
    <row r="685" spans="2:4" ht="13.8" x14ac:dyDescent="0.3">
      <c r="B685" s="113"/>
      <c r="C685" s="114"/>
      <c r="D685" s="113"/>
    </row>
    <row r="686" spans="2:4" ht="13.8" x14ac:dyDescent="0.3">
      <c r="B686" s="113"/>
      <c r="C686" s="114"/>
      <c r="D686" s="113"/>
    </row>
    <row r="687" spans="2:4" ht="13.8" x14ac:dyDescent="0.3">
      <c r="B687" s="113"/>
      <c r="C687" s="114"/>
      <c r="D687" s="113"/>
    </row>
    <row r="688" spans="2:4" ht="13.8" x14ac:dyDescent="0.3">
      <c r="B688" s="113"/>
      <c r="C688" s="114"/>
      <c r="D688" s="113"/>
    </row>
    <row r="689" spans="2:4" ht="13.8" x14ac:dyDescent="0.3">
      <c r="B689" s="113"/>
      <c r="C689" s="114"/>
      <c r="D689" s="113"/>
    </row>
    <row r="690" spans="2:4" ht="13.8" x14ac:dyDescent="0.3">
      <c r="B690" s="113"/>
      <c r="C690" s="114"/>
      <c r="D690" s="113"/>
    </row>
    <row r="691" spans="2:4" ht="13.8" x14ac:dyDescent="0.3">
      <c r="B691" s="113"/>
      <c r="C691" s="114"/>
      <c r="D691" s="113"/>
    </row>
    <row r="692" spans="2:4" ht="13.8" x14ac:dyDescent="0.3">
      <c r="B692" s="113"/>
      <c r="C692" s="114"/>
      <c r="D692" s="113"/>
    </row>
    <row r="693" spans="2:4" ht="13.8" x14ac:dyDescent="0.3">
      <c r="B693" s="113"/>
      <c r="C693" s="114"/>
      <c r="D693" s="113"/>
    </row>
    <row r="694" spans="2:4" ht="13.8" x14ac:dyDescent="0.3">
      <c r="B694" s="113"/>
      <c r="C694" s="114"/>
      <c r="D694" s="113"/>
    </row>
    <row r="695" spans="2:4" ht="13.8" x14ac:dyDescent="0.3">
      <c r="B695" s="113"/>
      <c r="C695" s="114"/>
      <c r="D695" s="113"/>
    </row>
    <row r="696" spans="2:4" ht="13.8" x14ac:dyDescent="0.3">
      <c r="B696" s="113"/>
      <c r="C696" s="114"/>
      <c r="D696" s="113"/>
    </row>
    <row r="697" spans="2:4" ht="13.8" x14ac:dyDescent="0.3">
      <c r="B697" s="113"/>
      <c r="C697" s="114"/>
      <c r="D697" s="113"/>
    </row>
    <row r="698" spans="2:4" ht="13.8" x14ac:dyDescent="0.3">
      <c r="B698" s="113"/>
      <c r="C698" s="114"/>
      <c r="D698" s="113"/>
    </row>
    <row r="699" spans="2:4" ht="13.8" x14ac:dyDescent="0.3">
      <c r="B699" s="113"/>
      <c r="C699" s="114"/>
      <c r="D699" s="113"/>
    </row>
    <row r="700" spans="2:4" ht="13.8" x14ac:dyDescent="0.3">
      <c r="B700" s="113"/>
      <c r="C700" s="114"/>
      <c r="D700" s="113"/>
    </row>
    <row r="701" spans="2:4" ht="13.8" x14ac:dyDescent="0.3">
      <c r="B701" s="113"/>
      <c r="C701" s="114"/>
      <c r="D701" s="113"/>
    </row>
    <row r="702" spans="2:4" ht="13.8" x14ac:dyDescent="0.3">
      <c r="B702" s="113"/>
      <c r="C702" s="114"/>
      <c r="D702" s="113"/>
    </row>
    <row r="703" spans="2:4" ht="13.8" x14ac:dyDescent="0.3">
      <c r="B703" s="113"/>
      <c r="C703" s="114"/>
      <c r="D703" s="113"/>
    </row>
    <row r="704" spans="2:4" ht="13.8" x14ac:dyDescent="0.3">
      <c r="B704" s="113"/>
      <c r="C704" s="114"/>
      <c r="D704" s="113"/>
    </row>
    <row r="705" spans="2:4" ht="13.8" x14ac:dyDescent="0.3">
      <c r="B705" s="113"/>
      <c r="C705" s="114"/>
      <c r="D705" s="113"/>
    </row>
    <row r="706" spans="2:4" ht="13.8" x14ac:dyDescent="0.3">
      <c r="B706" s="113"/>
      <c r="C706" s="114"/>
      <c r="D706" s="113"/>
    </row>
    <row r="707" spans="2:4" ht="13.8" x14ac:dyDescent="0.3">
      <c r="B707" s="113"/>
      <c r="C707" s="114"/>
      <c r="D707" s="113"/>
    </row>
    <row r="708" spans="2:4" ht="13.8" x14ac:dyDescent="0.3">
      <c r="B708" s="113"/>
      <c r="C708" s="114"/>
      <c r="D708" s="113"/>
    </row>
    <row r="709" spans="2:4" ht="13.8" x14ac:dyDescent="0.3">
      <c r="B709" s="113"/>
      <c r="C709" s="114"/>
      <c r="D709" s="113"/>
    </row>
    <row r="710" spans="2:4" ht="13.8" x14ac:dyDescent="0.3">
      <c r="B710" s="113"/>
      <c r="C710" s="114"/>
      <c r="D710" s="113"/>
    </row>
    <row r="711" spans="2:4" ht="13.8" x14ac:dyDescent="0.3">
      <c r="B711" s="113"/>
      <c r="C711" s="114"/>
      <c r="D711" s="113"/>
    </row>
    <row r="712" spans="2:4" ht="13.8" x14ac:dyDescent="0.3">
      <c r="B712" s="113"/>
      <c r="C712" s="114"/>
      <c r="D712" s="113"/>
    </row>
    <row r="713" spans="2:4" ht="13.8" x14ac:dyDescent="0.3">
      <c r="B713" s="113"/>
      <c r="C713" s="114"/>
      <c r="D713" s="113"/>
    </row>
    <row r="714" spans="2:4" ht="13.8" x14ac:dyDescent="0.3">
      <c r="B714" s="113"/>
      <c r="C714" s="114"/>
      <c r="D714" s="113"/>
    </row>
    <row r="715" spans="2:4" ht="13.8" x14ac:dyDescent="0.3">
      <c r="B715" s="113"/>
      <c r="C715" s="114"/>
      <c r="D715" s="113"/>
    </row>
    <row r="716" spans="2:4" ht="13.8" x14ac:dyDescent="0.3">
      <c r="B716" s="113"/>
      <c r="C716" s="114"/>
      <c r="D716" s="113"/>
    </row>
    <row r="717" spans="2:4" ht="13.8" x14ac:dyDescent="0.3">
      <c r="B717" s="113"/>
      <c r="C717" s="114"/>
      <c r="D717" s="113"/>
    </row>
    <row r="718" spans="2:4" ht="13.8" x14ac:dyDescent="0.3">
      <c r="B718" s="113"/>
      <c r="C718" s="114"/>
      <c r="D718" s="113"/>
    </row>
    <row r="719" spans="2:4" ht="13.8" x14ac:dyDescent="0.3">
      <c r="B719" s="113"/>
      <c r="C719" s="114"/>
      <c r="D719" s="113"/>
    </row>
    <row r="720" spans="2:4" ht="13.8" x14ac:dyDescent="0.3">
      <c r="B720" s="113"/>
      <c r="C720" s="114"/>
      <c r="D720" s="113"/>
    </row>
    <row r="721" spans="2:4" ht="13.8" x14ac:dyDescent="0.3">
      <c r="B721" s="113"/>
      <c r="C721" s="114"/>
      <c r="D721" s="113"/>
    </row>
    <row r="722" spans="2:4" ht="13.8" x14ac:dyDescent="0.3">
      <c r="B722" s="113"/>
      <c r="C722" s="114"/>
      <c r="D722" s="113"/>
    </row>
    <row r="723" spans="2:4" ht="13.8" x14ac:dyDescent="0.3">
      <c r="B723" s="113"/>
      <c r="C723" s="114"/>
      <c r="D723" s="113"/>
    </row>
    <row r="724" spans="2:4" ht="13.8" x14ac:dyDescent="0.3">
      <c r="B724" s="113"/>
      <c r="C724" s="114"/>
      <c r="D724" s="113"/>
    </row>
    <row r="725" spans="2:4" ht="13.8" x14ac:dyDescent="0.3">
      <c r="B725" s="113"/>
      <c r="C725" s="114"/>
      <c r="D725" s="113"/>
    </row>
    <row r="726" spans="2:4" ht="13.8" x14ac:dyDescent="0.3">
      <c r="B726" s="113"/>
      <c r="C726" s="114"/>
      <c r="D726" s="113"/>
    </row>
    <row r="727" spans="2:4" ht="13.8" x14ac:dyDescent="0.3">
      <c r="B727" s="113"/>
      <c r="C727" s="114"/>
      <c r="D727" s="113"/>
    </row>
    <row r="728" spans="2:4" ht="13.8" x14ac:dyDescent="0.3">
      <c r="B728" s="113"/>
      <c r="C728" s="114"/>
      <c r="D728" s="113"/>
    </row>
    <row r="729" spans="2:4" ht="13.8" x14ac:dyDescent="0.3">
      <c r="B729" s="113"/>
      <c r="C729" s="114"/>
      <c r="D729" s="113"/>
    </row>
    <row r="730" spans="2:4" ht="13.8" x14ac:dyDescent="0.3">
      <c r="B730" s="113"/>
      <c r="C730" s="114"/>
      <c r="D730" s="113"/>
    </row>
    <row r="731" spans="2:4" ht="13.8" x14ac:dyDescent="0.3">
      <c r="B731" s="113"/>
      <c r="C731" s="114"/>
      <c r="D731" s="113"/>
    </row>
    <row r="732" spans="2:4" ht="13.8" x14ac:dyDescent="0.3">
      <c r="B732" s="113"/>
      <c r="C732" s="114"/>
      <c r="D732" s="113"/>
    </row>
    <row r="733" spans="2:4" ht="13.8" x14ac:dyDescent="0.3">
      <c r="B733" s="113"/>
      <c r="C733" s="114"/>
      <c r="D733" s="113"/>
    </row>
    <row r="734" spans="2:4" ht="13.8" x14ac:dyDescent="0.3">
      <c r="B734" s="113"/>
      <c r="C734" s="114"/>
      <c r="D734" s="113"/>
    </row>
    <row r="735" spans="2:4" ht="13.8" x14ac:dyDescent="0.3">
      <c r="B735" s="113"/>
      <c r="C735" s="114"/>
      <c r="D735" s="113"/>
    </row>
    <row r="736" spans="2:4" ht="13.8" x14ac:dyDescent="0.3">
      <c r="B736" s="113"/>
      <c r="C736" s="114"/>
      <c r="D736" s="113"/>
    </row>
    <row r="737" spans="2:4" ht="13.8" x14ac:dyDescent="0.3">
      <c r="B737" s="113"/>
      <c r="C737" s="114"/>
      <c r="D737" s="113"/>
    </row>
    <row r="738" spans="2:4" ht="13.8" x14ac:dyDescent="0.3">
      <c r="B738" s="113"/>
      <c r="C738" s="114"/>
      <c r="D738" s="113"/>
    </row>
    <row r="739" spans="2:4" ht="13.8" x14ac:dyDescent="0.3">
      <c r="B739" s="113"/>
      <c r="C739" s="114"/>
      <c r="D739" s="113"/>
    </row>
    <row r="740" spans="2:4" ht="13.8" x14ac:dyDescent="0.3">
      <c r="B740" s="113"/>
      <c r="C740" s="114"/>
      <c r="D740" s="113"/>
    </row>
    <row r="741" spans="2:4" ht="13.8" x14ac:dyDescent="0.3">
      <c r="B741" s="113"/>
      <c r="C741" s="114"/>
      <c r="D741" s="113"/>
    </row>
    <row r="742" spans="2:4" ht="13.8" x14ac:dyDescent="0.3">
      <c r="B742" s="113"/>
      <c r="C742" s="114"/>
      <c r="D742" s="113"/>
    </row>
    <row r="743" spans="2:4" ht="13.8" x14ac:dyDescent="0.3">
      <c r="B743" s="113"/>
      <c r="C743" s="114"/>
      <c r="D743" s="113"/>
    </row>
    <row r="744" spans="2:4" ht="13.8" x14ac:dyDescent="0.3">
      <c r="B744" s="113"/>
      <c r="C744" s="114"/>
      <c r="D744" s="113"/>
    </row>
    <row r="745" spans="2:4" ht="13.8" x14ac:dyDescent="0.3">
      <c r="B745" s="113"/>
      <c r="C745" s="114"/>
      <c r="D745" s="113"/>
    </row>
    <row r="746" spans="2:4" ht="13.8" x14ac:dyDescent="0.3">
      <c r="B746" s="113"/>
      <c r="C746" s="114"/>
      <c r="D746" s="113"/>
    </row>
    <row r="747" spans="2:4" ht="13.8" x14ac:dyDescent="0.3">
      <c r="B747" s="113"/>
      <c r="C747" s="114"/>
      <c r="D747" s="113"/>
    </row>
    <row r="748" spans="2:4" ht="13.8" x14ac:dyDescent="0.3">
      <c r="B748" s="113"/>
      <c r="C748" s="114"/>
      <c r="D748" s="113"/>
    </row>
    <row r="749" spans="2:4" ht="13.8" x14ac:dyDescent="0.3">
      <c r="B749" s="113"/>
      <c r="C749" s="114"/>
      <c r="D749" s="113"/>
    </row>
    <row r="750" spans="2:4" ht="13.8" x14ac:dyDescent="0.3">
      <c r="B750" s="113"/>
      <c r="C750" s="114"/>
      <c r="D750" s="113"/>
    </row>
    <row r="751" spans="2:4" ht="13.8" x14ac:dyDescent="0.3">
      <c r="B751" s="113"/>
      <c r="C751" s="114"/>
      <c r="D751" s="113"/>
    </row>
    <row r="752" spans="2:4" ht="13.8" x14ac:dyDescent="0.3">
      <c r="B752" s="113"/>
      <c r="C752" s="114"/>
      <c r="D752" s="113"/>
    </row>
    <row r="753" spans="2:4" ht="13.8" x14ac:dyDescent="0.3">
      <c r="B753" s="113"/>
      <c r="C753" s="114"/>
      <c r="D753" s="113"/>
    </row>
    <row r="754" spans="2:4" ht="13.8" x14ac:dyDescent="0.3">
      <c r="B754" s="113"/>
      <c r="C754" s="114"/>
      <c r="D754" s="113"/>
    </row>
    <row r="755" spans="2:4" ht="13.8" x14ac:dyDescent="0.3">
      <c r="B755" s="113"/>
      <c r="C755" s="114"/>
      <c r="D755" s="113"/>
    </row>
    <row r="756" spans="2:4" ht="13.8" x14ac:dyDescent="0.3">
      <c r="B756" s="113"/>
      <c r="C756" s="114"/>
      <c r="D756" s="113"/>
    </row>
    <row r="757" spans="2:4" ht="13.8" x14ac:dyDescent="0.3">
      <c r="B757" s="113"/>
      <c r="C757" s="114"/>
      <c r="D757" s="113"/>
    </row>
    <row r="758" spans="2:4" ht="13.8" x14ac:dyDescent="0.3">
      <c r="B758" s="113"/>
      <c r="C758" s="114"/>
      <c r="D758" s="113"/>
    </row>
    <row r="759" spans="2:4" ht="13.8" x14ac:dyDescent="0.3">
      <c r="B759" s="113"/>
      <c r="C759" s="114"/>
      <c r="D759" s="113"/>
    </row>
    <row r="760" spans="2:4" ht="13.8" x14ac:dyDescent="0.3">
      <c r="B760" s="113"/>
      <c r="C760" s="114"/>
      <c r="D760" s="113"/>
    </row>
    <row r="761" spans="2:4" ht="13.8" x14ac:dyDescent="0.3">
      <c r="B761" s="113"/>
      <c r="C761" s="114"/>
      <c r="D761" s="113"/>
    </row>
    <row r="762" spans="2:4" ht="13.8" x14ac:dyDescent="0.3">
      <c r="B762" s="113"/>
      <c r="C762" s="114"/>
      <c r="D762" s="113"/>
    </row>
    <row r="763" spans="2:4" ht="13.8" x14ac:dyDescent="0.3">
      <c r="B763" s="113"/>
      <c r="C763" s="114"/>
      <c r="D763" s="113"/>
    </row>
    <row r="764" spans="2:4" ht="13.8" x14ac:dyDescent="0.3">
      <c r="B764" s="113"/>
      <c r="C764" s="114"/>
      <c r="D764" s="113"/>
    </row>
    <row r="765" spans="2:4" ht="13.8" x14ac:dyDescent="0.3">
      <c r="B765" s="113"/>
      <c r="C765" s="114"/>
      <c r="D765" s="113"/>
    </row>
    <row r="766" spans="2:4" ht="13.8" x14ac:dyDescent="0.3">
      <c r="B766" s="113"/>
      <c r="C766" s="114"/>
      <c r="D766" s="113"/>
    </row>
    <row r="767" spans="2:4" ht="13.8" x14ac:dyDescent="0.3">
      <c r="B767" s="113"/>
      <c r="C767" s="114"/>
      <c r="D767" s="113"/>
    </row>
    <row r="768" spans="2:4" ht="13.8" x14ac:dyDescent="0.3">
      <c r="B768" s="113"/>
      <c r="C768" s="114"/>
      <c r="D768" s="113"/>
    </row>
    <row r="769" spans="2:4" ht="13.8" x14ac:dyDescent="0.3">
      <c r="B769" s="113"/>
      <c r="C769" s="114"/>
      <c r="D769" s="113"/>
    </row>
    <row r="770" spans="2:4" ht="13.8" x14ac:dyDescent="0.3">
      <c r="B770" s="113"/>
      <c r="C770" s="114"/>
      <c r="D770" s="113"/>
    </row>
    <row r="771" spans="2:4" ht="13.8" x14ac:dyDescent="0.3">
      <c r="B771" s="113"/>
      <c r="C771" s="114"/>
      <c r="D771" s="113"/>
    </row>
    <row r="772" spans="2:4" ht="13.8" x14ac:dyDescent="0.3">
      <c r="B772" s="113"/>
      <c r="C772" s="114"/>
      <c r="D772" s="113"/>
    </row>
    <row r="773" spans="2:4" ht="13.8" x14ac:dyDescent="0.3">
      <c r="B773" s="113"/>
      <c r="C773" s="114"/>
      <c r="D773" s="113"/>
    </row>
    <row r="774" spans="2:4" ht="13.8" x14ac:dyDescent="0.3">
      <c r="B774" s="113"/>
      <c r="C774" s="114"/>
      <c r="D774" s="113"/>
    </row>
    <row r="775" spans="2:4" ht="13.8" x14ac:dyDescent="0.3">
      <c r="B775" s="113"/>
      <c r="C775" s="114"/>
      <c r="D775" s="113"/>
    </row>
    <row r="776" spans="2:4" ht="13.8" x14ac:dyDescent="0.3">
      <c r="B776" s="113"/>
      <c r="C776" s="114"/>
      <c r="D776" s="113"/>
    </row>
    <row r="777" spans="2:4" ht="13.8" x14ac:dyDescent="0.3">
      <c r="B777" s="113"/>
      <c r="C777" s="114"/>
      <c r="D777" s="113"/>
    </row>
    <row r="778" spans="2:4" ht="13.8" x14ac:dyDescent="0.3">
      <c r="B778" s="113"/>
      <c r="C778" s="114"/>
      <c r="D778" s="113"/>
    </row>
    <row r="779" spans="2:4" ht="13.8" x14ac:dyDescent="0.3">
      <c r="B779" s="113"/>
      <c r="C779" s="114"/>
      <c r="D779" s="113"/>
    </row>
    <row r="780" spans="2:4" ht="13.8" x14ac:dyDescent="0.3">
      <c r="B780" s="113"/>
      <c r="C780" s="114"/>
      <c r="D780" s="113"/>
    </row>
    <row r="781" spans="2:4" ht="13.8" x14ac:dyDescent="0.3">
      <c r="B781" s="113"/>
      <c r="C781" s="114"/>
      <c r="D781" s="113"/>
    </row>
    <row r="782" spans="2:4" ht="13.8" x14ac:dyDescent="0.3">
      <c r="B782" s="113"/>
      <c r="C782" s="114"/>
      <c r="D782" s="113"/>
    </row>
    <row r="783" spans="2:4" ht="13.8" x14ac:dyDescent="0.3">
      <c r="B783" s="113"/>
      <c r="C783" s="114"/>
      <c r="D783" s="113"/>
    </row>
    <row r="784" spans="2:4" ht="13.8" x14ac:dyDescent="0.3">
      <c r="B784" s="113"/>
      <c r="C784" s="114"/>
      <c r="D784" s="113"/>
    </row>
    <row r="785" spans="2:4" ht="13.8" x14ac:dyDescent="0.3">
      <c r="B785" s="113"/>
      <c r="C785" s="114"/>
      <c r="D785" s="113"/>
    </row>
    <row r="786" spans="2:4" ht="13.8" x14ac:dyDescent="0.3">
      <c r="B786" s="113"/>
      <c r="C786" s="114"/>
      <c r="D786" s="113"/>
    </row>
    <row r="787" spans="2:4" ht="13.8" x14ac:dyDescent="0.3">
      <c r="B787" s="113"/>
      <c r="C787" s="114"/>
      <c r="D787" s="113"/>
    </row>
    <row r="788" spans="2:4" ht="13.8" x14ac:dyDescent="0.3">
      <c r="B788" s="113"/>
      <c r="C788" s="114"/>
      <c r="D788" s="113"/>
    </row>
    <row r="789" spans="2:4" ht="13.8" x14ac:dyDescent="0.3">
      <c r="B789" s="113"/>
      <c r="C789" s="114"/>
      <c r="D789" s="113"/>
    </row>
    <row r="790" spans="2:4" ht="13.8" x14ac:dyDescent="0.3">
      <c r="B790" s="113"/>
      <c r="C790" s="114"/>
      <c r="D790" s="113"/>
    </row>
    <row r="791" spans="2:4" ht="13.8" x14ac:dyDescent="0.3">
      <c r="B791" s="113"/>
      <c r="C791" s="114"/>
      <c r="D791" s="113"/>
    </row>
    <row r="792" spans="2:4" ht="13.8" x14ac:dyDescent="0.3">
      <c r="B792" s="113"/>
      <c r="C792" s="114"/>
      <c r="D792" s="113"/>
    </row>
    <row r="793" spans="2:4" ht="13.8" x14ac:dyDescent="0.3">
      <c r="B793" s="113"/>
      <c r="C793" s="114"/>
      <c r="D793" s="113"/>
    </row>
    <row r="794" spans="2:4" ht="13.8" x14ac:dyDescent="0.3">
      <c r="B794" s="113"/>
      <c r="C794" s="114"/>
      <c r="D794" s="113"/>
    </row>
    <row r="795" spans="2:4" ht="13.8" x14ac:dyDescent="0.3">
      <c r="B795" s="113"/>
      <c r="C795" s="114"/>
      <c r="D795" s="113"/>
    </row>
    <row r="796" spans="2:4" ht="13.8" x14ac:dyDescent="0.3">
      <c r="B796" s="113"/>
      <c r="C796" s="114"/>
      <c r="D796" s="113"/>
    </row>
    <row r="797" spans="2:4" ht="13.8" x14ac:dyDescent="0.3">
      <c r="B797" s="113"/>
      <c r="C797" s="114"/>
      <c r="D797" s="113"/>
    </row>
    <row r="798" spans="2:4" ht="13.8" x14ac:dyDescent="0.3">
      <c r="B798" s="113"/>
      <c r="C798" s="114"/>
      <c r="D798" s="113"/>
    </row>
    <row r="799" spans="2:4" ht="13.8" x14ac:dyDescent="0.3">
      <c r="B799" s="113"/>
      <c r="C799" s="114"/>
      <c r="D799" s="113"/>
    </row>
    <row r="800" spans="2:4" ht="13.8" x14ac:dyDescent="0.3">
      <c r="B800" s="113"/>
      <c r="C800" s="114"/>
      <c r="D800" s="113"/>
    </row>
    <row r="801" spans="2:4" ht="13.8" x14ac:dyDescent="0.3">
      <c r="B801" s="113"/>
      <c r="C801" s="114"/>
      <c r="D801" s="113"/>
    </row>
    <row r="802" spans="2:4" ht="13.8" x14ac:dyDescent="0.3">
      <c r="B802" s="113"/>
      <c r="C802" s="114"/>
      <c r="D802" s="113"/>
    </row>
    <row r="803" spans="2:4" ht="13.8" x14ac:dyDescent="0.3">
      <c r="B803" s="113"/>
      <c r="C803" s="114"/>
      <c r="D803" s="113"/>
    </row>
    <row r="804" spans="2:4" ht="13.8" x14ac:dyDescent="0.3">
      <c r="B804" s="113"/>
      <c r="C804" s="114"/>
      <c r="D804" s="113"/>
    </row>
    <row r="805" spans="2:4" ht="13.8" x14ac:dyDescent="0.3">
      <c r="B805" s="113"/>
      <c r="C805" s="114"/>
      <c r="D805" s="113"/>
    </row>
    <row r="806" spans="2:4" ht="13.8" x14ac:dyDescent="0.3">
      <c r="B806" s="113"/>
      <c r="C806" s="114"/>
      <c r="D806" s="113"/>
    </row>
    <row r="807" spans="2:4" ht="13.8" x14ac:dyDescent="0.3">
      <c r="B807" s="113"/>
      <c r="C807" s="114"/>
      <c r="D807" s="113"/>
    </row>
    <row r="808" spans="2:4" ht="13.8" x14ac:dyDescent="0.3">
      <c r="B808" s="113"/>
      <c r="C808" s="114"/>
      <c r="D808" s="113"/>
    </row>
    <row r="809" spans="2:4" ht="13.8" x14ac:dyDescent="0.3">
      <c r="B809" s="113"/>
      <c r="C809" s="114"/>
      <c r="D809" s="113"/>
    </row>
    <row r="810" spans="2:4" ht="13.8" x14ac:dyDescent="0.3">
      <c r="B810" s="113"/>
      <c r="C810" s="114"/>
      <c r="D810" s="113"/>
    </row>
    <row r="811" spans="2:4" ht="13.8" x14ac:dyDescent="0.3">
      <c r="B811" s="113"/>
      <c r="C811" s="114"/>
      <c r="D811" s="113"/>
    </row>
    <row r="812" spans="2:4" ht="13.8" x14ac:dyDescent="0.3">
      <c r="B812" s="113"/>
      <c r="C812" s="114"/>
      <c r="D812" s="113"/>
    </row>
    <row r="813" spans="2:4" ht="13.8" x14ac:dyDescent="0.3">
      <c r="B813" s="113"/>
      <c r="C813" s="114"/>
      <c r="D813" s="113"/>
    </row>
    <row r="814" spans="2:4" ht="13.8" x14ac:dyDescent="0.3">
      <c r="B814" s="113"/>
      <c r="C814" s="114"/>
      <c r="D814" s="113"/>
    </row>
    <row r="815" spans="2:4" ht="13.8" x14ac:dyDescent="0.3">
      <c r="B815" s="113"/>
      <c r="C815" s="114"/>
      <c r="D815" s="113"/>
    </row>
    <row r="816" spans="2:4" ht="13.8" x14ac:dyDescent="0.3">
      <c r="B816" s="113"/>
      <c r="C816" s="114"/>
      <c r="D816" s="113"/>
    </row>
    <row r="817" spans="2:4" ht="13.8" x14ac:dyDescent="0.3">
      <c r="B817" s="113"/>
      <c r="C817" s="114"/>
      <c r="D817" s="113"/>
    </row>
    <row r="818" spans="2:4" ht="13.8" x14ac:dyDescent="0.3">
      <c r="B818" s="113"/>
      <c r="C818" s="114"/>
      <c r="D818" s="113"/>
    </row>
    <row r="819" spans="2:4" ht="13.8" x14ac:dyDescent="0.3">
      <c r="B819" s="113"/>
      <c r="C819" s="114"/>
      <c r="D819" s="113"/>
    </row>
    <row r="820" spans="2:4" ht="13.8" x14ac:dyDescent="0.3">
      <c r="B820" s="113"/>
      <c r="C820" s="114"/>
      <c r="D820" s="113"/>
    </row>
    <row r="821" spans="2:4" ht="13.8" x14ac:dyDescent="0.3">
      <c r="B821" s="113"/>
      <c r="C821" s="114"/>
      <c r="D821" s="113"/>
    </row>
    <row r="822" spans="2:4" ht="13.8" x14ac:dyDescent="0.3">
      <c r="B822" s="113"/>
      <c r="C822" s="114"/>
      <c r="D822" s="113"/>
    </row>
    <row r="823" spans="2:4" ht="13.8" x14ac:dyDescent="0.3">
      <c r="B823" s="113"/>
      <c r="C823" s="114"/>
      <c r="D823" s="113"/>
    </row>
    <row r="824" spans="2:4" ht="13.8" x14ac:dyDescent="0.3">
      <c r="B824" s="113"/>
      <c r="C824" s="114"/>
      <c r="D824" s="113"/>
    </row>
    <row r="825" spans="2:4" ht="13.8" x14ac:dyDescent="0.3">
      <c r="B825" s="113"/>
      <c r="C825" s="114"/>
      <c r="D825" s="113"/>
    </row>
    <row r="826" spans="2:4" ht="13.8" x14ac:dyDescent="0.3">
      <c r="B826" s="113"/>
      <c r="C826" s="114"/>
      <c r="D826" s="113"/>
    </row>
    <row r="827" spans="2:4" ht="13.8" x14ac:dyDescent="0.3">
      <c r="B827" s="113"/>
      <c r="C827" s="114"/>
      <c r="D827" s="113"/>
    </row>
    <row r="828" spans="2:4" ht="13.8" x14ac:dyDescent="0.3">
      <c r="B828" s="113"/>
      <c r="C828" s="114"/>
      <c r="D828" s="113"/>
    </row>
    <row r="829" spans="2:4" ht="13.8" x14ac:dyDescent="0.3">
      <c r="B829" s="113"/>
      <c r="C829" s="114"/>
      <c r="D829" s="113"/>
    </row>
    <row r="830" spans="2:4" ht="13.8" x14ac:dyDescent="0.3">
      <c r="B830" s="113"/>
      <c r="C830" s="114"/>
      <c r="D830" s="113"/>
    </row>
    <row r="831" spans="2:4" ht="13.8" x14ac:dyDescent="0.3">
      <c r="B831" s="113"/>
      <c r="C831" s="114"/>
      <c r="D831" s="113"/>
    </row>
    <row r="832" spans="2:4" ht="13.8" x14ac:dyDescent="0.3">
      <c r="B832" s="113"/>
      <c r="C832" s="114"/>
      <c r="D832" s="113"/>
    </row>
    <row r="833" spans="2:4" ht="13.8" x14ac:dyDescent="0.3">
      <c r="B833" s="113"/>
      <c r="C833" s="114"/>
      <c r="D833" s="113"/>
    </row>
    <row r="834" spans="2:4" ht="13.8" x14ac:dyDescent="0.3">
      <c r="B834" s="113"/>
      <c r="C834" s="114"/>
      <c r="D834" s="113"/>
    </row>
    <row r="835" spans="2:4" ht="13.8" x14ac:dyDescent="0.3">
      <c r="B835" s="113"/>
      <c r="C835" s="114"/>
      <c r="D835" s="113"/>
    </row>
    <row r="836" spans="2:4" ht="13.8" x14ac:dyDescent="0.3">
      <c r="B836" s="113"/>
      <c r="C836" s="114"/>
      <c r="D836" s="113"/>
    </row>
    <row r="837" spans="2:4" ht="13.8" x14ac:dyDescent="0.3">
      <c r="B837" s="113"/>
      <c r="C837" s="114"/>
      <c r="D837" s="113"/>
    </row>
    <row r="838" spans="2:4" ht="13.8" x14ac:dyDescent="0.3">
      <c r="B838" s="113"/>
      <c r="C838" s="114"/>
      <c r="D838" s="113"/>
    </row>
    <row r="839" spans="2:4" ht="13.8" x14ac:dyDescent="0.3">
      <c r="B839" s="113"/>
      <c r="C839" s="114"/>
      <c r="D839" s="113"/>
    </row>
    <row r="840" spans="2:4" ht="13.8" x14ac:dyDescent="0.3">
      <c r="B840" s="113"/>
      <c r="C840" s="114"/>
      <c r="D840" s="113"/>
    </row>
    <row r="841" spans="2:4" ht="13.8" x14ac:dyDescent="0.3">
      <c r="B841" s="113"/>
      <c r="C841" s="114"/>
      <c r="D841" s="113"/>
    </row>
    <row r="842" spans="2:4" ht="13.8" x14ac:dyDescent="0.3">
      <c r="B842" s="113"/>
      <c r="C842" s="114"/>
      <c r="D842" s="113"/>
    </row>
    <row r="843" spans="2:4" ht="13.8" x14ac:dyDescent="0.3">
      <c r="B843" s="113"/>
      <c r="C843" s="114"/>
      <c r="D843" s="113"/>
    </row>
    <row r="844" spans="2:4" ht="13.8" x14ac:dyDescent="0.3">
      <c r="B844" s="113"/>
      <c r="C844" s="114"/>
      <c r="D844" s="113"/>
    </row>
    <row r="845" spans="2:4" ht="13.8" x14ac:dyDescent="0.3">
      <c r="B845" s="113"/>
      <c r="C845" s="114"/>
      <c r="D845" s="113"/>
    </row>
    <row r="846" spans="2:4" ht="13.8" x14ac:dyDescent="0.3">
      <c r="B846" s="113"/>
      <c r="C846" s="114"/>
      <c r="D846" s="113"/>
    </row>
    <row r="847" spans="2:4" ht="13.8" x14ac:dyDescent="0.3">
      <c r="B847" s="113"/>
      <c r="C847" s="114"/>
      <c r="D847" s="113"/>
    </row>
    <row r="848" spans="2:4" ht="13.8" x14ac:dyDescent="0.3">
      <c r="B848" s="113"/>
      <c r="C848" s="114"/>
      <c r="D848" s="113"/>
    </row>
    <row r="849" spans="2:4" ht="13.8" x14ac:dyDescent="0.3">
      <c r="B849" s="113"/>
      <c r="C849" s="114"/>
      <c r="D849" s="113"/>
    </row>
    <row r="850" spans="2:4" ht="13.8" x14ac:dyDescent="0.3">
      <c r="B850" s="113"/>
      <c r="C850" s="114"/>
      <c r="D850" s="113"/>
    </row>
    <row r="851" spans="2:4" ht="13.8" x14ac:dyDescent="0.3">
      <c r="B851" s="113"/>
      <c r="C851" s="114"/>
      <c r="D851" s="113"/>
    </row>
    <row r="852" spans="2:4" ht="13.8" x14ac:dyDescent="0.3">
      <c r="B852" s="113"/>
      <c r="C852" s="114"/>
      <c r="D852" s="113"/>
    </row>
    <row r="853" spans="2:4" ht="13.8" x14ac:dyDescent="0.3">
      <c r="B853" s="113"/>
      <c r="C853" s="114"/>
      <c r="D853" s="113"/>
    </row>
    <row r="854" spans="2:4" ht="13.8" x14ac:dyDescent="0.3">
      <c r="B854" s="113"/>
      <c r="C854" s="114"/>
      <c r="D854" s="113"/>
    </row>
    <row r="855" spans="2:4" ht="13.8" x14ac:dyDescent="0.3">
      <c r="B855" s="113"/>
      <c r="C855" s="114"/>
      <c r="D855" s="113"/>
    </row>
    <row r="856" spans="2:4" ht="13.8" x14ac:dyDescent="0.3">
      <c r="B856" s="113"/>
      <c r="C856" s="114"/>
      <c r="D856" s="113"/>
    </row>
    <row r="857" spans="2:4" ht="13.8" x14ac:dyDescent="0.3">
      <c r="B857" s="113"/>
      <c r="C857" s="114"/>
      <c r="D857" s="113"/>
    </row>
    <row r="858" spans="2:4" ht="13.8" x14ac:dyDescent="0.3">
      <c r="B858" s="113"/>
      <c r="C858" s="114"/>
      <c r="D858" s="113"/>
    </row>
    <row r="859" spans="2:4" ht="13.8" x14ac:dyDescent="0.3">
      <c r="B859" s="113"/>
      <c r="C859" s="114"/>
      <c r="D859" s="113"/>
    </row>
    <row r="860" spans="2:4" ht="13.8" x14ac:dyDescent="0.3">
      <c r="B860" s="113"/>
      <c r="C860" s="114"/>
      <c r="D860" s="113"/>
    </row>
    <row r="861" spans="2:4" ht="13.8" x14ac:dyDescent="0.3">
      <c r="B861" s="113"/>
      <c r="C861" s="114"/>
      <c r="D861" s="113"/>
    </row>
    <row r="862" spans="2:4" ht="13.8" x14ac:dyDescent="0.3">
      <c r="B862" s="113"/>
      <c r="C862" s="114"/>
      <c r="D862" s="113"/>
    </row>
    <row r="863" spans="2:4" ht="13.8" x14ac:dyDescent="0.3">
      <c r="B863" s="113"/>
      <c r="C863" s="114"/>
      <c r="D863" s="113"/>
    </row>
    <row r="864" spans="2:4" ht="13.8" x14ac:dyDescent="0.3">
      <c r="B864" s="113"/>
      <c r="C864" s="114"/>
      <c r="D864" s="113"/>
    </row>
    <row r="865" spans="2:4" ht="13.8" x14ac:dyDescent="0.3">
      <c r="B865" s="113"/>
      <c r="C865" s="114"/>
      <c r="D865" s="113"/>
    </row>
    <row r="866" spans="2:4" ht="13.8" x14ac:dyDescent="0.3">
      <c r="B866" s="113"/>
      <c r="C866" s="114"/>
      <c r="D866" s="113"/>
    </row>
    <row r="867" spans="2:4" ht="13.8" x14ac:dyDescent="0.3">
      <c r="B867" s="113"/>
      <c r="C867" s="114"/>
      <c r="D867" s="113"/>
    </row>
    <row r="868" spans="2:4" ht="13.8" x14ac:dyDescent="0.3">
      <c r="B868" s="113"/>
      <c r="C868" s="114"/>
      <c r="D868" s="113"/>
    </row>
    <row r="869" spans="2:4" ht="13.8" x14ac:dyDescent="0.3">
      <c r="B869" s="113"/>
      <c r="C869" s="114"/>
      <c r="D869" s="113"/>
    </row>
    <row r="870" spans="2:4" ht="13.8" x14ac:dyDescent="0.3">
      <c r="B870" s="113"/>
      <c r="C870" s="114"/>
      <c r="D870" s="113"/>
    </row>
    <row r="871" spans="2:4" ht="13.8" x14ac:dyDescent="0.3">
      <c r="B871" s="113"/>
      <c r="C871" s="114"/>
      <c r="D871" s="113"/>
    </row>
    <row r="872" spans="2:4" ht="13.8" x14ac:dyDescent="0.3">
      <c r="B872" s="113"/>
      <c r="C872" s="114"/>
      <c r="D872" s="113"/>
    </row>
    <row r="873" spans="2:4" ht="13.8" x14ac:dyDescent="0.3">
      <c r="B873" s="113"/>
      <c r="C873" s="114"/>
      <c r="D873" s="113"/>
    </row>
    <row r="874" spans="2:4" ht="13.8" x14ac:dyDescent="0.3">
      <c r="B874" s="113"/>
      <c r="C874" s="114"/>
      <c r="D874" s="113"/>
    </row>
    <row r="875" spans="2:4" ht="13.8" x14ac:dyDescent="0.3">
      <c r="B875" s="113"/>
      <c r="C875" s="114"/>
      <c r="D875" s="113"/>
    </row>
    <row r="876" spans="2:4" ht="13.8" x14ac:dyDescent="0.3">
      <c r="B876" s="113"/>
      <c r="C876" s="114"/>
      <c r="D876" s="113"/>
    </row>
    <row r="877" spans="2:4" ht="13.8" x14ac:dyDescent="0.3">
      <c r="B877" s="113"/>
      <c r="C877" s="114"/>
      <c r="D877" s="113"/>
    </row>
    <row r="878" spans="2:4" ht="13.8" x14ac:dyDescent="0.3">
      <c r="B878" s="113"/>
      <c r="C878" s="114"/>
      <c r="D878" s="113"/>
    </row>
    <row r="879" spans="2:4" ht="13.8" x14ac:dyDescent="0.3">
      <c r="B879" s="113"/>
      <c r="C879" s="114"/>
      <c r="D879" s="113"/>
    </row>
    <row r="880" spans="2:4" ht="13.8" x14ac:dyDescent="0.3">
      <c r="B880" s="113"/>
      <c r="C880" s="114"/>
      <c r="D880" s="113"/>
    </row>
    <row r="881" spans="2:4" ht="13.8" x14ac:dyDescent="0.3">
      <c r="B881" s="113"/>
      <c r="C881" s="114"/>
      <c r="D881" s="113"/>
    </row>
    <row r="882" spans="2:4" ht="13.8" x14ac:dyDescent="0.3">
      <c r="B882" s="113"/>
      <c r="C882" s="114"/>
      <c r="D882" s="113"/>
    </row>
    <row r="883" spans="2:4" ht="13.8" x14ac:dyDescent="0.3">
      <c r="B883" s="113"/>
      <c r="C883" s="114"/>
      <c r="D883" s="113"/>
    </row>
    <row r="884" spans="2:4" ht="13.8" x14ac:dyDescent="0.3">
      <c r="B884" s="113"/>
      <c r="C884" s="114"/>
      <c r="D884" s="113"/>
    </row>
    <row r="885" spans="2:4" ht="13.8" x14ac:dyDescent="0.3">
      <c r="B885" s="113"/>
      <c r="C885" s="114"/>
      <c r="D885" s="113"/>
    </row>
    <row r="886" spans="2:4" ht="13.8" x14ac:dyDescent="0.3">
      <c r="B886" s="113"/>
      <c r="C886" s="114"/>
      <c r="D886" s="113"/>
    </row>
    <row r="887" spans="2:4" ht="13.8" x14ac:dyDescent="0.3">
      <c r="B887" s="113"/>
      <c r="C887" s="114"/>
      <c r="D887" s="113"/>
    </row>
    <row r="888" spans="2:4" ht="13.8" x14ac:dyDescent="0.3">
      <c r="B888" s="113"/>
      <c r="C888" s="114"/>
      <c r="D888" s="113"/>
    </row>
    <row r="889" spans="2:4" ht="13.8" x14ac:dyDescent="0.3">
      <c r="B889" s="113"/>
      <c r="C889" s="114"/>
      <c r="D889" s="113"/>
    </row>
    <row r="890" spans="2:4" ht="13.8" x14ac:dyDescent="0.3">
      <c r="B890" s="113"/>
      <c r="C890" s="114"/>
      <c r="D890" s="113"/>
    </row>
    <row r="891" spans="2:4" ht="13.8" x14ac:dyDescent="0.3">
      <c r="B891" s="113"/>
      <c r="C891" s="114"/>
      <c r="D891" s="113"/>
    </row>
    <row r="892" spans="2:4" ht="13.8" x14ac:dyDescent="0.3">
      <c r="B892" s="113"/>
      <c r="C892" s="114"/>
      <c r="D892" s="113"/>
    </row>
    <row r="893" spans="2:4" ht="13.8" x14ac:dyDescent="0.3">
      <c r="B893" s="113"/>
      <c r="C893" s="114"/>
      <c r="D893" s="113"/>
    </row>
    <row r="894" spans="2:4" ht="13.8" x14ac:dyDescent="0.3">
      <c r="B894" s="113"/>
      <c r="C894" s="114"/>
      <c r="D894" s="113"/>
    </row>
    <row r="895" spans="2:4" ht="13.8" x14ac:dyDescent="0.3">
      <c r="B895" s="113"/>
      <c r="C895" s="114"/>
      <c r="D895" s="113"/>
    </row>
    <row r="896" spans="2:4" ht="13.8" x14ac:dyDescent="0.3">
      <c r="B896" s="113"/>
      <c r="C896" s="114"/>
      <c r="D896" s="113"/>
    </row>
    <row r="897" spans="2:4" ht="13.8" x14ac:dyDescent="0.3">
      <c r="B897" s="113"/>
      <c r="C897" s="114"/>
      <c r="D897" s="113"/>
    </row>
    <row r="898" spans="2:4" ht="13.8" x14ac:dyDescent="0.3">
      <c r="B898" s="113"/>
      <c r="C898" s="114"/>
      <c r="D898" s="113"/>
    </row>
    <row r="899" spans="2:4" ht="13.8" x14ac:dyDescent="0.3">
      <c r="B899" s="113"/>
      <c r="C899" s="114"/>
      <c r="D899" s="113"/>
    </row>
    <row r="900" spans="2:4" ht="13.8" x14ac:dyDescent="0.3">
      <c r="B900" s="113"/>
      <c r="C900" s="114"/>
      <c r="D900" s="113"/>
    </row>
    <row r="901" spans="2:4" ht="13.8" x14ac:dyDescent="0.3">
      <c r="B901" s="113"/>
      <c r="C901" s="114"/>
      <c r="D901" s="113"/>
    </row>
    <row r="902" spans="2:4" ht="13.8" x14ac:dyDescent="0.3">
      <c r="B902" s="113"/>
      <c r="C902" s="114"/>
      <c r="D902" s="113"/>
    </row>
    <row r="903" spans="2:4" ht="13.8" x14ac:dyDescent="0.3">
      <c r="B903" s="113"/>
      <c r="C903" s="114"/>
      <c r="D903" s="113"/>
    </row>
    <row r="904" spans="2:4" ht="13.8" x14ac:dyDescent="0.3">
      <c r="B904" s="113"/>
      <c r="C904" s="114"/>
      <c r="D904" s="113"/>
    </row>
    <row r="905" spans="2:4" ht="13.8" x14ac:dyDescent="0.3">
      <c r="B905" s="113"/>
      <c r="C905" s="114"/>
      <c r="D905" s="113"/>
    </row>
    <row r="906" spans="2:4" ht="13.8" x14ac:dyDescent="0.3">
      <c r="B906" s="113"/>
      <c r="C906" s="114"/>
      <c r="D906" s="113"/>
    </row>
    <row r="907" spans="2:4" ht="13.8" x14ac:dyDescent="0.3">
      <c r="B907" s="113"/>
      <c r="C907" s="114"/>
      <c r="D907" s="113"/>
    </row>
    <row r="908" spans="2:4" ht="13.8" x14ac:dyDescent="0.3">
      <c r="B908" s="113"/>
      <c r="C908" s="114"/>
      <c r="D908" s="113"/>
    </row>
    <row r="909" spans="2:4" ht="13.8" x14ac:dyDescent="0.3">
      <c r="B909" s="113"/>
      <c r="C909" s="114"/>
      <c r="D909" s="113"/>
    </row>
    <row r="910" spans="2:4" ht="13.8" x14ac:dyDescent="0.3">
      <c r="B910" s="113"/>
      <c r="C910" s="114"/>
      <c r="D910" s="113"/>
    </row>
    <row r="911" spans="2:4" ht="13.8" x14ac:dyDescent="0.3">
      <c r="B911" s="113"/>
      <c r="C911" s="114"/>
      <c r="D911" s="113"/>
    </row>
    <row r="912" spans="2:4" ht="13.8" x14ac:dyDescent="0.3">
      <c r="B912" s="113"/>
      <c r="C912" s="114"/>
      <c r="D912" s="113"/>
    </row>
    <row r="913" spans="2:4" ht="13.8" x14ac:dyDescent="0.3">
      <c r="B913" s="113"/>
      <c r="C913" s="114"/>
      <c r="D913" s="113"/>
    </row>
    <row r="914" spans="2:4" ht="13.8" x14ac:dyDescent="0.3">
      <c r="B914" s="113"/>
      <c r="C914" s="114"/>
      <c r="D914" s="113"/>
    </row>
    <row r="915" spans="2:4" ht="13.8" x14ac:dyDescent="0.3">
      <c r="B915" s="113"/>
      <c r="C915" s="114"/>
      <c r="D915" s="113"/>
    </row>
    <row r="916" spans="2:4" ht="13.8" x14ac:dyDescent="0.3">
      <c r="B916" s="113"/>
      <c r="C916" s="114"/>
      <c r="D916" s="113"/>
    </row>
    <row r="917" spans="2:4" ht="13.8" x14ac:dyDescent="0.3">
      <c r="B917" s="113"/>
      <c r="C917" s="114"/>
      <c r="D917" s="113"/>
    </row>
    <row r="918" spans="2:4" ht="13.8" x14ac:dyDescent="0.3">
      <c r="B918" s="113"/>
      <c r="C918" s="114"/>
      <c r="D918" s="113"/>
    </row>
    <row r="919" spans="2:4" ht="13.8" x14ac:dyDescent="0.3">
      <c r="B919" s="113"/>
      <c r="C919" s="114"/>
      <c r="D919" s="113"/>
    </row>
    <row r="920" spans="2:4" ht="13.8" x14ac:dyDescent="0.3">
      <c r="B920" s="113"/>
      <c r="C920" s="114"/>
      <c r="D920" s="113"/>
    </row>
    <row r="921" spans="2:4" ht="13.8" x14ac:dyDescent="0.3">
      <c r="B921" s="113"/>
      <c r="C921" s="114"/>
      <c r="D921" s="113"/>
    </row>
    <row r="922" spans="2:4" ht="13.8" x14ac:dyDescent="0.3">
      <c r="B922" s="113"/>
      <c r="C922" s="114"/>
      <c r="D922" s="113"/>
    </row>
    <row r="923" spans="2:4" ht="13.8" x14ac:dyDescent="0.3">
      <c r="B923" s="113"/>
      <c r="C923" s="114"/>
      <c r="D923" s="113"/>
    </row>
    <row r="924" spans="2:4" ht="13.8" x14ac:dyDescent="0.3">
      <c r="B924" s="113"/>
      <c r="C924" s="114"/>
      <c r="D924" s="113"/>
    </row>
    <row r="925" spans="2:4" ht="13.8" x14ac:dyDescent="0.3">
      <c r="B925" s="113"/>
      <c r="C925" s="114"/>
      <c r="D925" s="113"/>
    </row>
    <row r="926" spans="2:4" ht="13.8" x14ac:dyDescent="0.3">
      <c r="B926" s="113"/>
      <c r="C926" s="114"/>
      <c r="D926" s="113"/>
    </row>
    <row r="927" spans="2:4" ht="13.8" x14ac:dyDescent="0.3">
      <c r="B927" s="113"/>
      <c r="C927" s="114"/>
      <c r="D927" s="113"/>
    </row>
    <row r="928" spans="2:4" ht="13.8" x14ac:dyDescent="0.3">
      <c r="B928" s="113"/>
      <c r="C928" s="114"/>
      <c r="D928" s="113"/>
    </row>
    <row r="929" spans="2:4" ht="13.8" x14ac:dyDescent="0.3">
      <c r="B929" s="113"/>
      <c r="C929" s="114"/>
      <c r="D929" s="113"/>
    </row>
    <row r="930" spans="2:4" ht="13.8" x14ac:dyDescent="0.3">
      <c r="B930" s="113"/>
      <c r="C930" s="114"/>
      <c r="D930" s="113"/>
    </row>
    <row r="931" spans="2:4" ht="13.8" x14ac:dyDescent="0.3">
      <c r="B931" s="113"/>
      <c r="C931" s="114"/>
      <c r="D931" s="113"/>
    </row>
    <row r="932" spans="2:4" ht="13.8" x14ac:dyDescent="0.3">
      <c r="B932" s="113"/>
      <c r="C932" s="114"/>
      <c r="D932" s="113"/>
    </row>
    <row r="933" spans="2:4" ht="13.8" x14ac:dyDescent="0.3">
      <c r="B933" s="113"/>
      <c r="C933" s="114"/>
      <c r="D933" s="113"/>
    </row>
    <row r="934" spans="2:4" ht="13.8" x14ac:dyDescent="0.3">
      <c r="B934" s="113"/>
      <c r="C934" s="114"/>
      <c r="D934" s="113"/>
    </row>
    <row r="935" spans="2:4" ht="13.8" x14ac:dyDescent="0.3">
      <c r="B935" s="113"/>
      <c r="C935" s="114"/>
      <c r="D935" s="113"/>
    </row>
    <row r="936" spans="2:4" ht="13.8" x14ac:dyDescent="0.3">
      <c r="B936" s="113"/>
      <c r="C936" s="114"/>
      <c r="D936" s="113"/>
    </row>
    <row r="937" spans="2:4" ht="13.8" x14ac:dyDescent="0.3">
      <c r="B937" s="113"/>
      <c r="C937" s="114"/>
      <c r="D937" s="113"/>
    </row>
    <row r="938" spans="2:4" ht="13.8" x14ac:dyDescent="0.3">
      <c r="B938" s="113"/>
      <c r="C938" s="114"/>
      <c r="D938" s="113"/>
    </row>
    <row r="939" spans="2:4" ht="13.8" x14ac:dyDescent="0.3">
      <c r="B939" s="113"/>
      <c r="C939" s="114"/>
      <c r="D939" s="113"/>
    </row>
    <row r="940" spans="2:4" ht="13.8" x14ac:dyDescent="0.3">
      <c r="B940" s="113"/>
      <c r="C940" s="114"/>
      <c r="D940" s="113"/>
    </row>
    <row r="941" spans="2:4" ht="13.8" x14ac:dyDescent="0.3">
      <c r="B941" s="113"/>
      <c r="C941" s="114"/>
      <c r="D941" s="113"/>
    </row>
    <row r="942" spans="2:4" ht="13.8" x14ac:dyDescent="0.3">
      <c r="B942" s="113"/>
      <c r="C942" s="114"/>
      <c r="D942" s="113"/>
    </row>
    <row r="943" spans="2:4" ht="13.8" x14ac:dyDescent="0.3">
      <c r="B943" s="113"/>
      <c r="C943" s="114"/>
      <c r="D943" s="113"/>
    </row>
    <row r="944" spans="2:4" ht="13.8" x14ac:dyDescent="0.3">
      <c r="B944" s="113"/>
      <c r="C944" s="114"/>
      <c r="D944" s="113"/>
    </row>
    <row r="945" spans="2:4" ht="13.8" x14ac:dyDescent="0.3">
      <c r="B945" s="113"/>
      <c r="C945" s="114"/>
      <c r="D945" s="113"/>
    </row>
    <row r="946" spans="2:4" ht="13.8" x14ac:dyDescent="0.3">
      <c r="B946" s="113"/>
      <c r="C946" s="114"/>
      <c r="D946" s="113"/>
    </row>
    <row r="947" spans="2:4" ht="13.8" x14ac:dyDescent="0.3">
      <c r="B947" s="113"/>
      <c r="C947" s="114"/>
      <c r="D947" s="113"/>
    </row>
    <row r="948" spans="2:4" ht="13.8" x14ac:dyDescent="0.3">
      <c r="B948" s="113"/>
      <c r="C948" s="114"/>
      <c r="D948" s="113"/>
    </row>
    <row r="949" spans="2:4" ht="13.8" x14ac:dyDescent="0.3">
      <c r="B949" s="113"/>
      <c r="C949" s="114"/>
      <c r="D949" s="113"/>
    </row>
    <row r="950" spans="2:4" ht="13.8" x14ac:dyDescent="0.3">
      <c r="B950" s="113"/>
      <c r="C950" s="114"/>
      <c r="D950" s="113"/>
    </row>
    <row r="951" spans="2:4" ht="13.8" x14ac:dyDescent="0.3">
      <c r="B951" s="113"/>
      <c r="C951" s="114"/>
      <c r="D951" s="113"/>
    </row>
    <row r="952" spans="2:4" ht="13.8" x14ac:dyDescent="0.3">
      <c r="B952" s="113"/>
      <c r="C952" s="114"/>
      <c r="D952" s="113"/>
    </row>
    <row r="953" spans="2:4" ht="13.8" x14ac:dyDescent="0.3">
      <c r="B953" s="113"/>
      <c r="C953" s="114"/>
      <c r="D953" s="113"/>
    </row>
    <row r="954" spans="2:4" ht="13.8" x14ac:dyDescent="0.3">
      <c r="B954" s="113"/>
      <c r="C954" s="114"/>
      <c r="D954" s="113"/>
    </row>
    <row r="955" spans="2:4" ht="13.8" x14ac:dyDescent="0.3">
      <c r="B955" s="113"/>
      <c r="C955" s="114"/>
      <c r="D955" s="113"/>
    </row>
    <row r="956" spans="2:4" ht="13.8" x14ac:dyDescent="0.3">
      <c r="B956" s="113"/>
      <c r="C956" s="114"/>
      <c r="D956" s="113"/>
    </row>
    <row r="957" spans="2:4" ht="13.8" x14ac:dyDescent="0.3">
      <c r="B957" s="113"/>
      <c r="C957" s="114"/>
      <c r="D957" s="113"/>
    </row>
    <row r="958" spans="2:4" ht="13.8" x14ac:dyDescent="0.3">
      <c r="B958" s="113"/>
      <c r="C958" s="114"/>
      <c r="D958" s="113"/>
    </row>
    <row r="959" spans="2:4" ht="13.8" x14ac:dyDescent="0.3">
      <c r="B959" s="113"/>
      <c r="C959" s="114"/>
      <c r="D959" s="113"/>
    </row>
    <row r="960" spans="2:4" ht="13.8" x14ac:dyDescent="0.3">
      <c r="B960" s="113"/>
      <c r="C960" s="114"/>
      <c r="D960" s="113"/>
    </row>
    <row r="961" spans="2:4" ht="13.8" x14ac:dyDescent="0.3">
      <c r="B961" s="113"/>
      <c r="C961" s="114"/>
      <c r="D961" s="113"/>
    </row>
    <row r="962" spans="2:4" ht="13.8" x14ac:dyDescent="0.3">
      <c r="B962" s="113"/>
      <c r="C962" s="114"/>
      <c r="D962" s="113"/>
    </row>
    <row r="963" spans="2:4" ht="13.8" x14ac:dyDescent="0.3">
      <c r="B963" s="113"/>
      <c r="C963" s="114"/>
      <c r="D963" s="113"/>
    </row>
    <row r="964" spans="2:4" ht="13.8" x14ac:dyDescent="0.3">
      <c r="B964" s="113"/>
      <c r="C964" s="114"/>
      <c r="D964" s="113"/>
    </row>
    <row r="965" spans="2:4" ht="13.8" x14ac:dyDescent="0.3">
      <c r="B965" s="113"/>
      <c r="C965" s="114"/>
      <c r="D965" s="113"/>
    </row>
    <row r="966" spans="2:4" ht="13.8" x14ac:dyDescent="0.3">
      <c r="B966" s="113"/>
      <c r="C966" s="114"/>
      <c r="D966" s="113"/>
    </row>
    <row r="967" spans="2:4" ht="13.8" x14ac:dyDescent="0.3">
      <c r="B967" s="113"/>
      <c r="C967" s="114"/>
      <c r="D967" s="113"/>
    </row>
    <row r="968" spans="2:4" ht="13.8" x14ac:dyDescent="0.3">
      <c r="B968" s="113"/>
      <c r="C968" s="114"/>
      <c r="D968" s="113"/>
    </row>
    <row r="969" spans="2:4" ht="13.8" x14ac:dyDescent="0.3">
      <c r="B969" s="113"/>
      <c r="C969" s="114"/>
      <c r="D969" s="113"/>
    </row>
    <row r="970" spans="2:4" ht="13.8" x14ac:dyDescent="0.3">
      <c r="B970" s="113"/>
      <c r="C970" s="114"/>
      <c r="D970" s="113"/>
    </row>
    <row r="971" spans="2:4" ht="13.8" x14ac:dyDescent="0.3">
      <c r="B971" s="113"/>
      <c r="C971" s="114"/>
      <c r="D971" s="113"/>
    </row>
    <row r="972" spans="2:4" ht="13.8" x14ac:dyDescent="0.3">
      <c r="B972" s="113"/>
      <c r="C972" s="114"/>
      <c r="D972" s="113"/>
    </row>
    <row r="973" spans="2:4" ht="13.8" x14ac:dyDescent="0.3">
      <c r="B973" s="113"/>
      <c r="C973" s="114"/>
      <c r="D973" s="113"/>
    </row>
    <row r="974" spans="2:4" ht="13.8" x14ac:dyDescent="0.3">
      <c r="B974" s="113"/>
      <c r="C974" s="114"/>
      <c r="D974" s="113"/>
    </row>
    <row r="975" spans="2:4" ht="13.8" x14ac:dyDescent="0.3">
      <c r="B975" s="113"/>
      <c r="C975" s="114"/>
      <c r="D975" s="113"/>
    </row>
    <row r="976" spans="2:4" ht="13.8" x14ac:dyDescent="0.3">
      <c r="B976" s="113"/>
      <c r="C976" s="114"/>
      <c r="D976" s="113"/>
    </row>
    <row r="977" spans="2:4" ht="13.8" x14ac:dyDescent="0.3">
      <c r="B977" s="113"/>
      <c r="C977" s="114"/>
      <c r="D977" s="113"/>
    </row>
    <row r="978" spans="2:4" ht="13.8" x14ac:dyDescent="0.3">
      <c r="B978" s="113"/>
      <c r="C978" s="114"/>
      <c r="D978" s="113"/>
    </row>
    <row r="979" spans="2:4" ht="13.8" x14ac:dyDescent="0.3">
      <c r="B979" s="113"/>
      <c r="C979" s="114"/>
      <c r="D979" s="113"/>
    </row>
    <row r="980" spans="2:4" ht="13.8" x14ac:dyDescent="0.3">
      <c r="B980" s="113"/>
      <c r="C980" s="114"/>
      <c r="D980" s="113"/>
    </row>
    <row r="981" spans="2:4" ht="13.8" x14ac:dyDescent="0.3">
      <c r="B981" s="113"/>
      <c r="C981" s="114"/>
      <c r="D981" s="113"/>
    </row>
    <row r="982" spans="2:4" ht="13.8" x14ac:dyDescent="0.3">
      <c r="B982" s="113"/>
      <c r="C982" s="114"/>
      <c r="D982" s="113"/>
    </row>
    <row r="983" spans="2:4" ht="13.8" x14ac:dyDescent="0.3">
      <c r="B983" s="113"/>
      <c r="C983" s="114"/>
      <c r="D983" s="113"/>
    </row>
    <row r="984" spans="2:4" ht="13.8" x14ac:dyDescent="0.3">
      <c r="B984" s="113"/>
      <c r="C984" s="114"/>
      <c r="D984" s="113"/>
    </row>
    <row r="985" spans="2:4" ht="13.8" x14ac:dyDescent="0.3">
      <c r="B985" s="113"/>
      <c r="C985" s="114"/>
      <c r="D985" s="113"/>
    </row>
    <row r="986" spans="2:4" ht="13.8" x14ac:dyDescent="0.3">
      <c r="B986" s="113"/>
      <c r="C986" s="114"/>
      <c r="D986" s="113"/>
    </row>
    <row r="987" spans="2:4" ht="13.8" x14ac:dyDescent="0.3">
      <c r="B987" s="113"/>
      <c r="C987" s="114"/>
      <c r="D987" s="113"/>
    </row>
    <row r="988" spans="2:4" ht="13.8" x14ac:dyDescent="0.3">
      <c r="B988" s="113"/>
      <c r="C988" s="114"/>
      <c r="D988" s="113"/>
    </row>
    <row r="989" spans="2:4" ht="13.8" x14ac:dyDescent="0.3">
      <c r="B989" s="113"/>
      <c r="C989" s="114"/>
      <c r="D989" s="113"/>
    </row>
    <row r="990" spans="2:4" ht="13.8" x14ac:dyDescent="0.3">
      <c r="B990" s="113"/>
      <c r="C990" s="114"/>
      <c r="D990" s="113"/>
    </row>
    <row r="991" spans="2:4" ht="13.8" x14ac:dyDescent="0.3">
      <c r="B991" s="113"/>
      <c r="C991" s="114"/>
      <c r="D991" s="113"/>
    </row>
    <row r="992" spans="2:4" ht="13.8" x14ac:dyDescent="0.3">
      <c r="B992" s="113"/>
      <c r="C992" s="114"/>
      <c r="D992" s="113"/>
    </row>
    <row r="993" spans="2:4" ht="13.8" x14ac:dyDescent="0.3">
      <c r="B993" s="113"/>
      <c r="C993" s="114"/>
      <c r="D993" s="113"/>
    </row>
    <row r="994" spans="2:4" ht="13.8" x14ac:dyDescent="0.3">
      <c r="B994" s="113"/>
      <c r="C994" s="114"/>
      <c r="D994" s="113"/>
    </row>
    <row r="995" spans="2:4" ht="13.8" x14ac:dyDescent="0.3">
      <c r="B995" s="113"/>
      <c r="C995" s="114"/>
      <c r="D995" s="113"/>
    </row>
    <row r="996" spans="2:4" ht="13.8" x14ac:dyDescent="0.3">
      <c r="B996" s="113"/>
      <c r="C996" s="114"/>
      <c r="D996" s="113"/>
    </row>
    <row r="997" spans="2:4" ht="13.8" x14ac:dyDescent="0.3">
      <c r="B997" s="113"/>
      <c r="C997" s="114"/>
      <c r="D997" s="113"/>
    </row>
    <row r="998" spans="2:4" ht="13.8" x14ac:dyDescent="0.3">
      <c r="B998" s="113"/>
      <c r="C998" s="114"/>
      <c r="D998" s="113"/>
    </row>
    <row r="999" spans="2:4" ht="13.8" x14ac:dyDescent="0.3">
      <c r="B999" s="113"/>
      <c r="C999" s="114"/>
      <c r="D999" s="113"/>
    </row>
    <row r="1000" spans="2:4" ht="13.8" x14ac:dyDescent="0.3">
      <c r="B1000" s="113"/>
      <c r="C1000" s="114"/>
      <c r="D1000" s="113"/>
    </row>
    <row r="1001" spans="2:4" ht="13.8" x14ac:dyDescent="0.3">
      <c r="B1001" s="113"/>
      <c r="C1001" s="114"/>
      <c r="D1001" s="113"/>
    </row>
    <row r="1002" spans="2:4" ht="13.8" x14ac:dyDescent="0.3">
      <c r="B1002" s="113"/>
      <c r="C1002" s="114"/>
      <c r="D1002" s="113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CB30-4376-42F4-B9B6-5D5FDF1E72A9}">
  <dimension ref="A1:V1568"/>
  <sheetViews>
    <sheetView zoomScale="115" zoomScaleNormal="115" workbookViewId="0">
      <selection activeCell="M11" sqref="M11"/>
    </sheetView>
  </sheetViews>
  <sheetFormatPr baseColWidth="10" defaultColWidth="9.109375" defaultRowHeight="14.4" x14ac:dyDescent="0.3"/>
  <cols>
    <col min="1" max="1" width="12.33203125" style="1" customWidth="1"/>
    <col min="2" max="2" width="23.6640625" style="14" bestFit="1" customWidth="1"/>
    <col min="3" max="3" width="15.33203125" style="1" customWidth="1"/>
    <col min="4" max="4" width="13.33203125" style="1" customWidth="1"/>
    <col min="5" max="5" width="16.33203125" style="1" customWidth="1"/>
    <col min="6" max="7" width="17" bestFit="1" customWidth="1"/>
    <col min="8" max="8" width="11.5546875" customWidth="1"/>
    <col min="9" max="9" width="10.6640625" customWidth="1"/>
    <col min="10" max="10" width="15.88671875" style="24" customWidth="1"/>
    <col min="11" max="11" width="16.109375" style="24" customWidth="1"/>
    <col min="12" max="12" width="16.33203125" style="24" customWidth="1"/>
    <col min="13" max="13" width="15.44140625" style="25" customWidth="1"/>
    <col min="14" max="14" width="22" hidden="1" customWidth="1"/>
    <col min="15" max="15" width="13.44140625" style="1" hidden="1" customWidth="1"/>
    <col min="16" max="16" width="16.5546875" style="1" hidden="1" customWidth="1"/>
    <col min="17" max="17" width="21.5546875" style="1" hidden="1" customWidth="1"/>
    <col min="18" max="18" width="15.5546875" style="1" hidden="1" customWidth="1"/>
    <col min="19" max="19" width="6.109375" style="1" hidden="1" customWidth="1"/>
    <col min="20" max="20" width="17.44140625" style="1" hidden="1" customWidth="1"/>
    <col min="21" max="21" width="16.5546875" style="1" customWidth="1"/>
    <col min="22" max="22" width="25.88671875" bestFit="1" customWidth="1"/>
  </cols>
  <sheetData>
    <row r="1" spans="1:22" s="17" customFormat="1" x14ac:dyDescent="0.3">
      <c r="A1" s="15" t="s">
        <v>434</v>
      </c>
      <c r="B1" s="28" t="s">
        <v>433</v>
      </c>
      <c r="C1" s="15" t="s">
        <v>435</v>
      </c>
      <c r="D1" s="15" t="s">
        <v>425</v>
      </c>
      <c r="E1" s="15" t="s">
        <v>436</v>
      </c>
      <c r="F1" s="16" t="s">
        <v>426</v>
      </c>
      <c r="G1" s="16" t="s">
        <v>427</v>
      </c>
      <c r="H1" s="16" t="s">
        <v>428</v>
      </c>
      <c r="I1" s="16" t="s">
        <v>429</v>
      </c>
      <c r="J1" s="18" t="s">
        <v>430</v>
      </c>
      <c r="K1" s="18" t="s">
        <v>431</v>
      </c>
      <c r="L1" s="18" t="s">
        <v>432</v>
      </c>
      <c r="M1" s="19" t="s">
        <v>494</v>
      </c>
      <c r="N1" s="16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5</v>
      </c>
      <c r="T1" s="15" t="s">
        <v>424</v>
      </c>
      <c r="U1" s="15" t="s">
        <v>437</v>
      </c>
      <c r="V1" s="15" t="s">
        <v>457</v>
      </c>
    </row>
    <row r="2" spans="1:22" x14ac:dyDescent="0.3">
      <c r="A2" s="2">
        <v>1306266</v>
      </c>
      <c r="B2" s="12">
        <f>+VLOOKUP(Indicateur[[#This Row],[Numero OT]],[1]Raw_data!$D:$E,2,FALSE)</f>
        <v>44186</v>
      </c>
      <c r="C2" s="2">
        <v>250</v>
      </c>
      <c r="D2" s="2">
        <f t="shared" ref="D2:D65" si="0">+C2/1000</f>
        <v>0.25</v>
      </c>
      <c r="E2" s="2" t="s">
        <v>19</v>
      </c>
      <c r="F2" s="3">
        <f>+VLOOKUP(E2,Table1[#All],4,FALSE)</f>
        <v>0.16</v>
      </c>
      <c r="G2" s="3">
        <f>VLOOKUP(E2,Tableau2[#All],4,FALSE)</f>
        <v>6.7400000000000002E-2</v>
      </c>
      <c r="H2" s="4">
        <f>VLOOKUP(E2,Table1[[#All],[Type TRANSPORT]:[% répartition segment 1]],2,FALSE)</f>
        <v>0.3</v>
      </c>
      <c r="I2" s="4">
        <f>VLOOKUP(E2,Tableau2[[#All],[Type TRANSPORT]:[% répartition segment 2]],2,FALSE)</f>
        <v>0.7</v>
      </c>
      <c r="J2" s="20">
        <f>Indicateur[[#This Row],[% rep S1]]*Indicateur[[#This Row],[Taux segement 1]]*Indicateur[[#This Row],[Poids T]]*Indicateur[[#This Row],[Distance en KM]]</f>
        <v>2.4442919999999999</v>
      </c>
      <c r="K2" s="20">
        <f>+Indicateur[[#This Row],[% rep S2]]*Indicateur[[#This Row],[Taux Segement 2]]*Indicateur[[#This Row],[Poids T]]*Indicateur[[#This Row],[Distance en KM]]</f>
        <v>2.402535345</v>
      </c>
      <c r="L2" s="20">
        <f>+Indicateur[[#This Row],[Bilan CO2 S2]]+Indicateur[[#This Row],[Bilan CO2 S1]]</f>
        <v>4.8468273449999995</v>
      </c>
      <c r="M2" s="21">
        <v>92</v>
      </c>
      <c r="N2" s="5" t="s">
        <v>414</v>
      </c>
      <c r="O2" s="2" t="s">
        <v>93</v>
      </c>
      <c r="P2" s="2" t="s">
        <v>415</v>
      </c>
      <c r="Q2" s="2" t="s">
        <v>416</v>
      </c>
      <c r="R2" s="2" t="s">
        <v>417</v>
      </c>
      <c r="S2" s="2">
        <v>13</v>
      </c>
      <c r="T2" s="2" t="s">
        <v>127</v>
      </c>
      <c r="U2" s="6">
        <v>203.691</v>
      </c>
      <c r="V2" s="31">
        <f>(VLOOKUP(E2,Table1[#All],4,FALSE)*VLOOKUP(E2,Table1[[#All],[Type TRANSPORT]:[% répartition segment 1]],2,FALSE)+VLOOKUP(E2,Tableau2[#All],4,FALSE)*VLOOKUP(E2,Tableau2[[#All],[Type TRANSPORT]:[% répartition segment 2]],2,FALSE))*U2*C2/1000</f>
        <v>4.8468273450000003</v>
      </c>
    </row>
    <row r="3" spans="1:22" hidden="1" x14ac:dyDescent="0.3">
      <c r="A3" s="2">
        <v>1307752</v>
      </c>
      <c r="B3" s="12">
        <f>+VLOOKUP(Indicateur[[#This Row],[Numero OT]],[1]Raw_data!$D:$E,2,FALSE)</f>
        <v>44193</v>
      </c>
      <c r="C3" s="2"/>
      <c r="D3" s="2">
        <f t="shared" si="0"/>
        <v>0</v>
      </c>
      <c r="E3" s="2" t="s">
        <v>6</v>
      </c>
      <c r="F3" s="3">
        <f>+VLOOKUP(E3,Table1[#All],4,FALSE)</f>
        <v>0.16</v>
      </c>
      <c r="G3" s="3">
        <f>+VLOOKUP(E3,Tableau2[#All],4,FALSE)</f>
        <v>6.7400000000000002E-2</v>
      </c>
      <c r="H3" s="4">
        <f>VLOOKUP(E3,Table1[[#All],[Type TRANSPORT]:[% répartition segment 1]],2,FALSE)</f>
        <v>0.3</v>
      </c>
      <c r="I3" s="4">
        <f>VLOOKUP(E3,Tableau2[[#All],[Type TRANSPORT]:[% répartition segment 2]],2,FALSE)</f>
        <v>0.7</v>
      </c>
      <c r="J3" s="20">
        <f>Indicateur[[#This Row],[% rep S1]]*Indicateur[[#This Row],[Taux segement 1]]*Indicateur[[#This Row],[Poids T]]*Indicateur[[#This Row],[Distance en KM]]</f>
        <v>0</v>
      </c>
      <c r="K3" s="20">
        <f>+Indicateur[[#This Row],[% rep S2]]*Indicateur[[#This Row],[Taux Segement 2]]*Indicateur[[#This Row],[Poids T]]*Indicateur[[#This Row],[Distance en KM]]</f>
        <v>0</v>
      </c>
      <c r="L3" s="20">
        <f>+Indicateur[[#This Row],[Bilan CO2 S2]]+Indicateur[[#This Row],[Bilan CO2 S1]]</f>
        <v>0</v>
      </c>
      <c r="M3" s="21"/>
      <c r="N3" s="5" t="s">
        <v>214</v>
      </c>
      <c r="O3" s="2" t="s">
        <v>11</v>
      </c>
      <c r="P3" s="2" t="s">
        <v>215</v>
      </c>
      <c r="Q3" s="2" t="s">
        <v>51</v>
      </c>
      <c r="R3" s="2" t="s">
        <v>52</v>
      </c>
      <c r="S3" s="2">
        <v>14</v>
      </c>
      <c r="T3" s="2" t="s">
        <v>53</v>
      </c>
      <c r="U3" s="6">
        <v>837.41300000000001</v>
      </c>
      <c r="V3" s="30">
        <f>(VLOOKUP(E3,Table1[#All],4,FALSE)*VLOOKUP(E3,Table1[[#All],[Type TRANSPORT]:[% répartition segment 1]],2,FALSE)+VLOOKUP(E3,Tableau2[#All],4,FALSE)*VLOOKUP(E3,Tableau2[[#All],[Type TRANSPORT]:[% répartition segment 2]],2,FALSE))*U3*C3/1000</f>
        <v>0</v>
      </c>
    </row>
    <row r="4" spans="1:22" x14ac:dyDescent="0.3">
      <c r="A4" s="2">
        <v>1307754</v>
      </c>
      <c r="B4" s="12">
        <f>+VLOOKUP(Indicateur[[#This Row],[Numero OT]],[1]Raw_data!$D:$E,2,FALSE)</f>
        <v>44193</v>
      </c>
      <c r="C4" s="2">
        <v>150</v>
      </c>
      <c r="D4" s="2">
        <f t="shared" si="0"/>
        <v>0.15</v>
      </c>
      <c r="E4" s="2" t="s">
        <v>6</v>
      </c>
      <c r="F4" s="3">
        <f>+VLOOKUP(E4,Table1[#All],4,FALSE)</f>
        <v>0.16</v>
      </c>
      <c r="G4" s="3">
        <f>+VLOOKUP(E4,Tableau2[#All],4,FALSE)</f>
        <v>6.7400000000000002E-2</v>
      </c>
      <c r="H4" s="4">
        <f>VLOOKUP(E4,Table1[[#All],[Type TRANSPORT]:[% répartition segment 1]],2,FALSE)</f>
        <v>0.3</v>
      </c>
      <c r="I4" s="4">
        <f>VLOOKUP(E4,Tableau2[[#All],[Type TRANSPORT]:[% répartition segment 2]],2,FALSE)</f>
        <v>0.7</v>
      </c>
      <c r="J4" s="20">
        <f>Indicateur[[#This Row],[% rep S1]]*Indicateur[[#This Row],[Taux segement 1]]*Indicateur[[#This Row],[Poids T]]*Indicateur[[#This Row],[Distance en KM]]</f>
        <v>6.0293735999999996</v>
      </c>
      <c r="K4" s="20">
        <f>+Indicateur[[#This Row],[% rep S2]]*Indicateur[[#This Row],[Taux Segement 2]]*Indicateur[[#This Row],[Poids T]]*Indicateur[[#This Row],[Distance en KM]]</f>
        <v>5.9263718010000002</v>
      </c>
      <c r="L4" s="20">
        <f>+Indicateur[[#This Row],[Bilan CO2 S2]]+Indicateur[[#This Row],[Bilan CO2 S1]]</f>
        <v>11.955745401</v>
      </c>
      <c r="M4" s="21">
        <v>210</v>
      </c>
      <c r="N4" s="5" t="s">
        <v>214</v>
      </c>
      <c r="O4" s="2" t="s">
        <v>11</v>
      </c>
      <c r="P4" s="2" t="s">
        <v>215</v>
      </c>
      <c r="Q4" s="2" t="s">
        <v>51</v>
      </c>
      <c r="R4" s="2" t="s">
        <v>52</v>
      </c>
      <c r="S4" s="2">
        <v>14</v>
      </c>
      <c r="T4" s="2" t="s">
        <v>53</v>
      </c>
      <c r="U4" s="6">
        <v>837.41300000000001</v>
      </c>
      <c r="V4" s="30">
        <f>(VLOOKUP(E4,Table1[#All],4,FALSE)*VLOOKUP(E4,Table1[[#All],[Type TRANSPORT]:[% répartition segment 1]],2,FALSE)+VLOOKUP(E4,Tableau2[#All],4,FALSE)*VLOOKUP(E4,Tableau2[[#All],[Type TRANSPORT]:[% répartition segment 2]],2,FALSE))*U4*C4/1000</f>
        <v>11.955745401</v>
      </c>
    </row>
    <row r="5" spans="1:22" x14ac:dyDescent="0.3">
      <c r="A5" s="2">
        <v>1308264</v>
      </c>
      <c r="B5" s="12">
        <f>+VLOOKUP(Indicateur[[#This Row],[Numero OT]],[1]Raw_data!$D:$E,2,FALSE)</f>
        <v>44200</v>
      </c>
      <c r="C5" s="2">
        <v>452</v>
      </c>
      <c r="D5" s="2">
        <f t="shared" si="0"/>
        <v>0.45200000000000001</v>
      </c>
      <c r="E5" s="2" t="s">
        <v>19</v>
      </c>
      <c r="F5" s="3">
        <f>+VLOOKUP(E5,Table1[#All],4,FALSE)</f>
        <v>0.16</v>
      </c>
      <c r="G5" s="3">
        <f>+VLOOKUP(E5,Tableau2[#All],4,FALSE)</f>
        <v>6.7400000000000002E-2</v>
      </c>
      <c r="H5" s="4">
        <f>VLOOKUP(E5,Table1[[#All],[Type TRANSPORT]:[% répartition segment 1]],2,FALSE)</f>
        <v>0.3</v>
      </c>
      <c r="I5" s="4">
        <f>VLOOKUP(E5,Tableau2[[#All],[Type TRANSPORT]:[% répartition segment 2]],2,FALSE)</f>
        <v>0.7</v>
      </c>
      <c r="J5" s="20">
        <f>Indicateur[[#This Row],[% rep S1]]*Indicateur[[#This Row],[Taux segement 1]]*Indicateur[[#This Row],[Poids T]]*Indicateur[[#This Row],[Distance en KM]]</f>
        <v>11.025429888</v>
      </c>
      <c r="K5" s="20">
        <f>+Indicateur[[#This Row],[% rep S2]]*Indicateur[[#This Row],[Taux Segement 2]]*Indicateur[[#This Row],[Poids T]]*Indicateur[[#This Row],[Distance en KM]]</f>
        <v>10.83707879408</v>
      </c>
      <c r="L5" s="20">
        <f>+Indicateur[[#This Row],[Bilan CO2 S2]]+Indicateur[[#This Row],[Bilan CO2 S1]]</f>
        <v>21.862508682079998</v>
      </c>
      <c r="M5" s="21">
        <v>220</v>
      </c>
      <c r="N5" s="5" t="s">
        <v>172</v>
      </c>
      <c r="O5" s="2" t="s">
        <v>173</v>
      </c>
      <c r="P5" s="2" t="s">
        <v>174</v>
      </c>
      <c r="Q5" s="2" t="s">
        <v>10</v>
      </c>
      <c r="R5" s="2" t="s">
        <v>11</v>
      </c>
      <c r="S5" s="2">
        <v>12</v>
      </c>
      <c r="T5" s="2" t="s">
        <v>12</v>
      </c>
      <c r="U5" s="6">
        <v>508.178</v>
      </c>
      <c r="V5" s="30">
        <f>(VLOOKUP(E5,Table1[#All],4,FALSE)*VLOOKUP(E5,Table1[[#All],[Type TRANSPORT]:[% répartition segment 1]],2,FALSE)+VLOOKUP(E5,Tableau2[#All],4,FALSE)*VLOOKUP(E5,Tableau2[[#All],[Type TRANSPORT]:[% répartition segment 2]],2,FALSE))*U5*C5/1000</f>
        <v>21.862508682079998</v>
      </c>
    </row>
    <row r="6" spans="1:22" x14ac:dyDescent="0.3">
      <c r="A6" s="2">
        <v>1308270</v>
      </c>
      <c r="B6" s="12">
        <f>+VLOOKUP(Indicateur[[#This Row],[Numero OT]],[1]Raw_data!$D:$E,2,FALSE)</f>
        <v>44200</v>
      </c>
      <c r="C6" s="2">
        <v>185</v>
      </c>
      <c r="D6" s="2">
        <f t="shared" si="0"/>
        <v>0.185</v>
      </c>
      <c r="E6" s="2" t="s">
        <v>47</v>
      </c>
      <c r="F6" s="3">
        <f>+VLOOKUP(E6,Table1[#All],4,FALSE)</f>
        <v>6.7400000000000002E-2</v>
      </c>
      <c r="G6" s="3">
        <v>0.16</v>
      </c>
      <c r="H6" s="4">
        <f>VLOOKUP(E6,Table1[[#All],[Type TRANSPORT]:[% répartition segment 1]],2,FALSE)</f>
        <v>1</v>
      </c>
      <c r="I6" s="4">
        <f>VLOOKUP(E6,Tableau2[[#All],[Type TRANSPORT]:[% répartition segment 2]],2,FALSE)</f>
        <v>0</v>
      </c>
      <c r="J6" s="20">
        <f>Indicateur[[#This Row],[% rep S1]]*Indicateur[[#This Row],[Taux segement 1]]*Indicateur[[#This Row],[Poids T]]*Indicateur[[#This Row],[Distance en KM]]</f>
        <v>6.7355667649999997</v>
      </c>
      <c r="K6" s="20">
        <f>+Indicateur[[#This Row],[% rep S2]]*Indicateur[[#This Row],[Taux Segement 2]]*Indicateur[[#This Row],[Poids T]]*Indicateur[[#This Row],[Distance en KM]]</f>
        <v>0</v>
      </c>
      <c r="L6" s="20">
        <f>+Indicateur[[#This Row],[Bilan CO2 S2]]+Indicateur[[#This Row],[Bilan CO2 S1]]</f>
        <v>6.7355667649999997</v>
      </c>
      <c r="M6" s="21">
        <v>165</v>
      </c>
      <c r="N6" s="5" t="s">
        <v>175</v>
      </c>
      <c r="O6" s="2" t="s">
        <v>154</v>
      </c>
      <c r="P6" s="2" t="s">
        <v>174</v>
      </c>
      <c r="Q6" s="2" t="s">
        <v>26</v>
      </c>
      <c r="R6" s="2" t="s">
        <v>27</v>
      </c>
      <c r="S6" s="2">
        <v>12</v>
      </c>
      <c r="T6" s="2" t="s">
        <v>28</v>
      </c>
      <c r="U6" s="6">
        <v>540.18499999999995</v>
      </c>
      <c r="V6" s="30">
        <f>(VLOOKUP(E6,Table1[#All],4,FALSE)*VLOOKUP(E6,Table1[[#All],[Type TRANSPORT]:[% répartition segment 1]],2,FALSE)+VLOOKUP(E6,Tableau2[#All],4,FALSE)*VLOOKUP(E6,Tableau2[[#All],[Type TRANSPORT]:[% répartition segment 2]],2,FALSE))*U6*C6/1000</f>
        <v>6.7355667649999997</v>
      </c>
    </row>
    <row r="7" spans="1:22" x14ac:dyDescent="0.3">
      <c r="A7" s="2">
        <v>1309250</v>
      </c>
      <c r="B7" s="12">
        <f>+VLOOKUP(Indicateur[[#This Row],[Numero OT]],[1]Raw_data!$D:$E,2,FALSE)</f>
        <v>44201</v>
      </c>
      <c r="C7" s="2">
        <v>500</v>
      </c>
      <c r="D7" s="2">
        <f t="shared" si="0"/>
        <v>0.5</v>
      </c>
      <c r="E7" s="2" t="s">
        <v>19</v>
      </c>
      <c r="F7" s="3">
        <f>+VLOOKUP(E7,Table1[#All],4,FALSE)</f>
        <v>0.16</v>
      </c>
      <c r="G7" s="3">
        <f>+VLOOKUP(E7,Tableau2[#All],4,FALSE)</f>
        <v>6.7400000000000002E-2</v>
      </c>
      <c r="H7" s="4">
        <f>VLOOKUP(E7,Table1[[#All],[Type TRANSPORT]:[% répartition segment 1]],2,FALSE)</f>
        <v>0.3</v>
      </c>
      <c r="I7" s="4">
        <f>VLOOKUP(E7,Tableau2[[#All],[Type TRANSPORT]:[% répartition segment 2]],2,FALSE)</f>
        <v>0.7</v>
      </c>
      <c r="J7" s="20">
        <f>Indicateur[[#This Row],[% rep S1]]*Indicateur[[#This Row],[Taux segement 1]]*Indicateur[[#This Row],[Poids T]]*Indicateur[[#This Row],[Distance en KM]]</f>
        <v>17.770680000000002</v>
      </c>
      <c r="K7" s="20">
        <f>+Indicateur[[#This Row],[% rep S2]]*Indicateur[[#This Row],[Taux Segement 2]]*Indicateur[[#This Row],[Poids T]]*Indicateur[[#This Row],[Distance en KM]]</f>
        <v>17.467097550000002</v>
      </c>
      <c r="L7" s="20">
        <f>+Indicateur[[#This Row],[Bilan CO2 S2]]+Indicateur[[#This Row],[Bilan CO2 S1]]</f>
        <v>35.237777550000004</v>
      </c>
      <c r="M7" s="21">
        <v>345</v>
      </c>
      <c r="N7" s="5" t="s">
        <v>214</v>
      </c>
      <c r="O7" s="2" t="s">
        <v>11</v>
      </c>
      <c r="P7" s="2" t="s">
        <v>215</v>
      </c>
      <c r="Q7" s="2" t="s">
        <v>216</v>
      </c>
      <c r="R7" s="2" t="s">
        <v>8</v>
      </c>
      <c r="S7" s="2">
        <v>14</v>
      </c>
      <c r="T7" s="2" t="s">
        <v>217</v>
      </c>
      <c r="U7" s="6">
        <v>740.44500000000005</v>
      </c>
      <c r="V7" s="30">
        <f>(VLOOKUP(E7,Table1[#All],4,FALSE)*VLOOKUP(E7,Table1[[#All],[Type TRANSPORT]:[% répartition segment 1]],2,FALSE)+VLOOKUP(E7,Tableau2[#All],4,FALSE)*VLOOKUP(E7,Tableau2[[#All],[Type TRANSPORT]:[% répartition segment 2]],2,FALSE))*U7*C7/1000</f>
        <v>35.237777550000004</v>
      </c>
    </row>
    <row r="8" spans="1:22" x14ac:dyDescent="0.3">
      <c r="A8" s="2">
        <v>1308432</v>
      </c>
      <c r="B8" s="12">
        <f>+VLOOKUP(Indicateur[[#This Row],[Numero OT]],[1]Raw_data!$D:$E,2,FALSE)</f>
        <v>44201</v>
      </c>
      <c r="C8" s="2">
        <v>249</v>
      </c>
      <c r="D8" s="2">
        <f t="shared" si="0"/>
        <v>0.249</v>
      </c>
      <c r="E8" s="2" t="s">
        <v>19</v>
      </c>
      <c r="F8" s="3">
        <f>+VLOOKUP(E8,Table1[#All],4,FALSE)</f>
        <v>0.16</v>
      </c>
      <c r="G8" s="3">
        <f>+VLOOKUP(E8,Tableau2[#All],4,FALSE)</f>
        <v>6.7400000000000002E-2</v>
      </c>
      <c r="H8" s="4">
        <f>VLOOKUP(E8,Table1[[#All],[Type TRANSPORT]:[% répartition segment 1]],2,FALSE)</f>
        <v>0.3</v>
      </c>
      <c r="I8" s="4">
        <f>VLOOKUP(E8,Tableau2[[#All],[Type TRANSPORT]:[% répartition segment 2]],2,FALSE)</f>
        <v>0.7</v>
      </c>
      <c r="J8" s="20">
        <f>Indicateur[[#This Row],[% rep S1]]*Indicateur[[#This Row],[Taux segement 1]]*Indicateur[[#This Row],[Poids T]]*Indicateur[[#This Row],[Distance en KM]]</f>
        <v>5.9988641760000005</v>
      </c>
      <c r="K8" s="20">
        <f>+Indicateur[[#This Row],[% rep S2]]*Indicateur[[#This Row],[Taux Segement 2]]*Indicateur[[#This Row],[Poids T]]*Indicateur[[#This Row],[Distance en KM]]</f>
        <v>5.8963835796599993</v>
      </c>
      <c r="L8" s="20">
        <f>+Indicateur[[#This Row],[Bilan CO2 S2]]+Indicateur[[#This Row],[Bilan CO2 S1]]</f>
        <v>11.89524775566</v>
      </c>
      <c r="M8" s="21">
        <v>220</v>
      </c>
      <c r="N8" s="5" t="s">
        <v>414</v>
      </c>
      <c r="O8" s="2" t="s">
        <v>93</v>
      </c>
      <c r="P8" s="2" t="s">
        <v>415</v>
      </c>
      <c r="Q8" s="2" t="s">
        <v>153</v>
      </c>
      <c r="R8" s="2" t="s">
        <v>154</v>
      </c>
      <c r="S8" s="2">
        <v>15</v>
      </c>
      <c r="T8" s="2" t="s">
        <v>155</v>
      </c>
      <c r="U8" s="6">
        <v>501.91300000000001</v>
      </c>
      <c r="V8" s="30">
        <f>(VLOOKUP(E8,Table1[#All],4,FALSE)*VLOOKUP(E8,Table1[[#All],[Type TRANSPORT]:[% répartition segment 1]],2,FALSE)+VLOOKUP(E8,Tableau2[#All],4,FALSE)*VLOOKUP(E8,Tableau2[[#All],[Type TRANSPORT]:[% répartition segment 2]],2,FALSE))*U8*C8/1000</f>
        <v>11.89524775566</v>
      </c>
    </row>
    <row r="9" spans="1:22" x14ac:dyDescent="0.3">
      <c r="A9" s="2">
        <v>1309609</v>
      </c>
      <c r="B9" s="12">
        <f>+VLOOKUP(Indicateur[[#This Row],[Numero OT]],[1]Raw_data!$D:$E,2,FALSE)</f>
        <v>44203</v>
      </c>
      <c r="C9" s="2">
        <v>1250</v>
      </c>
      <c r="D9" s="2">
        <f t="shared" si="0"/>
        <v>1.25</v>
      </c>
      <c r="E9" s="2" t="s">
        <v>47</v>
      </c>
      <c r="F9" s="3">
        <f>+VLOOKUP(E9,Table1[#All],4,FALSE)</f>
        <v>6.7400000000000002E-2</v>
      </c>
      <c r="G9" s="3">
        <v>6.7400000000000002E-2</v>
      </c>
      <c r="H9" s="4">
        <f>VLOOKUP(E9,Table1[[#All],[Type TRANSPORT]:[% répartition segment 1]],2,FALSE)</f>
        <v>1</v>
      </c>
      <c r="I9" s="4">
        <f>VLOOKUP(E9,Tableau2[[#All],[Type TRANSPORT]:[% répartition segment 2]],2,FALSE)</f>
        <v>0</v>
      </c>
      <c r="J9" s="20">
        <f>Indicateur[[#This Row],[% rep S1]]*Indicateur[[#This Row],[Taux segement 1]]*Indicateur[[#This Row],[Poids T]]*Indicateur[[#This Row],[Distance en KM]]</f>
        <v>18.624305</v>
      </c>
      <c r="K9" s="20">
        <f>+Indicateur[[#This Row],[% rep S2]]*Indicateur[[#This Row],[Taux Segement 2]]*Indicateur[[#This Row],[Poids T]]*Indicateur[[#This Row],[Distance en KM]]</f>
        <v>0</v>
      </c>
      <c r="L9" s="20">
        <f>+Indicateur[[#This Row],[Bilan CO2 S2]]+Indicateur[[#This Row],[Bilan CO2 S1]]</f>
        <v>18.624305</v>
      </c>
      <c r="M9" s="21">
        <v>238</v>
      </c>
      <c r="N9" s="5" t="s">
        <v>414</v>
      </c>
      <c r="O9" s="2" t="s">
        <v>93</v>
      </c>
      <c r="P9" s="2" t="s">
        <v>415</v>
      </c>
      <c r="Q9" s="2" t="s">
        <v>26</v>
      </c>
      <c r="R9" s="2" t="s">
        <v>27</v>
      </c>
      <c r="S9" s="2">
        <v>12</v>
      </c>
      <c r="T9" s="2" t="s">
        <v>28</v>
      </c>
      <c r="U9" s="6">
        <v>221.06</v>
      </c>
      <c r="V9" s="30">
        <f>(VLOOKUP(E9,Table1[#All],4,FALSE)*VLOOKUP(E9,Table1[[#All],[Type TRANSPORT]:[% répartition segment 1]],2,FALSE)+VLOOKUP(E9,Tableau2[#All],4,FALSE)*VLOOKUP(E9,Tableau2[[#All],[Type TRANSPORT]:[% répartition segment 2]],2,FALSE))*U9*C9/1000</f>
        <v>18.624305</v>
      </c>
    </row>
    <row r="10" spans="1:22" x14ac:dyDescent="0.3">
      <c r="A10" s="2">
        <v>1309627</v>
      </c>
      <c r="B10" s="12">
        <f>+VLOOKUP(Indicateur[[#This Row],[Numero OT]],[1]Raw_data!$D:$E,2,FALSE)</f>
        <v>44203</v>
      </c>
      <c r="C10" s="2">
        <v>500</v>
      </c>
      <c r="D10" s="2">
        <f t="shared" si="0"/>
        <v>0.5</v>
      </c>
      <c r="E10" s="2" t="s">
        <v>47</v>
      </c>
      <c r="F10" s="3">
        <f>+VLOOKUP(E10,Table1[#All],4,FALSE)</f>
        <v>6.7400000000000002E-2</v>
      </c>
      <c r="G10" s="3">
        <v>0.24099999999999999</v>
      </c>
      <c r="H10" s="4">
        <f>VLOOKUP(E10,Table1[[#All],[Type TRANSPORT]:[% répartition segment 1]],2,FALSE)</f>
        <v>1</v>
      </c>
      <c r="I10" s="4">
        <f>VLOOKUP(E10,Tableau2[[#All],[Type TRANSPORT]:[% répartition segment 2]],2,FALSE)</f>
        <v>0</v>
      </c>
      <c r="J10" s="20">
        <f>Indicateur[[#This Row],[% rep S1]]*Indicateur[[#This Row],[Taux segement 1]]*Indicateur[[#This Row],[Poids T]]*Indicateur[[#This Row],[Distance en KM]]</f>
        <v>1.8454457000000002</v>
      </c>
      <c r="K10" s="20">
        <f>+Indicateur[[#This Row],[% rep S2]]*Indicateur[[#This Row],[Taux Segement 2]]*Indicateur[[#This Row],[Poids T]]*Indicateur[[#This Row],[Distance en KM]]</f>
        <v>0</v>
      </c>
      <c r="L10" s="20">
        <f>+Indicateur[[#This Row],[Bilan CO2 S2]]+Indicateur[[#This Row],[Bilan CO2 S1]]</f>
        <v>1.8454457000000002</v>
      </c>
      <c r="M10" s="21">
        <v>152</v>
      </c>
      <c r="N10" s="5" t="s">
        <v>414</v>
      </c>
      <c r="O10" s="2" t="s">
        <v>93</v>
      </c>
      <c r="P10" s="2" t="s">
        <v>415</v>
      </c>
      <c r="Q10" s="2" t="s">
        <v>10</v>
      </c>
      <c r="R10" s="2" t="s">
        <v>11</v>
      </c>
      <c r="S10" s="2">
        <v>12</v>
      </c>
      <c r="T10" s="2" t="s">
        <v>12</v>
      </c>
      <c r="U10" s="6">
        <v>54.761000000000003</v>
      </c>
      <c r="V10" s="30">
        <f>(VLOOKUP(E10,Table1[#All],4,FALSE)*VLOOKUP(E10,Table1[[#All],[Type TRANSPORT]:[% répartition segment 1]],2,FALSE)+VLOOKUP(E10,Tableau2[#All],4,FALSE)*VLOOKUP(E10,Tableau2[[#All],[Type TRANSPORT]:[% répartition segment 2]],2,FALSE))*U10*C10/1000</f>
        <v>1.8454457000000002</v>
      </c>
    </row>
    <row r="11" spans="1:22" x14ac:dyDescent="0.3">
      <c r="A11" s="2">
        <v>1310495</v>
      </c>
      <c r="B11" s="12">
        <f>+VLOOKUP(Indicateur[[#This Row],[Numero OT]],[1]Raw_data!$D:$E,2,FALSE)</f>
        <v>44204</v>
      </c>
      <c r="C11" s="2">
        <v>80</v>
      </c>
      <c r="D11" s="2">
        <f t="shared" si="0"/>
        <v>0.08</v>
      </c>
      <c r="E11" s="2" t="s">
        <v>6</v>
      </c>
      <c r="F11" s="3">
        <f>+VLOOKUP(E11,Table1[#All],4,FALSE)</f>
        <v>0.16</v>
      </c>
      <c r="G11" s="3">
        <f>+VLOOKUP(E11,Tableau2[#All],4,FALSE)</f>
        <v>6.7400000000000002E-2</v>
      </c>
      <c r="H11" s="4">
        <f>VLOOKUP(E11,Table1[[#All],[Type TRANSPORT]:[% répartition segment 1]],2,FALSE)</f>
        <v>0.3</v>
      </c>
      <c r="I11" s="4">
        <f>VLOOKUP(E11,Tableau2[[#All],[Type TRANSPORT]:[% répartition segment 2]],2,FALSE)</f>
        <v>0.7</v>
      </c>
      <c r="J11" s="20">
        <f>Indicateur[[#This Row],[% rep S1]]*Indicateur[[#This Row],[Taux segement 1]]*Indicateur[[#This Row],[Poids T]]*Indicateur[[#This Row],[Distance en KM]]</f>
        <v>0.98653824000000001</v>
      </c>
      <c r="K11" s="20">
        <f>+Indicateur[[#This Row],[% rep S2]]*Indicateur[[#This Row],[Taux Segement 2]]*Indicateur[[#This Row],[Poids T]]*Indicateur[[#This Row],[Distance en KM]]</f>
        <v>0.96968487840000006</v>
      </c>
      <c r="L11" s="20">
        <f>+Indicateur[[#This Row],[Bilan CO2 S2]]+Indicateur[[#This Row],[Bilan CO2 S1]]</f>
        <v>1.9562231184000001</v>
      </c>
      <c r="M11" s="21">
        <v>110</v>
      </c>
      <c r="N11" s="5" t="s">
        <v>214</v>
      </c>
      <c r="O11" s="2" t="s">
        <v>11</v>
      </c>
      <c r="P11" s="2" t="s">
        <v>215</v>
      </c>
      <c r="Q11" s="2" t="s">
        <v>218</v>
      </c>
      <c r="R11" s="2" t="s">
        <v>219</v>
      </c>
      <c r="S11" s="2">
        <v>19</v>
      </c>
      <c r="T11" s="2" t="s">
        <v>220</v>
      </c>
      <c r="U11" s="6">
        <v>256.911</v>
      </c>
      <c r="V11" s="30">
        <f>(VLOOKUP(E11,Table1[#All],4,FALSE)*VLOOKUP(E11,Table1[[#All],[Type TRANSPORT]:[% répartition segment 1]],2,FALSE)+VLOOKUP(E11,Tableau2[#All],4,FALSE)*VLOOKUP(E11,Tableau2[[#All],[Type TRANSPORT]:[% répartition segment 2]],2,FALSE))*U11*C11/1000</f>
        <v>1.9562231184000003</v>
      </c>
    </row>
    <row r="12" spans="1:22" x14ac:dyDescent="0.3">
      <c r="A12" s="2">
        <v>1310502</v>
      </c>
      <c r="B12" s="12">
        <f>+VLOOKUP(Indicateur[[#This Row],[Numero OT]],[1]Raw_data!$D:$E,2,FALSE)</f>
        <v>44204</v>
      </c>
      <c r="C12" s="2">
        <v>40</v>
      </c>
      <c r="D12" s="2">
        <f t="shared" si="0"/>
        <v>0.04</v>
      </c>
      <c r="E12" s="2" t="s">
        <v>6</v>
      </c>
      <c r="F12" s="3">
        <f>+VLOOKUP(E12,Table1[#All],4,FALSE)</f>
        <v>0.16</v>
      </c>
      <c r="G12" s="3">
        <f>+VLOOKUP(E12,Tableau2[#All],4,FALSE)</f>
        <v>6.7400000000000002E-2</v>
      </c>
      <c r="H12" s="4">
        <f>VLOOKUP(E12,Table1[[#All],[Type TRANSPORT]:[% répartition segment 1]],2,FALSE)</f>
        <v>0.3</v>
      </c>
      <c r="I12" s="4">
        <f>VLOOKUP(E12,Tableau2[[#All],[Type TRANSPORT]:[% répartition segment 2]],2,FALSE)</f>
        <v>0.7</v>
      </c>
      <c r="J12" s="20">
        <f>Indicateur[[#This Row],[% rep S1]]*Indicateur[[#This Row],[Taux segement 1]]*Indicateur[[#This Row],[Poids T]]*Indicateur[[#This Row],[Distance en KM]]</f>
        <v>0.99033216000000002</v>
      </c>
      <c r="K12" s="20">
        <f>+Indicateur[[#This Row],[% rep S2]]*Indicateur[[#This Row],[Taux Segement 2]]*Indicateur[[#This Row],[Poids T]]*Indicateur[[#This Row],[Distance en KM]]</f>
        <v>0.97341398560000003</v>
      </c>
      <c r="L12" s="20">
        <f>+Indicateur[[#This Row],[Bilan CO2 S2]]+Indicateur[[#This Row],[Bilan CO2 S1]]</f>
        <v>1.9637461456</v>
      </c>
      <c r="M12" s="21">
        <v>140</v>
      </c>
      <c r="N12" s="5" t="s">
        <v>214</v>
      </c>
      <c r="O12" s="2" t="s">
        <v>11</v>
      </c>
      <c r="P12" s="2" t="s">
        <v>215</v>
      </c>
      <c r="Q12" s="2" t="s">
        <v>153</v>
      </c>
      <c r="R12" s="2" t="s">
        <v>154</v>
      </c>
      <c r="S12" s="2">
        <v>15</v>
      </c>
      <c r="T12" s="2" t="s">
        <v>155</v>
      </c>
      <c r="U12" s="6">
        <v>515.798</v>
      </c>
      <c r="V12" s="30">
        <f>(VLOOKUP(E12,Table1[#All],4,FALSE)*VLOOKUP(E12,Table1[[#All],[Type TRANSPORT]:[% répartition segment 1]],2,FALSE)+VLOOKUP(E12,Tableau2[#All],4,FALSE)*VLOOKUP(E12,Tableau2[[#All],[Type TRANSPORT]:[% répartition segment 2]],2,FALSE))*U12*C12/1000</f>
        <v>1.9637461456</v>
      </c>
    </row>
    <row r="13" spans="1:22" x14ac:dyDescent="0.3">
      <c r="A13" s="2">
        <v>1310160</v>
      </c>
      <c r="B13" s="12">
        <f>+VLOOKUP(Indicateur[[#This Row],[Numero OT]],[1]Raw_data!$D:$E,2,FALSE)</f>
        <v>44204</v>
      </c>
      <c r="C13" s="2">
        <v>1000</v>
      </c>
      <c r="D13" s="2">
        <f t="shared" si="0"/>
        <v>1</v>
      </c>
      <c r="E13" s="2" t="s">
        <v>6</v>
      </c>
      <c r="F13" s="3">
        <f>+VLOOKUP(E13,Table1[#All],4,FALSE)</f>
        <v>0.16</v>
      </c>
      <c r="G13" s="3">
        <f>+VLOOKUP(E13,Tableau2[#All],4,FALSE)</f>
        <v>6.7400000000000002E-2</v>
      </c>
      <c r="H13" s="4">
        <f>VLOOKUP(E13,Table1[[#All],[Type TRANSPORT]:[% répartition segment 1]],2,FALSE)</f>
        <v>0.3</v>
      </c>
      <c r="I13" s="4">
        <f>VLOOKUP(E13,Tableau2[[#All],[Type TRANSPORT]:[% répartition segment 2]],2,FALSE)</f>
        <v>0.7</v>
      </c>
      <c r="J13" s="20">
        <f>Indicateur[[#This Row],[% rep S1]]*Indicateur[[#This Row],[Taux segement 1]]*Indicateur[[#This Row],[Poids T]]*Indicateur[[#This Row],[Distance en KM]]</f>
        <v>41.250624000000002</v>
      </c>
      <c r="K13" s="20">
        <f>+Indicateur[[#This Row],[% rep S2]]*Indicateur[[#This Row],[Taux Segement 2]]*Indicateur[[#This Row],[Poids T]]*Indicateur[[#This Row],[Distance en KM]]</f>
        <v>40.545925840000002</v>
      </c>
      <c r="L13" s="20">
        <f>+Indicateur[[#This Row],[Bilan CO2 S2]]+Indicateur[[#This Row],[Bilan CO2 S1]]</f>
        <v>81.796549840000011</v>
      </c>
      <c r="M13" s="21">
        <v>385</v>
      </c>
      <c r="N13" s="5" t="s">
        <v>414</v>
      </c>
      <c r="O13" s="2" t="s">
        <v>93</v>
      </c>
      <c r="P13" s="2" t="s">
        <v>415</v>
      </c>
      <c r="Q13" s="2" t="s">
        <v>51</v>
      </c>
      <c r="R13" s="2" t="s">
        <v>52</v>
      </c>
      <c r="S13" s="2">
        <v>14</v>
      </c>
      <c r="T13" s="2" t="s">
        <v>53</v>
      </c>
      <c r="U13" s="6">
        <v>859.38800000000003</v>
      </c>
      <c r="V13" s="30">
        <f>(VLOOKUP(E13,Table1[#All],4,FALSE)*VLOOKUP(E13,Table1[[#All],[Type TRANSPORT]:[% répartition segment 1]],2,FALSE)+VLOOKUP(E13,Tableau2[#All],4,FALSE)*VLOOKUP(E13,Tableau2[[#All],[Type TRANSPORT]:[% répartition segment 2]],2,FALSE))*U13*C13/1000</f>
        <v>81.796549839999997</v>
      </c>
    </row>
    <row r="14" spans="1:22" x14ac:dyDescent="0.3">
      <c r="A14" s="2">
        <v>1310601</v>
      </c>
      <c r="B14" s="12">
        <f>+VLOOKUP(Indicateur[[#This Row],[Numero OT]],[1]Raw_data!$D:$E,2,FALSE)</f>
        <v>44208</v>
      </c>
      <c r="C14" s="2">
        <v>675</v>
      </c>
      <c r="D14" s="2">
        <f t="shared" si="0"/>
        <v>0.67500000000000004</v>
      </c>
      <c r="E14" s="2" t="s">
        <v>6</v>
      </c>
      <c r="F14" s="3">
        <f>+VLOOKUP(E14,Table1[#All],4,FALSE)</f>
        <v>0.16</v>
      </c>
      <c r="G14" s="3">
        <f>+VLOOKUP(E14,Tableau2[#All],4,FALSE)</f>
        <v>6.7400000000000002E-2</v>
      </c>
      <c r="H14" s="4">
        <f>VLOOKUP(E14,Table1[[#All],[Type TRANSPORT]:[% répartition segment 1]],2,FALSE)</f>
        <v>0.3</v>
      </c>
      <c r="I14" s="4">
        <f>VLOOKUP(E14,Tableau2[[#All],[Type TRANSPORT]:[% répartition segment 2]],2,FALSE)</f>
        <v>0.7</v>
      </c>
      <c r="J14" s="20">
        <f>Indicateur[[#This Row],[% rep S1]]*Indicateur[[#This Row],[Taux segement 1]]*Indicateur[[#This Row],[Poids T]]*Indicateur[[#This Row],[Distance en KM]]</f>
        <v>26.390512800000007</v>
      </c>
      <c r="K14" s="20">
        <f>+Indicateur[[#This Row],[% rep S2]]*Indicateur[[#This Row],[Taux Segement 2]]*Indicateur[[#This Row],[Poids T]]*Indicateur[[#This Row],[Distance en KM]]</f>
        <v>25.939674873000001</v>
      </c>
      <c r="L14" s="20">
        <f>+Indicateur[[#This Row],[Bilan CO2 S2]]+Indicateur[[#This Row],[Bilan CO2 S1]]</f>
        <v>52.330187673000012</v>
      </c>
      <c r="M14" s="21">
        <v>340</v>
      </c>
      <c r="N14" s="5" t="s">
        <v>35</v>
      </c>
      <c r="O14" s="2" t="s">
        <v>36</v>
      </c>
      <c r="P14" s="2" t="s">
        <v>37</v>
      </c>
      <c r="Q14" s="2" t="s">
        <v>26</v>
      </c>
      <c r="R14" s="2" t="s">
        <v>27</v>
      </c>
      <c r="S14" s="2">
        <v>12</v>
      </c>
      <c r="T14" s="2" t="s">
        <v>28</v>
      </c>
      <c r="U14" s="6">
        <v>814.52200000000005</v>
      </c>
      <c r="V14" s="30">
        <f>(VLOOKUP(E14,Table1[#All],4,FALSE)*VLOOKUP(E14,Table1[[#All],[Type TRANSPORT]:[% répartition segment 1]],2,FALSE)+VLOOKUP(E14,Tableau2[#All],4,FALSE)*VLOOKUP(E14,Tableau2[[#All],[Type TRANSPORT]:[% répartition segment 2]],2,FALSE))*U14*C14/1000</f>
        <v>52.330187672999998</v>
      </c>
    </row>
    <row r="15" spans="1:22" x14ac:dyDescent="0.3">
      <c r="A15" s="2">
        <v>1312188</v>
      </c>
      <c r="B15" s="12">
        <f>+VLOOKUP(Indicateur[[#This Row],[Numero OT]],[1]Raw_data!$D:$E,2,FALSE)</f>
        <v>44209</v>
      </c>
      <c r="C15" s="2">
        <v>47</v>
      </c>
      <c r="D15" s="2">
        <f t="shared" si="0"/>
        <v>4.7E-2</v>
      </c>
      <c r="E15" s="2" t="s">
        <v>6</v>
      </c>
      <c r="F15" s="3">
        <f>+VLOOKUP(E15,Table1[#All],4,FALSE)</f>
        <v>0.16</v>
      </c>
      <c r="G15" s="3">
        <f>+VLOOKUP(E15,Tableau2[#All],4,FALSE)</f>
        <v>6.7400000000000002E-2</v>
      </c>
      <c r="H15" s="4">
        <f>VLOOKUP(E15,Table1[[#All],[Type TRANSPORT]:[% répartition segment 1]],2,FALSE)</f>
        <v>0.3</v>
      </c>
      <c r="I15" s="4">
        <f>VLOOKUP(E15,Tableau2[[#All],[Type TRANSPORT]:[% répartition segment 2]],2,FALSE)</f>
        <v>0.7</v>
      </c>
      <c r="J15" s="20">
        <f>Indicateur[[#This Row],[% rep S1]]*Indicateur[[#This Row],[Taux segement 1]]*Indicateur[[#This Row],[Poids T]]*Indicateur[[#This Row],[Distance en KM]]</f>
        <v>2.0065518240000002</v>
      </c>
      <c r="K15" s="20">
        <f>+Indicateur[[#This Row],[% rep S2]]*Indicateur[[#This Row],[Taux Segement 2]]*Indicateur[[#This Row],[Poids T]]*Indicateur[[#This Row],[Distance en KM]]</f>
        <v>1.9722732303400001</v>
      </c>
      <c r="L15" s="20">
        <f>+Indicateur[[#This Row],[Bilan CO2 S2]]+Indicateur[[#This Row],[Bilan CO2 S1]]</f>
        <v>3.9788250543400006</v>
      </c>
      <c r="M15" s="21">
        <v>153</v>
      </c>
      <c r="N15" s="5" t="s">
        <v>214</v>
      </c>
      <c r="O15" s="2" t="s">
        <v>11</v>
      </c>
      <c r="P15" s="2" t="s">
        <v>215</v>
      </c>
      <c r="Q15" s="2" t="s">
        <v>221</v>
      </c>
      <c r="R15" s="2" t="s">
        <v>222</v>
      </c>
      <c r="S15" s="2">
        <v>20</v>
      </c>
      <c r="T15" s="2" t="s">
        <v>223</v>
      </c>
      <c r="U15" s="6">
        <v>889.42899999999997</v>
      </c>
      <c r="V15" s="30">
        <f>(VLOOKUP(E15,Table1[#All],4,FALSE)*VLOOKUP(E15,Table1[[#All],[Type TRANSPORT]:[% répartition segment 1]],2,FALSE)+VLOOKUP(E15,Tableau2[#All],4,FALSE)*VLOOKUP(E15,Tableau2[[#All],[Type TRANSPORT]:[% répartition segment 2]],2,FALSE))*U15*C15/1000</f>
        <v>3.9788250543400001</v>
      </c>
    </row>
    <row r="16" spans="1:22" x14ac:dyDescent="0.3">
      <c r="A16" s="2">
        <v>1311894</v>
      </c>
      <c r="B16" s="12">
        <f>+VLOOKUP(Indicateur[[#This Row],[Numero OT]],[1]Raw_data!$D:$E,2,FALSE)</f>
        <v>44209</v>
      </c>
      <c r="C16" s="2">
        <v>250</v>
      </c>
      <c r="D16" s="2">
        <f t="shared" si="0"/>
        <v>0.25</v>
      </c>
      <c r="E16" s="2" t="s">
        <v>13</v>
      </c>
      <c r="F16" s="3">
        <f>+VLOOKUP(E16,Table1[#All],4,FALSE)</f>
        <v>0.24099999999999999</v>
      </c>
      <c r="G16" s="3">
        <v>1.1599999999999999</v>
      </c>
      <c r="H16" s="4">
        <f>VLOOKUP(E16,Table1[[#All],[Type TRANSPORT]:[% répartition segment 1]],2,FALSE)</f>
        <v>1</v>
      </c>
      <c r="I16" s="4">
        <f>VLOOKUP(E16,Tableau2[[#All],[Type TRANSPORT]:[% répartition segment 2]],2,FALSE)</f>
        <v>0</v>
      </c>
      <c r="J16" s="20">
        <f>Indicateur[[#This Row],[% rep S1]]*Indicateur[[#This Row],[Taux segement 1]]*Indicateur[[#This Row],[Poids T]]*Indicateur[[#This Row],[Distance en KM]]</f>
        <v>3.2520539999999998</v>
      </c>
      <c r="K16" s="20">
        <f>+Indicateur[[#This Row],[% rep S2]]*Indicateur[[#This Row],[Taux Segement 2]]*Indicateur[[#This Row],[Poids T]]*Indicateur[[#This Row],[Distance en KM]]</f>
        <v>0</v>
      </c>
      <c r="L16" s="20">
        <f>+Indicateur[[#This Row],[Bilan CO2 S2]]+Indicateur[[#This Row],[Bilan CO2 S1]]</f>
        <v>3.2520539999999998</v>
      </c>
      <c r="M16" s="21">
        <v>98</v>
      </c>
      <c r="N16" s="5" t="s">
        <v>214</v>
      </c>
      <c r="O16" s="2" t="s">
        <v>11</v>
      </c>
      <c r="P16" s="2" t="s">
        <v>215</v>
      </c>
      <c r="Q16" s="2" t="s">
        <v>92</v>
      </c>
      <c r="R16" s="2" t="s">
        <v>93</v>
      </c>
      <c r="S16" s="2">
        <v>17</v>
      </c>
      <c r="T16" s="2" t="s">
        <v>94</v>
      </c>
      <c r="U16" s="6">
        <v>53.975999999999999</v>
      </c>
      <c r="V16" s="30">
        <f>(VLOOKUP(E16,Table1[#All],4,FALSE)*VLOOKUP(E16,Table1[[#All],[Type TRANSPORT]:[% répartition segment 1]],2,FALSE)+VLOOKUP(E16,Tableau2[#All],4,FALSE)*VLOOKUP(E16,Tableau2[[#All],[Type TRANSPORT]:[% répartition segment 2]],2,FALSE))*U16*C16/1000</f>
        <v>3.2520539999999998</v>
      </c>
    </row>
    <row r="17" spans="1:22" x14ac:dyDescent="0.3">
      <c r="A17" s="2">
        <v>1312635</v>
      </c>
      <c r="B17" s="12">
        <f>+VLOOKUP(Indicateur[[#This Row],[Numero OT]],[1]Raw_data!$D:$E,2,FALSE)</f>
        <v>44211</v>
      </c>
      <c r="C17" s="2">
        <v>500</v>
      </c>
      <c r="D17" s="2">
        <f t="shared" si="0"/>
        <v>0.5</v>
      </c>
      <c r="E17" s="2" t="s">
        <v>19</v>
      </c>
      <c r="F17" s="3">
        <f>+VLOOKUP(E17,Table1[#All],4,FALSE)</f>
        <v>0.16</v>
      </c>
      <c r="G17" s="3">
        <f>+VLOOKUP(E17,Tableau2[#All],4,FALSE)</f>
        <v>6.7400000000000002E-2</v>
      </c>
      <c r="H17" s="4">
        <f>VLOOKUP(E17,Table1[[#All],[Type TRANSPORT]:[% répartition segment 1]],2,FALSE)</f>
        <v>0.3</v>
      </c>
      <c r="I17" s="4">
        <f>VLOOKUP(E17,Tableau2[[#All],[Type TRANSPORT]:[% répartition segment 2]],2,FALSE)</f>
        <v>0.7</v>
      </c>
      <c r="J17" s="20">
        <f>Indicateur[[#This Row],[% rep S1]]*Indicateur[[#This Row],[Taux segement 1]]*Indicateur[[#This Row],[Poids T]]*Indicateur[[#This Row],[Distance en KM]]</f>
        <v>14.208336000000001</v>
      </c>
      <c r="K17" s="20">
        <f>+Indicateur[[#This Row],[% rep S2]]*Indicateur[[#This Row],[Taux Segement 2]]*Indicateur[[#This Row],[Poids T]]*Indicateur[[#This Row],[Distance en KM]]</f>
        <v>13.96561026</v>
      </c>
      <c r="L17" s="20">
        <f>+Indicateur[[#This Row],[Bilan CO2 S2]]+Indicateur[[#This Row],[Bilan CO2 S1]]</f>
        <v>28.173946260000001</v>
      </c>
      <c r="M17" s="21">
        <v>269</v>
      </c>
      <c r="N17" s="5" t="s">
        <v>414</v>
      </c>
      <c r="O17" s="2" t="s">
        <v>93</v>
      </c>
      <c r="P17" s="2" t="s">
        <v>415</v>
      </c>
      <c r="Q17" s="2" t="s">
        <v>133</v>
      </c>
      <c r="R17" s="2" t="s">
        <v>36</v>
      </c>
      <c r="S17" s="2">
        <v>20</v>
      </c>
      <c r="T17" s="2" t="s">
        <v>134</v>
      </c>
      <c r="U17" s="6">
        <v>592.01400000000001</v>
      </c>
      <c r="V17" s="30">
        <f>(VLOOKUP(E17,Table1[#All],4,FALSE)*VLOOKUP(E17,Table1[[#All],[Type TRANSPORT]:[% répartition segment 1]],2,FALSE)+VLOOKUP(E17,Tableau2[#All],4,FALSE)*VLOOKUP(E17,Tableau2[[#All],[Type TRANSPORT]:[% répartition segment 2]],2,FALSE))*U17*C17/1000</f>
        <v>28.173946260000001</v>
      </c>
    </row>
    <row r="18" spans="1:22" x14ac:dyDescent="0.3">
      <c r="A18" s="2">
        <v>1312078</v>
      </c>
      <c r="B18" s="12">
        <f>+VLOOKUP(Indicateur[[#This Row],[Numero OT]],[1]Raw_data!$D:$E,2,FALSE)</f>
        <v>44214</v>
      </c>
      <c r="C18" s="2">
        <v>200</v>
      </c>
      <c r="D18" s="2">
        <f t="shared" si="0"/>
        <v>0.2</v>
      </c>
      <c r="E18" s="2" t="s">
        <v>19</v>
      </c>
      <c r="F18" s="3">
        <f>+VLOOKUP(E18,Table1[#All],4,FALSE)</f>
        <v>0.16</v>
      </c>
      <c r="G18" s="3">
        <f>+VLOOKUP(E18,Tableau2[#All],4,FALSE)</f>
        <v>6.7400000000000002E-2</v>
      </c>
      <c r="H18" s="4">
        <f>VLOOKUP(E18,Table1[[#All],[Type TRANSPORT]:[% répartition segment 1]],2,FALSE)</f>
        <v>0.3</v>
      </c>
      <c r="I18" s="4">
        <f>VLOOKUP(E18,Tableau2[[#All],[Type TRANSPORT]:[% répartition segment 2]],2,FALSE)</f>
        <v>0.7</v>
      </c>
      <c r="J18" s="20">
        <f>Indicateur[[#This Row],[% rep S1]]*Indicateur[[#This Row],[Taux segement 1]]*Indicateur[[#This Row],[Poids T]]*Indicateur[[#This Row],[Distance en KM]]</f>
        <v>4.8785088000000005</v>
      </c>
      <c r="K18" s="20">
        <f>+Indicateur[[#This Row],[% rep S2]]*Indicateur[[#This Row],[Taux Segement 2]]*Indicateur[[#This Row],[Poids T]]*Indicateur[[#This Row],[Distance en KM]]</f>
        <v>4.7951676079999999</v>
      </c>
      <c r="L18" s="20">
        <f>+Indicateur[[#This Row],[Bilan CO2 S2]]+Indicateur[[#This Row],[Bilan CO2 S1]]</f>
        <v>9.6736764080000004</v>
      </c>
      <c r="M18" s="21">
        <v>175</v>
      </c>
      <c r="N18" s="5" t="s">
        <v>172</v>
      </c>
      <c r="O18" s="2" t="s">
        <v>173</v>
      </c>
      <c r="P18" s="2" t="s">
        <v>174</v>
      </c>
      <c r="Q18" s="2" t="s">
        <v>10</v>
      </c>
      <c r="R18" s="2" t="s">
        <v>11</v>
      </c>
      <c r="S18" s="2">
        <v>12</v>
      </c>
      <c r="T18" s="2" t="s">
        <v>12</v>
      </c>
      <c r="U18" s="6">
        <v>508.178</v>
      </c>
      <c r="V18" s="30">
        <f>(VLOOKUP(E18,Table1[#All],4,FALSE)*VLOOKUP(E18,Table1[[#All],[Type TRANSPORT]:[% répartition segment 1]],2,FALSE)+VLOOKUP(E18,Tableau2[#All],4,FALSE)*VLOOKUP(E18,Tableau2[[#All],[Type TRANSPORT]:[% répartition segment 2]],2,FALSE))*U18*C18/1000</f>
        <v>9.6736764079999986</v>
      </c>
    </row>
    <row r="19" spans="1:22" x14ac:dyDescent="0.3">
      <c r="A19" s="2">
        <v>1312950</v>
      </c>
      <c r="B19" s="12">
        <f>+VLOOKUP(Indicateur[[#This Row],[Numero OT]],[1]Raw_data!$D:$E,2,FALSE)</f>
        <v>44214</v>
      </c>
      <c r="C19" s="2">
        <v>300</v>
      </c>
      <c r="D19" s="2">
        <f t="shared" si="0"/>
        <v>0.3</v>
      </c>
      <c r="E19" s="2" t="s">
        <v>19</v>
      </c>
      <c r="F19" s="3">
        <f>+VLOOKUP(E19,Table1[#All],4,FALSE)</f>
        <v>0.16</v>
      </c>
      <c r="G19" s="3">
        <f>+VLOOKUP(E19,Tableau2[#All],4,FALSE)</f>
        <v>6.7400000000000002E-2</v>
      </c>
      <c r="H19" s="4">
        <f>VLOOKUP(E19,Table1[[#All],[Type TRANSPORT]:[% répartition segment 1]],2,FALSE)</f>
        <v>0.3</v>
      </c>
      <c r="I19" s="4">
        <f>VLOOKUP(E19,Tableau2[[#All],[Type TRANSPORT]:[% répartition segment 2]],2,FALSE)</f>
        <v>0.7</v>
      </c>
      <c r="J19" s="20">
        <f>Indicateur[[#This Row],[% rep S1]]*Indicateur[[#This Row],[Taux segement 1]]*Indicateur[[#This Row],[Poids T]]*Indicateur[[#This Row],[Distance en KM]]</f>
        <v>4.7611151999999999</v>
      </c>
      <c r="K19" s="20">
        <f>+Indicateur[[#This Row],[% rep S2]]*Indicateur[[#This Row],[Taux Segement 2]]*Indicateur[[#This Row],[Poids T]]*Indicateur[[#This Row],[Distance en KM]]</f>
        <v>4.6797794819999998</v>
      </c>
      <c r="L19" s="20">
        <f>+Indicateur[[#This Row],[Bilan CO2 S2]]+Indicateur[[#This Row],[Bilan CO2 S1]]</f>
        <v>9.4408946819999997</v>
      </c>
      <c r="M19" s="21">
        <v>182</v>
      </c>
      <c r="N19" s="5" t="s">
        <v>414</v>
      </c>
      <c r="O19" s="2" t="s">
        <v>93</v>
      </c>
      <c r="P19" s="2" t="s">
        <v>415</v>
      </c>
      <c r="Q19" s="2" t="s">
        <v>104</v>
      </c>
      <c r="R19" s="2" t="s">
        <v>24</v>
      </c>
      <c r="S19" s="2">
        <v>12</v>
      </c>
      <c r="T19" s="2" t="s">
        <v>105</v>
      </c>
      <c r="U19" s="6">
        <v>330.63299999999998</v>
      </c>
      <c r="V19" s="30">
        <f>(VLOOKUP(E19,Table1[#All],4,FALSE)*VLOOKUP(E19,Table1[[#All],[Type TRANSPORT]:[% répartition segment 1]],2,FALSE)+VLOOKUP(E19,Tableau2[#All],4,FALSE)*VLOOKUP(E19,Tableau2[[#All],[Type TRANSPORT]:[% répartition segment 2]],2,FALSE))*U19*C19/1000</f>
        <v>9.4408946819999997</v>
      </c>
    </row>
    <row r="20" spans="1:22" x14ac:dyDescent="0.3">
      <c r="A20" s="2">
        <v>1311973</v>
      </c>
      <c r="B20" s="12">
        <f>+VLOOKUP(Indicateur[[#This Row],[Numero OT]],[1]Raw_data!$D:$E,2,FALSE)</f>
        <v>44214</v>
      </c>
      <c r="C20" s="2">
        <v>300</v>
      </c>
      <c r="D20" s="2">
        <f t="shared" si="0"/>
        <v>0.3</v>
      </c>
      <c r="E20" s="2" t="s">
        <v>19</v>
      </c>
      <c r="F20" s="3">
        <f>+VLOOKUP(E20,Table1[#All],4,FALSE)</f>
        <v>0.16</v>
      </c>
      <c r="G20" s="3">
        <f>+VLOOKUP(E20,Tableau2[#All],4,FALSE)</f>
        <v>6.7400000000000002E-2</v>
      </c>
      <c r="H20" s="4">
        <f>VLOOKUP(E20,Table1[[#All],[Type TRANSPORT]:[% répartition segment 1]],2,FALSE)</f>
        <v>0.3</v>
      </c>
      <c r="I20" s="4">
        <f>VLOOKUP(E20,Tableau2[[#All],[Type TRANSPORT]:[% répartition segment 2]],2,FALSE)</f>
        <v>0.7</v>
      </c>
      <c r="J20" s="20">
        <f>Indicateur[[#This Row],[% rep S1]]*Indicateur[[#This Row],[Taux segement 1]]*Indicateur[[#This Row],[Poids T]]*Indicateur[[#This Row],[Distance en KM]]</f>
        <v>3.6129311999999998</v>
      </c>
      <c r="K20" s="20">
        <f>+Indicateur[[#This Row],[% rep S2]]*Indicateur[[#This Row],[Taux Segement 2]]*Indicateur[[#This Row],[Poids T]]*Indicateur[[#This Row],[Distance en KM]]</f>
        <v>3.5512102919999999</v>
      </c>
      <c r="L20" s="20">
        <f>+Indicateur[[#This Row],[Bilan CO2 S2]]+Indicateur[[#This Row],[Bilan CO2 S1]]</f>
        <v>7.1641414919999997</v>
      </c>
      <c r="M20" s="21">
        <v>140</v>
      </c>
      <c r="N20" s="5" t="s">
        <v>422</v>
      </c>
      <c r="O20" s="2" t="s">
        <v>136</v>
      </c>
      <c r="P20" s="2" t="s">
        <v>423</v>
      </c>
      <c r="Q20" s="2" t="s">
        <v>26</v>
      </c>
      <c r="R20" s="2" t="s">
        <v>27</v>
      </c>
      <c r="S20" s="2">
        <v>12</v>
      </c>
      <c r="T20" s="2" t="s">
        <v>28</v>
      </c>
      <c r="U20" s="6">
        <v>250.898</v>
      </c>
      <c r="V20" s="30">
        <f>(VLOOKUP(E20,Table1[#All],4,FALSE)*VLOOKUP(E20,Table1[[#All],[Type TRANSPORT]:[% répartition segment 1]],2,FALSE)+VLOOKUP(E20,Tableau2[#All],4,FALSE)*VLOOKUP(E20,Tableau2[[#All],[Type TRANSPORT]:[% répartition segment 2]],2,FALSE))*U20*C20/1000</f>
        <v>7.1641414919999997</v>
      </c>
    </row>
    <row r="21" spans="1:22" x14ac:dyDescent="0.3">
      <c r="A21" s="2">
        <v>1315534</v>
      </c>
      <c r="B21" s="12">
        <f>+VLOOKUP(Indicateur[[#This Row],[Numero OT]],[1]Raw_data!$D:$E,2,FALSE)</f>
        <v>44218</v>
      </c>
      <c r="C21" s="2">
        <v>200</v>
      </c>
      <c r="D21" s="2">
        <f t="shared" si="0"/>
        <v>0.2</v>
      </c>
      <c r="E21" s="2" t="s">
        <v>19</v>
      </c>
      <c r="F21" s="3">
        <f>+VLOOKUP(E21,Table1[#All],4,FALSE)</f>
        <v>0.16</v>
      </c>
      <c r="G21" s="3">
        <f>+VLOOKUP(E21,Tableau2[#All],4,FALSE)</f>
        <v>6.7400000000000002E-2</v>
      </c>
      <c r="H21" s="4">
        <f>VLOOKUP(E21,Table1[[#All],[Type TRANSPORT]:[% répartition segment 1]],2,FALSE)</f>
        <v>0.3</v>
      </c>
      <c r="I21" s="4">
        <f>VLOOKUP(E21,Tableau2[[#All],[Type TRANSPORT]:[% répartition segment 2]],2,FALSE)</f>
        <v>0.7</v>
      </c>
      <c r="J21" s="20">
        <f>Indicateur[[#This Row],[% rep S1]]*Indicateur[[#This Row],[Taux segement 1]]*Indicateur[[#This Row],[Poids T]]*Indicateur[[#This Row],[Distance en KM]]</f>
        <v>2.5551936000000004</v>
      </c>
      <c r="K21" s="20">
        <f>+Indicateur[[#This Row],[% rep S2]]*Indicateur[[#This Row],[Taux Segement 2]]*Indicateur[[#This Row],[Poids T]]*Indicateur[[#This Row],[Distance en KM]]</f>
        <v>2.511542376</v>
      </c>
      <c r="L21" s="20">
        <f>+Indicateur[[#This Row],[Bilan CO2 S2]]+Indicateur[[#This Row],[Bilan CO2 S1]]</f>
        <v>5.0667359760000004</v>
      </c>
      <c r="M21" s="21">
        <v>92</v>
      </c>
      <c r="N21" s="5" t="s">
        <v>214</v>
      </c>
      <c r="O21" s="2" t="s">
        <v>11</v>
      </c>
      <c r="P21" s="2" t="s">
        <v>215</v>
      </c>
      <c r="Q21" s="2" t="s">
        <v>26</v>
      </c>
      <c r="R21" s="2" t="s">
        <v>27</v>
      </c>
      <c r="S21" s="2">
        <v>12</v>
      </c>
      <c r="T21" s="2" t="s">
        <v>28</v>
      </c>
      <c r="U21" s="6">
        <v>266.166</v>
      </c>
      <c r="V21" s="30">
        <f>(VLOOKUP(E21,Table1[#All],4,FALSE)*VLOOKUP(E21,Table1[[#All],[Type TRANSPORT]:[% répartition segment 1]],2,FALSE)+VLOOKUP(E21,Tableau2[#All],4,FALSE)*VLOOKUP(E21,Tableau2[[#All],[Type TRANSPORT]:[% répartition segment 2]],2,FALSE))*U21*C21/1000</f>
        <v>5.0667359760000004</v>
      </c>
    </row>
    <row r="22" spans="1:22" x14ac:dyDescent="0.3">
      <c r="A22" s="2">
        <v>1315539</v>
      </c>
      <c r="B22" s="12">
        <f>+VLOOKUP(Indicateur[[#This Row],[Numero OT]],[1]Raw_data!$D:$E,2,FALSE)</f>
        <v>44218</v>
      </c>
      <c r="C22" s="2">
        <v>200</v>
      </c>
      <c r="D22" s="2">
        <f t="shared" si="0"/>
        <v>0.2</v>
      </c>
      <c r="E22" s="2" t="s">
        <v>19</v>
      </c>
      <c r="F22" s="3">
        <f>+VLOOKUP(E22,Table1[#All],4,FALSE)</f>
        <v>0.16</v>
      </c>
      <c r="G22" s="3">
        <f>+VLOOKUP(E22,Tableau2[#All],4,FALSE)</f>
        <v>6.7400000000000002E-2</v>
      </c>
      <c r="H22" s="4">
        <f>VLOOKUP(E22,Table1[[#All],[Type TRANSPORT]:[% répartition segment 1]],2,FALSE)</f>
        <v>0.3</v>
      </c>
      <c r="I22" s="4">
        <f>VLOOKUP(E22,Tableau2[[#All],[Type TRANSPORT]:[% répartition segment 2]],2,FALSE)</f>
        <v>0.7</v>
      </c>
      <c r="J22" s="20">
        <f>Indicateur[[#This Row],[% rep S1]]*Indicateur[[#This Row],[Taux segement 1]]*Indicateur[[#This Row],[Poids T]]*Indicateur[[#This Row],[Distance en KM]]</f>
        <v>2.5492320000000004</v>
      </c>
      <c r="K22" s="20">
        <f>+Indicateur[[#This Row],[% rep S2]]*Indicateur[[#This Row],[Taux Segement 2]]*Indicateur[[#This Row],[Poids T]]*Indicateur[[#This Row],[Distance en KM]]</f>
        <v>2.50568262</v>
      </c>
      <c r="L22" s="20">
        <f>+Indicateur[[#This Row],[Bilan CO2 S2]]+Indicateur[[#This Row],[Bilan CO2 S1]]</f>
        <v>5.0549146199999999</v>
      </c>
      <c r="M22" s="21">
        <v>92</v>
      </c>
      <c r="N22" s="5" t="s">
        <v>214</v>
      </c>
      <c r="O22" s="2" t="s">
        <v>11</v>
      </c>
      <c r="P22" s="2" t="s">
        <v>215</v>
      </c>
      <c r="Q22" s="2" t="s">
        <v>224</v>
      </c>
      <c r="R22" s="2" t="s">
        <v>111</v>
      </c>
      <c r="S22" s="2">
        <v>14</v>
      </c>
      <c r="T22" s="2" t="s">
        <v>225</v>
      </c>
      <c r="U22" s="6">
        <v>265.54500000000002</v>
      </c>
      <c r="V22" s="30">
        <f>(VLOOKUP(E22,Table1[#All],4,FALSE)*VLOOKUP(E22,Table1[[#All],[Type TRANSPORT]:[% répartition segment 1]],2,FALSE)+VLOOKUP(E22,Tableau2[#All],4,FALSE)*VLOOKUP(E22,Tableau2[[#All],[Type TRANSPORT]:[% répartition segment 2]],2,FALSE))*U22*C22/1000</f>
        <v>5.0549146200000008</v>
      </c>
    </row>
    <row r="23" spans="1:22" x14ac:dyDescent="0.3">
      <c r="A23" s="2">
        <v>1314972</v>
      </c>
      <c r="B23" s="12">
        <f>+VLOOKUP(Indicateur[[#This Row],[Numero OT]],[1]Raw_data!$D:$E,2,FALSE)</f>
        <v>44218</v>
      </c>
      <c r="C23" s="2">
        <v>250</v>
      </c>
      <c r="D23" s="2">
        <f t="shared" si="0"/>
        <v>0.25</v>
      </c>
      <c r="E23" s="2" t="s">
        <v>19</v>
      </c>
      <c r="F23" s="3">
        <f>+VLOOKUP(E23,Table1[#All],4,FALSE)</f>
        <v>0.16</v>
      </c>
      <c r="G23" s="3">
        <f>+VLOOKUP(E23,Tableau2[#All],4,FALSE)</f>
        <v>6.7400000000000002E-2</v>
      </c>
      <c r="H23" s="4">
        <f>VLOOKUP(E23,Table1[[#All],[Type TRANSPORT]:[% répartition segment 1]],2,FALSE)</f>
        <v>0.3</v>
      </c>
      <c r="I23" s="4">
        <f>VLOOKUP(E23,Tableau2[[#All],[Type TRANSPORT]:[% répartition segment 2]],2,FALSE)</f>
        <v>0.7</v>
      </c>
      <c r="J23" s="20">
        <f>Indicateur[[#This Row],[% rep S1]]*Indicateur[[#This Row],[Taux segement 1]]*Indicateur[[#This Row],[Poids T]]*Indicateur[[#This Row],[Distance en KM]]</f>
        <v>0.99986400000000009</v>
      </c>
      <c r="K23" s="20">
        <f>+Indicateur[[#This Row],[% rep S2]]*Indicateur[[#This Row],[Taux Segement 2]]*Indicateur[[#This Row],[Poids T]]*Indicateur[[#This Row],[Distance en KM]]</f>
        <v>0.98278299000000002</v>
      </c>
      <c r="L23" s="20">
        <f>+Indicateur[[#This Row],[Bilan CO2 S2]]+Indicateur[[#This Row],[Bilan CO2 S1]]</f>
        <v>1.9826469900000001</v>
      </c>
      <c r="M23" s="21">
        <v>100</v>
      </c>
      <c r="N23" s="5" t="s">
        <v>414</v>
      </c>
      <c r="O23" s="2" t="s">
        <v>93</v>
      </c>
      <c r="P23" s="2" t="s">
        <v>415</v>
      </c>
      <c r="Q23" s="2" t="s">
        <v>226</v>
      </c>
      <c r="R23" s="2" t="s">
        <v>139</v>
      </c>
      <c r="S23" s="2">
        <v>13</v>
      </c>
      <c r="T23" s="2" t="s">
        <v>227</v>
      </c>
      <c r="U23" s="6">
        <v>83.322000000000003</v>
      </c>
      <c r="V23" s="30">
        <f>(VLOOKUP(E23,Table1[#All],4,FALSE)*VLOOKUP(E23,Table1[[#All],[Type TRANSPORT]:[% répartition segment 1]],2,FALSE)+VLOOKUP(E23,Tableau2[#All],4,FALSE)*VLOOKUP(E23,Tableau2[[#All],[Type TRANSPORT]:[% répartition segment 2]],2,FALSE))*U23*C23/1000</f>
        <v>1.9826469900000001</v>
      </c>
    </row>
    <row r="24" spans="1:22" x14ac:dyDescent="0.3">
      <c r="A24" s="2">
        <v>1315161</v>
      </c>
      <c r="B24" s="12">
        <f>+VLOOKUP(Indicateur[[#This Row],[Numero OT]],[1]Raw_data!$D:$E,2,FALSE)</f>
        <v>44218</v>
      </c>
      <c r="C24" s="2">
        <v>250</v>
      </c>
      <c r="D24" s="2">
        <f t="shared" si="0"/>
        <v>0.25</v>
      </c>
      <c r="E24" s="2" t="s">
        <v>19</v>
      </c>
      <c r="F24" s="3">
        <f>+VLOOKUP(E24,Table1[#All],4,FALSE)</f>
        <v>0.16</v>
      </c>
      <c r="G24" s="3">
        <f>+VLOOKUP(E24,Tableau2[#All],4,FALSE)</f>
        <v>6.7400000000000002E-2</v>
      </c>
      <c r="H24" s="4">
        <f>VLOOKUP(E24,Table1[[#All],[Type TRANSPORT]:[% répartition segment 1]],2,FALSE)</f>
        <v>0.3</v>
      </c>
      <c r="I24" s="4">
        <f>VLOOKUP(E24,Tableau2[[#All],[Type TRANSPORT]:[% répartition segment 2]],2,FALSE)</f>
        <v>0.7</v>
      </c>
      <c r="J24" s="20">
        <f>Indicateur[[#This Row],[% rep S1]]*Indicateur[[#This Row],[Taux segement 1]]*Indicateur[[#This Row],[Poids T]]*Indicateur[[#This Row],[Distance en KM]]</f>
        <v>6.0229560000000006</v>
      </c>
      <c r="K24" s="20">
        <f>+Indicateur[[#This Row],[% rep S2]]*Indicateur[[#This Row],[Taux Segement 2]]*Indicateur[[#This Row],[Poids T]]*Indicateur[[#This Row],[Distance en KM]]</f>
        <v>5.9200638349999997</v>
      </c>
      <c r="L24" s="20">
        <f>+Indicateur[[#This Row],[Bilan CO2 S2]]+Indicateur[[#This Row],[Bilan CO2 S1]]</f>
        <v>11.943019835000001</v>
      </c>
      <c r="M24" s="21">
        <v>220</v>
      </c>
      <c r="N24" s="5" t="s">
        <v>414</v>
      </c>
      <c r="O24" s="2" t="s">
        <v>93</v>
      </c>
      <c r="P24" s="2" t="s">
        <v>415</v>
      </c>
      <c r="Q24" s="2" t="s">
        <v>153</v>
      </c>
      <c r="R24" s="2" t="s">
        <v>154</v>
      </c>
      <c r="S24" s="2">
        <v>15</v>
      </c>
      <c r="T24" s="2" t="s">
        <v>155</v>
      </c>
      <c r="U24" s="6">
        <v>501.91300000000001</v>
      </c>
      <c r="V24" s="30">
        <f>(VLOOKUP(E24,Table1[#All],4,FALSE)*VLOOKUP(E24,Table1[[#All],[Type TRANSPORT]:[% répartition segment 1]],2,FALSE)+VLOOKUP(E24,Tableau2[#All],4,FALSE)*VLOOKUP(E24,Tableau2[[#All],[Type TRANSPORT]:[% répartition segment 2]],2,FALSE))*U24*C24/1000</f>
        <v>11.943019835000001</v>
      </c>
    </row>
    <row r="25" spans="1:22" x14ac:dyDescent="0.3">
      <c r="A25" s="2">
        <v>1314879</v>
      </c>
      <c r="B25" s="12">
        <f>+VLOOKUP(Indicateur[[#This Row],[Numero OT]],[1]Raw_data!$D:$E,2,FALSE)</f>
        <v>44218</v>
      </c>
      <c r="C25" s="2">
        <v>200</v>
      </c>
      <c r="D25" s="2">
        <f t="shared" si="0"/>
        <v>0.2</v>
      </c>
      <c r="E25" s="2" t="s">
        <v>47</v>
      </c>
      <c r="F25" s="3">
        <f>+VLOOKUP(E25,Table1[#All],4,FALSE)</f>
        <v>6.7400000000000002E-2</v>
      </c>
      <c r="G25" s="3">
        <v>0.24099999999999999</v>
      </c>
      <c r="H25" s="4">
        <f>VLOOKUP(E25,Table1[[#All],[Type TRANSPORT]:[% répartition segment 1]],2,FALSE)</f>
        <v>1</v>
      </c>
      <c r="I25" s="4">
        <f>VLOOKUP(E25,Tableau2[[#All],[Type TRANSPORT]:[% répartition segment 2]],2,FALSE)</f>
        <v>0</v>
      </c>
      <c r="J25" s="20">
        <f>Indicateur[[#This Row],[% rep S1]]*Indicateur[[#This Row],[Taux segement 1]]*Indicateur[[#This Row],[Poids T]]*Indicateur[[#This Row],[Distance en KM]]</f>
        <v>3.5879176800000003</v>
      </c>
      <c r="K25" s="20">
        <f>+Indicateur[[#This Row],[% rep S2]]*Indicateur[[#This Row],[Taux Segement 2]]*Indicateur[[#This Row],[Poids T]]*Indicateur[[#This Row],[Distance en KM]]</f>
        <v>0</v>
      </c>
      <c r="L25" s="20">
        <f>+Indicateur[[#This Row],[Bilan CO2 S2]]+Indicateur[[#This Row],[Bilan CO2 S1]]</f>
        <v>3.5879176800000003</v>
      </c>
      <c r="M25" s="21">
        <v>600</v>
      </c>
      <c r="N25" s="5" t="s">
        <v>214</v>
      </c>
      <c r="O25" s="2" t="s">
        <v>11</v>
      </c>
      <c r="P25" s="2" t="s">
        <v>215</v>
      </c>
      <c r="Q25" s="2" t="s">
        <v>26</v>
      </c>
      <c r="R25" s="2" t="s">
        <v>27</v>
      </c>
      <c r="S25" s="2">
        <v>12</v>
      </c>
      <c r="T25" s="2" t="s">
        <v>28</v>
      </c>
      <c r="U25" s="6">
        <v>266.166</v>
      </c>
      <c r="V25" s="30">
        <f>(VLOOKUP(E25,Table1[#All],4,FALSE)*VLOOKUP(E25,Table1[[#All],[Type TRANSPORT]:[% répartition segment 1]],2,FALSE)+VLOOKUP(E25,Tableau2[#All],4,FALSE)*VLOOKUP(E25,Tableau2[[#All],[Type TRANSPORT]:[% répartition segment 2]],2,FALSE))*U25*C25/1000</f>
        <v>3.5879176800000003</v>
      </c>
    </row>
    <row r="26" spans="1:22" x14ac:dyDescent="0.3">
      <c r="A26" s="2">
        <v>1315964</v>
      </c>
      <c r="B26" s="12">
        <f>+VLOOKUP(Indicateur[[#This Row],[Numero OT]],[1]Raw_data!$D:$E,2,FALSE)</f>
        <v>44222</v>
      </c>
      <c r="C26" s="2">
        <v>1000</v>
      </c>
      <c r="D26" s="2">
        <f t="shared" si="0"/>
        <v>1</v>
      </c>
      <c r="E26" s="2" t="s">
        <v>6</v>
      </c>
      <c r="F26" s="3">
        <f>+VLOOKUP(E26,Table1[#All],4,FALSE)</f>
        <v>0.16</v>
      </c>
      <c r="G26" s="3">
        <f>+VLOOKUP(E26,Tableau2[#All],4,FALSE)</f>
        <v>6.7400000000000002E-2</v>
      </c>
      <c r="H26" s="4">
        <f>VLOOKUP(E26,Table1[[#All],[Type TRANSPORT]:[% répartition segment 1]],2,FALSE)</f>
        <v>0.3</v>
      </c>
      <c r="I26" s="4">
        <f>VLOOKUP(E26,Tableau2[[#All],[Type TRANSPORT]:[% répartition segment 2]],2,FALSE)</f>
        <v>0.7</v>
      </c>
      <c r="J26" s="20">
        <f>Indicateur[[#This Row],[% rep S1]]*Indicateur[[#This Row],[Taux segement 1]]*Indicateur[[#This Row],[Poids T]]*Indicateur[[#This Row],[Distance en KM]]</f>
        <v>28.416672000000002</v>
      </c>
      <c r="K26" s="20">
        <f>+Indicateur[[#This Row],[% rep S2]]*Indicateur[[#This Row],[Taux Segement 2]]*Indicateur[[#This Row],[Poids T]]*Indicateur[[#This Row],[Distance en KM]]</f>
        <v>27.93122052</v>
      </c>
      <c r="L26" s="20">
        <f>+Indicateur[[#This Row],[Bilan CO2 S2]]+Indicateur[[#This Row],[Bilan CO2 S1]]</f>
        <v>56.347892520000002</v>
      </c>
      <c r="M26" s="21">
        <v>269</v>
      </c>
      <c r="N26" s="5" t="s">
        <v>414</v>
      </c>
      <c r="O26" s="2" t="s">
        <v>93</v>
      </c>
      <c r="P26" s="2" t="s">
        <v>415</v>
      </c>
      <c r="Q26" s="2" t="s">
        <v>133</v>
      </c>
      <c r="R26" s="2" t="s">
        <v>36</v>
      </c>
      <c r="S26" s="2">
        <v>20</v>
      </c>
      <c r="T26" s="2" t="s">
        <v>134</v>
      </c>
      <c r="U26" s="6">
        <v>592.01400000000001</v>
      </c>
      <c r="V26" s="30">
        <f>(VLOOKUP(E26,Table1[#All],4,FALSE)*VLOOKUP(E26,Table1[[#All],[Type TRANSPORT]:[% répartition segment 1]],2,FALSE)+VLOOKUP(E26,Tableau2[#All],4,FALSE)*VLOOKUP(E26,Tableau2[[#All],[Type TRANSPORT]:[% répartition segment 2]],2,FALSE))*U26*C26/1000</f>
        <v>56.347892520000002</v>
      </c>
    </row>
    <row r="27" spans="1:22" x14ac:dyDescent="0.3">
      <c r="A27" s="2">
        <v>1315693</v>
      </c>
      <c r="B27" s="12">
        <f>+VLOOKUP(Indicateur[[#This Row],[Numero OT]],[1]Raw_data!$D:$E,2,FALSE)</f>
        <v>44222</v>
      </c>
      <c r="C27" s="2">
        <v>500</v>
      </c>
      <c r="D27" s="2">
        <f t="shared" si="0"/>
        <v>0.5</v>
      </c>
      <c r="E27" s="2" t="s">
        <v>13</v>
      </c>
      <c r="F27" s="3">
        <f>+VLOOKUP(E27,Table1[#All],4,FALSE)</f>
        <v>0.24099999999999999</v>
      </c>
      <c r="G27" s="3">
        <v>6.7400000000000002E-2</v>
      </c>
      <c r="H27" s="4">
        <f>VLOOKUP(E27,Table1[[#All],[Type TRANSPORT]:[% répartition segment 1]],2,FALSE)</f>
        <v>1</v>
      </c>
      <c r="I27" s="4">
        <f>VLOOKUP(E27,Tableau2[[#All],[Type TRANSPORT]:[% répartition segment 2]],2,FALSE)</f>
        <v>0</v>
      </c>
      <c r="J27" s="20">
        <f>Indicateur[[#This Row],[% rep S1]]*Indicateur[[#This Row],[Taux segement 1]]*Indicateur[[#This Row],[Poids T]]*Indicateur[[#This Row],[Distance en KM]]</f>
        <v>6.5987005000000005</v>
      </c>
      <c r="K27" s="20">
        <f>+Indicateur[[#This Row],[% rep S2]]*Indicateur[[#This Row],[Taux Segement 2]]*Indicateur[[#This Row],[Poids T]]*Indicateur[[#This Row],[Distance en KM]]</f>
        <v>0</v>
      </c>
      <c r="L27" s="20">
        <f>+Indicateur[[#This Row],[Bilan CO2 S2]]+Indicateur[[#This Row],[Bilan CO2 S1]]</f>
        <v>6.5987005000000005</v>
      </c>
      <c r="M27" s="21">
        <v>123</v>
      </c>
      <c r="N27" s="5" t="s">
        <v>414</v>
      </c>
      <c r="O27" s="2" t="s">
        <v>93</v>
      </c>
      <c r="P27" s="2" t="s">
        <v>415</v>
      </c>
      <c r="Q27" s="2" t="s">
        <v>10</v>
      </c>
      <c r="R27" s="2" t="s">
        <v>11</v>
      </c>
      <c r="S27" s="2">
        <v>12</v>
      </c>
      <c r="T27" s="2" t="s">
        <v>12</v>
      </c>
      <c r="U27" s="6">
        <v>54.761000000000003</v>
      </c>
      <c r="V27" s="30">
        <f>(VLOOKUP(E27,Table1[#All],4,FALSE)*VLOOKUP(E27,Table1[[#All],[Type TRANSPORT]:[% répartition segment 1]],2,FALSE)+VLOOKUP(E27,Tableau2[#All],4,FALSE)*VLOOKUP(E27,Tableau2[[#All],[Type TRANSPORT]:[% répartition segment 2]],2,FALSE))*U27*C27/1000</f>
        <v>6.5987005000000005</v>
      </c>
    </row>
    <row r="28" spans="1:22" x14ac:dyDescent="0.3">
      <c r="A28" s="2">
        <v>1316391</v>
      </c>
      <c r="B28" s="12">
        <f>+VLOOKUP(Indicateur[[#This Row],[Numero OT]],[1]Raw_data!$D:$E,2,FALSE)</f>
        <v>44223</v>
      </c>
      <c r="C28" s="2">
        <v>450</v>
      </c>
      <c r="D28" s="2">
        <f t="shared" si="0"/>
        <v>0.45</v>
      </c>
      <c r="E28" s="2" t="s">
        <v>6</v>
      </c>
      <c r="F28" s="3">
        <f>+VLOOKUP(E28,Table1[#All],4,FALSE)</f>
        <v>0.16</v>
      </c>
      <c r="G28" s="3">
        <f>+VLOOKUP(E28,Tableau2[#All],4,FALSE)</f>
        <v>6.7400000000000002E-2</v>
      </c>
      <c r="H28" s="4">
        <f>VLOOKUP(E28,Table1[[#All],[Type TRANSPORT]:[% répartition segment 1]],2,FALSE)</f>
        <v>0.3</v>
      </c>
      <c r="I28" s="4">
        <f>VLOOKUP(E28,Tableau2[[#All],[Type TRANSPORT]:[% répartition segment 2]],2,FALSE)</f>
        <v>0.7</v>
      </c>
      <c r="J28" s="20">
        <f>Indicateur[[#This Row],[% rep S1]]*Indicateur[[#This Row],[Taux segement 1]]*Indicateur[[#This Row],[Poids T]]*Indicateur[[#This Row],[Distance en KM]]</f>
        <v>17.593675200000003</v>
      </c>
      <c r="K28" s="20">
        <f>+Indicateur[[#This Row],[% rep S2]]*Indicateur[[#This Row],[Taux Segement 2]]*Indicateur[[#This Row],[Poids T]]*Indicateur[[#This Row],[Distance en KM]]</f>
        <v>17.293116582</v>
      </c>
      <c r="L28" s="20">
        <f>+Indicateur[[#This Row],[Bilan CO2 S2]]+Indicateur[[#This Row],[Bilan CO2 S1]]</f>
        <v>34.886791782000003</v>
      </c>
      <c r="M28" s="21">
        <v>288</v>
      </c>
      <c r="N28" s="5" t="s">
        <v>35</v>
      </c>
      <c r="O28" s="2" t="s">
        <v>36</v>
      </c>
      <c r="P28" s="2" t="s">
        <v>37</v>
      </c>
      <c r="Q28" s="2" t="s">
        <v>26</v>
      </c>
      <c r="R28" s="2" t="s">
        <v>27</v>
      </c>
      <c r="S28" s="2">
        <v>12</v>
      </c>
      <c r="T28" s="2" t="s">
        <v>28</v>
      </c>
      <c r="U28" s="6">
        <v>814.52200000000005</v>
      </c>
      <c r="V28" s="30">
        <f>(VLOOKUP(E28,Table1[#All],4,FALSE)*VLOOKUP(E28,Table1[[#All],[Type TRANSPORT]:[% répartition segment 1]],2,FALSE)+VLOOKUP(E28,Tableau2[#All],4,FALSE)*VLOOKUP(E28,Tableau2[[#All],[Type TRANSPORT]:[% répartition segment 2]],2,FALSE))*U28*C28/1000</f>
        <v>34.886791782000003</v>
      </c>
    </row>
    <row r="29" spans="1:22" x14ac:dyDescent="0.3">
      <c r="A29" s="2">
        <v>1316628</v>
      </c>
      <c r="B29" s="12">
        <f>+VLOOKUP(Indicateur[[#This Row],[Numero OT]],[1]Raw_data!$D:$E,2,FALSE)</f>
        <v>44223</v>
      </c>
      <c r="C29" s="2">
        <v>225</v>
      </c>
      <c r="D29" s="2">
        <f t="shared" si="0"/>
        <v>0.22500000000000001</v>
      </c>
      <c r="E29" s="2" t="s">
        <v>19</v>
      </c>
      <c r="F29" s="3">
        <f>+VLOOKUP(E29,Table1[#All],4,FALSE)</f>
        <v>0.16</v>
      </c>
      <c r="G29" s="3">
        <f>+VLOOKUP(E29,Tableau2[#All],4,FALSE)</f>
        <v>6.7400000000000002E-2</v>
      </c>
      <c r="H29" s="4">
        <f>VLOOKUP(E29,Table1[[#All],[Type TRANSPORT]:[% répartition segment 1]],2,FALSE)</f>
        <v>0.3</v>
      </c>
      <c r="I29" s="4">
        <f>VLOOKUP(E29,Tableau2[[#All],[Type TRANSPORT]:[% répartition segment 2]],2,FALSE)</f>
        <v>0.7</v>
      </c>
      <c r="J29" s="20">
        <f>Indicateur[[#This Row],[% rep S1]]*Indicateur[[#This Row],[Taux segement 1]]*Indicateur[[#This Row],[Poids T]]*Indicateur[[#This Row],[Distance en KM]]</f>
        <v>10.656964800000001</v>
      </c>
      <c r="K29" s="20">
        <f>+Indicateur[[#This Row],[% rep S2]]*Indicateur[[#This Row],[Taux Segement 2]]*Indicateur[[#This Row],[Poids T]]*Indicateur[[#This Row],[Distance en KM]]</f>
        <v>10.474908317999999</v>
      </c>
      <c r="L29" s="20">
        <f>+Indicateur[[#This Row],[Bilan CO2 S2]]+Indicateur[[#This Row],[Bilan CO2 S1]]</f>
        <v>21.131873118000001</v>
      </c>
      <c r="M29" s="21">
        <v>175</v>
      </c>
      <c r="N29" s="5" t="s">
        <v>63</v>
      </c>
      <c r="O29" s="2" t="s">
        <v>64</v>
      </c>
      <c r="P29" s="2" t="s">
        <v>65</v>
      </c>
      <c r="Q29" s="2" t="s">
        <v>26</v>
      </c>
      <c r="R29" s="2" t="s">
        <v>27</v>
      </c>
      <c r="S29" s="2">
        <v>12</v>
      </c>
      <c r="T29" s="2" t="s">
        <v>28</v>
      </c>
      <c r="U29" s="6">
        <v>986.75599999999997</v>
      </c>
      <c r="V29" s="30">
        <f>(VLOOKUP(E29,Table1[#All],4,FALSE)*VLOOKUP(E29,Table1[[#All],[Type TRANSPORT]:[% répartition segment 1]],2,FALSE)+VLOOKUP(E29,Tableau2[#All],4,FALSE)*VLOOKUP(E29,Tableau2[[#All],[Type TRANSPORT]:[% répartition segment 2]],2,FALSE))*U29*C29/1000</f>
        <v>21.131873117999998</v>
      </c>
    </row>
    <row r="30" spans="1:22" x14ac:dyDescent="0.3">
      <c r="A30" s="2">
        <v>1315511</v>
      </c>
      <c r="B30" s="12">
        <f>+VLOOKUP(Indicateur[[#This Row],[Numero OT]],[1]Raw_data!$D:$E,2,FALSE)</f>
        <v>44223</v>
      </c>
      <c r="C30" s="2">
        <v>1950</v>
      </c>
      <c r="D30" s="2">
        <f t="shared" si="0"/>
        <v>1.95</v>
      </c>
      <c r="E30" s="2" t="s">
        <v>47</v>
      </c>
      <c r="F30" s="3">
        <f>+VLOOKUP(E30,Table1[#All],4,FALSE)</f>
        <v>6.7400000000000002E-2</v>
      </c>
      <c r="G30" s="3">
        <v>6.7400000000000002E-2</v>
      </c>
      <c r="H30" s="4">
        <f>VLOOKUP(E30,Table1[[#All],[Type TRANSPORT]:[% répartition segment 1]],2,FALSE)</f>
        <v>1</v>
      </c>
      <c r="I30" s="4">
        <f>VLOOKUP(E30,Tableau2[[#All],[Type TRANSPORT]:[% répartition segment 2]],2,FALSE)</f>
        <v>0</v>
      </c>
      <c r="J30" s="20">
        <f>Indicateur[[#This Row],[% rep S1]]*Indicateur[[#This Row],[Taux segement 1]]*Indicateur[[#This Row],[Poids T]]*Indicateur[[#This Row],[Distance en KM]]</f>
        <v>17.543933550000002</v>
      </c>
      <c r="K30" s="20">
        <f>+Indicateur[[#This Row],[% rep S2]]*Indicateur[[#This Row],[Taux Segement 2]]*Indicateur[[#This Row],[Poids T]]*Indicateur[[#This Row],[Distance en KM]]</f>
        <v>0</v>
      </c>
      <c r="L30" s="20">
        <f>+Indicateur[[#This Row],[Bilan CO2 S2]]+Indicateur[[#This Row],[Bilan CO2 S1]]</f>
        <v>17.543933550000002</v>
      </c>
      <c r="M30" s="21">
        <v>350</v>
      </c>
      <c r="N30" s="5" t="s">
        <v>214</v>
      </c>
      <c r="O30" s="2" t="s">
        <v>11</v>
      </c>
      <c r="P30" s="2" t="s">
        <v>215</v>
      </c>
      <c r="Q30" s="2" t="s">
        <v>226</v>
      </c>
      <c r="R30" s="2" t="s">
        <v>139</v>
      </c>
      <c r="S30" s="2">
        <v>13</v>
      </c>
      <c r="T30" s="2" t="s">
        <v>227</v>
      </c>
      <c r="U30" s="6">
        <v>133.48500000000001</v>
      </c>
      <c r="V30" s="30">
        <f>(VLOOKUP(E30,Table1[#All],4,FALSE)*VLOOKUP(E30,Table1[[#All],[Type TRANSPORT]:[% répartition segment 1]],2,FALSE)+VLOOKUP(E30,Tableau2[#All],4,FALSE)*VLOOKUP(E30,Tableau2[[#All],[Type TRANSPORT]:[% répartition segment 2]],2,FALSE))*U30*C30/1000</f>
        <v>17.543933550000002</v>
      </c>
    </row>
    <row r="31" spans="1:22" x14ac:dyDescent="0.3">
      <c r="A31" s="2">
        <v>1315510</v>
      </c>
      <c r="B31" s="12">
        <f>+VLOOKUP(Indicateur[[#This Row],[Numero OT]],[1]Raw_data!$D:$E,2,FALSE)</f>
        <v>44223</v>
      </c>
      <c r="C31" s="2">
        <v>4950</v>
      </c>
      <c r="D31" s="2">
        <f t="shared" si="0"/>
        <v>4.95</v>
      </c>
      <c r="E31" s="2" t="s">
        <v>106</v>
      </c>
      <c r="F31" s="3">
        <f>+VLOOKUP(E31,Table1[#All],4,FALSE)</f>
        <v>0.16</v>
      </c>
      <c r="G31" s="3">
        <v>6.7400000000000002E-2</v>
      </c>
      <c r="H31" s="4">
        <f>VLOOKUP(E31,Table1[[#All],[Type TRANSPORT]:[% répartition segment 1]],2,FALSE)</f>
        <v>1</v>
      </c>
      <c r="I31" s="4">
        <f>VLOOKUP(E31,Tableau2[[#All],[Type TRANSPORT]:[% répartition segment 2]],2,FALSE)</f>
        <v>0</v>
      </c>
      <c r="J31" s="20">
        <f>Indicateur[[#This Row],[% rep S1]]*Indicateur[[#This Row],[Taux segement 1]]*Indicateur[[#This Row],[Poids T]]*Indicateur[[#This Row],[Distance en KM]]</f>
        <v>105.72012000000002</v>
      </c>
      <c r="K31" s="20">
        <f>+Indicateur[[#This Row],[% rep S2]]*Indicateur[[#This Row],[Taux Segement 2]]*Indicateur[[#This Row],[Poids T]]*Indicateur[[#This Row],[Distance en KM]]</f>
        <v>0</v>
      </c>
      <c r="L31" s="20">
        <f>+Indicateur[[#This Row],[Bilan CO2 S2]]+Indicateur[[#This Row],[Bilan CO2 S1]]</f>
        <v>105.72012000000002</v>
      </c>
      <c r="M31" s="21">
        <v>518</v>
      </c>
      <c r="N31" s="5" t="s">
        <v>214</v>
      </c>
      <c r="O31" s="2" t="s">
        <v>11</v>
      </c>
      <c r="P31" s="2" t="s">
        <v>215</v>
      </c>
      <c r="Q31" s="2" t="s">
        <v>226</v>
      </c>
      <c r="R31" s="2" t="s">
        <v>139</v>
      </c>
      <c r="S31" s="2">
        <v>13</v>
      </c>
      <c r="T31" s="2" t="s">
        <v>227</v>
      </c>
      <c r="U31" s="6">
        <v>133.48500000000001</v>
      </c>
      <c r="V31" s="30">
        <f>(VLOOKUP(E31,Table1[#All],4,FALSE)*VLOOKUP(E31,Table1[[#All],[Type TRANSPORT]:[% répartition segment 1]],2,FALSE)+VLOOKUP(E31,Tableau2[#All],4,FALSE)*VLOOKUP(E31,Tableau2[[#All],[Type TRANSPORT]:[% répartition segment 2]],2,FALSE))*U31*C31/1000</f>
        <v>105.72012000000001</v>
      </c>
    </row>
    <row r="32" spans="1:22" x14ac:dyDescent="0.3">
      <c r="A32" s="2">
        <v>1316891</v>
      </c>
      <c r="B32" s="12">
        <f>+VLOOKUP(Indicateur[[#This Row],[Numero OT]],[1]Raw_data!$D:$E,2,FALSE)</f>
        <v>44224</v>
      </c>
      <c r="C32" s="2">
        <v>450</v>
      </c>
      <c r="D32" s="2">
        <f t="shared" si="0"/>
        <v>0.45</v>
      </c>
      <c r="E32" s="2" t="s">
        <v>19</v>
      </c>
      <c r="F32" s="3">
        <f>+VLOOKUP(E32,Table1[#All],4,FALSE)</f>
        <v>0.16</v>
      </c>
      <c r="G32" s="3">
        <f>+VLOOKUP(E32,Tableau2[#All],4,FALSE)</f>
        <v>6.7400000000000002E-2</v>
      </c>
      <c r="H32" s="4">
        <f>VLOOKUP(E32,Table1[[#All],[Type TRANSPORT]:[% répartition segment 1]],2,FALSE)</f>
        <v>0.3</v>
      </c>
      <c r="I32" s="4">
        <f>VLOOKUP(E32,Tableau2[[#All],[Type TRANSPORT]:[% répartition segment 2]],2,FALSE)</f>
        <v>0.7</v>
      </c>
      <c r="J32" s="20">
        <f>Indicateur[[#This Row],[% rep S1]]*Indicateur[[#This Row],[Taux segement 1]]*Indicateur[[#This Row],[Poids T]]*Indicateur[[#This Row],[Distance en KM]]</f>
        <v>11.245219199999999</v>
      </c>
      <c r="K32" s="20">
        <f>+Indicateur[[#This Row],[% rep S2]]*Indicateur[[#This Row],[Taux Segement 2]]*Indicateur[[#This Row],[Poids T]]*Indicateur[[#This Row],[Distance en KM]]</f>
        <v>11.053113371999999</v>
      </c>
      <c r="L32" s="20">
        <f>+Indicateur[[#This Row],[Bilan CO2 S2]]+Indicateur[[#This Row],[Bilan CO2 S1]]</f>
        <v>22.298332572</v>
      </c>
      <c r="M32" s="21">
        <v>170</v>
      </c>
      <c r="N32" s="5" t="s">
        <v>23</v>
      </c>
      <c r="O32" s="2" t="s">
        <v>24</v>
      </c>
      <c r="P32" s="2" t="s">
        <v>25</v>
      </c>
      <c r="Q32" s="2" t="s">
        <v>26</v>
      </c>
      <c r="R32" s="2" t="s">
        <v>27</v>
      </c>
      <c r="S32" s="2">
        <v>12</v>
      </c>
      <c r="T32" s="2" t="s">
        <v>28</v>
      </c>
      <c r="U32" s="6">
        <v>520.61199999999997</v>
      </c>
      <c r="V32" s="30">
        <f>(VLOOKUP(E32,Table1[#All],4,FALSE)*VLOOKUP(E32,Table1[[#All],[Type TRANSPORT]:[% répartition segment 1]],2,FALSE)+VLOOKUP(E32,Tableau2[#All],4,FALSE)*VLOOKUP(E32,Tableau2[[#All],[Type TRANSPORT]:[% répartition segment 2]],2,FALSE))*U32*C32/1000</f>
        <v>22.298332571999996</v>
      </c>
    </row>
    <row r="33" spans="1:22" x14ac:dyDescent="0.3">
      <c r="A33" s="2">
        <v>1317054</v>
      </c>
      <c r="B33" s="12">
        <f>+VLOOKUP(Indicateur[[#This Row],[Numero OT]],[1]Raw_data!$D:$E,2,FALSE)</f>
        <v>44224</v>
      </c>
      <c r="C33" s="2">
        <v>250</v>
      </c>
      <c r="D33" s="2">
        <f t="shared" si="0"/>
        <v>0.25</v>
      </c>
      <c r="E33" s="2" t="s">
        <v>13</v>
      </c>
      <c r="F33" s="3">
        <f>+VLOOKUP(E33,Table1[#All],4,FALSE)</f>
        <v>0.24099999999999999</v>
      </c>
      <c r="G33" s="3">
        <v>6.7400000000000002E-2</v>
      </c>
      <c r="H33" s="4">
        <f>VLOOKUP(E33,Table1[[#All],[Type TRANSPORT]:[% répartition segment 1]],2,FALSE)</f>
        <v>1</v>
      </c>
      <c r="I33" s="4">
        <f>VLOOKUP(E33,Tableau2[[#All],[Type TRANSPORT]:[% répartition segment 2]],2,FALSE)</f>
        <v>0</v>
      </c>
      <c r="J33" s="20">
        <f>Indicateur[[#This Row],[% rep S1]]*Indicateur[[#This Row],[Taux segement 1]]*Indicateur[[#This Row],[Poids T]]*Indicateur[[#This Row],[Distance en KM]]</f>
        <v>3.2520539999999998</v>
      </c>
      <c r="K33" s="20">
        <f>+Indicateur[[#This Row],[% rep S2]]*Indicateur[[#This Row],[Taux Segement 2]]*Indicateur[[#This Row],[Poids T]]*Indicateur[[#This Row],[Distance en KM]]</f>
        <v>0</v>
      </c>
      <c r="L33" s="20">
        <f>+Indicateur[[#This Row],[Bilan CO2 S2]]+Indicateur[[#This Row],[Bilan CO2 S1]]</f>
        <v>3.2520539999999998</v>
      </c>
      <c r="M33" s="21">
        <v>98</v>
      </c>
      <c r="N33" s="5" t="s">
        <v>214</v>
      </c>
      <c r="O33" s="2" t="s">
        <v>11</v>
      </c>
      <c r="P33" s="2" t="s">
        <v>215</v>
      </c>
      <c r="Q33" s="2" t="s">
        <v>92</v>
      </c>
      <c r="R33" s="2" t="s">
        <v>93</v>
      </c>
      <c r="S33" s="2">
        <v>17</v>
      </c>
      <c r="T33" s="2" t="s">
        <v>94</v>
      </c>
      <c r="U33" s="6">
        <v>53.975999999999999</v>
      </c>
      <c r="V33" s="30">
        <f>(VLOOKUP(E33,Table1[#All],4,FALSE)*VLOOKUP(E33,Table1[[#All],[Type TRANSPORT]:[% répartition segment 1]],2,FALSE)+VLOOKUP(E33,Tableau2[#All],4,FALSE)*VLOOKUP(E33,Tableau2[[#All],[Type TRANSPORT]:[% répartition segment 2]],2,FALSE))*U33*C33/1000</f>
        <v>3.2520539999999998</v>
      </c>
    </row>
    <row r="34" spans="1:22" x14ac:dyDescent="0.3">
      <c r="A34" s="2">
        <v>1316253</v>
      </c>
      <c r="B34" s="12">
        <f>+VLOOKUP(Indicateur[[#This Row],[Numero OT]],[1]Raw_data!$D:$E,2,FALSE)</f>
        <v>44224</v>
      </c>
      <c r="C34" s="2">
        <v>350</v>
      </c>
      <c r="D34" s="2">
        <f t="shared" si="0"/>
        <v>0.35</v>
      </c>
      <c r="E34" s="2" t="s">
        <v>47</v>
      </c>
      <c r="F34" s="3">
        <f>+VLOOKUP(E34,Table1[#All],4,FALSE)</f>
        <v>6.7400000000000002E-2</v>
      </c>
      <c r="G34" s="3">
        <v>0.16</v>
      </c>
      <c r="H34" s="4">
        <f>VLOOKUP(E34,Table1[[#All],[Type TRANSPORT]:[% répartition segment 1]],2,FALSE)</f>
        <v>1</v>
      </c>
      <c r="I34" s="4">
        <f>VLOOKUP(E34,Tableau2[[#All],[Type TRANSPORT]:[% répartition segment 2]],2,FALSE)</f>
        <v>0</v>
      </c>
      <c r="J34" s="20">
        <f>Indicateur[[#This Row],[% rep S1]]*Indicateur[[#This Row],[Taux segement 1]]*Indicateur[[#This Row],[Poids T]]*Indicateur[[#This Row],[Distance en KM]]</f>
        <v>5.6137830700000002</v>
      </c>
      <c r="K34" s="20">
        <f>+Indicateur[[#This Row],[% rep S2]]*Indicateur[[#This Row],[Taux Segement 2]]*Indicateur[[#This Row],[Poids T]]*Indicateur[[#This Row],[Distance en KM]]</f>
        <v>0</v>
      </c>
      <c r="L34" s="20">
        <f>+Indicateur[[#This Row],[Bilan CO2 S2]]+Indicateur[[#This Row],[Bilan CO2 S1]]</f>
        <v>5.6137830700000002</v>
      </c>
      <c r="M34" s="21">
        <v>230</v>
      </c>
      <c r="N34" s="5" t="s">
        <v>214</v>
      </c>
      <c r="O34" s="2" t="s">
        <v>11</v>
      </c>
      <c r="P34" s="2" t="s">
        <v>215</v>
      </c>
      <c r="Q34" s="2" t="s">
        <v>228</v>
      </c>
      <c r="R34" s="2" t="s">
        <v>229</v>
      </c>
      <c r="S34" s="2">
        <v>18</v>
      </c>
      <c r="T34" s="2" t="s">
        <v>230</v>
      </c>
      <c r="U34" s="6">
        <v>237.97300000000001</v>
      </c>
      <c r="V34" s="30">
        <f>(VLOOKUP(E34,Table1[#All],4,FALSE)*VLOOKUP(E34,Table1[[#All],[Type TRANSPORT]:[% répartition segment 1]],2,FALSE)+VLOOKUP(E34,Tableau2[#All],4,FALSE)*VLOOKUP(E34,Tableau2[[#All],[Type TRANSPORT]:[% répartition segment 2]],2,FALSE))*U34*C34/1000</f>
        <v>5.6137830700000002</v>
      </c>
    </row>
    <row r="35" spans="1:22" x14ac:dyDescent="0.3">
      <c r="A35" s="2">
        <v>1318392</v>
      </c>
      <c r="B35" s="12">
        <f>+VLOOKUP(Indicateur[[#This Row],[Numero OT]],[1]Raw_data!$D:$E,2,FALSE)</f>
        <v>44228</v>
      </c>
      <c r="C35" s="2">
        <v>100</v>
      </c>
      <c r="D35" s="2">
        <f t="shared" si="0"/>
        <v>0.1</v>
      </c>
      <c r="E35" s="2" t="s">
        <v>6</v>
      </c>
      <c r="F35" s="3">
        <f>+VLOOKUP(E35,Table1[#All],4,FALSE)</f>
        <v>0.16</v>
      </c>
      <c r="G35" s="3">
        <f>+VLOOKUP(E35,Tableau2[#All],4,FALSE)</f>
        <v>6.7400000000000002E-2</v>
      </c>
      <c r="H35" s="4">
        <f>VLOOKUP(E35,Table1[[#All],[Type TRANSPORT]:[% répartition segment 1]],2,FALSE)</f>
        <v>0.3</v>
      </c>
      <c r="I35" s="4">
        <f>VLOOKUP(E35,Tableau2[[#All],[Type TRANSPORT]:[% répartition segment 2]],2,FALSE)</f>
        <v>0.7</v>
      </c>
      <c r="J35" s="20">
        <f>Indicateur[[#This Row],[% rep S1]]*Indicateur[[#This Row],[Taux segement 1]]*Indicateur[[#This Row],[Poids T]]*Indicateur[[#This Row],[Distance en KM]]</f>
        <v>2.4165264</v>
      </c>
      <c r="K35" s="20">
        <f>+Indicateur[[#This Row],[% rep S2]]*Indicateur[[#This Row],[Taux Segement 2]]*Indicateur[[#This Row],[Poids T]]*Indicateur[[#This Row],[Distance en KM]]</f>
        <v>2.3752440739999998</v>
      </c>
      <c r="L35" s="20">
        <f>+Indicateur[[#This Row],[Bilan CO2 S2]]+Indicateur[[#This Row],[Bilan CO2 S1]]</f>
        <v>4.7917704739999998</v>
      </c>
      <c r="M35" s="21">
        <v>140</v>
      </c>
      <c r="N35" s="5" t="s">
        <v>214</v>
      </c>
      <c r="O35" s="2" t="s">
        <v>11</v>
      </c>
      <c r="P35" s="2" t="s">
        <v>215</v>
      </c>
      <c r="Q35" s="2" t="s">
        <v>231</v>
      </c>
      <c r="R35" s="2" t="s">
        <v>232</v>
      </c>
      <c r="S35" s="2">
        <v>14</v>
      </c>
      <c r="T35" s="2" t="s">
        <v>233</v>
      </c>
      <c r="U35" s="6">
        <v>503.44299999999998</v>
      </c>
      <c r="V35" s="30">
        <f>(VLOOKUP(E35,Table1[#All],4,FALSE)*VLOOKUP(E35,Table1[[#All],[Type TRANSPORT]:[% répartition segment 1]],2,FALSE)+VLOOKUP(E35,Tableau2[#All],4,FALSE)*VLOOKUP(E35,Tableau2[[#All],[Type TRANSPORT]:[% répartition segment 2]],2,FALSE))*U35*C35/1000</f>
        <v>4.7917704739999998</v>
      </c>
    </row>
    <row r="36" spans="1:22" x14ac:dyDescent="0.3">
      <c r="A36" s="2">
        <v>1318700</v>
      </c>
      <c r="B36" s="12">
        <f>+VLOOKUP(Indicateur[[#This Row],[Numero OT]],[1]Raw_data!$D:$E,2,FALSE)</f>
        <v>44230</v>
      </c>
      <c r="C36" s="2">
        <v>120</v>
      </c>
      <c r="D36" s="2">
        <f t="shared" si="0"/>
        <v>0.12</v>
      </c>
      <c r="E36" s="2" t="s">
        <v>6</v>
      </c>
      <c r="F36" s="3">
        <f>+VLOOKUP(E36,Table1[#All],4,FALSE)</f>
        <v>0.16</v>
      </c>
      <c r="G36" s="3">
        <f>+VLOOKUP(E36,Tableau2[#All],4,FALSE)</f>
        <v>6.7400000000000002E-2</v>
      </c>
      <c r="H36" s="4">
        <f>VLOOKUP(E36,Table1[[#All],[Type TRANSPORT]:[% répartition segment 1]],2,FALSE)</f>
        <v>0.3</v>
      </c>
      <c r="I36" s="4">
        <f>VLOOKUP(E36,Tableau2[[#All],[Type TRANSPORT]:[% répartition segment 2]],2,FALSE)</f>
        <v>0.7</v>
      </c>
      <c r="J36" s="20">
        <f>Indicateur[[#This Row],[% rep S1]]*Indicateur[[#This Row],[Taux segement 1]]*Indicateur[[#This Row],[Poids T]]*Indicateur[[#This Row],[Distance en KM]]</f>
        <v>1.3444588799999999</v>
      </c>
      <c r="K36" s="20">
        <f>+Indicateur[[#This Row],[% rep S2]]*Indicateur[[#This Row],[Taux Segement 2]]*Indicateur[[#This Row],[Poids T]]*Indicateur[[#This Row],[Distance en KM]]</f>
        <v>1.3214910408</v>
      </c>
      <c r="L36" s="20">
        <f>+Indicateur[[#This Row],[Bilan CO2 S2]]+Indicateur[[#This Row],[Bilan CO2 S1]]</f>
        <v>2.6659499208000002</v>
      </c>
      <c r="M36" s="21">
        <v>130</v>
      </c>
      <c r="N36" s="5" t="s">
        <v>78</v>
      </c>
      <c r="O36" s="2" t="s">
        <v>27</v>
      </c>
      <c r="P36" s="2" t="s">
        <v>79</v>
      </c>
      <c r="Q36" s="2" t="s">
        <v>80</v>
      </c>
      <c r="R36" s="2" t="s">
        <v>81</v>
      </c>
      <c r="S36" s="2">
        <v>13</v>
      </c>
      <c r="T36" s="2" t="s">
        <v>82</v>
      </c>
      <c r="U36" s="6">
        <v>233.41300000000001</v>
      </c>
      <c r="V36" s="30">
        <f>(VLOOKUP(E36,Table1[#All],4,FALSE)*VLOOKUP(E36,Table1[[#All],[Type TRANSPORT]:[% répartition segment 1]],2,FALSE)+VLOOKUP(E36,Tableau2[#All],4,FALSE)*VLOOKUP(E36,Tableau2[[#All],[Type TRANSPORT]:[% répartition segment 2]],2,FALSE))*U36*C36/1000</f>
        <v>2.6659499208000002</v>
      </c>
    </row>
    <row r="37" spans="1:22" x14ac:dyDescent="0.3">
      <c r="A37" s="2">
        <v>1319314</v>
      </c>
      <c r="B37" s="12">
        <f>+VLOOKUP(Indicateur[[#This Row],[Numero OT]],[1]Raw_data!$D:$E,2,FALSE)</f>
        <v>44230</v>
      </c>
      <c r="C37" s="2">
        <v>130</v>
      </c>
      <c r="D37" s="2">
        <f t="shared" si="0"/>
        <v>0.13</v>
      </c>
      <c r="E37" s="2" t="s">
        <v>19</v>
      </c>
      <c r="F37" s="3">
        <f>+VLOOKUP(E37,Table1[#All],4,FALSE)</f>
        <v>0.16</v>
      </c>
      <c r="G37" s="3">
        <f>+VLOOKUP(E37,Tableau2[#All],4,FALSE)</f>
        <v>6.7400000000000002E-2</v>
      </c>
      <c r="H37" s="4">
        <f>VLOOKUP(E37,Table1[[#All],[Type TRANSPORT]:[% répartition segment 1]],2,FALSE)</f>
        <v>0.3</v>
      </c>
      <c r="I37" s="4">
        <f>VLOOKUP(E37,Tableau2[[#All],[Type TRANSPORT]:[% répartition segment 2]],2,FALSE)</f>
        <v>0.7</v>
      </c>
      <c r="J37" s="20">
        <f>Indicateur[[#This Row],[% rep S1]]*Indicateur[[#This Row],[Taux segement 1]]*Indicateur[[#This Row],[Poids T]]*Indicateur[[#This Row],[Distance en KM]]</f>
        <v>1.6608758400000001</v>
      </c>
      <c r="K37" s="20">
        <f>+Indicateur[[#This Row],[% rep S2]]*Indicateur[[#This Row],[Taux Segement 2]]*Indicateur[[#This Row],[Poids T]]*Indicateur[[#This Row],[Distance en KM]]</f>
        <v>1.6325025443999999</v>
      </c>
      <c r="L37" s="20">
        <f>+Indicateur[[#This Row],[Bilan CO2 S2]]+Indicateur[[#This Row],[Bilan CO2 S1]]</f>
        <v>3.2933783844</v>
      </c>
      <c r="M37" s="21">
        <v>92</v>
      </c>
      <c r="N37" s="5" t="s">
        <v>214</v>
      </c>
      <c r="O37" s="2" t="s">
        <v>11</v>
      </c>
      <c r="P37" s="2" t="s">
        <v>215</v>
      </c>
      <c r="Q37" s="2" t="s">
        <v>26</v>
      </c>
      <c r="R37" s="2" t="s">
        <v>27</v>
      </c>
      <c r="S37" s="2">
        <v>12</v>
      </c>
      <c r="T37" s="2" t="s">
        <v>28</v>
      </c>
      <c r="U37" s="6">
        <v>266.166</v>
      </c>
      <c r="V37" s="30">
        <f>(VLOOKUP(E37,Table1[#All],4,FALSE)*VLOOKUP(E37,Table1[[#All],[Type TRANSPORT]:[% répartition segment 1]],2,FALSE)+VLOOKUP(E37,Tableau2[#All],4,FALSE)*VLOOKUP(E37,Tableau2[[#All],[Type TRANSPORT]:[% répartition segment 2]],2,FALSE))*U37*C37/1000</f>
        <v>3.2933783844</v>
      </c>
    </row>
    <row r="38" spans="1:22" x14ac:dyDescent="0.3">
      <c r="A38" s="2">
        <v>1319315</v>
      </c>
      <c r="B38" s="12">
        <f>+VLOOKUP(Indicateur[[#This Row],[Numero OT]],[1]Raw_data!$D:$E,2,FALSE)</f>
        <v>44230</v>
      </c>
      <c r="C38" s="2">
        <v>60</v>
      </c>
      <c r="D38" s="2">
        <f t="shared" si="0"/>
        <v>0.06</v>
      </c>
      <c r="E38" s="2" t="s">
        <v>6</v>
      </c>
      <c r="F38" s="3">
        <f>+VLOOKUP(E38,Table1[#All],4,FALSE)</f>
        <v>0.16</v>
      </c>
      <c r="G38" s="3">
        <f>+VLOOKUP(E38,Tableau2[#All],4,FALSE)</f>
        <v>6.7400000000000002E-2</v>
      </c>
      <c r="H38" s="4">
        <f>VLOOKUP(E38,Table1[[#All],[Type TRANSPORT]:[% répartition segment 1]],2,FALSE)</f>
        <v>0.3</v>
      </c>
      <c r="I38" s="4">
        <f>VLOOKUP(E38,Tableau2[[#All],[Type TRANSPORT]:[% répartition segment 2]],2,FALSE)</f>
        <v>0.7</v>
      </c>
      <c r="J38" s="20">
        <f>Indicateur[[#This Row],[% rep S1]]*Indicateur[[#This Row],[Taux segement 1]]*Indicateur[[#This Row],[Poids T]]*Indicateur[[#This Row],[Distance en KM]]</f>
        <v>0.73990367999999995</v>
      </c>
      <c r="K38" s="20">
        <f>+Indicateur[[#This Row],[% rep S2]]*Indicateur[[#This Row],[Taux Segement 2]]*Indicateur[[#This Row],[Poids T]]*Indicateur[[#This Row],[Distance en KM]]</f>
        <v>0.72726365879999999</v>
      </c>
      <c r="L38" s="20">
        <f>+Indicateur[[#This Row],[Bilan CO2 S2]]+Indicateur[[#This Row],[Bilan CO2 S1]]</f>
        <v>1.4671673387999999</v>
      </c>
      <c r="M38" s="21">
        <v>110</v>
      </c>
      <c r="N38" s="5" t="s">
        <v>214</v>
      </c>
      <c r="O38" s="2" t="s">
        <v>11</v>
      </c>
      <c r="P38" s="2" t="s">
        <v>215</v>
      </c>
      <c r="Q38" s="2" t="s">
        <v>218</v>
      </c>
      <c r="R38" s="2" t="s">
        <v>219</v>
      </c>
      <c r="S38" s="2">
        <v>19</v>
      </c>
      <c r="T38" s="2" t="s">
        <v>220</v>
      </c>
      <c r="U38" s="6">
        <v>256.911</v>
      </c>
      <c r="V38" s="30">
        <f>(VLOOKUP(E38,Table1[#All],4,FALSE)*VLOOKUP(E38,Table1[[#All],[Type TRANSPORT]:[% répartition segment 1]],2,FALSE)+VLOOKUP(E38,Tableau2[#All],4,FALSE)*VLOOKUP(E38,Tableau2[[#All],[Type TRANSPORT]:[% répartition segment 2]],2,FALSE))*U38*C38/1000</f>
        <v>1.4671673388000002</v>
      </c>
    </row>
    <row r="39" spans="1:22" x14ac:dyDescent="0.3">
      <c r="A39" s="2">
        <v>1320298</v>
      </c>
      <c r="B39" s="12">
        <f>+VLOOKUP(Indicateur[[#This Row],[Numero OT]],[1]Raw_data!$D:$E,2,FALSE)</f>
        <v>44235</v>
      </c>
      <c r="C39" s="2">
        <v>420</v>
      </c>
      <c r="D39" s="2">
        <f t="shared" si="0"/>
        <v>0.42</v>
      </c>
      <c r="E39" s="2" t="s">
        <v>19</v>
      </c>
      <c r="F39" s="3">
        <f>+VLOOKUP(E39,Table1[#All],4,FALSE)</f>
        <v>0.16</v>
      </c>
      <c r="G39" s="3">
        <f>+VLOOKUP(E39,Tableau2[#All],4,FALSE)</f>
        <v>6.7400000000000002E-2</v>
      </c>
      <c r="H39" s="4">
        <f>VLOOKUP(E39,Table1[[#All],[Type TRANSPORT]:[% répartition segment 1]],2,FALSE)</f>
        <v>0.3</v>
      </c>
      <c r="I39" s="4">
        <f>VLOOKUP(E39,Tableau2[[#All],[Type TRANSPORT]:[% répartition segment 2]],2,FALSE)</f>
        <v>0.7</v>
      </c>
      <c r="J39" s="20">
        <f>Indicateur[[#This Row],[% rep S1]]*Indicateur[[#This Row],[Taux segement 1]]*Indicateur[[#This Row],[Poids T]]*Indicateur[[#This Row],[Distance en KM]]</f>
        <v>5.0516726400000005</v>
      </c>
      <c r="K39" s="20">
        <f>+Indicateur[[#This Row],[% rep S2]]*Indicateur[[#This Row],[Taux Segement 2]]*Indicateur[[#This Row],[Poids T]]*Indicateur[[#This Row],[Distance en KM]]</f>
        <v>4.9653732324000002</v>
      </c>
      <c r="L39" s="20">
        <f>+Indicateur[[#This Row],[Bilan CO2 S2]]+Indicateur[[#This Row],[Bilan CO2 S1]]</f>
        <v>10.017045872400001</v>
      </c>
      <c r="M39" s="21">
        <v>92</v>
      </c>
      <c r="N39" s="5" t="s">
        <v>214</v>
      </c>
      <c r="O39" s="2" t="s">
        <v>11</v>
      </c>
      <c r="P39" s="2" t="s">
        <v>215</v>
      </c>
      <c r="Q39" s="2" t="s">
        <v>234</v>
      </c>
      <c r="R39" s="2" t="s">
        <v>114</v>
      </c>
      <c r="S39" s="2">
        <v>14</v>
      </c>
      <c r="T39" s="2" t="s">
        <v>235</v>
      </c>
      <c r="U39" s="6">
        <v>250.57900000000001</v>
      </c>
      <c r="V39" s="30">
        <f>(VLOOKUP(E39,Table1[#All],4,FALSE)*VLOOKUP(E39,Table1[[#All],[Type TRANSPORT]:[% répartition segment 1]],2,FALSE)+VLOOKUP(E39,Tableau2[#All],4,FALSE)*VLOOKUP(E39,Tableau2[[#All],[Type TRANSPORT]:[% répartition segment 2]],2,FALSE))*U39*C39/1000</f>
        <v>10.017045872400001</v>
      </c>
    </row>
    <row r="40" spans="1:22" x14ac:dyDescent="0.3">
      <c r="A40" s="2">
        <v>1320301</v>
      </c>
      <c r="B40" s="12">
        <f>+VLOOKUP(Indicateur[[#This Row],[Numero OT]],[1]Raw_data!$D:$E,2,FALSE)</f>
        <v>44235</v>
      </c>
      <c r="C40" s="2">
        <v>420</v>
      </c>
      <c r="D40" s="2">
        <f t="shared" si="0"/>
        <v>0.42</v>
      </c>
      <c r="E40" s="2" t="s">
        <v>19</v>
      </c>
      <c r="F40" s="3">
        <f>+VLOOKUP(E40,Table1[#All],4,FALSE)</f>
        <v>0.16</v>
      </c>
      <c r="G40" s="3">
        <f>+VLOOKUP(E40,Tableau2[#All],4,FALSE)</f>
        <v>6.7400000000000002E-2</v>
      </c>
      <c r="H40" s="4">
        <f>VLOOKUP(E40,Table1[[#All],[Type TRANSPORT]:[% répartition segment 1]],2,FALSE)</f>
        <v>0.3</v>
      </c>
      <c r="I40" s="4">
        <f>VLOOKUP(E40,Tableau2[[#All],[Type TRANSPORT]:[% répartition segment 2]],2,FALSE)</f>
        <v>0.7</v>
      </c>
      <c r="J40" s="20">
        <f>Indicateur[[#This Row],[% rep S1]]*Indicateur[[#This Row],[Taux segement 1]]*Indicateur[[#This Row],[Poids T]]*Indicateur[[#This Row],[Distance en KM]]</f>
        <v>5.6588716799999998</v>
      </c>
      <c r="K40" s="20">
        <f>+Indicateur[[#This Row],[% rep S2]]*Indicateur[[#This Row],[Taux Segement 2]]*Indicateur[[#This Row],[Poids T]]*Indicateur[[#This Row],[Distance en KM]]</f>
        <v>5.5621992887999996</v>
      </c>
      <c r="L40" s="20">
        <f>+Indicateur[[#This Row],[Bilan CO2 S2]]+Indicateur[[#This Row],[Bilan CO2 S1]]</f>
        <v>11.221070968799999</v>
      </c>
      <c r="M40" s="21">
        <v>100</v>
      </c>
      <c r="N40" s="5" t="s">
        <v>214</v>
      </c>
      <c r="O40" s="2" t="s">
        <v>11</v>
      </c>
      <c r="P40" s="2" t="s">
        <v>215</v>
      </c>
      <c r="Q40" s="2" t="s">
        <v>150</v>
      </c>
      <c r="R40" s="2" t="s">
        <v>151</v>
      </c>
      <c r="S40" s="2">
        <v>9</v>
      </c>
      <c r="T40" s="2" t="s">
        <v>152</v>
      </c>
      <c r="U40" s="6">
        <v>280.69799999999998</v>
      </c>
      <c r="V40" s="30">
        <f>(VLOOKUP(E40,Table1[#All],4,FALSE)*VLOOKUP(E40,Table1[[#All],[Type TRANSPORT]:[% répartition segment 1]],2,FALSE)+VLOOKUP(E40,Tableau2[#All],4,FALSE)*VLOOKUP(E40,Tableau2[[#All],[Type TRANSPORT]:[% répartition segment 2]],2,FALSE))*U40*C40/1000</f>
        <v>11.221070968799999</v>
      </c>
    </row>
    <row r="41" spans="1:22" x14ac:dyDescent="0.3">
      <c r="A41" s="2">
        <v>1320812</v>
      </c>
      <c r="B41" s="12">
        <f>+VLOOKUP(Indicateur[[#This Row],[Numero OT]],[1]Raw_data!$D:$E,2,FALSE)</f>
        <v>44235</v>
      </c>
      <c r="C41" s="2">
        <v>50</v>
      </c>
      <c r="D41" s="2">
        <f t="shared" si="0"/>
        <v>0.05</v>
      </c>
      <c r="E41" s="2" t="s">
        <v>19</v>
      </c>
      <c r="F41" s="3">
        <f>+VLOOKUP(E41,Table1[#All],4,FALSE)</f>
        <v>0.16</v>
      </c>
      <c r="G41" s="3">
        <f>+VLOOKUP(E41,Tableau2[#All],4,FALSE)</f>
        <v>6.7400000000000002E-2</v>
      </c>
      <c r="H41" s="4">
        <f>VLOOKUP(E41,Table1[[#All],[Type TRANSPORT]:[% répartition segment 1]],2,FALSE)</f>
        <v>0.3</v>
      </c>
      <c r="I41" s="4">
        <f>VLOOKUP(E41,Tableau2[[#All],[Type TRANSPORT]:[% répartition segment 2]],2,FALSE)</f>
        <v>0.7</v>
      </c>
      <c r="J41" s="20">
        <f>Indicateur[[#This Row],[% rep S1]]*Indicateur[[#This Row],[Taux segement 1]]*Indicateur[[#This Row],[Poids T]]*Indicateur[[#This Row],[Distance en KM]]</f>
        <v>0.99285120000000004</v>
      </c>
      <c r="K41" s="20">
        <f>+Indicateur[[#This Row],[% rep S2]]*Indicateur[[#This Row],[Taux Segement 2]]*Indicateur[[#This Row],[Poids T]]*Indicateur[[#This Row],[Distance en KM]]</f>
        <v>0.97588999199999993</v>
      </c>
      <c r="L41" s="20">
        <f>+Indicateur[[#This Row],[Bilan CO2 S2]]+Indicateur[[#This Row],[Bilan CO2 S1]]</f>
        <v>1.968741192</v>
      </c>
      <c r="M41" s="21">
        <v>102</v>
      </c>
      <c r="N41" s="5" t="s">
        <v>214</v>
      </c>
      <c r="O41" s="2" t="s">
        <v>11</v>
      </c>
      <c r="P41" s="2" t="s">
        <v>215</v>
      </c>
      <c r="Q41" s="2" t="s">
        <v>236</v>
      </c>
      <c r="R41" s="2" t="s">
        <v>70</v>
      </c>
      <c r="S41" s="2">
        <v>20</v>
      </c>
      <c r="T41" s="2" t="s">
        <v>237</v>
      </c>
      <c r="U41" s="6">
        <v>413.68799999999999</v>
      </c>
      <c r="V41" s="30">
        <f>(VLOOKUP(E41,Table1[#All],4,FALSE)*VLOOKUP(E41,Table1[[#All],[Type TRANSPORT]:[% répartition segment 1]],2,FALSE)+VLOOKUP(E41,Tableau2[#All],4,FALSE)*VLOOKUP(E41,Tableau2[[#All],[Type TRANSPORT]:[% répartition segment 2]],2,FALSE))*U41*C41/1000</f>
        <v>1.968741192</v>
      </c>
    </row>
    <row r="42" spans="1:22" x14ac:dyDescent="0.3">
      <c r="A42" s="2">
        <v>1320276</v>
      </c>
      <c r="B42" s="12">
        <f>+VLOOKUP(Indicateur[[#This Row],[Numero OT]],[1]Raw_data!$D:$E,2,FALSE)</f>
        <v>44235</v>
      </c>
      <c r="C42" s="2">
        <v>200</v>
      </c>
      <c r="D42" s="2">
        <f t="shared" si="0"/>
        <v>0.2</v>
      </c>
      <c r="E42" s="2" t="s">
        <v>19</v>
      </c>
      <c r="F42" s="3">
        <f>+VLOOKUP(E42,Table1[#All],4,FALSE)</f>
        <v>0.16</v>
      </c>
      <c r="G42" s="3">
        <f>+VLOOKUP(E42,Tableau2[#All],4,FALSE)</f>
        <v>6.7400000000000002E-2</v>
      </c>
      <c r="H42" s="4">
        <f>VLOOKUP(E42,Table1[[#All],[Type TRANSPORT]:[% répartition segment 1]],2,FALSE)</f>
        <v>0.3</v>
      </c>
      <c r="I42" s="4">
        <f>VLOOKUP(E42,Tableau2[[#All],[Type TRANSPORT]:[% répartition segment 2]],2,FALSE)</f>
        <v>0.7</v>
      </c>
      <c r="J42" s="20">
        <f>Indicateur[[#This Row],[% rep S1]]*Indicateur[[#This Row],[Taux segement 1]]*Indicateur[[#This Row],[Poids T]]*Indicateur[[#This Row],[Distance en KM]]</f>
        <v>2.6860704000000002</v>
      </c>
      <c r="K42" s="20">
        <f>+Indicateur[[#This Row],[% rep S2]]*Indicateur[[#This Row],[Taux Segement 2]]*Indicateur[[#This Row],[Poids T]]*Indicateur[[#This Row],[Distance en KM]]</f>
        <v>2.6401833639999999</v>
      </c>
      <c r="L42" s="20">
        <f>+Indicateur[[#This Row],[Bilan CO2 S2]]+Indicateur[[#This Row],[Bilan CO2 S1]]</f>
        <v>5.3262537640000005</v>
      </c>
      <c r="M42" s="21">
        <v>105</v>
      </c>
      <c r="N42" s="5" t="s">
        <v>214</v>
      </c>
      <c r="O42" s="2" t="s">
        <v>11</v>
      </c>
      <c r="P42" s="2" t="s">
        <v>215</v>
      </c>
      <c r="Q42" s="2" t="s">
        <v>104</v>
      </c>
      <c r="R42" s="2" t="s">
        <v>24</v>
      </c>
      <c r="S42" s="2">
        <v>12</v>
      </c>
      <c r="T42" s="2" t="s">
        <v>105</v>
      </c>
      <c r="U42" s="6">
        <v>279.79899999999998</v>
      </c>
      <c r="V42" s="30">
        <f>(VLOOKUP(E42,Table1[#All],4,FALSE)*VLOOKUP(E42,Table1[[#All],[Type TRANSPORT]:[% répartition segment 1]],2,FALSE)+VLOOKUP(E42,Tableau2[#All],4,FALSE)*VLOOKUP(E42,Tableau2[[#All],[Type TRANSPORT]:[% répartition segment 2]],2,FALSE))*U42*C42/1000</f>
        <v>5.3262537639999996</v>
      </c>
    </row>
    <row r="43" spans="1:22" x14ac:dyDescent="0.3">
      <c r="A43" s="2">
        <v>1320285</v>
      </c>
      <c r="B43" s="12">
        <f>+VLOOKUP(Indicateur[[#This Row],[Numero OT]],[1]Raw_data!$D:$E,2,FALSE)</f>
        <v>44235</v>
      </c>
      <c r="C43" s="2">
        <v>130</v>
      </c>
      <c r="D43" s="2">
        <f t="shared" si="0"/>
        <v>0.13</v>
      </c>
      <c r="E43" s="2" t="s">
        <v>19</v>
      </c>
      <c r="F43" s="3">
        <f>+VLOOKUP(E43,Table1[#All],4,FALSE)</f>
        <v>0.16</v>
      </c>
      <c r="G43" s="3">
        <f>+VLOOKUP(E43,Tableau2[#All],4,FALSE)</f>
        <v>6.7400000000000002E-2</v>
      </c>
      <c r="H43" s="4">
        <f>VLOOKUP(E43,Table1[[#All],[Type TRANSPORT]:[% répartition segment 1]],2,FALSE)</f>
        <v>0.3</v>
      </c>
      <c r="I43" s="4">
        <f>VLOOKUP(E43,Tableau2[[#All],[Type TRANSPORT]:[% répartition segment 2]],2,FALSE)</f>
        <v>0.7</v>
      </c>
      <c r="J43" s="20">
        <f>Indicateur[[#This Row],[% rep S1]]*Indicateur[[#This Row],[Taux segement 1]]*Indicateur[[#This Row],[Poids T]]*Indicateur[[#This Row],[Distance en KM]]</f>
        <v>1.6031246400000001</v>
      </c>
      <c r="K43" s="20">
        <f>+Indicateur[[#This Row],[% rep S2]]*Indicateur[[#This Row],[Taux Segement 2]]*Indicateur[[#This Row],[Poids T]]*Indicateur[[#This Row],[Distance en KM]]</f>
        <v>1.5757379273999998</v>
      </c>
      <c r="L43" s="20">
        <f>+Indicateur[[#This Row],[Bilan CO2 S2]]+Indicateur[[#This Row],[Bilan CO2 S1]]</f>
        <v>3.1788625673999999</v>
      </c>
      <c r="M43" s="21">
        <v>110</v>
      </c>
      <c r="N43" s="5" t="s">
        <v>214</v>
      </c>
      <c r="O43" s="2" t="s">
        <v>11</v>
      </c>
      <c r="P43" s="2" t="s">
        <v>215</v>
      </c>
      <c r="Q43" s="2" t="s">
        <v>218</v>
      </c>
      <c r="R43" s="2" t="s">
        <v>219</v>
      </c>
      <c r="S43" s="2">
        <v>19</v>
      </c>
      <c r="T43" s="2" t="s">
        <v>220</v>
      </c>
      <c r="U43" s="6">
        <v>256.911</v>
      </c>
      <c r="V43" s="30">
        <f>(VLOOKUP(E43,Table1[#All],4,FALSE)*VLOOKUP(E43,Table1[[#All],[Type TRANSPORT]:[% répartition segment 1]],2,FALSE)+VLOOKUP(E43,Tableau2[#All],4,FALSE)*VLOOKUP(E43,Tableau2[[#All],[Type TRANSPORT]:[% répartition segment 2]],2,FALSE))*U43*C43/1000</f>
        <v>3.1788625673999999</v>
      </c>
    </row>
    <row r="44" spans="1:22" x14ac:dyDescent="0.3">
      <c r="A44" s="2">
        <v>1320287</v>
      </c>
      <c r="B44" s="12">
        <f>+VLOOKUP(Indicateur[[#This Row],[Numero OT]],[1]Raw_data!$D:$E,2,FALSE)</f>
        <v>44235</v>
      </c>
      <c r="C44" s="2">
        <v>330</v>
      </c>
      <c r="D44" s="2">
        <f t="shared" si="0"/>
        <v>0.33</v>
      </c>
      <c r="E44" s="2" t="s">
        <v>19</v>
      </c>
      <c r="F44" s="3">
        <f>+VLOOKUP(E44,Table1[#All],4,FALSE)</f>
        <v>0.16</v>
      </c>
      <c r="G44" s="3">
        <f>+VLOOKUP(E44,Tableau2[#All],4,FALSE)</f>
        <v>6.7400000000000002E-2</v>
      </c>
      <c r="H44" s="4">
        <f>VLOOKUP(E44,Table1[[#All],[Type TRANSPORT]:[% répartition segment 1]],2,FALSE)</f>
        <v>0.3</v>
      </c>
      <c r="I44" s="4">
        <f>VLOOKUP(E44,Tableau2[[#All],[Type TRANSPORT]:[% répartition segment 2]],2,FALSE)</f>
        <v>0.7</v>
      </c>
      <c r="J44" s="20">
        <f>Indicateur[[#This Row],[% rep S1]]*Indicateur[[#This Row],[Taux segement 1]]*Indicateur[[#This Row],[Poids T]]*Indicateur[[#This Row],[Distance en KM]]</f>
        <v>3.9409444799999997</v>
      </c>
      <c r="K44" s="20">
        <f>+Indicateur[[#This Row],[% rep S2]]*Indicateur[[#This Row],[Taux Segement 2]]*Indicateur[[#This Row],[Poids T]]*Indicateur[[#This Row],[Distance en KM]]</f>
        <v>3.8736200117999999</v>
      </c>
      <c r="L44" s="20">
        <f>+Indicateur[[#This Row],[Bilan CO2 S2]]+Indicateur[[#This Row],[Bilan CO2 S1]]</f>
        <v>7.8145644917999997</v>
      </c>
      <c r="M44" s="21">
        <v>120</v>
      </c>
      <c r="N44" s="5" t="s">
        <v>214</v>
      </c>
      <c r="O44" s="2" t="s">
        <v>11</v>
      </c>
      <c r="P44" s="2" t="s">
        <v>215</v>
      </c>
      <c r="Q44" s="2" t="s">
        <v>148</v>
      </c>
      <c r="R44" s="2" t="s">
        <v>126</v>
      </c>
      <c r="S44" s="2">
        <v>12</v>
      </c>
      <c r="T44" s="2" t="s">
        <v>149</v>
      </c>
      <c r="U44" s="6">
        <v>248.797</v>
      </c>
      <c r="V44" s="30">
        <f>(VLOOKUP(E44,Table1[#All],4,FALSE)*VLOOKUP(E44,Table1[[#All],[Type TRANSPORT]:[% répartition segment 1]],2,FALSE)+VLOOKUP(E44,Tableau2[#All],4,FALSE)*VLOOKUP(E44,Tableau2[[#All],[Type TRANSPORT]:[% répartition segment 2]],2,FALSE))*U44*C44/1000</f>
        <v>7.8145644917999997</v>
      </c>
    </row>
    <row r="45" spans="1:22" x14ac:dyDescent="0.3">
      <c r="A45" s="2">
        <v>1320292</v>
      </c>
      <c r="B45" s="12">
        <f>+VLOOKUP(Indicateur[[#This Row],[Numero OT]],[1]Raw_data!$D:$E,2,FALSE)</f>
        <v>44235</v>
      </c>
      <c r="C45" s="2">
        <v>380</v>
      </c>
      <c r="D45" s="2">
        <f t="shared" si="0"/>
        <v>0.38</v>
      </c>
      <c r="E45" s="2" t="s">
        <v>19</v>
      </c>
      <c r="F45" s="3">
        <f>+VLOOKUP(E45,Table1[#All],4,FALSE)</f>
        <v>0.16</v>
      </c>
      <c r="G45" s="3">
        <f>+VLOOKUP(E45,Tableau2[#All],4,FALSE)</f>
        <v>6.7400000000000002E-2</v>
      </c>
      <c r="H45" s="4">
        <f>VLOOKUP(E45,Table1[[#All],[Type TRANSPORT]:[% répartition segment 1]],2,FALSE)</f>
        <v>0.3</v>
      </c>
      <c r="I45" s="4">
        <f>VLOOKUP(E45,Tableau2[[#All],[Type TRANSPORT]:[% répartition segment 2]],2,FALSE)</f>
        <v>0.7</v>
      </c>
      <c r="J45" s="20">
        <f>Indicateur[[#This Row],[% rep S1]]*Indicateur[[#This Row],[Taux segement 1]]*Indicateur[[#This Row],[Poids T]]*Indicateur[[#This Row],[Distance en KM]]</f>
        <v>6.9394991999999993</v>
      </c>
      <c r="K45" s="20">
        <f>+Indicateur[[#This Row],[% rep S2]]*Indicateur[[#This Row],[Taux Segement 2]]*Indicateur[[#This Row],[Poids T]]*Indicateur[[#This Row],[Distance en KM]]</f>
        <v>6.820949422</v>
      </c>
      <c r="L45" s="20">
        <f>+Indicateur[[#This Row],[Bilan CO2 S2]]+Indicateur[[#This Row],[Bilan CO2 S1]]</f>
        <v>13.760448621999998</v>
      </c>
      <c r="M45" s="21">
        <v>121</v>
      </c>
      <c r="N45" s="5" t="s">
        <v>214</v>
      </c>
      <c r="O45" s="2" t="s">
        <v>11</v>
      </c>
      <c r="P45" s="2" t="s">
        <v>215</v>
      </c>
      <c r="Q45" s="2" t="s">
        <v>128</v>
      </c>
      <c r="R45" s="2" t="s">
        <v>61</v>
      </c>
      <c r="S45" s="2">
        <v>20</v>
      </c>
      <c r="T45" s="2" t="s">
        <v>129</v>
      </c>
      <c r="U45" s="6">
        <v>380.45499999999998</v>
      </c>
      <c r="V45" s="30">
        <f>(VLOOKUP(E45,Table1[#All],4,FALSE)*VLOOKUP(E45,Table1[[#All],[Type TRANSPORT]:[% répartition segment 1]],2,FALSE)+VLOOKUP(E45,Tableau2[#All],4,FALSE)*VLOOKUP(E45,Tableau2[[#All],[Type TRANSPORT]:[% répartition segment 2]],2,FALSE))*U45*C45/1000</f>
        <v>13.760448621999998</v>
      </c>
    </row>
    <row r="46" spans="1:22" x14ac:dyDescent="0.3">
      <c r="A46" s="2">
        <v>1320290</v>
      </c>
      <c r="B46" s="12">
        <f>+VLOOKUP(Indicateur[[#This Row],[Numero OT]],[1]Raw_data!$D:$E,2,FALSE)</f>
        <v>44235</v>
      </c>
      <c r="C46" s="2">
        <v>370</v>
      </c>
      <c r="D46" s="2">
        <f t="shared" si="0"/>
        <v>0.37</v>
      </c>
      <c r="E46" s="2" t="s">
        <v>6</v>
      </c>
      <c r="F46" s="3">
        <f>+VLOOKUP(E46,Table1[#All],4,FALSE)</f>
        <v>0.16</v>
      </c>
      <c r="G46" s="3">
        <f>+VLOOKUP(E46,Tableau2[#All],4,FALSE)</f>
        <v>6.7400000000000002E-2</v>
      </c>
      <c r="H46" s="4">
        <f>VLOOKUP(E46,Table1[[#All],[Type TRANSPORT]:[% répartition segment 1]],2,FALSE)</f>
        <v>0.3</v>
      </c>
      <c r="I46" s="4">
        <f>VLOOKUP(E46,Tableau2[[#All],[Type TRANSPORT]:[% répartition segment 2]],2,FALSE)</f>
        <v>0.7</v>
      </c>
      <c r="J46" s="20">
        <f>Indicateur[[#This Row],[% rep S1]]*Indicateur[[#This Row],[Taux segement 1]]*Indicateur[[#This Row],[Poids T]]*Indicateur[[#This Row],[Distance en KM]]</f>
        <v>9.6113567999999994</v>
      </c>
      <c r="K46" s="20">
        <f>+Indicateur[[#This Row],[% rep S2]]*Indicateur[[#This Row],[Taux Segement 2]]*Indicateur[[#This Row],[Poids T]]*Indicateur[[#This Row],[Distance en KM]]</f>
        <v>9.4471627879999982</v>
      </c>
      <c r="L46" s="20">
        <f>+Indicateur[[#This Row],[Bilan CO2 S2]]+Indicateur[[#This Row],[Bilan CO2 S1]]</f>
        <v>19.058519587999996</v>
      </c>
      <c r="M46" s="21">
        <v>123</v>
      </c>
      <c r="N46" s="5" t="s">
        <v>214</v>
      </c>
      <c r="O46" s="2" t="s">
        <v>11</v>
      </c>
      <c r="P46" s="2" t="s">
        <v>215</v>
      </c>
      <c r="Q46" s="2" t="s">
        <v>133</v>
      </c>
      <c r="R46" s="2" t="s">
        <v>36</v>
      </c>
      <c r="S46" s="2">
        <v>20</v>
      </c>
      <c r="T46" s="2" t="s">
        <v>134</v>
      </c>
      <c r="U46" s="6">
        <v>541.17999999999995</v>
      </c>
      <c r="V46" s="30">
        <f>(VLOOKUP(E46,Table1[#All],4,FALSE)*VLOOKUP(E46,Table1[[#All],[Type TRANSPORT]:[% répartition segment 1]],2,FALSE)+VLOOKUP(E46,Tableau2[#All],4,FALSE)*VLOOKUP(E46,Tableau2[[#All],[Type TRANSPORT]:[% répartition segment 2]],2,FALSE))*U46*C46/1000</f>
        <v>19.058519587999999</v>
      </c>
    </row>
    <row r="47" spans="1:22" x14ac:dyDescent="0.3">
      <c r="A47" s="2">
        <v>1320281</v>
      </c>
      <c r="B47" s="12">
        <f>+VLOOKUP(Indicateur[[#This Row],[Numero OT]],[1]Raw_data!$D:$E,2,FALSE)</f>
        <v>44235</v>
      </c>
      <c r="C47" s="2">
        <v>420</v>
      </c>
      <c r="D47" s="2">
        <f t="shared" si="0"/>
        <v>0.42</v>
      </c>
      <c r="E47" s="2" t="s">
        <v>6</v>
      </c>
      <c r="F47" s="3">
        <f>+VLOOKUP(E47,Table1[#All],4,FALSE)</f>
        <v>0.16</v>
      </c>
      <c r="G47" s="3">
        <f>+VLOOKUP(E47,Tableau2[#All],4,FALSE)</f>
        <v>6.7400000000000002E-2</v>
      </c>
      <c r="H47" s="4">
        <f>VLOOKUP(E47,Table1[[#All],[Type TRANSPORT]:[% répartition segment 1]],2,FALSE)</f>
        <v>0.3</v>
      </c>
      <c r="I47" s="4">
        <f>VLOOKUP(E47,Tableau2[[#All],[Type TRANSPORT]:[% répartition segment 2]],2,FALSE)</f>
        <v>0.7</v>
      </c>
      <c r="J47" s="20">
        <f>Indicateur[[#This Row],[% rep S1]]*Indicateur[[#This Row],[Taux segement 1]]*Indicateur[[#This Row],[Poids T]]*Indicateur[[#This Row],[Distance en KM]]</f>
        <v>10.398487680000001</v>
      </c>
      <c r="K47" s="20">
        <f>+Indicateur[[#This Row],[% rep S2]]*Indicateur[[#This Row],[Taux Segement 2]]*Indicateur[[#This Row],[Poids T]]*Indicateur[[#This Row],[Distance en KM]]</f>
        <v>10.220846848799999</v>
      </c>
      <c r="L47" s="20">
        <f>+Indicateur[[#This Row],[Bilan CO2 S2]]+Indicateur[[#This Row],[Bilan CO2 S1]]</f>
        <v>20.6193345288</v>
      </c>
      <c r="M47" s="21">
        <v>140</v>
      </c>
      <c r="N47" s="5" t="s">
        <v>214</v>
      </c>
      <c r="O47" s="2" t="s">
        <v>11</v>
      </c>
      <c r="P47" s="2" t="s">
        <v>215</v>
      </c>
      <c r="Q47" s="2" t="s">
        <v>153</v>
      </c>
      <c r="R47" s="2" t="s">
        <v>154</v>
      </c>
      <c r="S47" s="2">
        <v>15</v>
      </c>
      <c r="T47" s="2" t="s">
        <v>155</v>
      </c>
      <c r="U47" s="6">
        <v>515.798</v>
      </c>
      <c r="V47" s="30">
        <f>(VLOOKUP(E47,Table1[#All],4,FALSE)*VLOOKUP(E47,Table1[[#All],[Type TRANSPORT]:[% répartition segment 1]],2,FALSE)+VLOOKUP(E47,Tableau2[#All],4,FALSE)*VLOOKUP(E47,Tableau2[[#All],[Type TRANSPORT]:[% répartition segment 2]],2,FALSE))*U47*C47/1000</f>
        <v>20.6193345288</v>
      </c>
    </row>
    <row r="48" spans="1:22" x14ac:dyDescent="0.3">
      <c r="A48" s="2">
        <v>1320294</v>
      </c>
      <c r="B48" s="12">
        <f>+VLOOKUP(Indicateur[[#This Row],[Numero OT]],[1]Raw_data!$D:$E,2,FALSE)</f>
        <v>44235</v>
      </c>
      <c r="C48" s="2">
        <v>420</v>
      </c>
      <c r="D48" s="2">
        <f t="shared" si="0"/>
        <v>0.42</v>
      </c>
      <c r="E48" s="2" t="s">
        <v>6</v>
      </c>
      <c r="F48" s="3">
        <f>+VLOOKUP(E48,Table1[#All],4,FALSE)</f>
        <v>0.16</v>
      </c>
      <c r="G48" s="3">
        <f>+VLOOKUP(E48,Tableau2[#All],4,FALSE)</f>
        <v>6.7400000000000002E-2</v>
      </c>
      <c r="H48" s="4">
        <f>VLOOKUP(E48,Table1[[#All],[Type TRANSPORT]:[% répartition segment 1]],2,FALSE)</f>
        <v>0.3</v>
      </c>
      <c r="I48" s="4">
        <f>VLOOKUP(E48,Tableau2[[#All],[Type TRANSPORT]:[% répartition segment 2]],2,FALSE)</f>
        <v>0.7</v>
      </c>
      <c r="J48" s="20">
        <f>Indicateur[[#This Row],[% rep S1]]*Indicateur[[#This Row],[Taux segement 1]]*Indicateur[[#This Row],[Poids T]]*Indicateur[[#This Row],[Distance en KM]]</f>
        <v>16.882246080000002</v>
      </c>
      <c r="K48" s="20">
        <f>+Indicateur[[#This Row],[% rep S2]]*Indicateur[[#This Row],[Taux Segement 2]]*Indicateur[[#This Row],[Poids T]]*Indicateur[[#This Row],[Distance en KM]]</f>
        <v>16.593841042800001</v>
      </c>
      <c r="L48" s="20">
        <f>+Indicateur[[#This Row],[Bilan CO2 S2]]+Indicateur[[#This Row],[Bilan CO2 S1]]</f>
        <v>33.476087122800003</v>
      </c>
      <c r="M48" s="21">
        <v>147</v>
      </c>
      <c r="N48" s="5" t="s">
        <v>214</v>
      </c>
      <c r="O48" s="2" t="s">
        <v>11</v>
      </c>
      <c r="P48" s="2" t="s">
        <v>215</v>
      </c>
      <c r="Q48" s="2" t="s">
        <v>51</v>
      </c>
      <c r="R48" s="2" t="s">
        <v>52</v>
      </c>
      <c r="S48" s="2">
        <v>14</v>
      </c>
      <c r="T48" s="2" t="s">
        <v>53</v>
      </c>
      <c r="U48" s="6">
        <v>837.41300000000001</v>
      </c>
      <c r="V48" s="30">
        <f>(VLOOKUP(E48,Table1[#All],4,FALSE)*VLOOKUP(E48,Table1[[#All],[Type TRANSPORT]:[% répartition segment 1]],2,FALSE)+VLOOKUP(E48,Tableau2[#All],4,FALSE)*VLOOKUP(E48,Tableau2[[#All],[Type TRANSPORT]:[% répartition segment 2]],2,FALSE))*U48*C48/1000</f>
        <v>33.476087122800003</v>
      </c>
    </row>
    <row r="49" spans="1:22" x14ac:dyDescent="0.3">
      <c r="A49" s="2">
        <v>1320762</v>
      </c>
      <c r="B49" s="12">
        <f>+VLOOKUP(Indicateur[[#This Row],[Numero OT]],[1]Raw_data!$D:$E,2,FALSE)</f>
        <v>44235</v>
      </c>
      <c r="C49" s="2">
        <v>250</v>
      </c>
      <c r="D49" s="2">
        <f t="shared" si="0"/>
        <v>0.25</v>
      </c>
      <c r="E49" s="2" t="s">
        <v>19</v>
      </c>
      <c r="F49" s="3">
        <f>+VLOOKUP(E49,Table1[#All],4,FALSE)</f>
        <v>0.16</v>
      </c>
      <c r="G49" s="3">
        <f>+VLOOKUP(E49,Tableau2[#All],4,FALSE)</f>
        <v>6.7400000000000002E-2</v>
      </c>
      <c r="H49" s="4">
        <f>VLOOKUP(E49,Table1[[#All],[Type TRANSPORT]:[% répartition segment 1]],2,FALSE)</f>
        <v>0.3</v>
      </c>
      <c r="I49" s="4">
        <f>VLOOKUP(E49,Tableau2[[#All],[Type TRANSPORT]:[% répartition segment 2]],2,FALSE)</f>
        <v>0.7</v>
      </c>
      <c r="J49" s="20">
        <f>Indicateur[[#This Row],[% rep S1]]*Indicateur[[#This Row],[Taux segement 1]]*Indicateur[[#This Row],[Poids T]]*Indicateur[[#This Row],[Distance en KM]]</f>
        <v>9.2917439999999996</v>
      </c>
      <c r="K49" s="20">
        <f>+Indicateur[[#This Row],[% rep S2]]*Indicateur[[#This Row],[Taux Segement 2]]*Indicateur[[#This Row],[Poids T]]*Indicateur[[#This Row],[Distance en KM]]</f>
        <v>9.1330100400000003</v>
      </c>
      <c r="L49" s="20">
        <f>+Indicateur[[#This Row],[Bilan CO2 S2]]+Indicateur[[#This Row],[Bilan CO2 S1]]</f>
        <v>18.42475404</v>
      </c>
      <c r="M49" s="21">
        <v>293</v>
      </c>
      <c r="N49" s="5" t="s">
        <v>414</v>
      </c>
      <c r="O49" s="2" t="s">
        <v>93</v>
      </c>
      <c r="P49" s="2" t="s">
        <v>415</v>
      </c>
      <c r="Q49" s="2" t="s">
        <v>397</v>
      </c>
      <c r="R49" s="2" t="s">
        <v>64</v>
      </c>
      <c r="S49" s="2">
        <v>16</v>
      </c>
      <c r="T49" s="2" t="s">
        <v>398</v>
      </c>
      <c r="U49" s="6">
        <v>774.31200000000001</v>
      </c>
      <c r="V49" s="30">
        <f>(VLOOKUP(E49,Table1[#All],4,FALSE)*VLOOKUP(E49,Table1[[#All],[Type TRANSPORT]:[% répartition segment 1]],2,FALSE)+VLOOKUP(E49,Tableau2[#All],4,FALSE)*VLOOKUP(E49,Tableau2[[#All],[Type TRANSPORT]:[% répartition segment 2]],2,FALSE))*U49*C49/1000</f>
        <v>18.42475404</v>
      </c>
    </row>
    <row r="50" spans="1:22" x14ac:dyDescent="0.3">
      <c r="A50" s="2">
        <v>1320347</v>
      </c>
      <c r="B50" s="12">
        <f>+VLOOKUP(Indicateur[[#This Row],[Numero OT]],[1]Raw_data!$D:$E,2,FALSE)</f>
        <v>44235</v>
      </c>
      <c r="C50" s="2">
        <v>60</v>
      </c>
      <c r="D50" s="2">
        <f t="shared" si="0"/>
        <v>0.06</v>
      </c>
      <c r="E50" s="2" t="s">
        <v>47</v>
      </c>
      <c r="F50" s="3">
        <f>+VLOOKUP(E50,Table1[#All],4,FALSE)</f>
        <v>6.7400000000000002E-2</v>
      </c>
      <c r="G50" s="3">
        <v>0.24099999999999999</v>
      </c>
      <c r="H50" s="4">
        <f>VLOOKUP(E50,Table1[[#All],[Type TRANSPORT]:[% répartition segment 1]],2,FALSE)</f>
        <v>1</v>
      </c>
      <c r="I50" s="4">
        <f>VLOOKUP(E50,Tableau2[[#All],[Type TRANSPORT]:[% répartition segment 2]],2,FALSE)</f>
        <v>0</v>
      </c>
      <c r="J50" s="20">
        <f>Indicateur[[#This Row],[% rep S1]]*Indicateur[[#This Row],[Taux segement 1]]*Indicateur[[#This Row],[Poids T]]*Indicateur[[#This Row],[Distance en KM]]</f>
        <v>0.30228495599999999</v>
      </c>
      <c r="K50" s="20">
        <f>+Indicateur[[#This Row],[% rep S2]]*Indicateur[[#This Row],[Taux Segement 2]]*Indicateur[[#This Row],[Poids T]]*Indicateur[[#This Row],[Distance en KM]]</f>
        <v>0</v>
      </c>
      <c r="L50" s="20">
        <f>+Indicateur[[#This Row],[Bilan CO2 S2]]+Indicateur[[#This Row],[Bilan CO2 S1]]</f>
        <v>0.30228495599999999</v>
      </c>
      <c r="M50" s="21">
        <v>154</v>
      </c>
      <c r="N50" s="5" t="s">
        <v>214</v>
      </c>
      <c r="O50" s="2" t="s">
        <v>11</v>
      </c>
      <c r="P50" s="2" t="s">
        <v>215</v>
      </c>
      <c r="Q50" s="2" t="s">
        <v>238</v>
      </c>
      <c r="R50" s="2" t="s">
        <v>239</v>
      </c>
      <c r="S50" s="2">
        <v>19</v>
      </c>
      <c r="T50" s="2" t="s">
        <v>240</v>
      </c>
      <c r="U50" s="6">
        <v>74.748999999999995</v>
      </c>
      <c r="V50" s="30">
        <f>(VLOOKUP(E50,Table1[#All],4,FALSE)*VLOOKUP(E50,Table1[[#All],[Type TRANSPORT]:[% répartition segment 1]],2,FALSE)+VLOOKUP(E50,Tableau2[#All],4,FALSE)*VLOOKUP(E50,Tableau2[[#All],[Type TRANSPORT]:[% répartition segment 2]],2,FALSE))*U50*C50/1000</f>
        <v>0.30228495600000005</v>
      </c>
    </row>
    <row r="51" spans="1:22" x14ac:dyDescent="0.3">
      <c r="A51" s="2">
        <v>1320752</v>
      </c>
      <c r="B51" s="12">
        <f>+VLOOKUP(Indicateur[[#This Row],[Numero OT]],[1]Raw_data!$D:$E,2,FALSE)</f>
        <v>44236</v>
      </c>
      <c r="C51" s="2">
        <v>250</v>
      </c>
      <c r="D51" s="2">
        <f t="shared" si="0"/>
        <v>0.25</v>
      </c>
      <c r="E51" s="2" t="s">
        <v>19</v>
      </c>
      <c r="F51" s="3">
        <f>+VLOOKUP(E51,Table1[#All],4,FALSE)</f>
        <v>0.16</v>
      </c>
      <c r="G51" s="3">
        <f>+VLOOKUP(E51,Tableau2[#All],4,FALSE)</f>
        <v>6.7400000000000002E-2</v>
      </c>
      <c r="H51" s="4">
        <f>VLOOKUP(E51,Table1[[#All],[Type TRANSPORT]:[% répartition segment 1]],2,FALSE)</f>
        <v>0.3</v>
      </c>
      <c r="I51" s="4">
        <f>VLOOKUP(E51,Tableau2[[#All],[Type TRANSPORT]:[% répartition segment 2]],2,FALSE)</f>
        <v>0.7</v>
      </c>
      <c r="J51" s="20">
        <f>Indicateur[[#This Row],[% rep S1]]*Indicateur[[#This Row],[Taux segement 1]]*Indicateur[[#This Row],[Poids T]]*Indicateur[[#This Row],[Distance en KM]]</f>
        <v>3.9675959999999999</v>
      </c>
      <c r="K51" s="20">
        <f>+Indicateur[[#This Row],[% rep S2]]*Indicateur[[#This Row],[Taux Segement 2]]*Indicateur[[#This Row],[Poids T]]*Indicateur[[#This Row],[Distance en KM]]</f>
        <v>3.8998162349999999</v>
      </c>
      <c r="L51" s="20">
        <f>+Indicateur[[#This Row],[Bilan CO2 S2]]+Indicateur[[#This Row],[Bilan CO2 S1]]</f>
        <v>7.8674122349999998</v>
      </c>
      <c r="M51" s="21">
        <v>182</v>
      </c>
      <c r="N51" s="5" t="s">
        <v>414</v>
      </c>
      <c r="O51" s="2" t="s">
        <v>93</v>
      </c>
      <c r="P51" s="2" t="s">
        <v>415</v>
      </c>
      <c r="Q51" s="2" t="s">
        <v>104</v>
      </c>
      <c r="R51" s="2" t="s">
        <v>24</v>
      </c>
      <c r="S51" s="2">
        <v>12</v>
      </c>
      <c r="T51" s="2" t="s">
        <v>105</v>
      </c>
      <c r="U51" s="6">
        <v>330.63299999999998</v>
      </c>
      <c r="V51" s="30">
        <f>(VLOOKUP(E51,Table1[#All],4,FALSE)*VLOOKUP(E51,Table1[[#All],[Type TRANSPORT]:[% répartition segment 1]],2,FALSE)+VLOOKUP(E51,Tableau2[#All],4,FALSE)*VLOOKUP(E51,Tableau2[[#All],[Type TRANSPORT]:[% répartition segment 2]],2,FALSE))*U51*C51/1000</f>
        <v>7.8674122349999998</v>
      </c>
    </row>
    <row r="52" spans="1:22" x14ac:dyDescent="0.3">
      <c r="A52" s="2">
        <v>1322249</v>
      </c>
      <c r="B52" s="12">
        <f>+VLOOKUP(Indicateur[[#This Row],[Numero OT]],[1]Raw_data!$D:$E,2,FALSE)</f>
        <v>44238</v>
      </c>
      <c r="C52" s="2">
        <v>40</v>
      </c>
      <c r="D52" s="2">
        <f t="shared" si="0"/>
        <v>0.04</v>
      </c>
      <c r="E52" s="2" t="s">
        <v>19</v>
      </c>
      <c r="F52" s="3">
        <f>+VLOOKUP(E52,Table1[#All],4,FALSE)</f>
        <v>0.16</v>
      </c>
      <c r="G52" s="3">
        <f>+VLOOKUP(E52,Tableau2[#All],4,FALSE)</f>
        <v>6.7400000000000002E-2</v>
      </c>
      <c r="H52" s="4">
        <f>VLOOKUP(E52,Table1[[#All],[Type TRANSPORT]:[% répartition segment 1]],2,FALSE)</f>
        <v>0.3</v>
      </c>
      <c r="I52" s="4">
        <f>VLOOKUP(E52,Tableau2[[#All],[Type TRANSPORT]:[% répartition segment 2]],2,FALSE)</f>
        <v>0.7</v>
      </c>
      <c r="J52" s="20">
        <f>Indicateur[[#This Row],[% rep S1]]*Indicateur[[#This Row],[Taux segement 1]]*Indicateur[[#This Row],[Poids T]]*Indicateur[[#This Row],[Distance en KM]]</f>
        <v>0.99033216000000002</v>
      </c>
      <c r="K52" s="20">
        <f>+Indicateur[[#This Row],[% rep S2]]*Indicateur[[#This Row],[Taux Segement 2]]*Indicateur[[#This Row],[Poids T]]*Indicateur[[#This Row],[Distance en KM]]</f>
        <v>0.97341398560000003</v>
      </c>
      <c r="L52" s="20">
        <f>+Indicateur[[#This Row],[Bilan CO2 S2]]+Indicateur[[#This Row],[Bilan CO2 S1]]</f>
        <v>1.9637461456</v>
      </c>
      <c r="M52" s="21">
        <v>140</v>
      </c>
      <c r="N52" s="5" t="s">
        <v>214</v>
      </c>
      <c r="O52" s="2" t="s">
        <v>11</v>
      </c>
      <c r="P52" s="2" t="s">
        <v>215</v>
      </c>
      <c r="Q52" s="2" t="s">
        <v>153</v>
      </c>
      <c r="R52" s="2" t="s">
        <v>154</v>
      </c>
      <c r="S52" s="2">
        <v>15</v>
      </c>
      <c r="T52" s="2" t="s">
        <v>155</v>
      </c>
      <c r="U52" s="6">
        <v>515.798</v>
      </c>
      <c r="V52" s="30">
        <f>(VLOOKUP(E52,Table1[#All],4,FALSE)*VLOOKUP(E52,Table1[[#All],[Type TRANSPORT]:[% répartition segment 1]],2,FALSE)+VLOOKUP(E52,Tableau2[#All],4,FALSE)*VLOOKUP(E52,Tableau2[[#All],[Type TRANSPORT]:[% répartition segment 2]],2,FALSE))*U52*C52/1000</f>
        <v>1.9637461456</v>
      </c>
    </row>
    <row r="53" spans="1:22" x14ac:dyDescent="0.3">
      <c r="A53" s="2">
        <v>1322227</v>
      </c>
      <c r="B53" s="12">
        <f>+VLOOKUP(Indicateur[[#This Row],[Numero OT]],[1]Raw_data!$D:$E,2,FALSE)</f>
        <v>44238</v>
      </c>
      <c r="C53" s="2">
        <v>50</v>
      </c>
      <c r="D53" s="2">
        <f t="shared" si="0"/>
        <v>0.05</v>
      </c>
      <c r="E53" s="2" t="s">
        <v>6</v>
      </c>
      <c r="F53" s="3">
        <f>+VLOOKUP(E53,Table1[#All],4,FALSE)</f>
        <v>0.16</v>
      </c>
      <c r="G53" s="3">
        <f>+VLOOKUP(E53,Tableau2[#All],4,FALSE)</f>
        <v>6.7400000000000002E-2</v>
      </c>
      <c r="H53" s="4">
        <f>VLOOKUP(E53,Table1[[#All],[Type TRANSPORT]:[% répartition segment 1]],2,FALSE)</f>
        <v>0.3</v>
      </c>
      <c r="I53" s="4">
        <f>VLOOKUP(E53,Tableau2[[#All],[Type TRANSPORT]:[% répartition segment 2]],2,FALSE)</f>
        <v>0.7</v>
      </c>
      <c r="J53" s="20">
        <f>Indicateur[[#This Row],[% rep S1]]*Indicateur[[#This Row],[Taux segement 1]]*Indicateur[[#This Row],[Poids T]]*Indicateur[[#This Row],[Distance en KM]]</f>
        <v>2.0097912</v>
      </c>
      <c r="K53" s="20">
        <f>+Indicateur[[#This Row],[% rep S2]]*Indicateur[[#This Row],[Taux Segement 2]]*Indicateur[[#This Row],[Poids T]]*Indicateur[[#This Row],[Distance en KM]]</f>
        <v>1.9754572669999999</v>
      </c>
      <c r="L53" s="20">
        <f>+Indicateur[[#This Row],[Bilan CO2 S2]]+Indicateur[[#This Row],[Bilan CO2 S1]]</f>
        <v>3.9852484669999999</v>
      </c>
      <c r="M53" s="21">
        <v>147</v>
      </c>
      <c r="N53" s="5" t="s">
        <v>214</v>
      </c>
      <c r="O53" s="2" t="s">
        <v>11</v>
      </c>
      <c r="P53" s="2" t="s">
        <v>215</v>
      </c>
      <c r="Q53" s="2" t="s">
        <v>51</v>
      </c>
      <c r="R53" s="2" t="s">
        <v>52</v>
      </c>
      <c r="S53" s="2">
        <v>14</v>
      </c>
      <c r="T53" s="2" t="s">
        <v>53</v>
      </c>
      <c r="U53" s="6">
        <v>837.41300000000001</v>
      </c>
      <c r="V53" s="30">
        <f>(VLOOKUP(E53,Table1[#All],4,FALSE)*VLOOKUP(E53,Table1[[#All],[Type TRANSPORT]:[% répartition segment 1]],2,FALSE)+VLOOKUP(E53,Tableau2[#All],4,FALSE)*VLOOKUP(E53,Tableau2[[#All],[Type TRANSPORT]:[% répartition segment 2]],2,FALSE))*U53*C53/1000</f>
        <v>3.9852484670000003</v>
      </c>
    </row>
    <row r="54" spans="1:22" x14ac:dyDescent="0.3">
      <c r="A54" s="2">
        <v>1323371</v>
      </c>
      <c r="B54" s="12">
        <f>+VLOOKUP(Indicateur[[#This Row],[Numero OT]],[1]Raw_data!$D:$E,2,FALSE)</f>
        <v>44242</v>
      </c>
      <c r="C54" s="2">
        <v>40</v>
      </c>
      <c r="D54" s="2">
        <f t="shared" si="0"/>
        <v>0.04</v>
      </c>
      <c r="E54" s="2" t="s">
        <v>19</v>
      </c>
      <c r="F54" s="3">
        <f>+VLOOKUP(E54,Table1[#All],4,FALSE)</f>
        <v>0.16</v>
      </c>
      <c r="G54" s="3">
        <f>+VLOOKUP(E54,Tableau2[#All],4,FALSE)</f>
        <v>6.7400000000000002E-2</v>
      </c>
      <c r="H54" s="4">
        <f>VLOOKUP(E54,Table1[[#All],[Type TRANSPORT]:[% répartition segment 1]],2,FALSE)</f>
        <v>0.3</v>
      </c>
      <c r="I54" s="4">
        <f>VLOOKUP(E54,Tableau2[[#All],[Type TRANSPORT]:[% répartition segment 2]],2,FALSE)</f>
        <v>0.7</v>
      </c>
      <c r="J54" s="20">
        <f>Indicateur[[#This Row],[% rep S1]]*Indicateur[[#This Row],[Taux segement 1]]*Indicateur[[#This Row],[Poids T]]*Indicateur[[#This Row],[Distance en KM]]</f>
        <v>0.96661056000000001</v>
      </c>
      <c r="K54" s="20">
        <f>+Indicateur[[#This Row],[% rep S2]]*Indicateur[[#This Row],[Taux Segement 2]]*Indicateur[[#This Row],[Poids T]]*Indicateur[[#This Row],[Distance en KM]]</f>
        <v>0.95009762959999999</v>
      </c>
      <c r="L54" s="20">
        <f>+Indicateur[[#This Row],[Bilan CO2 S2]]+Indicateur[[#This Row],[Bilan CO2 S1]]</f>
        <v>1.9167081896</v>
      </c>
      <c r="M54" s="21">
        <v>140</v>
      </c>
      <c r="N54" s="5" t="s">
        <v>214</v>
      </c>
      <c r="O54" s="2" t="s">
        <v>11</v>
      </c>
      <c r="P54" s="2" t="s">
        <v>215</v>
      </c>
      <c r="Q54" s="2" t="s">
        <v>231</v>
      </c>
      <c r="R54" s="2" t="s">
        <v>232</v>
      </c>
      <c r="S54" s="2">
        <v>14</v>
      </c>
      <c r="T54" s="2" t="s">
        <v>233</v>
      </c>
      <c r="U54" s="6">
        <v>503.44299999999998</v>
      </c>
      <c r="V54" s="30">
        <f>(VLOOKUP(E54,Table1[#All],4,FALSE)*VLOOKUP(E54,Table1[[#All],[Type TRANSPORT]:[% répartition segment 1]],2,FALSE)+VLOOKUP(E54,Tableau2[#All],4,FALSE)*VLOOKUP(E54,Tableau2[[#All],[Type TRANSPORT]:[% répartition segment 2]],2,FALSE))*U54*C54/1000</f>
        <v>1.9167081896</v>
      </c>
    </row>
    <row r="55" spans="1:22" x14ac:dyDescent="0.3">
      <c r="A55" s="2">
        <v>1323675</v>
      </c>
      <c r="B55" s="12">
        <f>+VLOOKUP(Indicateur[[#This Row],[Numero OT]],[1]Raw_data!$D:$E,2,FALSE)</f>
        <v>44243</v>
      </c>
      <c r="C55" s="2">
        <v>450</v>
      </c>
      <c r="D55" s="2">
        <f t="shared" si="0"/>
        <v>0.45</v>
      </c>
      <c r="E55" s="2" t="s">
        <v>6</v>
      </c>
      <c r="F55" s="3">
        <f>+VLOOKUP(E55,Table1[#All],4,FALSE)</f>
        <v>0.16</v>
      </c>
      <c r="G55" s="3">
        <f>+VLOOKUP(E55,Tableau2[#All],4,FALSE)</f>
        <v>6.7400000000000002E-2</v>
      </c>
      <c r="H55" s="4">
        <f>VLOOKUP(E55,Table1[[#All],[Type TRANSPORT]:[% répartition segment 1]],2,FALSE)</f>
        <v>0.3</v>
      </c>
      <c r="I55" s="4">
        <f>VLOOKUP(E55,Tableau2[[#All],[Type TRANSPORT]:[% répartition segment 2]],2,FALSE)</f>
        <v>0.7</v>
      </c>
      <c r="J55" s="20">
        <f>Indicateur[[#This Row],[% rep S1]]*Indicateur[[#This Row],[Taux segement 1]]*Indicateur[[#This Row],[Poids T]]*Indicateur[[#This Row],[Distance en KM]]</f>
        <v>17.593675200000003</v>
      </c>
      <c r="K55" s="20">
        <f>+Indicateur[[#This Row],[% rep S2]]*Indicateur[[#This Row],[Taux Segement 2]]*Indicateur[[#This Row],[Poids T]]*Indicateur[[#This Row],[Distance en KM]]</f>
        <v>17.293116582</v>
      </c>
      <c r="L55" s="20">
        <f>+Indicateur[[#This Row],[Bilan CO2 S2]]+Indicateur[[#This Row],[Bilan CO2 S1]]</f>
        <v>34.886791782000003</v>
      </c>
      <c r="M55" s="21">
        <v>340</v>
      </c>
      <c r="N55" s="5" t="s">
        <v>35</v>
      </c>
      <c r="O55" s="2" t="s">
        <v>36</v>
      </c>
      <c r="P55" s="2" t="s">
        <v>37</v>
      </c>
      <c r="Q55" s="2" t="s">
        <v>26</v>
      </c>
      <c r="R55" s="2" t="s">
        <v>27</v>
      </c>
      <c r="S55" s="2">
        <v>12</v>
      </c>
      <c r="T55" s="2" t="s">
        <v>28</v>
      </c>
      <c r="U55" s="6">
        <v>814.52200000000005</v>
      </c>
      <c r="V55" s="30">
        <f>(VLOOKUP(E55,Table1[#All],4,FALSE)*VLOOKUP(E55,Table1[[#All],[Type TRANSPORT]:[% répartition segment 1]],2,FALSE)+VLOOKUP(E55,Tableau2[#All],4,FALSE)*VLOOKUP(E55,Tableau2[[#All],[Type TRANSPORT]:[% répartition segment 2]],2,FALSE))*U55*C55/1000</f>
        <v>34.886791782000003</v>
      </c>
    </row>
    <row r="56" spans="1:22" x14ac:dyDescent="0.3">
      <c r="A56" s="2">
        <v>1325048</v>
      </c>
      <c r="B56" s="12">
        <f>+VLOOKUP(Indicateur[[#This Row],[Numero OT]],[1]Raw_data!$D:$E,2,FALSE)</f>
        <v>44244</v>
      </c>
      <c r="C56" s="2">
        <v>1250</v>
      </c>
      <c r="D56" s="2">
        <f t="shared" si="0"/>
        <v>1.25</v>
      </c>
      <c r="E56" s="2" t="s">
        <v>6</v>
      </c>
      <c r="F56" s="3">
        <f>+VLOOKUP(E56,Table1[#All],4,FALSE)</f>
        <v>0.16</v>
      </c>
      <c r="G56" s="3">
        <f>+VLOOKUP(E56,Tableau2[#All],4,FALSE)</f>
        <v>6.7400000000000002E-2</v>
      </c>
      <c r="H56" s="4">
        <f>VLOOKUP(E56,Table1[[#All],[Type TRANSPORT]:[% répartition segment 1]],2,FALSE)</f>
        <v>0.3</v>
      </c>
      <c r="I56" s="4">
        <f>VLOOKUP(E56,Tableau2[[#All],[Type TRANSPORT]:[% répartition segment 2]],2,FALSE)</f>
        <v>0.7</v>
      </c>
      <c r="J56" s="20">
        <f>Indicateur[[#This Row],[% rep S1]]*Indicateur[[#This Row],[Taux segement 1]]*Indicateur[[#This Row],[Poids T]]*Indicateur[[#This Row],[Distance en KM]]</f>
        <v>35.52084</v>
      </c>
      <c r="K56" s="20">
        <f>+Indicateur[[#This Row],[% rep S2]]*Indicateur[[#This Row],[Taux Segement 2]]*Indicateur[[#This Row],[Poids T]]*Indicateur[[#This Row],[Distance en KM]]</f>
        <v>34.914025649999999</v>
      </c>
      <c r="L56" s="20">
        <f>+Indicateur[[#This Row],[Bilan CO2 S2]]+Indicateur[[#This Row],[Bilan CO2 S1]]</f>
        <v>70.434865650000006</v>
      </c>
      <c r="M56" s="21">
        <v>308</v>
      </c>
      <c r="N56" s="5" t="s">
        <v>414</v>
      </c>
      <c r="O56" s="2" t="s">
        <v>93</v>
      </c>
      <c r="P56" s="2" t="s">
        <v>415</v>
      </c>
      <c r="Q56" s="2" t="s">
        <v>133</v>
      </c>
      <c r="R56" s="2" t="s">
        <v>36</v>
      </c>
      <c r="S56" s="2">
        <v>20</v>
      </c>
      <c r="T56" s="2" t="s">
        <v>134</v>
      </c>
      <c r="U56" s="6">
        <v>592.01400000000001</v>
      </c>
      <c r="V56" s="30">
        <f>(VLOOKUP(E56,Table1[#All],4,FALSE)*VLOOKUP(E56,Table1[[#All],[Type TRANSPORT]:[% répartition segment 1]],2,FALSE)+VLOOKUP(E56,Tableau2[#All],4,FALSE)*VLOOKUP(E56,Tableau2[[#All],[Type TRANSPORT]:[% répartition segment 2]],2,FALSE))*U56*C56/1000</f>
        <v>70.434865650000006</v>
      </c>
    </row>
    <row r="57" spans="1:22" x14ac:dyDescent="0.3">
      <c r="A57" s="2">
        <v>1325259</v>
      </c>
      <c r="B57" s="12">
        <f>+VLOOKUP(Indicateur[[#This Row],[Numero OT]],[1]Raw_data!$D:$E,2,FALSE)</f>
        <v>44244</v>
      </c>
      <c r="C57" s="2">
        <v>250</v>
      </c>
      <c r="D57" s="2">
        <f t="shared" si="0"/>
        <v>0.25</v>
      </c>
      <c r="E57" s="2" t="s">
        <v>13</v>
      </c>
      <c r="F57" s="3">
        <f>+VLOOKUP(E57,Table1[#All],4,FALSE)</f>
        <v>0.24099999999999999</v>
      </c>
      <c r="G57" s="3">
        <v>6.7400000000000002E-2</v>
      </c>
      <c r="H57" s="4">
        <f>VLOOKUP(E57,Table1[[#All],[Type TRANSPORT]:[% répartition segment 1]],2,FALSE)</f>
        <v>1</v>
      </c>
      <c r="I57" s="4">
        <f>VLOOKUP(E57,Tableau2[[#All],[Type TRANSPORT]:[% répartition segment 2]],2,FALSE)</f>
        <v>0</v>
      </c>
      <c r="J57" s="20">
        <f>Indicateur[[#This Row],[% rep S1]]*Indicateur[[#This Row],[Taux segement 1]]*Indicateur[[#This Row],[Poids T]]*Indicateur[[#This Row],[Distance en KM]]</f>
        <v>3.2520539999999998</v>
      </c>
      <c r="K57" s="20">
        <f>+Indicateur[[#This Row],[% rep S2]]*Indicateur[[#This Row],[Taux Segement 2]]*Indicateur[[#This Row],[Poids T]]*Indicateur[[#This Row],[Distance en KM]]</f>
        <v>0</v>
      </c>
      <c r="L57" s="20">
        <f>+Indicateur[[#This Row],[Bilan CO2 S2]]+Indicateur[[#This Row],[Bilan CO2 S1]]</f>
        <v>3.2520539999999998</v>
      </c>
      <c r="M57" s="21">
        <v>98</v>
      </c>
      <c r="N57" s="5" t="s">
        <v>214</v>
      </c>
      <c r="O57" s="2" t="s">
        <v>11</v>
      </c>
      <c r="P57" s="2" t="s">
        <v>215</v>
      </c>
      <c r="Q57" s="2" t="s">
        <v>92</v>
      </c>
      <c r="R57" s="2" t="s">
        <v>93</v>
      </c>
      <c r="S57" s="2">
        <v>17</v>
      </c>
      <c r="T57" s="2" t="s">
        <v>94</v>
      </c>
      <c r="U57" s="6">
        <v>53.975999999999999</v>
      </c>
      <c r="V57" s="30">
        <f>(VLOOKUP(E57,Table1[#All],4,FALSE)*VLOOKUP(E57,Table1[[#All],[Type TRANSPORT]:[% répartition segment 1]],2,FALSE)+VLOOKUP(E57,Tableau2[#All],4,FALSE)*VLOOKUP(E57,Tableau2[[#All],[Type TRANSPORT]:[% répartition segment 2]],2,FALSE))*U57*C57/1000</f>
        <v>3.2520539999999998</v>
      </c>
    </row>
    <row r="58" spans="1:22" x14ac:dyDescent="0.3">
      <c r="A58" s="2">
        <v>1325060</v>
      </c>
      <c r="B58" s="12">
        <f>+VLOOKUP(Indicateur[[#This Row],[Numero OT]],[1]Raw_data!$D:$E,2,FALSE)</f>
        <v>44244</v>
      </c>
      <c r="C58" s="2">
        <v>500</v>
      </c>
      <c r="D58" s="2">
        <f t="shared" si="0"/>
        <v>0.5</v>
      </c>
      <c r="E58" s="2" t="s">
        <v>13</v>
      </c>
      <c r="F58" s="3">
        <f>+VLOOKUP(E58,Table1[#All],4,FALSE)</f>
        <v>0.24099999999999999</v>
      </c>
      <c r="G58" s="3">
        <v>0.24099999999999999</v>
      </c>
      <c r="H58" s="4">
        <f>VLOOKUP(E58,Table1[[#All],[Type TRANSPORT]:[% répartition segment 1]],2,FALSE)</f>
        <v>1</v>
      </c>
      <c r="I58" s="4">
        <f>VLOOKUP(E58,Tableau2[[#All],[Type TRANSPORT]:[% répartition segment 2]],2,FALSE)</f>
        <v>0</v>
      </c>
      <c r="J58" s="20">
        <f>Indicateur[[#This Row],[% rep S1]]*Indicateur[[#This Row],[Taux segement 1]]*Indicateur[[#This Row],[Poids T]]*Indicateur[[#This Row],[Distance en KM]]</f>
        <v>6.5987005000000005</v>
      </c>
      <c r="K58" s="20">
        <f>+Indicateur[[#This Row],[% rep S2]]*Indicateur[[#This Row],[Taux Segement 2]]*Indicateur[[#This Row],[Poids T]]*Indicateur[[#This Row],[Distance en KM]]</f>
        <v>0</v>
      </c>
      <c r="L58" s="20">
        <f>+Indicateur[[#This Row],[Bilan CO2 S2]]+Indicateur[[#This Row],[Bilan CO2 S1]]</f>
        <v>6.5987005000000005</v>
      </c>
      <c r="M58" s="21">
        <v>123</v>
      </c>
      <c r="N58" s="5" t="s">
        <v>414</v>
      </c>
      <c r="O58" s="2" t="s">
        <v>93</v>
      </c>
      <c r="P58" s="2" t="s">
        <v>415</v>
      </c>
      <c r="Q58" s="2" t="s">
        <v>10</v>
      </c>
      <c r="R58" s="2" t="s">
        <v>11</v>
      </c>
      <c r="S58" s="2">
        <v>12</v>
      </c>
      <c r="T58" s="2" t="s">
        <v>12</v>
      </c>
      <c r="U58" s="6">
        <v>54.761000000000003</v>
      </c>
      <c r="V58" s="30">
        <f>(VLOOKUP(E58,Table1[#All],4,FALSE)*VLOOKUP(E58,Table1[[#All],[Type TRANSPORT]:[% répartition segment 1]],2,FALSE)+VLOOKUP(E58,Tableau2[#All],4,FALSE)*VLOOKUP(E58,Tableau2[[#All],[Type TRANSPORT]:[% répartition segment 2]],2,FALSE))*U58*C58/1000</f>
        <v>6.5987005000000005</v>
      </c>
    </row>
    <row r="59" spans="1:22" x14ac:dyDescent="0.3">
      <c r="A59" s="2">
        <v>1326061</v>
      </c>
      <c r="B59" s="12">
        <f>+VLOOKUP(Indicateur[[#This Row],[Numero OT]],[1]Raw_data!$D:$E,2,FALSE)</f>
        <v>44245</v>
      </c>
      <c r="C59" s="2">
        <v>150</v>
      </c>
      <c r="D59" s="2">
        <f t="shared" si="0"/>
        <v>0.15</v>
      </c>
      <c r="E59" s="2" t="s">
        <v>241</v>
      </c>
      <c r="F59" s="3">
        <f>+VLOOKUP(E59,Table1[#All],4,FALSE)</f>
        <v>0.378</v>
      </c>
      <c r="G59" s="3">
        <v>6.7400000000000002E-2</v>
      </c>
      <c r="H59" s="4">
        <f>VLOOKUP(E59,Table1[[#All],[Type TRANSPORT]:[% répartition segment 1]],2,FALSE)</f>
        <v>1</v>
      </c>
      <c r="I59" s="4">
        <f>VLOOKUP(E59,Tableau2[[#All],[Type TRANSPORT]:[% répartition segment 2]],2,FALSE)</f>
        <v>0</v>
      </c>
      <c r="J59" s="20">
        <f>Indicateur[[#This Row],[% rep S1]]*Indicateur[[#This Row],[Taux segement 1]]*Indicateur[[#This Row],[Poids T]]*Indicateur[[#This Row],[Distance en KM]]</f>
        <v>4.9932287999999998</v>
      </c>
      <c r="K59" s="20">
        <f>+Indicateur[[#This Row],[% rep S2]]*Indicateur[[#This Row],[Taux Segement 2]]*Indicateur[[#This Row],[Poids T]]*Indicateur[[#This Row],[Distance en KM]]</f>
        <v>0</v>
      </c>
      <c r="L59" s="20">
        <f>+Indicateur[[#This Row],[Bilan CO2 S2]]+Indicateur[[#This Row],[Bilan CO2 S1]]</f>
        <v>4.9932287999999998</v>
      </c>
      <c r="M59" s="21">
        <v>237.5</v>
      </c>
      <c r="N59" s="5" t="s">
        <v>214</v>
      </c>
      <c r="O59" s="2" t="s">
        <v>11</v>
      </c>
      <c r="P59" s="2" t="s">
        <v>215</v>
      </c>
      <c r="Q59" s="2" t="s">
        <v>242</v>
      </c>
      <c r="R59" s="2" t="s">
        <v>243</v>
      </c>
      <c r="S59" s="2">
        <v>13</v>
      </c>
      <c r="T59" s="2" t="s">
        <v>244</v>
      </c>
      <c r="U59" s="6">
        <v>88.063999999999993</v>
      </c>
      <c r="V59" s="30">
        <f>(VLOOKUP(E59,Table1[#All],4,FALSE)*VLOOKUP(E59,Table1[[#All],[Type TRANSPORT]:[% répartition segment 1]],2,FALSE)+VLOOKUP(E59,Tableau2[#All],4,FALSE)*VLOOKUP(E59,Tableau2[[#All],[Type TRANSPORT]:[% répartition segment 2]],2,FALSE))*U59*C59/1000</f>
        <v>4.9932287999999989</v>
      </c>
    </row>
    <row r="60" spans="1:22" x14ac:dyDescent="0.3">
      <c r="A60" s="2">
        <v>1325782</v>
      </c>
      <c r="B60" s="12">
        <f>+VLOOKUP(Indicateur[[#This Row],[Numero OT]],[1]Raw_data!$D:$E,2,FALSE)</f>
        <v>44246</v>
      </c>
      <c r="C60" s="2">
        <v>868</v>
      </c>
      <c r="D60" s="2">
        <f t="shared" si="0"/>
        <v>0.86799999999999999</v>
      </c>
      <c r="E60" s="2" t="s">
        <v>47</v>
      </c>
      <c r="F60" s="3">
        <f>+VLOOKUP(E60,Table1[#All],4,FALSE)</f>
        <v>6.7400000000000002E-2</v>
      </c>
      <c r="G60" s="3">
        <v>6.7400000000000002E-2</v>
      </c>
      <c r="H60" s="4">
        <f>VLOOKUP(E60,Table1[[#All],[Type TRANSPORT]:[% répartition segment 1]],2,FALSE)</f>
        <v>1</v>
      </c>
      <c r="I60" s="4">
        <f>VLOOKUP(E60,Tableau2[[#All],[Type TRANSPORT]:[% répartition segment 2]],2,FALSE)</f>
        <v>0</v>
      </c>
      <c r="J60" s="20">
        <f>Indicateur[[#This Row],[% rep S1]]*Indicateur[[#This Row],[Taux segement 1]]*Indicateur[[#This Row],[Poids T]]*Indicateur[[#This Row],[Distance en KM]]</f>
        <v>31.602551091999995</v>
      </c>
      <c r="K60" s="20">
        <f>+Indicateur[[#This Row],[% rep S2]]*Indicateur[[#This Row],[Taux Segement 2]]*Indicateur[[#This Row],[Poids T]]*Indicateur[[#This Row],[Distance en KM]]</f>
        <v>0</v>
      </c>
      <c r="L60" s="20">
        <f>+Indicateur[[#This Row],[Bilan CO2 S2]]+Indicateur[[#This Row],[Bilan CO2 S1]]</f>
        <v>31.602551091999995</v>
      </c>
      <c r="M60" s="21">
        <v>358</v>
      </c>
      <c r="N60" s="5" t="s">
        <v>175</v>
      </c>
      <c r="O60" s="2" t="s">
        <v>154</v>
      </c>
      <c r="P60" s="2" t="s">
        <v>174</v>
      </c>
      <c r="Q60" s="2" t="s">
        <v>26</v>
      </c>
      <c r="R60" s="2" t="s">
        <v>27</v>
      </c>
      <c r="S60" s="2">
        <v>12</v>
      </c>
      <c r="T60" s="2" t="s">
        <v>28</v>
      </c>
      <c r="U60" s="6">
        <v>540.18499999999995</v>
      </c>
      <c r="V60" s="30">
        <f>(VLOOKUP(E60,Table1[#All],4,FALSE)*VLOOKUP(E60,Table1[[#All],[Type TRANSPORT]:[% répartition segment 1]],2,FALSE)+VLOOKUP(E60,Tableau2[#All],4,FALSE)*VLOOKUP(E60,Tableau2[[#All],[Type TRANSPORT]:[% répartition segment 2]],2,FALSE))*U60*C60/1000</f>
        <v>31.602551091999999</v>
      </c>
    </row>
    <row r="61" spans="1:22" x14ac:dyDescent="0.3">
      <c r="A61" s="2">
        <v>1326889</v>
      </c>
      <c r="B61" s="12">
        <f>+VLOOKUP(Indicateur[[#This Row],[Numero OT]],[1]Raw_data!$D:$E,2,FALSE)</f>
        <v>44249</v>
      </c>
      <c r="C61" s="2">
        <v>180</v>
      </c>
      <c r="D61" s="2">
        <f t="shared" si="0"/>
        <v>0.18</v>
      </c>
      <c r="E61" s="2" t="s">
        <v>19</v>
      </c>
      <c r="F61" s="3">
        <f>+VLOOKUP(E61,Table1[#All],4,FALSE)</f>
        <v>0.16</v>
      </c>
      <c r="G61" s="3">
        <f>+VLOOKUP(E61,Tableau2[#All],4,FALSE)</f>
        <v>6.7400000000000002E-2</v>
      </c>
      <c r="H61" s="4">
        <f>VLOOKUP(E61,Table1[[#All],[Type TRANSPORT]:[% répartition segment 1]],2,FALSE)</f>
        <v>0.3</v>
      </c>
      <c r="I61" s="4">
        <f>VLOOKUP(E61,Tableau2[[#All],[Type TRANSPORT]:[% répartition segment 2]],2,FALSE)</f>
        <v>0.7</v>
      </c>
      <c r="J61" s="20">
        <f>Indicateur[[#This Row],[% rep S1]]*Indicateur[[#This Row],[Taux segement 1]]*Indicateur[[#This Row],[Poids T]]*Indicateur[[#This Row],[Distance en KM]]</f>
        <v>2.16500256</v>
      </c>
      <c r="K61" s="20">
        <f>+Indicateur[[#This Row],[% rep S2]]*Indicateur[[#This Row],[Taux Segement 2]]*Indicateur[[#This Row],[Poids T]]*Indicateur[[#This Row],[Distance en KM]]</f>
        <v>2.1280170995999996</v>
      </c>
      <c r="L61" s="20">
        <f>+Indicateur[[#This Row],[Bilan CO2 S2]]+Indicateur[[#This Row],[Bilan CO2 S1]]</f>
        <v>4.2930196595999996</v>
      </c>
      <c r="M61" s="21">
        <v>92</v>
      </c>
      <c r="N61" s="5" t="s">
        <v>214</v>
      </c>
      <c r="O61" s="2" t="s">
        <v>11</v>
      </c>
      <c r="P61" s="2" t="s">
        <v>215</v>
      </c>
      <c r="Q61" s="2" t="s">
        <v>234</v>
      </c>
      <c r="R61" s="2" t="s">
        <v>114</v>
      </c>
      <c r="S61" s="2">
        <v>14</v>
      </c>
      <c r="T61" s="2" t="s">
        <v>235</v>
      </c>
      <c r="U61" s="6">
        <v>250.57900000000001</v>
      </c>
      <c r="V61" s="30">
        <f>(VLOOKUP(E61,Table1[#All],4,FALSE)*VLOOKUP(E61,Table1[[#All],[Type TRANSPORT]:[% répartition segment 1]],2,FALSE)+VLOOKUP(E61,Tableau2[#All],4,FALSE)*VLOOKUP(E61,Tableau2[[#All],[Type TRANSPORT]:[% répartition segment 2]],2,FALSE))*U61*C61/1000</f>
        <v>4.2930196595999996</v>
      </c>
    </row>
    <row r="62" spans="1:22" x14ac:dyDescent="0.3">
      <c r="A62" s="2">
        <v>1326899</v>
      </c>
      <c r="B62" s="12">
        <f>+VLOOKUP(Indicateur[[#This Row],[Numero OT]],[1]Raw_data!$D:$E,2,FALSE)</f>
        <v>44249</v>
      </c>
      <c r="C62" s="2">
        <v>200</v>
      </c>
      <c r="D62" s="2">
        <f t="shared" si="0"/>
        <v>0.2</v>
      </c>
      <c r="E62" s="2" t="s">
        <v>19</v>
      </c>
      <c r="F62" s="3">
        <f>+VLOOKUP(E62,Table1[#All],4,FALSE)</f>
        <v>0.16</v>
      </c>
      <c r="G62" s="3">
        <f>+VLOOKUP(E62,Tableau2[#All],4,FALSE)</f>
        <v>6.7400000000000002E-2</v>
      </c>
      <c r="H62" s="4">
        <f>VLOOKUP(E62,Table1[[#All],[Type TRANSPORT]:[% répartition segment 1]],2,FALSE)</f>
        <v>0.3</v>
      </c>
      <c r="I62" s="4">
        <f>VLOOKUP(E62,Tableau2[[#All],[Type TRANSPORT]:[% répartition segment 2]],2,FALSE)</f>
        <v>0.7</v>
      </c>
      <c r="J62" s="20">
        <f>Indicateur[[#This Row],[% rep S1]]*Indicateur[[#This Row],[Taux segement 1]]*Indicateur[[#This Row],[Poids T]]*Indicateur[[#This Row],[Distance en KM]]</f>
        <v>2.3884512</v>
      </c>
      <c r="K62" s="20">
        <f>+Indicateur[[#This Row],[% rep S2]]*Indicateur[[#This Row],[Taux Segement 2]]*Indicateur[[#This Row],[Poids T]]*Indicateur[[#This Row],[Distance en KM]]</f>
        <v>2.3476484919999998</v>
      </c>
      <c r="L62" s="20">
        <f>+Indicateur[[#This Row],[Bilan CO2 S2]]+Indicateur[[#This Row],[Bilan CO2 S1]]</f>
        <v>4.7360996919999998</v>
      </c>
      <c r="M62" s="21">
        <v>92</v>
      </c>
      <c r="N62" s="5" t="s">
        <v>214</v>
      </c>
      <c r="O62" s="2" t="s">
        <v>11</v>
      </c>
      <c r="P62" s="2" t="s">
        <v>215</v>
      </c>
      <c r="Q62" s="2" t="s">
        <v>148</v>
      </c>
      <c r="R62" s="2" t="s">
        <v>126</v>
      </c>
      <c r="S62" s="2">
        <v>12</v>
      </c>
      <c r="T62" s="2" t="s">
        <v>149</v>
      </c>
      <c r="U62" s="6">
        <v>248.797</v>
      </c>
      <c r="V62" s="30">
        <f>(VLOOKUP(E62,Table1[#All],4,FALSE)*VLOOKUP(E62,Table1[[#All],[Type TRANSPORT]:[% répartition segment 1]],2,FALSE)+VLOOKUP(E62,Tableau2[#All],4,FALSE)*VLOOKUP(E62,Tableau2[[#All],[Type TRANSPORT]:[% répartition segment 2]],2,FALSE))*U62*C62/1000</f>
        <v>4.7360996919999998</v>
      </c>
    </row>
    <row r="63" spans="1:22" x14ac:dyDescent="0.3">
      <c r="A63" s="2">
        <v>1326926</v>
      </c>
      <c r="B63" s="12">
        <f>+VLOOKUP(Indicateur[[#This Row],[Numero OT]],[1]Raw_data!$D:$E,2,FALSE)</f>
        <v>44249</v>
      </c>
      <c r="C63" s="2">
        <v>180</v>
      </c>
      <c r="D63" s="2">
        <f t="shared" si="0"/>
        <v>0.18</v>
      </c>
      <c r="E63" s="2" t="s">
        <v>19</v>
      </c>
      <c r="F63" s="3">
        <f>+VLOOKUP(E63,Table1[#All],4,FALSE)</f>
        <v>0.16</v>
      </c>
      <c r="G63" s="3">
        <f>+VLOOKUP(E63,Tableau2[#All],4,FALSE)</f>
        <v>6.7400000000000002E-2</v>
      </c>
      <c r="H63" s="4">
        <f>VLOOKUP(E63,Table1[[#All],[Type TRANSPORT]:[% répartition segment 1]],2,FALSE)</f>
        <v>0.3</v>
      </c>
      <c r="I63" s="4">
        <f>VLOOKUP(E63,Tableau2[[#All],[Type TRANSPORT]:[% répartition segment 2]],2,FALSE)</f>
        <v>0.7</v>
      </c>
      <c r="J63" s="20">
        <f>Indicateur[[#This Row],[% rep S1]]*Indicateur[[#This Row],[Taux segement 1]]*Indicateur[[#This Row],[Poids T]]*Indicateur[[#This Row],[Distance en KM]]</f>
        <v>2.4252307200000001</v>
      </c>
      <c r="K63" s="20">
        <f>+Indicateur[[#This Row],[% rep S2]]*Indicateur[[#This Row],[Taux Segement 2]]*Indicateur[[#This Row],[Poids T]]*Indicateur[[#This Row],[Distance en KM]]</f>
        <v>2.3837996951999996</v>
      </c>
      <c r="L63" s="20">
        <f>+Indicateur[[#This Row],[Bilan CO2 S2]]+Indicateur[[#This Row],[Bilan CO2 S1]]</f>
        <v>4.8090304151999996</v>
      </c>
      <c r="M63" s="21">
        <v>100</v>
      </c>
      <c r="N63" s="5" t="s">
        <v>214</v>
      </c>
      <c r="O63" s="2" t="s">
        <v>11</v>
      </c>
      <c r="P63" s="2" t="s">
        <v>215</v>
      </c>
      <c r="Q63" s="2" t="s">
        <v>150</v>
      </c>
      <c r="R63" s="2" t="s">
        <v>151</v>
      </c>
      <c r="S63" s="2">
        <v>9</v>
      </c>
      <c r="T63" s="2" t="s">
        <v>152</v>
      </c>
      <c r="U63" s="6">
        <v>280.69799999999998</v>
      </c>
      <c r="V63" s="30">
        <f>(VLOOKUP(E63,Table1[#All],4,FALSE)*VLOOKUP(E63,Table1[[#All],[Type TRANSPORT]:[% répartition segment 1]],2,FALSE)+VLOOKUP(E63,Tableau2[#All],4,FALSE)*VLOOKUP(E63,Tableau2[[#All],[Type TRANSPORT]:[% répartition segment 2]],2,FALSE))*U63*C63/1000</f>
        <v>4.8090304151999996</v>
      </c>
    </row>
    <row r="64" spans="1:22" x14ac:dyDescent="0.3">
      <c r="A64" s="2">
        <v>1326895</v>
      </c>
      <c r="B64" s="12">
        <f>+VLOOKUP(Indicateur[[#This Row],[Numero OT]],[1]Raw_data!$D:$E,2,FALSE)</f>
        <v>44249</v>
      </c>
      <c r="C64" s="2">
        <v>140</v>
      </c>
      <c r="D64" s="2">
        <f t="shared" si="0"/>
        <v>0.14000000000000001</v>
      </c>
      <c r="E64" s="2" t="s">
        <v>19</v>
      </c>
      <c r="F64" s="3">
        <f>+VLOOKUP(E64,Table1[#All],4,FALSE)</f>
        <v>0.16</v>
      </c>
      <c r="G64" s="3">
        <f>+VLOOKUP(E64,Tableau2[#All],4,FALSE)</f>
        <v>6.7400000000000002E-2</v>
      </c>
      <c r="H64" s="4">
        <f>VLOOKUP(E64,Table1[[#All],[Type TRANSPORT]:[% répartition segment 1]],2,FALSE)</f>
        <v>0.3</v>
      </c>
      <c r="I64" s="4">
        <f>VLOOKUP(E64,Tableau2[[#All],[Type TRANSPORT]:[% répartition segment 2]],2,FALSE)</f>
        <v>0.7</v>
      </c>
      <c r="J64" s="20">
        <f>Indicateur[[#This Row],[% rep S1]]*Indicateur[[#This Row],[Taux segement 1]]*Indicateur[[#This Row],[Poids T]]*Indicateur[[#This Row],[Distance en KM]]</f>
        <v>2.5566576000000003</v>
      </c>
      <c r="K64" s="20">
        <f>+Indicateur[[#This Row],[% rep S2]]*Indicateur[[#This Row],[Taux Segement 2]]*Indicateur[[#This Row],[Poids T]]*Indicateur[[#This Row],[Distance en KM]]</f>
        <v>2.512981366</v>
      </c>
      <c r="L64" s="20">
        <f>+Indicateur[[#This Row],[Bilan CO2 S2]]+Indicateur[[#This Row],[Bilan CO2 S1]]</f>
        <v>5.0696389660000003</v>
      </c>
      <c r="M64" s="21">
        <v>123</v>
      </c>
      <c r="N64" s="5" t="s">
        <v>214</v>
      </c>
      <c r="O64" s="2" t="s">
        <v>11</v>
      </c>
      <c r="P64" s="2" t="s">
        <v>215</v>
      </c>
      <c r="Q64" s="2" t="s">
        <v>128</v>
      </c>
      <c r="R64" s="2" t="s">
        <v>61</v>
      </c>
      <c r="S64" s="2">
        <v>20</v>
      </c>
      <c r="T64" s="2" t="s">
        <v>129</v>
      </c>
      <c r="U64" s="6">
        <v>380.45499999999998</v>
      </c>
      <c r="V64" s="30">
        <f>(VLOOKUP(E64,Table1[#All],4,FALSE)*VLOOKUP(E64,Table1[[#All],[Type TRANSPORT]:[% répartition segment 1]],2,FALSE)+VLOOKUP(E64,Tableau2[#All],4,FALSE)*VLOOKUP(E64,Tableau2[[#All],[Type TRANSPORT]:[% répartition segment 2]],2,FALSE))*U64*C64/1000</f>
        <v>5.0696389659999994</v>
      </c>
    </row>
    <row r="65" spans="1:22" x14ac:dyDescent="0.3">
      <c r="A65" s="2">
        <v>1326918</v>
      </c>
      <c r="B65" s="12">
        <f>+VLOOKUP(Indicateur[[#This Row],[Numero OT]],[1]Raw_data!$D:$E,2,FALSE)</f>
        <v>44249</v>
      </c>
      <c r="C65" s="2">
        <v>140</v>
      </c>
      <c r="D65" s="2">
        <f t="shared" si="0"/>
        <v>0.14000000000000001</v>
      </c>
      <c r="E65" s="2" t="s">
        <v>6</v>
      </c>
      <c r="F65" s="3">
        <f>+VLOOKUP(E65,Table1[#All],4,FALSE)</f>
        <v>0.16</v>
      </c>
      <c r="G65" s="3">
        <f>+VLOOKUP(E65,Tableau2[#All],4,FALSE)</f>
        <v>6.7400000000000002E-2</v>
      </c>
      <c r="H65" s="4">
        <f>VLOOKUP(E65,Table1[[#All],[Type TRANSPORT]:[% répartition segment 1]],2,FALSE)</f>
        <v>0.3</v>
      </c>
      <c r="I65" s="4">
        <f>VLOOKUP(E65,Tableau2[[#All],[Type TRANSPORT]:[% répartition segment 2]],2,FALSE)</f>
        <v>0.7</v>
      </c>
      <c r="J65" s="20">
        <f>Indicateur[[#This Row],[% rep S1]]*Indicateur[[#This Row],[Taux segement 1]]*Indicateur[[#This Row],[Poids T]]*Indicateur[[#This Row],[Distance en KM]]</f>
        <v>3.6367296000000002</v>
      </c>
      <c r="K65" s="20">
        <f>+Indicateur[[#This Row],[% rep S2]]*Indicateur[[#This Row],[Taux Segement 2]]*Indicateur[[#This Row],[Poids T]]*Indicateur[[#This Row],[Distance en KM]]</f>
        <v>3.5746021359999998</v>
      </c>
      <c r="L65" s="20">
        <f>+Indicateur[[#This Row],[Bilan CO2 S2]]+Indicateur[[#This Row],[Bilan CO2 S1]]</f>
        <v>7.211331736</v>
      </c>
      <c r="M65" s="21">
        <v>123</v>
      </c>
      <c r="N65" s="5" t="s">
        <v>214</v>
      </c>
      <c r="O65" s="2" t="s">
        <v>11</v>
      </c>
      <c r="P65" s="2" t="s">
        <v>215</v>
      </c>
      <c r="Q65" s="2" t="s">
        <v>133</v>
      </c>
      <c r="R65" s="2" t="s">
        <v>36</v>
      </c>
      <c r="S65" s="2">
        <v>20</v>
      </c>
      <c r="T65" s="2" t="s">
        <v>134</v>
      </c>
      <c r="U65" s="6">
        <v>541.17999999999995</v>
      </c>
      <c r="V65" s="30">
        <f>(VLOOKUP(E65,Table1[#All],4,FALSE)*VLOOKUP(E65,Table1[[#All],[Type TRANSPORT]:[% répartition segment 1]],2,FALSE)+VLOOKUP(E65,Tableau2[#All],4,FALSE)*VLOOKUP(E65,Tableau2[[#All],[Type TRANSPORT]:[% répartition segment 2]],2,FALSE))*U65*C65/1000</f>
        <v>7.211331736</v>
      </c>
    </row>
    <row r="66" spans="1:22" x14ac:dyDescent="0.3">
      <c r="A66" s="2">
        <v>1326652</v>
      </c>
      <c r="B66" s="12">
        <f>+VLOOKUP(Indicateur[[#This Row],[Numero OT]],[1]Raw_data!$D:$E,2,FALSE)</f>
        <v>44249</v>
      </c>
      <c r="C66" s="2">
        <v>50</v>
      </c>
      <c r="D66" s="2">
        <f t="shared" ref="D66:D129" si="1">+C66/1000</f>
        <v>0.05</v>
      </c>
      <c r="E66" s="2" t="s">
        <v>19</v>
      </c>
      <c r="F66" s="3">
        <f>+VLOOKUP(E66,Table1[#All],4,FALSE)</f>
        <v>0.16</v>
      </c>
      <c r="G66" s="3">
        <f>+VLOOKUP(E66,Tableau2[#All],4,FALSE)</f>
        <v>6.7400000000000002E-2</v>
      </c>
      <c r="H66" s="4">
        <f>VLOOKUP(E66,Table1[[#All],[Type TRANSPORT]:[% répartition segment 1]],2,FALSE)</f>
        <v>0.3</v>
      </c>
      <c r="I66" s="4">
        <f>VLOOKUP(E66,Tableau2[[#All],[Type TRANSPORT]:[% répartition segment 2]],2,FALSE)</f>
        <v>0.7</v>
      </c>
      <c r="J66" s="20">
        <f>Indicateur[[#This Row],[% rep S1]]*Indicateur[[#This Row],[Taux segement 1]]*Indicateur[[#This Row],[Poids T]]*Indicateur[[#This Row],[Distance en KM]]</f>
        <v>1.2082632</v>
      </c>
      <c r="K66" s="20">
        <f>+Indicateur[[#This Row],[% rep S2]]*Indicateur[[#This Row],[Taux Segement 2]]*Indicateur[[#This Row],[Poids T]]*Indicateur[[#This Row],[Distance en KM]]</f>
        <v>1.1876220369999999</v>
      </c>
      <c r="L66" s="20">
        <f>+Indicateur[[#This Row],[Bilan CO2 S2]]+Indicateur[[#This Row],[Bilan CO2 S1]]</f>
        <v>2.3958852369999999</v>
      </c>
      <c r="M66" s="21">
        <v>140</v>
      </c>
      <c r="N66" s="5" t="s">
        <v>214</v>
      </c>
      <c r="O66" s="2" t="s">
        <v>11</v>
      </c>
      <c r="P66" s="2" t="s">
        <v>215</v>
      </c>
      <c r="Q66" s="2" t="s">
        <v>231</v>
      </c>
      <c r="R66" s="2" t="s">
        <v>232</v>
      </c>
      <c r="S66" s="2">
        <v>14</v>
      </c>
      <c r="T66" s="2" t="s">
        <v>233</v>
      </c>
      <c r="U66" s="6">
        <v>503.44299999999998</v>
      </c>
      <c r="V66" s="30">
        <f>(VLOOKUP(E66,Table1[#All],4,FALSE)*VLOOKUP(E66,Table1[[#All],[Type TRANSPORT]:[% répartition segment 1]],2,FALSE)+VLOOKUP(E66,Tableau2[#All],4,FALSE)*VLOOKUP(E66,Tableau2[[#All],[Type TRANSPORT]:[% répartition segment 2]],2,FALSE))*U66*C66/1000</f>
        <v>2.3958852369999999</v>
      </c>
    </row>
    <row r="67" spans="1:22" x14ac:dyDescent="0.3">
      <c r="A67" s="2">
        <v>1326892</v>
      </c>
      <c r="B67" s="12">
        <f>+VLOOKUP(Indicateur[[#This Row],[Numero OT]],[1]Raw_data!$D:$E,2,FALSE)</f>
        <v>44249</v>
      </c>
      <c r="C67" s="2">
        <v>180</v>
      </c>
      <c r="D67" s="2">
        <f t="shared" si="1"/>
        <v>0.18</v>
      </c>
      <c r="E67" s="2" t="s">
        <v>19</v>
      </c>
      <c r="F67" s="3">
        <f>+VLOOKUP(E67,Table1[#All],4,FALSE)</f>
        <v>0.16</v>
      </c>
      <c r="G67" s="3">
        <f>+VLOOKUP(E67,Tableau2[#All],4,FALSE)</f>
        <v>6.7400000000000002E-2</v>
      </c>
      <c r="H67" s="4">
        <f>VLOOKUP(E67,Table1[[#All],[Type TRANSPORT]:[% répartition segment 1]],2,FALSE)</f>
        <v>0.3</v>
      </c>
      <c r="I67" s="4">
        <f>VLOOKUP(E67,Tableau2[[#All],[Type TRANSPORT]:[% répartition segment 2]],2,FALSE)</f>
        <v>0.7</v>
      </c>
      <c r="J67" s="20">
        <f>Indicateur[[#This Row],[% rep S1]]*Indicateur[[#This Row],[Taux segement 1]]*Indicateur[[#This Row],[Poids T]]*Indicateur[[#This Row],[Distance en KM]]</f>
        <v>4.4564947200000002</v>
      </c>
      <c r="K67" s="20">
        <f>+Indicateur[[#This Row],[% rep S2]]*Indicateur[[#This Row],[Taux Segement 2]]*Indicateur[[#This Row],[Poids T]]*Indicateur[[#This Row],[Distance en KM]]</f>
        <v>4.3803629351999991</v>
      </c>
      <c r="L67" s="20">
        <f>+Indicateur[[#This Row],[Bilan CO2 S2]]+Indicateur[[#This Row],[Bilan CO2 S1]]</f>
        <v>8.8368576551999993</v>
      </c>
      <c r="M67" s="21">
        <v>140</v>
      </c>
      <c r="N67" s="5" t="s">
        <v>214</v>
      </c>
      <c r="O67" s="2" t="s">
        <v>11</v>
      </c>
      <c r="P67" s="2" t="s">
        <v>215</v>
      </c>
      <c r="Q67" s="2" t="s">
        <v>153</v>
      </c>
      <c r="R67" s="2" t="s">
        <v>154</v>
      </c>
      <c r="S67" s="2">
        <v>15</v>
      </c>
      <c r="T67" s="2" t="s">
        <v>155</v>
      </c>
      <c r="U67" s="6">
        <v>515.798</v>
      </c>
      <c r="V67" s="30">
        <f>(VLOOKUP(E67,Table1[#All],4,FALSE)*VLOOKUP(E67,Table1[[#All],[Type TRANSPORT]:[% répartition segment 1]],2,FALSE)+VLOOKUP(E67,Tableau2[#All],4,FALSE)*VLOOKUP(E67,Tableau2[[#All],[Type TRANSPORT]:[% répartition segment 2]],2,FALSE))*U67*C67/1000</f>
        <v>8.8368576551999993</v>
      </c>
    </row>
    <row r="68" spans="1:22" x14ac:dyDescent="0.3">
      <c r="A68" s="2">
        <v>1326923</v>
      </c>
      <c r="B68" s="12">
        <f>+VLOOKUP(Indicateur[[#This Row],[Numero OT]],[1]Raw_data!$D:$E,2,FALSE)</f>
        <v>44249</v>
      </c>
      <c r="C68" s="2">
        <v>180</v>
      </c>
      <c r="D68" s="2">
        <f t="shared" si="1"/>
        <v>0.18</v>
      </c>
      <c r="E68" s="2" t="s">
        <v>6</v>
      </c>
      <c r="F68" s="3">
        <f>+VLOOKUP(E68,Table1[#All],4,FALSE)</f>
        <v>0.16</v>
      </c>
      <c r="G68" s="3">
        <f>+VLOOKUP(E68,Tableau2[#All],4,FALSE)</f>
        <v>6.7400000000000002E-2</v>
      </c>
      <c r="H68" s="4">
        <f>VLOOKUP(E68,Table1[[#All],[Type TRANSPORT]:[% répartition segment 1]],2,FALSE)</f>
        <v>0.3</v>
      </c>
      <c r="I68" s="4">
        <f>VLOOKUP(E68,Tableau2[[#All],[Type TRANSPORT]:[% répartition segment 2]],2,FALSE)</f>
        <v>0.7</v>
      </c>
      <c r="J68" s="20">
        <f>Indicateur[[#This Row],[% rep S1]]*Indicateur[[#This Row],[Taux segement 1]]*Indicateur[[#This Row],[Poids T]]*Indicateur[[#This Row],[Distance en KM]]</f>
        <v>7.2352483200000002</v>
      </c>
      <c r="K68" s="20">
        <f>+Indicateur[[#This Row],[% rep S2]]*Indicateur[[#This Row],[Taux Segement 2]]*Indicateur[[#This Row],[Poids T]]*Indicateur[[#This Row],[Distance en KM]]</f>
        <v>7.1116461611999995</v>
      </c>
      <c r="L68" s="20">
        <f>+Indicateur[[#This Row],[Bilan CO2 S2]]+Indicateur[[#This Row],[Bilan CO2 S1]]</f>
        <v>14.3468944812</v>
      </c>
      <c r="M68" s="21">
        <v>210</v>
      </c>
      <c r="N68" s="5" t="s">
        <v>214</v>
      </c>
      <c r="O68" s="2" t="s">
        <v>11</v>
      </c>
      <c r="P68" s="2" t="s">
        <v>215</v>
      </c>
      <c r="Q68" s="2" t="s">
        <v>51</v>
      </c>
      <c r="R68" s="2" t="s">
        <v>52</v>
      </c>
      <c r="S68" s="2">
        <v>14</v>
      </c>
      <c r="T68" s="2" t="s">
        <v>53</v>
      </c>
      <c r="U68" s="6">
        <v>837.41300000000001</v>
      </c>
      <c r="V68" s="30">
        <f>(VLOOKUP(E68,Table1[#All],4,FALSE)*VLOOKUP(E68,Table1[[#All],[Type TRANSPORT]:[% répartition segment 1]],2,FALSE)+VLOOKUP(E68,Tableau2[#All],4,FALSE)*VLOOKUP(E68,Tableau2[[#All],[Type TRANSPORT]:[% répartition segment 2]],2,FALSE))*U68*C68/1000</f>
        <v>14.346894481200001</v>
      </c>
    </row>
    <row r="69" spans="1:22" x14ac:dyDescent="0.3">
      <c r="A69" s="2">
        <v>1326517</v>
      </c>
      <c r="B69" s="12">
        <f>+VLOOKUP(Indicateur[[#This Row],[Numero OT]],[1]Raw_data!$D:$E,2,FALSE)</f>
        <v>44249</v>
      </c>
      <c r="C69" s="2">
        <v>250</v>
      </c>
      <c r="D69" s="2">
        <f t="shared" si="1"/>
        <v>0.25</v>
      </c>
      <c r="E69" s="2" t="s">
        <v>19</v>
      </c>
      <c r="F69" s="3">
        <f>+VLOOKUP(E69,Table1[#All],4,FALSE)</f>
        <v>0.16</v>
      </c>
      <c r="G69" s="3">
        <f>+VLOOKUP(E69,Tableau2[#All],4,FALSE)</f>
        <v>6.7400000000000002E-2</v>
      </c>
      <c r="H69" s="4">
        <f>VLOOKUP(E69,Table1[[#All],[Type TRANSPORT]:[% répartition segment 1]],2,FALSE)</f>
        <v>0.3</v>
      </c>
      <c r="I69" s="4">
        <f>VLOOKUP(E69,Tableau2[[#All],[Type TRANSPORT]:[% répartition segment 2]],2,FALSE)</f>
        <v>0.7</v>
      </c>
      <c r="J69" s="20">
        <f>Indicateur[[#This Row],[% rep S1]]*Indicateur[[#This Row],[Taux segement 1]]*Indicateur[[#This Row],[Poids T]]*Indicateur[[#This Row],[Distance en KM]]</f>
        <v>0</v>
      </c>
      <c r="K69" s="20">
        <f>+Indicateur[[#This Row],[% rep S2]]*Indicateur[[#This Row],[Taux Segement 2]]*Indicateur[[#This Row],[Poids T]]*Indicateur[[#This Row],[Distance en KM]]</f>
        <v>0</v>
      </c>
      <c r="L69" s="20">
        <f>+Indicateur[[#This Row],[Bilan CO2 S2]]+Indicateur[[#This Row],[Bilan CO2 S1]]</f>
        <v>0</v>
      </c>
      <c r="M69" s="21">
        <v>332</v>
      </c>
      <c r="N69" s="5" t="s">
        <v>414</v>
      </c>
      <c r="O69" s="2" t="s">
        <v>93</v>
      </c>
      <c r="P69" s="2" t="s">
        <v>415</v>
      </c>
      <c r="Q69" s="2"/>
      <c r="R69" s="2" t="s">
        <v>399</v>
      </c>
      <c r="S69" s="2">
        <v>0</v>
      </c>
      <c r="T69" s="2" t="e">
        <v>#VALUE!</v>
      </c>
      <c r="U69" s="6">
        <v>0</v>
      </c>
      <c r="V69" s="30">
        <f>(VLOOKUP(E69,Table1[#All],4,FALSE)*VLOOKUP(E69,Table1[[#All],[Type TRANSPORT]:[% répartition segment 1]],2,FALSE)+VLOOKUP(E69,Tableau2[#All],4,FALSE)*VLOOKUP(E69,Tableau2[[#All],[Type TRANSPORT]:[% répartition segment 2]],2,FALSE))*U69*C69/1000</f>
        <v>0</v>
      </c>
    </row>
    <row r="70" spans="1:22" x14ac:dyDescent="0.3">
      <c r="A70" s="2">
        <v>1326518</v>
      </c>
      <c r="B70" s="12">
        <f>+VLOOKUP(Indicateur[[#This Row],[Numero OT]],[1]Raw_data!$D:$E,2,FALSE)</f>
        <v>44249</v>
      </c>
      <c r="C70" s="2">
        <v>250</v>
      </c>
      <c r="D70" s="2">
        <f t="shared" si="1"/>
        <v>0.25</v>
      </c>
      <c r="E70" s="2" t="s">
        <v>19</v>
      </c>
      <c r="F70" s="3">
        <f>+VLOOKUP(E70,Table1[#All],4,FALSE)</f>
        <v>0.16</v>
      </c>
      <c r="G70" s="3">
        <f>+VLOOKUP(E70,Tableau2[#All],4,FALSE)</f>
        <v>6.7400000000000002E-2</v>
      </c>
      <c r="H70" s="4">
        <f>VLOOKUP(E70,Table1[[#All],[Type TRANSPORT]:[% répartition segment 1]],2,FALSE)</f>
        <v>0.3</v>
      </c>
      <c r="I70" s="4">
        <f>VLOOKUP(E70,Tableau2[[#All],[Type TRANSPORT]:[% répartition segment 2]],2,FALSE)</f>
        <v>0.7</v>
      </c>
      <c r="J70" s="20">
        <f>Indicateur[[#This Row],[% rep S1]]*Indicateur[[#This Row],[Taux segement 1]]*Indicateur[[#This Row],[Poids T]]*Indicateur[[#This Row],[Distance en KM]]</f>
        <v>6.0229560000000006</v>
      </c>
      <c r="K70" s="20">
        <f>+Indicateur[[#This Row],[% rep S2]]*Indicateur[[#This Row],[Taux Segement 2]]*Indicateur[[#This Row],[Poids T]]*Indicateur[[#This Row],[Distance en KM]]</f>
        <v>5.9200638349999997</v>
      </c>
      <c r="L70" s="20">
        <f>+Indicateur[[#This Row],[Bilan CO2 S2]]+Indicateur[[#This Row],[Bilan CO2 S1]]</f>
        <v>11.943019835000001</v>
      </c>
      <c r="M70" s="21">
        <v>332</v>
      </c>
      <c r="N70" s="5" t="s">
        <v>414</v>
      </c>
      <c r="O70" s="2" t="s">
        <v>93</v>
      </c>
      <c r="P70" s="2" t="s">
        <v>415</v>
      </c>
      <c r="Q70" s="2" t="s">
        <v>153</v>
      </c>
      <c r="R70" s="2" t="s">
        <v>154</v>
      </c>
      <c r="S70" s="2">
        <v>15</v>
      </c>
      <c r="T70" s="2" t="s">
        <v>155</v>
      </c>
      <c r="U70" s="6">
        <v>501.91300000000001</v>
      </c>
      <c r="V70" s="30">
        <f>(VLOOKUP(E70,Table1[#All],4,FALSE)*VLOOKUP(E70,Table1[[#All],[Type TRANSPORT]:[% répartition segment 1]],2,FALSE)+VLOOKUP(E70,Tableau2[#All],4,FALSE)*VLOOKUP(E70,Tableau2[[#All],[Type TRANSPORT]:[% répartition segment 2]],2,FALSE))*U70*C70/1000</f>
        <v>11.943019835000001</v>
      </c>
    </row>
    <row r="71" spans="1:22" x14ac:dyDescent="0.3">
      <c r="A71" s="2">
        <v>1326972</v>
      </c>
      <c r="B71" s="12">
        <f>+VLOOKUP(Indicateur[[#This Row],[Numero OT]],[1]Raw_data!$D:$E,2,FALSE)</f>
        <v>44249</v>
      </c>
      <c r="C71" s="2">
        <v>1000</v>
      </c>
      <c r="D71" s="2">
        <f t="shared" si="1"/>
        <v>1</v>
      </c>
      <c r="E71" s="2" t="s">
        <v>208</v>
      </c>
      <c r="F71" s="3">
        <f>+VLOOKUP(E71,Table1[#All],4,FALSE)</f>
        <v>1.1599999999999999</v>
      </c>
      <c r="G71" s="3">
        <v>0.24099999999999999</v>
      </c>
      <c r="H71" s="4">
        <f>VLOOKUP(E71,Table1[[#All],[Type TRANSPORT]:[% répartition segment 1]],2,FALSE)</f>
        <v>1</v>
      </c>
      <c r="I71" s="4">
        <f>VLOOKUP(E71,Tableau2[[#All],[Type TRANSPORT]:[% répartition segment 2]],2,FALSE)</f>
        <v>0</v>
      </c>
      <c r="J71" s="20">
        <f>Indicateur[[#This Row],[% rep S1]]*Indicateur[[#This Row],[Taux segement 1]]*Indicateur[[#This Row],[Poids T]]*Indicateur[[#This Row],[Distance en KM]]</f>
        <v>67.892479999999992</v>
      </c>
      <c r="K71" s="20">
        <f>+Indicateur[[#This Row],[% rep S2]]*Indicateur[[#This Row],[Taux Segement 2]]*Indicateur[[#This Row],[Poids T]]*Indicateur[[#This Row],[Distance en KM]]</f>
        <v>0</v>
      </c>
      <c r="L71" s="20">
        <f>+Indicateur[[#This Row],[Bilan CO2 S2]]+Indicateur[[#This Row],[Bilan CO2 S1]]</f>
        <v>67.892479999999992</v>
      </c>
      <c r="M71" s="21">
        <v>123</v>
      </c>
      <c r="N71" s="5" t="s">
        <v>209</v>
      </c>
      <c r="O71" s="2" t="s">
        <v>15</v>
      </c>
      <c r="P71" s="2" t="s">
        <v>210</v>
      </c>
      <c r="Q71" s="2" t="s">
        <v>211</v>
      </c>
      <c r="R71" s="2" t="s">
        <v>212</v>
      </c>
      <c r="S71" s="2">
        <v>18</v>
      </c>
      <c r="T71" s="2" t="s">
        <v>213</v>
      </c>
      <c r="U71" s="6">
        <v>58.527999999999999</v>
      </c>
      <c r="V71" s="30">
        <f>(VLOOKUP(E71,Table1[#All],4,FALSE)*VLOOKUP(E71,Table1[[#All],[Type TRANSPORT]:[% répartition segment 1]],2,FALSE)+VLOOKUP(E71,Tableau2[#All],4,FALSE)*VLOOKUP(E71,Tableau2[[#All],[Type TRANSPORT]:[% répartition segment 2]],2,FALSE))*U71*C71/1000</f>
        <v>67.892479999999992</v>
      </c>
    </row>
    <row r="72" spans="1:22" x14ac:dyDescent="0.3">
      <c r="A72" s="2">
        <v>1326081</v>
      </c>
      <c r="B72" s="12">
        <f>+VLOOKUP(Indicateur[[#This Row],[Numero OT]],[1]Raw_data!$D:$E,2,FALSE)</f>
        <v>44250</v>
      </c>
      <c r="C72" s="2">
        <v>440</v>
      </c>
      <c r="D72" s="2">
        <f t="shared" si="1"/>
        <v>0.44</v>
      </c>
      <c r="E72" s="2" t="s">
        <v>19</v>
      </c>
      <c r="F72" s="3">
        <f>+VLOOKUP(E72,Table1[#All],4,FALSE)</f>
        <v>0.16</v>
      </c>
      <c r="G72" s="3">
        <f>+VLOOKUP(E72,Tableau2[#All],4,FALSE)</f>
        <v>6.7400000000000002E-2</v>
      </c>
      <c r="H72" s="4">
        <f>VLOOKUP(E72,Table1[[#All],[Type TRANSPORT]:[% répartition segment 1]],2,FALSE)</f>
        <v>0.3</v>
      </c>
      <c r="I72" s="4">
        <f>VLOOKUP(E72,Tableau2[[#All],[Type TRANSPORT]:[% répartition segment 2]],2,FALSE)</f>
        <v>0.7</v>
      </c>
      <c r="J72" s="20">
        <f>Indicateur[[#This Row],[% rep S1]]*Indicateur[[#This Row],[Taux segement 1]]*Indicateur[[#This Row],[Poids T]]*Indicateur[[#This Row],[Distance en KM]]</f>
        <v>5.2989657599999997</v>
      </c>
      <c r="K72" s="20">
        <f>+Indicateur[[#This Row],[% rep S2]]*Indicateur[[#This Row],[Taux Segement 2]]*Indicateur[[#This Row],[Poids T]]*Indicateur[[#This Row],[Distance en KM]]</f>
        <v>5.2084417615999996</v>
      </c>
      <c r="L72" s="20">
        <f>+Indicateur[[#This Row],[Bilan CO2 S2]]+Indicateur[[#This Row],[Bilan CO2 S1]]</f>
        <v>10.507407521599999</v>
      </c>
      <c r="M72" s="21">
        <v>140</v>
      </c>
      <c r="N72" s="5" t="s">
        <v>422</v>
      </c>
      <c r="O72" s="2" t="s">
        <v>136</v>
      </c>
      <c r="P72" s="2" t="s">
        <v>423</v>
      </c>
      <c r="Q72" s="2" t="s">
        <v>26</v>
      </c>
      <c r="R72" s="2" t="s">
        <v>27</v>
      </c>
      <c r="S72" s="2">
        <v>12</v>
      </c>
      <c r="T72" s="2" t="s">
        <v>28</v>
      </c>
      <c r="U72" s="6">
        <v>250.898</v>
      </c>
      <c r="V72" s="30">
        <f>(VLOOKUP(E72,Table1[#All],4,FALSE)*VLOOKUP(E72,Table1[[#All],[Type TRANSPORT]:[% répartition segment 1]],2,FALSE)+VLOOKUP(E72,Tableau2[#All],4,FALSE)*VLOOKUP(E72,Tableau2[[#All],[Type TRANSPORT]:[% répartition segment 2]],2,FALSE))*U72*C72/1000</f>
        <v>10.507407521599999</v>
      </c>
    </row>
    <row r="73" spans="1:22" x14ac:dyDescent="0.3">
      <c r="A73" s="2">
        <v>1331245</v>
      </c>
      <c r="B73" s="12">
        <f>+VLOOKUP(Indicateur[[#This Row],[Numero OT]],[1]Raw_data!$D:$E,2,FALSE)</f>
        <v>44252</v>
      </c>
      <c r="C73" s="2">
        <v>70</v>
      </c>
      <c r="D73" s="2">
        <f t="shared" si="1"/>
        <v>7.0000000000000007E-2</v>
      </c>
      <c r="E73" s="2" t="s">
        <v>47</v>
      </c>
      <c r="F73" s="3">
        <f>+VLOOKUP(E73,Table1[#All],4,FALSE)</f>
        <v>6.7400000000000002E-2</v>
      </c>
      <c r="G73" s="3">
        <v>0.24099999999999999</v>
      </c>
      <c r="H73" s="4">
        <f>VLOOKUP(E73,Table1[[#All],[Type TRANSPORT]:[% répartition segment 1]],2,FALSE)</f>
        <v>1</v>
      </c>
      <c r="I73" s="4">
        <f>VLOOKUP(E73,Tableau2[[#All],[Type TRANSPORT]:[% répartition segment 2]],2,FALSE)</f>
        <v>0</v>
      </c>
      <c r="J73" s="20">
        <f>Indicateur[[#This Row],[% rep S1]]*Indicateur[[#This Row],[Taux segement 1]]*Indicateur[[#This Row],[Poids T]]*Indicateur[[#This Row],[Distance en KM]]</f>
        <v>0.35266578200000004</v>
      </c>
      <c r="K73" s="20">
        <f>+Indicateur[[#This Row],[% rep S2]]*Indicateur[[#This Row],[Taux Segement 2]]*Indicateur[[#This Row],[Poids T]]*Indicateur[[#This Row],[Distance en KM]]</f>
        <v>0</v>
      </c>
      <c r="L73" s="20">
        <f>+Indicateur[[#This Row],[Bilan CO2 S2]]+Indicateur[[#This Row],[Bilan CO2 S1]]</f>
        <v>0.35266578200000004</v>
      </c>
      <c r="M73" s="21">
        <v>154</v>
      </c>
      <c r="N73" s="5" t="s">
        <v>214</v>
      </c>
      <c r="O73" s="2" t="s">
        <v>11</v>
      </c>
      <c r="P73" s="2" t="s">
        <v>215</v>
      </c>
      <c r="Q73" s="2" t="s">
        <v>238</v>
      </c>
      <c r="R73" s="2" t="s">
        <v>239</v>
      </c>
      <c r="S73" s="2">
        <v>19</v>
      </c>
      <c r="T73" s="2" t="s">
        <v>240</v>
      </c>
      <c r="U73" s="6">
        <v>74.748999999999995</v>
      </c>
      <c r="V73" s="30">
        <f>(VLOOKUP(E73,Table1[#All],4,FALSE)*VLOOKUP(E73,Table1[[#All],[Type TRANSPORT]:[% répartition segment 1]],2,FALSE)+VLOOKUP(E73,Tableau2[#All],4,FALSE)*VLOOKUP(E73,Tableau2[[#All],[Type TRANSPORT]:[% répartition segment 2]],2,FALSE))*U73*C73/1000</f>
        <v>0.35266578199999998</v>
      </c>
    </row>
    <row r="74" spans="1:22" x14ac:dyDescent="0.3">
      <c r="A74" s="2">
        <v>1327119</v>
      </c>
      <c r="B74" s="12">
        <f>+VLOOKUP(Indicateur[[#This Row],[Numero OT]],[1]Raw_data!$D:$E,2,FALSE)</f>
        <v>44253</v>
      </c>
      <c r="C74" s="2">
        <v>1000</v>
      </c>
      <c r="D74" s="2">
        <f t="shared" si="1"/>
        <v>1</v>
      </c>
      <c r="E74" s="2" t="s">
        <v>19</v>
      </c>
      <c r="F74" s="3">
        <f>+VLOOKUP(E74,Table1[#All],4,FALSE)</f>
        <v>0.16</v>
      </c>
      <c r="G74" s="3">
        <f>+VLOOKUP(E74,Tableau2[#All],4,FALSE)</f>
        <v>6.7400000000000002E-2</v>
      </c>
      <c r="H74" s="4">
        <f>VLOOKUP(E74,Table1[[#All],[Type TRANSPORT]:[% répartition segment 1]],2,FALSE)</f>
        <v>0.3</v>
      </c>
      <c r="I74" s="4">
        <f>VLOOKUP(E74,Tableau2[[#All],[Type TRANSPORT]:[% répartition segment 2]],2,FALSE)</f>
        <v>0.7</v>
      </c>
      <c r="J74" s="20">
        <f>Indicateur[[#This Row],[% rep S1]]*Indicateur[[#This Row],[Taux segement 1]]*Indicateur[[#This Row],[Poids T]]*Indicateur[[#This Row],[Distance en KM]]</f>
        <v>24.790752000000001</v>
      </c>
      <c r="K74" s="20">
        <f>+Indicateur[[#This Row],[% rep S2]]*Indicateur[[#This Row],[Taux Segement 2]]*Indicateur[[#This Row],[Poids T]]*Indicateur[[#This Row],[Distance en KM]]</f>
        <v>24.367243320000004</v>
      </c>
      <c r="L74" s="20">
        <f>+Indicateur[[#This Row],[Bilan CO2 S2]]+Indicateur[[#This Row],[Bilan CO2 S1]]</f>
        <v>49.157995320000005</v>
      </c>
      <c r="M74" s="21">
        <v>190</v>
      </c>
      <c r="N74" s="5" t="s">
        <v>175</v>
      </c>
      <c r="O74" s="2" t="s">
        <v>154</v>
      </c>
      <c r="P74" s="2" t="s">
        <v>174</v>
      </c>
      <c r="Q74" s="2" t="s">
        <v>10</v>
      </c>
      <c r="R74" s="2" t="s">
        <v>11</v>
      </c>
      <c r="S74" s="2">
        <v>12</v>
      </c>
      <c r="T74" s="2" t="s">
        <v>12</v>
      </c>
      <c r="U74" s="6">
        <v>516.47400000000005</v>
      </c>
      <c r="V74" s="30">
        <f>(VLOOKUP(E74,Table1[#All],4,FALSE)*VLOOKUP(E74,Table1[[#All],[Type TRANSPORT]:[% répartition segment 1]],2,FALSE)+VLOOKUP(E74,Tableau2[#All],4,FALSE)*VLOOKUP(E74,Tableau2[[#All],[Type TRANSPORT]:[% répartition segment 2]],2,FALSE))*U74*C74/1000</f>
        <v>49.157995320000005</v>
      </c>
    </row>
    <row r="75" spans="1:22" x14ac:dyDescent="0.3">
      <c r="A75" s="2">
        <v>1331948</v>
      </c>
      <c r="B75" s="12">
        <f>+VLOOKUP(Indicateur[[#This Row],[Numero OT]],[1]Raw_data!$D:$E,2,FALSE)</f>
        <v>44253</v>
      </c>
      <c r="C75" s="2">
        <v>160</v>
      </c>
      <c r="D75" s="2">
        <f t="shared" si="1"/>
        <v>0.16</v>
      </c>
      <c r="E75" s="2" t="s">
        <v>19</v>
      </c>
      <c r="F75" s="3">
        <f>+VLOOKUP(E75,Table1[#All],4,FALSE)</f>
        <v>0.16</v>
      </c>
      <c r="G75" s="3">
        <f>+VLOOKUP(E75,Tableau2[#All],4,FALSE)</f>
        <v>6.7400000000000002E-2</v>
      </c>
      <c r="H75" s="4">
        <f>VLOOKUP(E75,Table1[[#All],[Type TRANSPORT]:[% répartition segment 1]],2,FALSE)</f>
        <v>0.3</v>
      </c>
      <c r="I75" s="4">
        <f>VLOOKUP(E75,Tableau2[[#All],[Type TRANSPORT]:[% répartition segment 2]],2,FALSE)</f>
        <v>0.7</v>
      </c>
      <c r="J75" s="20">
        <f>Indicateur[[#This Row],[% rep S1]]*Indicateur[[#This Row],[Taux segement 1]]*Indicateur[[#This Row],[Poids T]]*Indicateur[[#This Row],[Distance en KM]]</f>
        <v>1.91076096</v>
      </c>
      <c r="K75" s="20">
        <f>+Indicateur[[#This Row],[% rep S2]]*Indicateur[[#This Row],[Taux Segement 2]]*Indicateur[[#This Row],[Poids T]]*Indicateur[[#This Row],[Distance en KM]]</f>
        <v>1.8781187936000001</v>
      </c>
      <c r="L75" s="20">
        <f>+Indicateur[[#This Row],[Bilan CO2 S2]]+Indicateur[[#This Row],[Bilan CO2 S1]]</f>
        <v>3.7888797535999998</v>
      </c>
      <c r="M75" s="21">
        <v>92</v>
      </c>
      <c r="N75" s="5" t="s">
        <v>214</v>
      </c>
      <c r="O75" s="2" t="s">
        <v>11</v>
      </c>
      <c r="P75" s="2" t="s">
        <v>215</v>
      </c>
      <c r="Q75" s="2" t="s">
        <v>148</v>
      </c>
      <c r="R75" s="2" t="s">
        <v>126</v>
      </c>
      <c r="S75" s="2">
        <v>12</v>
      </c>
      <c r="T75" s="2" t="s">
        <v>149</v>
      </c>
      <c r="U75" s="6">
        <v>248.797</v>
      </c>
      <c r="V75" s="30">
        <f>(VLOOKUP(E75,Table1[#All],4,FALSE)*VLOOKUP(E75,Table1[[#All],[Type TRANSPORT]:[% répartition segment 1]],2,FALSE)+VLOOKUP(E75,Tableau2[#All],4,FALSE)*VLOOKUP(E75,Tableau2[[#All],[Type TRANSPORT]:[% répartition segment 2]],2,FALSE))*U75*C75/1000</f>
        <v>3.7888797535999998</v>
      </c>
    </row>
    <row r="76" spans="1:22" x14ac:dyDescent="0.3">
      <c r="A76" s="2">
        <v>1331950</v>
      </c>
      <c r="B76" s="12">
        <f>+VLOOKUP(Indicateur[[#This Row],[Numero OT]],[1]Raw_data!$D:$E,2,FALSE)</f>
        <v>44253</v>
      </c>
      <c r="C76" s="2">
        <v>180</v>
      </c>
      <c r="D76" s="2">
        <f t="shared" si="1"/>
        <v>0.18</v>
      </c>
      <c r="E76" s="2" t="s">
        <v>19</v>
      </c>
      <c r="F76" s="3">
        <f>+VLOOKUP(E76,Table1[#All],4,FALSE)</f>
        <v>0.16</v>
      </c>
      <c r="G76" s="3">
        <f>+VLOOKUP(E76,Tableau2[#All],4,FALSE)</f>
        <v>6.7400000000000002E-2</v>
      </c>
      <c r="H76" s="4">
        <f>VLOOKUP(E76,Table1[[#All],[Type TRANSPORT]:[% répartition segment 1]],2,FALSE)</f>
        <v>0.3</v>
      </c>
      <c r="I76" s="4">
        <f>VLOOKUP(E76,Tableau2[[#All],[Type TRANSPORT]:[% répartition segment 2]],2,FALSE)</f>
        <v>0.7</v>
      </c>
      <c r="J76" s="20">
        <f>Indicateur[[#This Row],[% rep S1]]*Indicateur[[#This Row],[Taux segement 1]]*Indicateur[[#This Row],[Poids T]]*Indicateur[[#This Row],[Distance en KM]]</f>
        <v>2.4174633599999997</v>
      </c>
      <c r="K76" s="20">
        <f>+Indicateur[[#This Row],[% rep S2]]*Indicateur[[#This Row],[Taux Segement 2]]*Indicateur[[#This Row],[Poids T]]*Indicateur[[#This Row],[Distance en KM]]</f>
        <v>2.3761650275999995</v>
      </c>
      <c r="L76" s="20">
        <f>+Indicateur[[#This Row],[Bilan CO2 S2]]+Indicateur[[#This Row],[Bilan CO2 S1]]</f>
        <v>4.7936283875999992</v>
      </c>
      <c r="M76" s="21">
        <v>105</v>
      </c>
      <c r="N76" s="5" t="s">
        <v>214</v>
      </c>
      <c r="O76" s="2" t="s">
        <v>11</v>
      </c>
      <c r="P76" s="2" t="s">
        <v>215</v>
      </c>
      <c r="Q76" s="2" t="s">
        <v>104</v>
      </c>
      <c r="R76" s="2" t="s">
        <v>24</v>
      </c>
      <c r="S76" s="2">
        <v>12</v>
      </c>
      <c r="T76" s="2" t="s">
        <v>105</v>
      </c>
      <c r="U76" s="6">
        <v>279.79899999999998</v>
      </c>
      <c r="V76" s="30">
        <f>(VLOOKUP(E76,Table1[#All],4,FALSE)*VLOOKUP(E76,Table1[[#All],[Type TRANSPORT]:[% répartition segment 1]],2,FALSE)+VLOOKUP(E76,Tableau2[#All],4,FALSE)*VLOOKUP(E76,Tableau2[[#All],[Type TRANSPORT]:[% répartition segment 2]],2,FALSE))*U76*C76/1000</f>
        <v>4.7936283876000001</v>
      </c>
    </row>
    <row r="77" spans="1:22" x14ac:dyDescent="0.3">
      <c r="A77" s="2">
        <v>1331949</v>
      </c>
      <c r="B77" s="12">
        <f>+VLOOKUP(Indicateur[[#This Row],[Numero OT]],[1]Raw_data!$D:$E,2,FALSE)</f>
        <v>44253</v>
      </c>
      <c r="C77" s="2">
        <v>140</v>
      </c>
      <c r="D77" s="2">
        <f t="shared" si="1"/>
        <v>0.14000000000000001</v>
      </c>
      <c r="E77" s="2" t="s">
        <v>19</v>
      </c>
      <c r="F77" s="3">
        <f>+VLOOKUP(E77,Table1[#All],4,FALSE)</f>
        <v>0.16</v>
      </c>
      <c r="G77" s="3">
        <f>+VLOOKUP(E77,Tableau2[#All],4,FALSE)</f>
        <v>6.7400000000000002E-2</v>
      </c>
      <c r="H77" s="4">
        <f>VLOOKUP(E77,Table1[[#All],[Type TRANSPORT]:[% répartition segment 1]],2,FALSE)</f>
        <v>0.3</v>
      </c>
      <c r="I77" s="4">
        <f>VLOOKUP(E77,Tableau2[[#All],[Type TRANSPORT]:[% répartition segment 2]],2,FALSE)</f>
        <v>0.7</v>
      </c>
      <c r="J77" s="20">
        <f>Indicateur[[#This Row],[% rep S1]]*Indicateur[[#This Row],[Taux segement 1]]*Indicateur[[#This Row],[Poids T]]*Indicateur[[#This Row],[Distance en KM]]</f>
        <v>1.7264419200000003</v>
      </c>
      <c r="K77" s="20">
        <f>+Indicateur[[#This Row],[% rep S2]]*Indicateur[[#This Row],[Taux Segement 2]]*Indicateur[[#This Row],[Poids T]]*Indicateur[[#This Row],[Distance en KM]]</f>
        <v>1.6969485372000002</v>
      </c>
      <c r="L77" s="20">
        <f>+Indicateur[[#This Row],[Bilan CO2 S2]]+Indicateur[[#This Row],[Bilan CO2 S1]]</f>
        <v>3.4233904572000005</v>
      </c>
      <c r="M77" s="21">
        <v>110</v>
      </c>
      <c r="N77" s="5" t="s">
        <v>214</v>
      </c>
      <c r="O77" s="2" t="s">
        <v>11</v>
      </c>
      <c r="P77" s="2" t="s">
        <v>215</v>
      </c>
      <c r="Q77" s="2" t="s">
        <v>218</v>
      </c>
      <c r="R77" s="2" t="s">
        <v>219</v>
      </c>
      <c r="S77" s="2">
        <v>19</v>
      </c>
      <c r="T77" s="2" t="s">
        <v>220</v>
      </c>
      <c r="U77" s="6">
        <v>256.911</v>
      </c>
      <c r="V77" s="30">
        <f>(VLOOKUP(E77,Table1[#All],4,FALSE)*VLOOKUP(E77,Table1[[#All],[Type TRANSPORT]:[% répartition segment 1]],2,FALSE)+VLOOKUP(E77,Tableau2[#All],4,FALSE)*VLOOKUP(E77,Tableau2[[#All],[Type TRANSPORT]:[% répartition segment 2]],2,FALSE))*U77*C77/1000</f>
        <v>3.4233904572</v>
      </c>
    </row>
    <row r="78" spans="1:22" x14ac:dyDescent="0.3">
      <c r="A78" s="2">
        <v>1331227</v>
      </c>
      <c r="B78" s="12">
        <f>+VLOOKUP(Indicateur[[#This Row],[Numero OT]],[1]Raw_data!$D:$E,2,FALSE)</f>
        <v>44257</v>
      </c>
      <c r="C78" s="2">
        <v>250</v>
      </c>
      <c r="D78" s="2">
        <f t="shared" si="1"/>
        <v>0.25</v>
      </c>
      <c r="E78" s="2" t="s">
        <v>6</v>
      </c>
      <c r="F78" s="3">
        <f>+VLOOKUP(E78,Table1[#All],4,FALSE)</f>
        <v>0.16</v>
      </c>
      <c r="G78" s="3">
        <f>+VLOOKUP(E78,Tableau2[#All],4,FALSE)</f>
        <v>6.7400000000000002E-2</v>
      </c>
      <c r="H78" s="4">
        <f>VLOOKUP(E78,Table1[[#All],[Type TRANSPORT]:[% répartition segment 1]],2,FALSE)</f>
        <v>0.3</v>
      </c>
      <c r="I78" s="4">
        <f>VLOOKUP(E78,Tableau2[[#All],[Type TRANSPORT]:[% répartition segment 2]],2,FALSE)</f>
        <v>0.7</v>
      </c>
      <c r="J78" s="20">
        <f>Indicateur[[#This Row],[% rep S1]]*Indicateur[[#This Row],[Taux segement 1]]*Indicateur[[#This Row],[Poids T]]*Indicateur[[#This Row],[Distance en KM]]</f>
        <v>3.003336</v>
      </c>
      <c r="K78" s="20">
        <f>+Indicateur[[#This Row],[% rep S2]]*Indicateur[[#This Row],[Taux Segement 2]]*Indicateur[[#This Row],[Poids T]]*Indicateur[[#This Row],[Distance en KM]]</f>
        <v>2.95202901</v>
      </c>
      <c r="L78" s="20">
        <f>+Indicateur[[#This Row],[Bilan CO2 S2]]+Indicateur[[#This Row],[Bilan CO2 S1]]</f>
        <v>5.9553650099999995</v>
      </c>
      <c r="M78" s="21">
        <v>135.77000000000001</v>
      </c>
      <c r="N78" s="5" t="s">
        <v>125</v>
      </c>
      <c r="O78" s="2" t="s">
        <v>126</v>
      </c>
      <c r="P78" s="2" t="s">
        <v>127</v>
      </c>
      <c r="Q78" s="2" t="s">
        <v>10</v>
      </c>
      <c r="R78" s="2" t="s">
        <v>11</v>
      </c>
      <c r="S78" s="2">
        <v>12</v>
      </c>
      <c r="T78" s="2" t="s">
        <v>12</v>
      </c>
      <c r="U78" s="6">
        <v>250.27799999999999</v>
      </c>
      <c r="V78" s="30">
        <f>(VLOOKUP(E78,Table1[#All],4,FALSE)*VLOOKUP(E78,Table1[[#All],[Type TRANSPORT]:[% répartition segment 1]],2,FALSE)+VLOOKUP(E78,Tableau2[#All],4,FALSE)*VLOOKUP(E78,Tableau2[[#All],[Type TRANSPORT]:[% répartition segment 2]],2,FALSE))*U78*C78/1000</f>
        <v>5.9553650099999995</v>
      </c>
    </row>
    <row r="79" spans="1:22" x14ac:dyDescent="0.3">
      <c r="A79" s="2">
        <v>1332477</v>
      </c>
      <c r="B79" s="12">
        <f>+VLOOKUP(Indicateur[[#This Row],[Numero OT]],[1]Raw_data!$D:$E,2,FALSE)</f>
        <v>44257</v>
      </c>
      <c r="C79" s="2">
        <v>1000</v>
      </c>
      <c r="D79" s="2">
        <f t="shared" si="1"/>
        <v>1</v>
      </c>
      <c r="E79" s="2" t="s">
        <v>13</v>
      </c>
      <c r="F79" s="3">
        <f>+VLOOKUP(E79,Table1[#All],4,FALSE)</f>
        <v>0.24099999999999999</v>
      </c>
      <c r="G79" s="3">
        <v>6.7400000000000002E-2</v>
      </c>
      <c r="H79" s="4">
        <f>VLOOKUP(E79,Table1[[#All],[Type TRANSPORT]:[% répartition segment 1]],2,FALSE)</f>
        <v>1</v>
      </c>
      <c r="I79" s="4">
        <f>VLOOKUP(E79,Tableau2[[#All],[Type TRANSPORT]:[% répartition segment 2]],2,FALSE)</f>
        <v>0</v>
      </c>
      <c r="J79" s="20">
        <f>Indicateur[[#This Row],[% rep S1]]*Indicateur[[#This Row],[Taux segement 1]]*Indicateur[[#This Row],[Poids T]]*Indicateur[[#This Row],[Distance en KM]]</f>
        <v>64.191073000000003</v>
      </c>
      <c r="K79" s="20">
        <f>+Indicateur[[#This Row],[% rep S2]]*Indicateur[[#This Row],[Taux Segement 2]]*Indicateur[[#This Row],[Poids T]]*Indicateur[[#This Row],[Distance en KM]]</f>
        <v>0</v>
      </c>
      <c r="L79" s="20">
        <f>+Indicateur[[#This Row],[Bilan CO2 S2]]+Indicateur[[#This Row],[Bilan CO2 S1]]</f>
        <v>64.191073000000003</v>
      </c>
      <c r="M79" s="21">
        <v>637.20000000000005</v>
      </c>
      <c r="N79" s="5" t="s">
        <v>78</v>
      </c>
      <c r="O79" s="2" t="s">
        <v>27</v>
      </c>
      <c r="P79" s="2" t="s">
        <v>79</v>
      </c>
      <c r="Q79" s="2" t="s">
        <v>10</v>
      </c>
      <c r="R79" s="2" t="s">
        <v>11</v>
      </c>
      <c r="S79" s="2">
        <v>12</v>
      </c>
      <c r="T79" s="2" t="s">
        <v>12</v>
      </c>
      <c r="U79" s="6">
        <v>266.35300000000001</v>
      </c>
      <c r="V79" s="30">
        <f>(VLOOKUP(E79,Table1[#All],4,FALSE)*VLOOKUP(E79,Table1[[#All],[Type TRANSPORT]:[% répartition segment 1]],2,FALSE)+VLOOKUP(E79,Tableau2[#All],4,FALSE)*VLOOKUP(E79,Tableau2[[#All],[Type TRANSPORT]:[% répartition segment 2]],2,FALSE))*U79*C79/1000</f>
        <v>64.191073000000003</v>
      </c>
    </row>
    <row r="80" spans="1:22" x14ac:dyDescent="0.3">
      <c r="A80" s="2">
        <v>1327958</v>
      </c>
      <c r="B80" s="12">
        <f>+VLOOKUP(Indicateur[[#This Row],[Numero OT]],[1]Raw_data!$D:$E,2,FALSE)</f>
        <v>44258</v>
      </c>
      <c r="C80" s="2">
        <v>250</v>
      </c>
      <c r="D80" s="2">
        <f t="shared" si="1"/>
        <v>0.25</v>
      </c>
      <c r="E80" s="2" t="s">
        <v>6</v>
      </c>
      <c r="F80" s="3">
        <f>+VLOOKUP(E80,Table1[#All],4,FALSE)</f>
        <v>0.16</v>
      </c>
      <c r="G80" s="3">
        <f>+VLOOKUP(E80,Tableau2[#All],4,FALSE)</f>
        <v>6.7400000000000002E-2</v>
      </c>
      <c r="H80" s="4">
        <f>VLOOKUP(E80,Table1[[#All],[Type TRANSPORT]:[% répartition segment 1]],2,FALSE)</f>
        <v>0.3</v>
      </c>
      <c r="I80" s="4">
        <f>VLOOKUP(E80,Tableau2[[#All],[Type TRANSPORT]:[% répartition segment 2]],2,FALSE)</f>
        <v>0.7</v>
      </c>
      <c r="J80" s="20">
        <f>Indicateur[[#This Row],[% rep S1]]*Indicateur[[#This Row],[Taux segement 1]]*Indicateur[[#This Row],[Poids T]]*Indicateur[[#This Row],[Distance en KM]]</f>
        <v>3.3377399999999997</v>
      </c>
      <c r="K80" s="20">
        <f>+Indicateur[[#This Row],[% rep S2]]*Indicateur[[#This Row],[Taux Segement 2]]*Indicateur[[#This Row],[Poids T]]*Indicateur[[#This Row],[Distance en KM]]</f>
        <v>3.2807202749999997</v>
      </c>
      <c r="L80" s="20">
        <f>+Indicateur[[#This Row],[Bilan CO2 S2]]+Indicateur[[#This Row],[Bilan CO2 S1]]</f>
        <v>6.6184602749999994</v>
      </c>
      <c r="M80" s="21">
        <v>90</v>
      </c>
      <c r="N80" s="5" t="s">
        <v>23</v>
      </c>
      <c r="O80" s="2" t="s">
        <v>24</v>
      </c>
      <c r="P80" s="2" t="s">
        <v>25</v>
      </c>
      <c r="Q80" s="2" t="s">
        <v>10</v>
      </c>
      <c r="R80" s="2" t="s">
        <v>11</v>
      </c>
      <c r="S80" s="2">
        <v>12</v>
      </c>
      <c r="T80" s="2" t="s">
        <v>12</v>
      </c>
      <c r="U80" s="6">
        <v>278.14499999999998</v>
      </c>
      <c r="V80" s="30">
        <f>(VLOOKUP(E80,Table1[#All],4,FALSE)*VLOOKUP(E80,Table1[[#All],[Type TRANSPORT]:[% répartition segment 1]],2,FALSE)+VLOOKUP(E80,Tableau2[#All],4,FALSE)*VLOOKUP(E80,Tableau2[[#All],[Type TRANSPORT]:[% répartition segment 2]],2,FALSE))*U80*C80/1000</f>
        <v>6.6184602749999994</v>
      </c>
    </row>
    <row r="81" spans="1:22" x14ac:dyDescent="0.3">
      <c r="A81" s="2">
        <v>1333227</v>
      </c>
      <c r="B81" s="12">
        <f>+VLOOKUP(Indicateur[[#This Row],[Numero OT]],[1]Raw_data!$D:$E,2,FALSE)</f>
        <v>44258</v>
      </c>
      <c r="C81" s="2">
        <v>200</v>
      </c>
      <c r="D81" s="2">
        <f t="shared" si="1"/>
        <v>0.2</v>
      </c>
      <c r="E81" s="2" t="s">
        <v>6</v>
      </c>
      <c r="F81" s="3">
        <f>+VLOOKUP(E81,Table1[#All],4,FALSE)</f>
        <v>0.16</v>
      </c>
      <c r="G81" s="3">
        <f>+VLOOKUP(E81,Tableau2[#All],4,FALSE)</f>
        <v>6.7400000000000002E-2</v>
      </c>
      <c r="H81" s="4">
        <f>VLOOKUP(E81,Table1[[#All],[Type TRANSPORT]:[% répartition segment 1]],2,FALSE)</f>
        <v>0.3</v>
      </c>
      <c r="I81" s="4">
        <f>VLOOKUP(E81,Tableau2[[#All],[Type TRANSPORT]:[% répartition segment 2]],2,FALSE)</f>
        <v>0.7</v>
      </c>
      <c r="J81" s="20">
        <f>Indicateur[[#This Row],[% rep S1]]*Indicateur[[#This Row],[Taux segement 1]]*Indicateur[[#This Row],[Poids T]]*Indicateur[[#This Row],[Distance en KM]]</f>
        <v>2.3884512</v>
      </c>
      <c r="K81" s="20">
        <f>+Indicateur[[#This Row],[% rep S2]]*Indicateur[[#This Row],[Taux Segement 2]]*Indicateur[[#This Row],[Poids T]]*Indicateur[[#This Row],[Distance en KM]]</f>
        <v>2.3476484919999998</v>
      </c>
      <c r="L81" s="20">
        <f>+Indicateur[[#This Row],[Bilan CO2 S2]]+Indicateur[[#This Row],[Bilan CO2 S1]]</f>
        <v>4.7360996919999998</v>
      </c>
      <c r="M81" s="21">
        <v>120</v>
      </c>
      <c r="N81" s="5" t="s">
        <v>214</v>
      </c>
      <c r="O81" s="2" t="s">
        <v>11</v>
      </c>
      <c r="P81" s="2" t="s">
        <v>215</v>
      </c>
      <c r="Q81" s="2" t="s">
        <v>148</v>
      </c>
      <c r="R81" s="2" t="s">
        <v>126</v>
      </c>
      <c r="S81" s="2">
        <v>12</v>
      </c>
      <c r="T81" s="2" t="s">
        <v>149</v>
      </c>
      <c r="U81" s="6">
        <v>248.797</v>
      </c>
      <c r="V81" s="30">
        <f>(VLOOKUP(E81,Table1[#All],4,FALSE)*VLOOKUP(E81,Table1[[#All],[Type TRANSPORT]:[% répartition segment 1]],2,FALSE)+VLOOKUP(E81,Tableau2[#All],4,FALSE)*VLOOKUP(E81,Tableau2[[#All],[Type TRANSPORT]:[% répartition segment 2]],2,FALSE))*U81*C81/1000</f>
        <v>4.7360996919999998</v>
      </c>
    </row>
    <row r="82" spans="1:22" x14ac:dyDescent="0.3">
      <c r="A82" s="2">
        <v>1333235</v>
      </c>
      <c r="B82" s="12">
        <f>+VLOOKUP(Indicateur[[#This Row],[Numero OT]],[1]Raw_data!$D:$E,2,FALSE)</f>
        <v>44259</v>
      </c>
      <c r="C82" s="2">
        <v>200</v>
      </c>
      <c r="D82" s="2">
        <f t="shared" si="1"/>
        <v>0.2</v>
      </c>
      <c r="E82" s="2" t="s">
        <v>6</v>
      </c>
      <c r="F82" s="3">
        <f>+VLOOKUP(E82,Table1[#All],4,FALSE)</f>
        <v>0.16</v>
      </c>
      <c r="G82" s="3">
        <f>+VLOOKUP(E82,Tableau2[#All],4,FALSE)</f>
        <v>6.7400000000000002E-2</v>
      </c>
      <c r="H82" s="4">
        <f>VLOOKUP(E82,Table1[[#All],[Type TRANSPORT]:[% répartition segment 1]],2,FALSE)</f>
        <v>0.3</v>
      </c>
      <c r="I82" s="4">
        <f>VLOOKUP(E82,Tableau2[[#All],[Type TRANSPORT]:[% répartition segment 2]],2,FALSE)</f>
        <v>0.7</v>
      </c>
      <c r="J82" s="20">
        <f>Indicateur[[#This Row],[% rep S1]]*Indicateur[[#This Row],[Taux segement 1]]*Indicateur[[#This Row],[Poids T]]*Indicateur[[#This Row],[Distance en KM]]</f>
        <v>2.4026688000000003</v>
      </c>
      <c r="K82" s="20">
        <f>+Indicateur[[#This Row],[% rep S2]]*Indicateur[[#This Row],[Taux Segement 2]]*Indicateur[[#This Row],[Poids T]]*Indicateur[[#This Row],[Distance en KM]]</f>
        <v>2.3616232079999997</v>
      </c>
      <c r="L82" s="20">
        <f>+Indicateur[[#This Row],[Bilan CO2 S2]]+Indicateur[[#This Row],[Bilan CO2 S1]]</f>
        <v>4.764292008</v>
      </c>
      <c r="M82" s="21">
        <v>115</v>
      </c>
      <c r="N82" s="5" t="s">
        <v>125</v>
      </c>
      <c r="O82" s="2" t="s">
        <v>126</v>
      </c>
      <c r="P82" s="2" t="s">
        <v>127</v>
      </c>
      <c r="Q82" s="2" t="s">
        <v>10</v>
      </c>
      <c r="R82" s="2" t="s">
        <v>11</v>
      </c>
      <c r="S82" s="2">
        <v>12</v>
      </c>
      <c r="T82" s="2" t="s">
        <v>12</v>
      </c>
      <c r="U82" s="6">
        <v>250.27799999999999</v>
      </c>
      <c r="V82" s="30">
        <f>(VLOOKUP(E82,Table1[#All],4,FALSE)*VLOOKUP(E82,Table1[[#All],[Type TRANSPORT]:[% répartition segment 1]],2,FALSE)+VLOOKUP(E82,Tableau2[#All],4,FALSE)*VLOOKUP(E82,Tableau2[[#All],[Type TRANSPORT]:[% répartition segment 2]],2,FALSE))*U82*C82/1000</f>
        <v>4.7642920079999991</v>
      </c>
    </row>
    <row r="83" spans="1:22" x14ac:dyDescent="0.3">
      <c r="A83" s="2">
        <v>1331212</v>
      </c>
      <c r="B83" s="12">
        <f>+VLOOKUP(Indicateur[[#This Row],[Numero OT]],[1]Raw_data!$D:$E,2,FALSE)</f>
        <v>44259</v>
      </c>
      <c r="C83" s="2">
        <v>250</v>
      </c>
      <c r="D83" s="2">
        <f t="shared" si="1"/>
        <v>0.25</v>
      </c>
      <c r="E83" s="2" t="s">
        <v>6</v>
      </c>
      <c r="F83" s="3">
        <f>+VLOOKUP(E83,Table1[#All],4,FALSE)</f>
        <v>0.16</v>
      </c>
      <c r="G83" s="3">
        <f>+VLOOKUP(E83,Tableau2[#All],4,FALSE)</f>
        <v>6.7400000000000002E-2</v>
      </c>
      <c r="H83" s="4">
        <f>VLOOKUP(E83,Table1[[#All],[Type TRANSPORT]:[% répartition segment 1]],2,FALSE)</f>
        <v>0.3</v>
      </c>
      <c r="I83" s="4">
        <f>VLOOKUP(E83,Tableau2[[#All],[Type TRANSPORT]:[% répartition segment 2]],2,FALSE)</f>
        <v>0.7</v>
      </c>
      <c r="J83" s="20">
        <f>Indicateur[[#This Row],[% rep S1]]*Indicateur[[#This Row],[Taux segement 1]]*Indicateur[[#This Row],[Poids T]]*Indicateur[[#This Row],[Distance en KM]]</f>
        <v>3.3419640000000004</v>
      </c>
      <c r="K83" s="20">
        <f>+Indicateur[[#This Row],[% rep S2]]*Indicateur[[#This Row],[Taux Segement 2]]*Indicateur[[#This Row],[Poids T]]*Indicateur[[#This Row],[Distance en KM]]</f>
        <v>3.2848721150000002</v>
      </c>
      <c r="L83" s="20">
        <f>+Indicateur[[#This Row],[Bilan CO2 S2]]+Indicateur[[#This Row],[Bilan CO2 S1]]</f>
        <v>6.6268361150000006</v>
      </c>
      <c r="M83" s="21">
        <v>158</v>
      </c>
      <c r="N83" s="5" t="s">
        <v>168</v>
      </c>
      <c r="O83" s="2" t="s">
        <v>151</v>
      </c>
      <c r="P83" s="2" t="s">
        <v>169</v>
      </c>
      <c r="Q83" s="2" t="s">
        <v>10</v>
      </c>
      <c r="R83" s="2" t="s">
        <v>11</v>
      </c>
      <c r="S83" s="2">
        <v>12</v>
      </c>
      <c r="T83" s="2" t="s">
        <v>12</v>
      </c>
      <c r="U83" s="6">
        <v>278.49700000000001</v>
      </c>
      <c r="V83" s="30">
        <f>(VLOOKUP(E83,Table1[#All],4,FALSE)*VLOOKUP(E83,Table1[[#All],[Type TRANSPORT]:[% répartition segment 1]],2,FALSE)+VLOOKUP(E83,Tableau2[#All],4,FALSE)*VLOOKUP(E83,Tableau2[[#All],[Type TRANSPORT]:[% répartition segment 2]],2,FALSE))*U83*C83/1000</f>
        <v>6.6268361150000006</v>
      </c>
    </row>
    <row r="84" spans="1:22" x14ac:dyDescent="0.3">
      <c r="A84" s="2">
        <v>1334029</v>
      </c>
      <c r="B84" s="12">
        <f>+VLOOKUP(Indicateur[[#This Row],[Numero OT]],[1]Raw_data!$D:$E,2,FALSE)</f>
        <v>44260</v>
      </c>
      <c r="C84" s="2">
        <v>200</v>
      </c>
      <c r="D84" s="2">
        <f t="shared" si="1"/>
        <v>0.2</v>
      </c>
      <c r="E84" s="2" t="s">
        <v>6</v>
      </c>
      <c r="F84" s="3">
        <f>+VLOOKUP(E84,Table1[#All],4,FALSE)</f>
        <v>0.16</v>
      </c>
      <c r="G84" s="3">
        <f>+VLOOKUP(E84,Tableau2[#All],4,FALSE)</f>
        <v>6.7400000000000002E-2</v>
      </c>
      <c r="H84" s="4">
        <f>VLOOKUP(E84,Table1[[#All],[Type TRANSPORT]:[% répartition segment 1]],2,FALSE)</f>
        <v>0.3</v>
      </c>
      <c r="I84" s="4">
        <f>VLOOKUP(E84,Tableau2[[#All],[Type TRANSPORT]:[% répartition segment 2]],2,FALSE)</f>
        <v>0.7</v>
      </c>
      <c r="J84" s="20">
        <f>Indicateur[[#This Row],[% rep S1]]*Indicateur[[#This Row],[Taux segement 1]]*Indicateur[[#This Row],[Poids T]]*Indicateur[[#This Row],[Distance en KM]]</f>
        <v>3.6536256000000003</v>
      </c>
      <c r="K84" s="20">
        <f>+Indicateur[[#This Row],[% rep S2]]*Indicateur[[#This Row],[Taux Segement 2]]*Indicateur[[#This Row],[Poids T]]*Indicateur[[#This Row],[Distance en KM]]</f>
        <v>3.5912094960000003</v>
      </c>
      <c r="L84" s="20">
        <f>+Indicateur[[#This Row],[Bilan CO2 S2]]+Indicateur[[#This Row],[Bilan CO2 S1]]</f>
        <v>7.244835096000001</v>
      </c>
      <c r="M84" s="21">
        <v>110.58</v>
      </c>
      <c r="N84" s="5" t="s">
        <v>60</v>
      </c>
      <c r="O84" s="2" t="s">
        <v>61</v>
      </c>
      <c r="P84" s="2" t="s">
        <v>62</v>
      </c>
      <c r="Q84" s="2" t="s">
        <v>10</v>
      </c>
      <c r="R84" s="2" t="s">
        <v>11</v>
      </c>
      <c r="S84" s="2">
        <v>12</v>
      </c>
      <c r="T84" s="2" t="s">
        <v>12</v>
      </c>
      <c r="U84" s="6">
        <v>380.58600000000001</v>
      </c>
      <c r="V84" s="30">
        <f>(VLOOKUP(E84,Table1[#All],4,FALSE)*VLOOKUP(E84,Table1[[#All],[Type TRANSPORT]:[% répartition segment 1]],2,FALSE)+VLOOKUP(E84,Tableau2[#All],4,FALSE)*VLOOKUP(E84,Tableau2[[#All],[Type TRANSPORT]:[% répartition segment 2]],2,FALSE))*U84*C84/1000</f>
        <v>7.2448350960000001</v>
      </c>
    </row>
    <row r="85" spans="1:22" x14ac:dyDescent="0.3">
      <c r="A85" s="2">
        <v>1333334</v>
      </c>
      <c r="B85" s="12">
        <f>+VLOOKUP(Indicateur[[#This Row],[Numero OT]],[1]Raw_data!$D:$E,2,FALSE)</f>
        <v>44260</v>
      </c>
      <c r="C85" s="2">
        <v>200</v>
      </c>
      <c r="D85" s="2">
        <f t="shared" si="1"/>
        <v>0.2</v>
      </c>
      <c r="E85" s="2" t="s">
        <v>19</v>
      </c>
      <c r="F85" s="3">
        <f>+VLOOKUP(E85,Table1[#All],4,FALSE)</f>
        <v>0.16</v>
      </c>
      <c r="G85" s="3">
        <f>+VLOOKUP(E85,Tableau2[#All],4,FALSE)</f>
        <v>6.7400000000000002E-2</v>
      </c>
      <c r="H85" s="4">
        <f>VLOOKUP(E85,Table1[[#All],[Type TRANSPORT]:[% répartition segment 1]],2,FALSE)</f>
        <v>0.3</v>
      </c>
      <c r="I85" s="4">
        <f>VLOOKUP(E85,Tableau2[[#All],[Type TRANSPORT]:[% répartition segment 2]],2,FALSE)</f>
        <v>0.7</v>
      </c>
      <c r="J85" s="20">
        <f>Indicateur[[#This Row],[% rep S1]]*Indicateur[[#This Row],[Taux segement 1]]*Indicateur[[#This Row],[Poids T]]*Indicateur[[#This Row],[Distance en KM]]</f>
        <v>4.958150400000001</v>
      </c>
      <c r="K85" s="20">
        <f>+Indicateur[[#This Row],[% rep S2]]*Indicateur[[#This Row],[Taux Segement 2]]*Indicateur[[#This Row],[Poids T]]*Indicateur[[#This Row],[Distance en KM]]</f>
        <v>4.8734486640000005</v>
      </c>
      <c r="L85" s="20">
        <f>+Indicateur[[#This Row],[Bilan CO2 S2]]+Indicateur[[#This Row],[Bilan CO2 S1]]</f>
        <v>9.8315990640000024</v>
      </c>
      <c r="M85" s="21">
        <v>190</v>
      </c>
      <c r="N85" s="5" t="s">
        <v>175</v>
      </c>
      <c r="O85" s="2" t="s">
        <v>154</v>
      </c>
      <c r="P85" s="2" t="s">
        <v>174</v>
      </c>
      <c r="Q85" s="2" t="s">
        <v>10</v>
      </c>
      <c r="R85" s="2" t="s">
        <v>11</v>
      </c>
      <c r="S85" s="2">
        <v>12</v>
      </c>
      <c r="T85" s="2" t="s">
        <v>12</v>
      </c>
      <c r="U85" s="6">
        <v>516.47400000000005</v>
      </c>
      <c r="V85" s="30">
        <f>(VLOOKUP(E85,Table1[#All],4,FALSE)*VLOOKUP(E85,Table1[[#All],[Type TRANSPORT]:[% répartition segment 1]],2,FALSE)+VLOOKUP(E85,Tableau2[#All],4,FALSE)*VLOOKUP(E85,Tableau2[[#All],[Type TRANSPORT]:[% répartition segment 2]],2,FALSE))*U85*C85/1000</f>
        <v>9.8315990640000024</v>
      </c>
    </row>
    <row r="86" spans="1:22" x14ac:dyDescent="0.3">
      <c r="A86" s="2">
        <v>1334249</v>
      </c>
      <c r="B86" s="12">
        <f>+VLOOKUP(Indicateur[[#This Row],[Numero OT]],[1]Raw_data!$D:$E,2,FALSE)</f>
        <v>44260</v>
      </c>
      <c r="C86" s="2">
        <v>250</v>
      </c>
      <c r="D86" s="2">
        <f t="shared" si="1"/>
        <v>0.25</v>
      </c>
      <c r="E86" s="2" t="s">
        <v>13</v>
      </c>
      <c r="F86" s="3">
        <f>+VLOOKUP(E86,Table1[#All],4,FALSE)</f>
        <v>0.24099999999999999</v>
      </c>
      <c r="G86" s="3">
        <v>6.7400000000000002E-2</v>
      </c>
      <c r="H86" s="4">
        <f>VLOOKUP(E86,Table1[[#All],[Type TRANSPORT]:[% répartition segment 1]],2,FALSE)</f>
        <v>1</v>
      </c>
      <c r="I86" s="4">
        <f>VLOOKUP(E86,Tableau2[[#All],[Type TRANSPORT]:[% répartition segment 2]],2,FALSE)</f>
        <v>0</v>
      </c>
      <c r="J86" s="20">
        <f>Indicateur[[#This Row],[% rep S1]]*Indicateur[[#This Row],[Taux segement 1]]*Indicateur[[#This Row],[Poids T]]*Indicateur[[#This Row],[Distance en KM]]</f>
        <v>3.2520539999999998</v>
      </c>
      <c r="K86" s="20">
        <f>+Indicateur[[#This Row],[% rep S2]]*Indicateur[[#This Row],[Taux Segement 2]]*Indicateur[[#This Row],[Poids T]]*Indicateur[[#This Row],[Distance en KM]]</f>
        <v>0</v>
      </c>
      <c r="L86" s="20">
        <f>+Indicateur[[#This Row],[Bilan CO2 S2]]+Indicateur[[#This Row],[Bilan CO2 S1]]</f>
        <v>3.2520539999999998</v>
      </c>
      <c r="M86" s="21">
        <v>98</v>
      </c>
      <c r="N86" s="5" t="s">
        <v>214</v>
      </c>
      <c r="O86" s="2" t="s">
        <v>11</v>
      </c>
      <c r="P86" s="2" t="s">
        <v>215</v>
      </c>
      <c r="Q86" s="2" t="s">
        <v>92</v>
      </c>
      <c r="R86" s="2" t="s">
        <v>93</v>
      </c>
      <c r="S86" s="2">
        <v>17</v>
      </c>
      <c r="T86" s="2" t="s">
        <v>94</v>
      </c>
      <c r="U86" s="6">
        <v>53.975999999999999</v>
      </c>
      <c r="V86" s="30">
        <f>(VLOOKUP(E86,Table1[#All],4,FALSE)*VLOOKUP(E86,Table1[[#All],[Type TRANSPORT]:[% répartition segment 1]],2,FALSE)+VLOOKUP(E86,Tableau2[#All],4,FALSE)*VLOOKUP(E86,Tableau2[[#All],[Type TRANSPORT]:[% répartition segment 2]],2,FALSE))*U86*C86/1000</f>
        <v>3.2520539999999998</v>
      </c>
    </row>
    <row r="87" spans="1:22" x14ac:dyDescent="0.3">
      <c r="A87" s="2">
        <v>1334486</v>
      </c>
      <c r="B87" s="12">
        <f>+VLOOKUP(Indicateur[[#This Row],[Numero OT]],[1]Raw_data!$D:$E,2,FALSE)</f>
        <v>44263</v>
      </c>
      <c r="C87" s="2">
        <v>120</v>
      </c>
      <c r="D87" s="2">
        <f t="shared" si="1"/>
        <v>0.12</v>
      </c>
      <c r="E87" s="2" t="s">
        <v>6</v>
      </c>
      <c r="F87" s="3">
        <f>+VLOOKUP(E87,Table1[#All],4,FALSE)</f>
        <v>0.16</v>
      </c>
      <c r="G87" s="3">
        <f>+VLOOKUP(E87,Tableau2[#All],4,FALSE)</f>
        <v>6.7400000000000002E-2</v>
      </c>
      <c r="H87" s="4">
        <f>VLOOKUP(E87,Table1[[#All],[Type TRANSPORT]:[% répartition segment 1]],2,FALSE)</f>
        <v>0.3</v>
      </c>
      <c r="I87" s="4">
        <f>VLOOKUP(E87,Tableau2[[#All],[Type TRANSPORT]:[% répartition segment 2]],2,FALSE)</f>
        <v>0.7</v>
      </c>
      <c r="J87" s="20">
        <f>Indicateur[[#This Row],[% rep S1]]*Indicateur[[#This Row],[Taux segement 1]]*Indicateur[[#This Row],[Poids T]]*Indicateur[[#This Row],[Distance en KM]]</f>
        <v>3.1191897599999994</v>
      </c>
      <c r="K87" s="20">
        <f>+Indicateur[[#This Row],[% rep S2]]*Indicateur[[#This Row],[Taux Segement 2]]*Indicateur[[#This Row],[Poids T]]*Indicateur[[#This Row],[Distance en KM]]</f>
        <v>3.0659036015999996</v>
      </c>
      <c r="L87" s="20">
        <f>+Indicateur[[#This Row],[Bilan CO2 S2]]+Indicateur[[#This Row],[Bilan CO2 S1]]</f>
        <v>6.185093361599999</v>
      </c>
      <c r="M87" s="21">
        <v>115</v>
      </c>
      <c r="N87" s="5" t="s">
        <v>35</v>
      </c>
      <c r="O87" s="2" t="s">
        <v>36</v>
      </c>
      <c r="P87" s="2" t="s">
        <v>37</v>
      </c>
      <c r="Q87" s="2" t="s">
        <v>10</v>
      </c>
      <c r="R87" s="2" t="s">
        <v>11</v>
      </c>
      <c r="S87" s="2">
        <v>12</v>
      </c>
      <c r="T87" s="2" t="s">
        <v>12</v>
      </c>
      <c r="U87" s="6">
        <v>541.52599999999995</v>
      </c>
      <c r="V87" s="30">
        <f>(VLOOKUP(E87,Table1[#All],4,FALSE)*VLOOKUP(E87,Table1[[#All],[Type TRANSPORT]:[% répartition segment 1]],2,FALSE)+VLOOKUP(E87,Tableau2[#All],4,FALSE)*VLOOKUP(E87,Tableau2[[#All],[Type TRANSPORT]:[% répartition segment 2]],2,FALSE))*U87*C87/1000</f>
        <v>6.185093361599999</v>
      </c>
    </row>
    <row r="88" spans="1:22" x14ac:dyDescent="0.3">
      <c r="A88" s="2">
        <v>1334247</v>
      </c>
      <c r="B88" s="12">
        <f>+VLOOKUP(Indicateur[[#This Row],[Numero OT]],[1]Raw_data!$D:$E,2,FALSE)</f>
        <v>44263</v>
      </c>
      <c r="C88" s="2">
        <v>400</v>
      </c>
      <c r="D88" s="2">
        <f t="shared" si="1"/>
        <v>0.4</v>
      </c>
      <c r="E88" s="2" t="s">
        <v>13</v>
      </c>
      <c r="F88" s="3">
        <f>+VLOOKUP(E88,Table1[#All],4,FALSE)</f>
        <v>0.24099999999999999</v>
      </c>
      <c r="G88" s="3">
        <v>0.24099999999999999</v>
      </c>
      <c r="H88" s="4">
        <f>VLOOKUP(E88,Table1[[#All],[Type TRANSPORT]:[% répartition segment 1]],2,FALSE)</f>
        <v>1</v>
      </c>
      <c r="I88" s="4">
        <f>VLOOKUP(E88,Tableau2[[#All],[Type TRANSPORT]:[% répartition segment 2]],2,FALSE)</f>
        <v>0</v>
      </c>
      <c r="J88" s="20">
        <f>Indicateur[[#This Row],[% rep S1]]*Indicateur[[#This Row],[Taux segement 1]]*Indicateur[[#This Row],[Poids T]]*Indicateur[[#This Row],[Distance en KM]]</f>
        <v>25.676429200000001</v>
      </c>
      <c r="K88" s="20">
        <f>+Indicateur[[#This Row],[% rep S2]]*Indicateur[[#This Row],[Taux Segement 2]]*Indicateur[[#This Row],[Poids T]]*Indicateur[[#This Row],[Distance en KM]]</f>
        <v>0</v>
      </c>
      <c r="L88" s="20">
        <f>+Indicateur[[#This Row],[Bilan CO2 S2]]+Indicateur[[#This Row],[Bilan CO2 S1]]</f>
        <v>25.676429200000001</v>
      </c>
      <c r="M88" s="21">
        <v>637.20000000000005</v>
      </c>
      <c r="N88" s="5" t="s">
        <v>78</v>
      </c>
      <c r="O88" s="2" t="s">
        <v>27</v>
      </c>
      <c r="P88" s="2" t="s">
        <v>79</v>
      </c>
      <c r="Q88" s="2" t="s">
        <v>10</v>
      </c>
      <c r="R88" s="2" t="s">
        <v>11</v>
      </c>
      <c r="S88" s="2">
        <v>12</v>
      </c>
      <c r="T88" s="2" t="s">
        <v>12</v>
      </c>
      <c r="U88" s="6">
        <v>266.35300000000001</v>
      </c>
      <c r="V88" s="30">
        <f>(VLOOKUP(E88,Table1[#All],4,FALSE)*VLOOKUP(E88,Table1[[#All],[Type TRANSPORT]:[% répartition segment 1]],2,FALSE)+VLOOKUP(E88,Tableau2[#All],4,FALSE)*VLOOKUP(E88,Tableau2[[#All],[Type TRANSPORT]:[% répartition segment 2]],2,FALSE))*U88*C88/1000</f>
        <v>25.676429200000001</v>
      </c>
    </row>
    <row r="89" spans="1:22" x14ac:dyDescent="0.3">
      <c r="A89" s="2">
        <v>1334990</v>
      </c>
      <c r="B89" s="12">
        <f>+VLOOKUP(Indicateur[[#This Row],[Numero OT]],[1]Raw_data!$D:$E,2,FALSE)</f>
        <v>44264</v>
      </c>
      <c r="C89" s="2">
        <v>120</v>
      </c>
      <c r="D89" s="2">
        <f t="shared" si="1"/>
        <v>0.12</v>
      </c>
      <c r="E89" s="2" t="s">
        <v>6</v>
      </c>
      <c r="F89" s="3">
        <f>+VLOOKUP(E89,Table1[#All],4,FALSE)</f>
        <v>0.16</v>
      </c>
      <c r="G89" s="3">
        <f>+VLOOKUP(E89,Tableau2[#All],4,FALSE)</f>
        <v>6.7400000000000002E-2</v>
      </c>
      <c r="H89" s="4">
        <f>VLOOKUP(E89,Table1[[#All],[Type TRANSPORT]:[% répartition segment 1]],2,FALSE)</f>
        <v>0.3</v>
      </c>
      <c r="I89" s="4">
        <f>VLOOKUP(E89,Tableau2[[#All],[Type TRANSPORT]:[% répartition segment 2]],2,FALSE)</f>
        <v>0.7</v>
      </c>
      <c r="J89" s="20">
        <f>Indicateur[[#This Row],[% rep S1]]*Indicateur[[#This Row],[Taux segement 1]]*Indicateur[[#This Row],[Poids T]]*Indicateur[[#This Row],[Distance en KM]]</f>
        <v>1.4510534399999999</v>
      </c>
      <c r="K89" s="20">
        <f>+Indicateur[[#This Row],[% rep S2]]*Indicateur[[#This Row],[Taux Segement 2]]*Indicateur[[#This Row],[Poids T]]*Indicateur[[#This Row],[Distance en KM]]</f>
        <v>1.4262646104000001</v>
      </c>
      <c r="L89" s="20">
        <f>+Indicateur[[#This Row],[Bilan CO2 S2]]+Indicateur[[#This Row],[Bilan CO2 S1]]</f>
        <v>2.8773180504</v>
      </c>
      <c r="M89" s="21">
        <v>115</v>
      </c>
      <c r="N89" s="5" t="s">
        <v>113</v>
      </c>
      <c r="O89" s="2" t="s">
        <v>114</v>
      </c>
      <c r="P89" s="2" t="s">
        <v>115</v>
      </c>
      <c r="Q89" s="2" t="s">
        <v>10</v>
      </c>
      <c r="R89" s="2" t="s">
        <v>11</v>
      </c>
      <c r="S89" s="2">
        <v>12</v>
      </c>
      <c r="T89" s="2" t="s">
        <v>12</v>
      </c>
      <c r="U89" s="6">
        <v>251.91900000000001</v>
      </c>
      <c r="V89" s="30">
        <f>(VLOOKUP(E89,Table1[#All],4,FALSE)*VLOOKUP(E89,Table1[[#All],[Type TRANSPORT]:[% répartition segment 1]],2,FALSE)+VLOOKUP(E89,Tableau2[#All],4,FALSE)*VLOOKUP(E89,Tableau2[[#All],[Type TRANSPORT]:[% répartition segment 2]],2,FALSE))*U89*C89/1000</f>
        <v>2.8773180504</v>
      </c>
    </row>
    <row r="90" spans="1:22" x14ac:dyDescent="0.3">
      <c r="A90" s="2">
        <v>1334314</v>
      </c>
      <c r="B90" s="12">
        <f>+VLOOKUP(Indicateur[[#This Row],[Numero OT]],[1]Raw_data!$D:$E,2,FALSE)</f>
        <v>44264</v>
      </c>
      <c r="C90" s="2">
        <v>200</v>
      </c>
      <c r="D90" s="2">
        <f t="shared" si="1"/>
        <v>0.2</v>
      </c>
      <c r="E90" s="2" t="s">
        <v>6</v>
      </c>
      <c r="F90" s="3">
        <f>+VLOOKUP(E90,Table1[#All],4,FALSE)</f>
        <v>0.16</v>
      </c>
      <c r="G90" s="3">
        <f>+VLOOKUP(E90,Tableau2[#All],4,FALSE)</f>
        <v>6.7400000000000002E-2</v>
      </c>
      <c r="H90" s="4">
        <f>VLOOKUP(E90,Table1[[#All],[Type TRANSPORT]:[% répartition segment 1]],2,FALSE)</f>
        <v>0.3</v>
      </c>
      <c r="I90" s="4">
        <f>VLOOKUP(E90,Tableau2[[#All],[Type TRANSPORT]:[% répartition segment 2]],2,FALSE)</f>
        <v>0.7</v>
      </c>
      <c r="J90" s="20">
        <f>Indicateur[[#This Row],[% rep S1]]*Indicateur[[#This Row],[Taux segement 1]]*Indicateur[[#This Row],[Poids T]]*Indicateur[[#This Row],[Distance en KM]]</f>
        <v>2.6735712000000005</v>
      </c>
      <c r="K90" s="20">
        <f>+Indicateur[[#This Row],[% rep S2]]*Indicateur[[#This Row],[Taux Segement 2]]*Indicateur[[#This Row],[Poids T]]*Indicateur[[#This Row],[Distance en KM]]</f>
        <v>2.6278976919999999</v>
      </c>
      <c r="L90" s="20">
        <f>+Indicateur[[#This Row],[Bilan CO2 S2]]+Indicateur[[#This Row],[Bilan CO2 S1]]</f>
        <v>5.3014688920000008</v>
      </c>
      <c r="M90" s="21">
        <v>158</v>
      </c>
      <c r="N90" s="5" t="s">
        <v>168</v>
      </c>
      <c r="O90" s="2" t="s">
        <v>151</v>
      </c>
      <c r="P90" s="2" t="s">
        <v>169</v>
      </c>
      <c r="Q90" s="2" t="s">
        <v>10</v>
      </c>
      <c r="R90" s="2" t="s">
        <v>11</v>
      </c>
      <c r="S90" s="2">
        <v>12</v>
      </c>
      <c r="T90" s="2" t="s">
        <v>12</v>
      </c>
      <c r="U90" s="6">
        <v>278.49700000000001</v>
      </c>
      <c r="V90" s="30">
        <f>(VLOOKUP(E90,Table1[#All],4,FALSE)*VLOOKUP(E90,Table1[[#All],[Type TRANSPORT]:[% répartition segment 1]],2,FALSE)+VLOOKUP(E90,Tableau2[#All],4,FALSE)*VLOOKUP(E90,Tableau2[[#All],[Type TRANSPORT]:[% répartition segment 2]],2,FALSE))*U90*C90/1000</f>
        <v>5.3014688920000008</v>
      </c>
    </row>
    <row r="91" spans="1:22" x14ac:dyDescent="0.3">
      <c r="A91" s="2">
        <v>1334956</v>
      </c>
      <c r="B91" s="12">
        <f>+VLOOKUP(Indicateur[[#This Row],[Numero OT]],[1]Raw_data!$D:$E,2,FALSE)</f>
        <v>44264</v>
      </c>
      <c r="C91" s="2">
        <v>500</v>
      </c>
      <c r="D91" s="2">
        <f t="shared" si="1"/>
        <v>0.5</v>
      </c>
      <c r="E91" s="2" t="s">
        <v>13</v>
      </c>
      <c r="F91" s="3">
        <f>+VLOOKUP(E91,Table1[#All],4,FALSE)</f>
        <v>0.24099999999999999</v>
      </c>
      <c r="G91" s="3">
        <v>0.24099999999999999</v>
      </c>
      <c r="H91" s="4">
        <f>VLOOKUP(E91,Table1[[#All],[Type TRANSPORT]:[% répartition segment 1]],2,FALSE)</f>
        <v>1</v>
      </c>
      <c r="I91" s="4">
        <f>VLOOKUP(E91,Tableau2[[#All],[Type TRANSPORT]:[% répartition segment 2]],2,FALSE)</f>
        <v>0</v>
      </c>
      <c r="J91" s="20">
        <f>Indicateur[[#This Row],[% rep S1]]*Indicateur[[#This Row],[Taux segement 1]]*Indicateur[[#This Row],[Poids T]]*Indicateur[[#This Row],[Distance en KM]]</f>
        <v>6.5987005000000005</v>
      </c>
      <c r="K91" s="20">
        <f>+Indicateur[[#This Row],[% rep S2]]*Indicateur[[#This Row],[Taux Segement 2]]*Indicateur[[#This Row],[Poids T]]*Indicateur[[#This Row],[Distance en KM]]</f>
        <v>0</v>
      </c>
      <c r="L91" s="20">
        <f>+Indicateur[[#This Row],[Bilan CO2 S2]]+Indicateur[[#This Row],[Bilan CO2 S1]]</f>
        <v>6.5987005000000005</v>
      </c>
      <c r="M91" s="21">
        <v>123</v>
      </c>
      <c r="N91" s="5" t="s">
        <v>414</v>
      </c>
      <c r="O91" s="2" t="s">
        <v>93</v>
      </c>
      <c r="P91" s="2" t="s">
        <v>415</v>
      </c>
      <c r="Q91" s="2" t="s">
        <v>10</v>
      </c>
      <c r="R91" s="2" t="s">
        <v>11</v>
      </c>
      <c r="S91" s="2">
        <v>12</v>
      </c>
      <c r="T91" s="2" t="s">
        <v>12</v>
      </c>
      <c r="U91" s="6">
        <v>54.761000000000003</v>
      </c>
      <c r="V91" s="30">
        <f>(VLOOKUP(E91,Table1[#All],4,FALSE)*VLOOKUP(E91,Table1[[#All],[Type TRANSPORT]:[% répartition segment 1]],2,FALSE)+VLOOKUP(E91,Tableau2[#All],4,FALSE)*VLOOKUP(E91,Tableau2[[#All],[Type TRANSPORT]:[% répartition segment 2]],2,FALSE))*U91*C91/1000</f>
        <v>6.5987005000000005</v>
      </c>
    </row>
    <row r="92" spans="1:22" x14ac:dyDescent="0.3">
      <c r="A92" s="2">
        <v>1335127</v>
      </c>
      <c r="B92" s="12">
        <f>+VLOOKUP(Indicateur[[#This Row],[Numero OT]],[1]Raw_data!$D:$E,2,FALSE)</f>
        <v>44265</v>
      </c>
      <c r="C92" s="2">
        <v>200</v>
      </c>
      <c r="D92" s="2">
        <f t="shared" si="1"/>
        <v>0.2</v>
      </c>
      <c r="E92" s="2" t="s">
        <v>6</v>
      </c>
      <c r="F92" s="3">
        <f>+VLOOKUP(E92,Table1[#All],4,FALSE)</f>
        <v>0.16</v>
      </c>
      <c r="G92" s="3">
        <f>+VLOOKUP(E92,Tableau2[#All],4,FALSE)</f>
        <v>6.7400000000000002E-2</v>
      </c>
      <c r="H92" s="4">
        <f>VLOOKUP(E92,Table1[[#All],[Type TRANSPORT]:[% répartition segment 1]],2,FALSE)</f>
        <v>0.3</v>
      </c>
      <c r="I92" s="4">
        <f>VLOOKUP(E92,Tableau2[[#All],[Type TRANSPORT]:[% répartition segment 2]],2,FALSE)</f>
        <v>0.7</v>
      </c>
      <c r="J92" s="20">
        <f>Indicateur[[#This Row],[% rep S1]]*Indicateur[[#This Row],[Taux segement 1]]*Indicateur[[#This Row],[Poids T]]*Indicateur[[#This Row],[Distance en KM]]</f>
        <v>2.4026688000000003</v>
      </c>
      <c r="K92" s="20">
        <f>+Indicateur[[#This Row],[% rep S2]]*Indicateur[[#This Row],[Taux Segement 2]]*Indicateur[[#This Row],[Poids T]]*Indicateur[[#This Row],[Distance en KM]]</f>
        <v>2.3616232079999997</v>
      </c>
      <c r="L92" s="20">
        <f>+Indicateur[[#This Row],[Bilan CO2 S2]]+Indicateur[[#This Row],[Bilan CO2 S1]]</f>
        <v>4.764292008</v>
      </c>
      <c r="M92" s="21">
        <v>115</v>
      </c>
      <c r="N92" s="5" t="s">
        <v>125</v>
      </c>
      <c r="O92" s="2" t="s">
        <v>126</v>
      </c>
      <c r="P92" s="2" t="s">
        <v>127</v>
      </c>
      <c r="Q92" s="2" t="s">
        <v>10</v>
      </c>
      <c r="R92" s="2" t="s">
        <v>11</v>
      </c>
      <c r="S92" s="2">
        <v>12</v>
      </c>
      <c r="T92" s="2" t="s">
        <v>12</v>
      </c>
      <c r="U92" s="6">
        <v>250.27799999999999</v>
      </c>
      <c r="V92" s="30">
        <f>(VLOOKUP(E92,Table1[#All],4,FALSE)*VLOOKUP(E92,Table1[[#All],[Type TRANSPORT]:[% répartition segment 1]],2,FALSE)+VLOOKUP(E92,Tableau2[#All],4,FALSE)*VLOOKUP(E92,Tableau2[[#All],[Type TRANSPORT]:[% répartition segment 2]],2,FALSE))*U92*C92/1000</f>
        <v>4.7642920079999991</v>
      </c>
    </row>
    <row r="93" spans="1:22" x14ac:dyDescent="0.3">
      <c r="A93" s="2">
        <v>1335981</v>
      </c>
      <c r="B93" s="12">
        <f>+VLOOKUP(Indicateur[[#This Row],[Numero OT]],[1]Raw_data!$D:$E,2,FALSE)</f>
        <v>44265</v>
      </c>
      <c r="C93" s="2">
        <v>160</v>
      </c>
      <c r="D93" s="2">
        <f t="shared" si="1"/>
        <v>0.16</v>
      </c>
      <c r="E93" s="2" t="s">
        <v>19</v>
      </c>
      <c r="F93" s="3">
        <f>+VLOOKUP(E93,Table1[#All],4,FALSE)</f>
        <v>0.16</v>
      </c>
      <c r="G93" s="3">
        <f>+VLOOKUP(E93,Tableau2[#All],4,FALSE)</f>
        <v>6.7400000000000002E-2</v>
      </c>
      <c r="H93" s="4">
        <f>VLOOKUP(E93,Table1[[#All],[Type TRANSPORT]:[% répartition segment 1]],2,FALSE)</f>
        <v>0.3</v>
      </c>
      <c r="I93" s="4">
        <f>VLOOKUP(E93,Tableau2[[#All],[Type TRANSPORT]:[% répartition segment 2]],2,FALSE)</f>
        <v>0.7</v>
      </c>
      <c r="J93" s="20">
        <f>Indicateur[[#This Row],[% rep S1]]*Indicateur[[#This Row],[Taux segement 1]]*Indicateur[[#This Row],[Poids T]]*Indicateur[[#This Row],[Distance en KM]]</f>
        <v>1.9244467200000002</v>
      </c>
      <c r="K93" s="20">
        <f>+Indicateur[[#This Row],[% rep S2]]*Indicateur[[#This Row],[Taux Segement 2]]*Indicateur[[#This Row],[Poids T]]*Indicateur[[#This Row],[Distance en KM]]</f>
        <v>1.8915707552000003</v>
      </c>
      <c r="L93" s="20">
        <f>+Indicateur[[#This Row],[Bilan CO2 S2]]+Indicateur[[#This Row],[Bilan CO2 S1]]</f>
        <v>3.8160174752000007</v>
      </c>
      <c r="M93" s="21">
        <v>92</v>
      </c>
      <c r="N93" s="5" t="s">
        <v>214</v>
      </c>
      <c r="O93" s="2" t="s">
        <v>11</v>
      </c>
      <c r="P93" s="2" t="s">
        <v>215</v>
      </c>
      <c r="Q93" s="2" t="s">
        <v>234</v>
      </c>
      <c r="R93" s="2" t="s">
        <v>114</v>
      </c>
      <c r="S93" s="2">
        <v>14</v>
      </c>
      <c r="T93" s="2" t="s">
        <v>235</v>
      </c>
      <c r="U93" s="6">
        <v>250.57900000000001</v>
      </c>
      <c r="V93" s="30">
        <f>(VLOOKUP(E93,Table1[#All],4,FALSE)*VLOOKUP(E93,Table1[[#All],[Type TRANSPORT]:[% répartition segment 1]],2,FALSE)+VLOOKUP(E93,Tableau2[#All],4,FALSE)*VLOOKUP(E93,Tableau2[[#All],[Type TRANSPORT]:[% répartition segment 2]],2,FALSE))*U93*C93/1000</f>
        <v>3.8160174752000002</v>
      </c>
    </row>
    <row r="94" spans="1:22" x14ac:dyDescent="0.3">
      <c r="A94" s="2">
        <v>1335995</v>
      </c>
      <c r="B94" s="12">
        <f>+VLOOKUP(Indicateur[[#This Row],[Numero OT]],[1]Raw_data!$D:$E,2,FALSE)</f>
        <v>44265</v>
      </c>
      <c r="C94" s="2">
        <v>160</v>
      </c>
      <c r="D94" s="2">
        <f t="shared" si="1"/>
        <v>0.16</v>
      </c>
      <c r="E94" s="2" t="s">
        <v>19</v>
      </c>
      <c r="F94" s="3">
        <f>+VLOOKUP(E94,Table1[#All],4,FALSE)</f>
        <v>0.16</v>
      </c>
      <c r="G94" s="3">
        <f>+VLOOKUP(E94,Tableau2[#All],4,FALSE)</f>
        <v>6.7400000000000002E-2</v>
      </c>
      <c r="H94" s="4">
        <f>VLOOKUP(E94,Table1[[#All],[Type TRANSPORT]:[% répartition segment 1]],2,FALSE)</f>
        <v>0.3</v>
      </c>
      <c r="I94" s="4">
        <f>VLOOKUP(E94,Tableau2[[#All],[Type TRANSPORT]:[% répartition segment 2]],2,FALSE)</f>
        <v>0.7</v>
      </c>
      <c r="J94" s="20">
        <f>Indicateur[[#This Row],[% rep S1]]*Indicateur[[#This Row],[Taux segement 1]]*Indicateur[[#This Row],[Poids T]]*Indicateur[[#This Row],[Distance en KM]]</f>
        <v>2.1488563199999997</v>
      </c>
      <c r="K94" s="20">
        <f>+Indicateur[[#This Row],[% rep S2]]*Indicateur[[#This Row],[Taux Segement 2]]*Indicateur[[#This Row],[Poids T]]*Indicateur[[#This Row],[Distance en KM]]</f>
        <v>2.1121466912</v>
      </c>
      <c r="L94" s="20">
        <f>+Indicateur[[#This Row],[Bilan CO2 S2]]+Indicateur[[#This Row],[Bilan CO2 S1]]</f>
        <v>4.2610030111999997</v>
      </c>
      <c r="M94" s="21">
        <v>105</v>
      </c>
      <c r="N94" s="5" t="s">
        <v>214</v>
      </c>
      <c r="O94" s="2" t="s">
        <v>11</v>
      </c>
      <c r="P94" s="2" t="s">
        <v>215</v>
      </c>
      <c r="Q94" s="2" t="s">
        <v>104</v>
      </c>
      <c r="R94" s="2" t="s">
        <v>24</v>
      </c>
      <c r="S94" s="2">
        <v>12</v>
      </c>
      <c r="T94" s="2" t="s">
        <v>105</v>
      </c>
      <c r="U94" s="6">
        <v>279.79899999999998</v>
      </c>
      <c r="V94" s="30">
        <f>(VLOOKUP(E94,Table1[#All],4,FALSE)*VLOOKUP(E94,Table1[[#All],[Type TRANSPORT]:[% répartition segment 1]],2,FALSE)+VLOOKUP(E94,Tableau2[#All],4,FALSE)*VLOOKUP(E94,Tableau2[[#All],[Type TRANSPORT]:[% répartition segment 2]],2,FALSE))*U94*C94/1000</f>
        <v>4.2610030111999997</v>
      </c>
    </row>
    <row r="95" spans="1:22" x14ac:dyDescent="0.3">
      <c r="A95" s="2">
        <v>1335998</v>
      </c>
      <c r="B95" s="12">
        <f>+VLOOKUP(Indicateur[[#This Row],[Numero OT]],[1]Raw_data!$D:$E,2,FALSE)</f>
        <v>44265</v>
      </c>
      <c r="C95" s="2">
        <v>120</v>
      </c>
      <c r="D95" s="2">
        <f t="shared" si="1"/>
        <v>0.12</v>
      </c>
      <c r="E95" s="2" t="s">
        <v>19</v>
      </c>
      <c r="F95" s="3">
        <f>+VLOOKUP(E95,Table1[#All],4,FALSE)</f>
        <v>0.16</v>
      </c>
      <c r="G95" s="3">
        <f>+VLOOKUP(E95,Tableau2[#All],4,FALSE)</f>
        <v>6.7400000000000002E-2</v>
      </c>
      <c r="H95" s="4">
        <f>VLOOKUP(E95,Table1[[#All],[Type TRANSPORT]:[% répartition segment 1]],2,FALSE)</f>
        <v>0.3</v>
      </c>
      <c r="I95" s="4">
        <f>VLOOKUP(E95,Tableau2[[#All],[Type TRANSPORT]:[% répartition segment 2]],2,FALSE)</f>
        <v>0.7</v>
      </c>
      <c r="J95" s="20">
        <f>Indicateur[[#This Row],[% rep S1]]*Indicateur[[#This Row],[Taux segement 1]]*Indicateur[[#This Row],[Poids T]]*Indicateur[[#This Row],[Distance en KM]]</f>
        <v>1.4798073599999999</v>
      </c>
      <c r="K95" s="20">
        <f>+Indicateur[[#This Row],[% rep S2]]*Indicateur[[#This Row],[Taux Segement 2]]*Indicateur[[#This Row],[Poids T]]*Indicateur[[#This Row],[Distance en KM]]</f>
        <v>1.4545273176</v>
      </c>
      <c r="L95" s="20">
        <f>+Indicateur[[#This Row],[Bilan CO2 S2]]+Indicateur[[#This Row],[Bilan CO2 S1]]</f>
        <v>2.9343346775999999</v>
      </c>
      <c r="M95" s="21">
        <v>110</v>
      </c>
      <c r="N95" s="5" t="s">
        <v>214</v>
      </c>
      <c r="O95" s="2" t="s">
        <v>11</v>
      </c>
      <c r="P95" s="2" t="s">
        <v>215</v>
      </c>
      <c r="Q95" s="2" t="s">
        <v>218</v>
      </c>
      <c r="R95" s="2" t="s">
        <v>219</v>
      </c>
      <c r="S95" s="2">
        <v>19</v>
      </c>
      <c r="T95" s="2" t="s">
        <v>220</v>
      </c>
      <c r="U95" s="6">
        <v>256.911</v>
      </c>
      <c r="V95" s="30">
        <f>(VLOOKUP(E95,Table1[#All],4,FALSE)*VLOOKUP(E95,Table1[[#All],[Type TRANSPORT]:[% répartition segment 1]],2,FALSE)+VLOOKUP(E95,Tableau2[#All],4,FALSE)*VLOOKUP(E95,Tableau2[[#All],[Type TRANSPORT]:[% répartition segment 2]],2,FALSE))*U95*C95/1000</f>
        <v>2.9343346776000003</v>
      </c>
    </row>
    <row r="96" spans="1:22" x14ac:dyDescent="0.3">
      <c r="A96" s="2">
        <v>1335991</v>
      </c>
      <c r="B96" s="12">
        <f>+VLOOKUP(Indicateur[[#This Row],[Numero OT]],[1]Raw_data!$D:$E,2,FALSE)</f>
        <v>44265</v>
      </c>
      <c r="C96" s="2">
        <v>140</v>
      </c>
      <c r="D96" s="2">
        <f t="shared" si="1"/>
        <v>0.14000000000000001</v>
      </c>
      <c r="E96" s="2" t="s">
        <v>6</v>
      </c>
      <c r="F96" s="3">
        <f>+VLOOKUP(E96,Table1[#All],4,FALSE)</f>
        <v>0.16</v>
      </c>
      <c r="G96" s="3">
        <f>+VLOOKUP(E96,Tableau2[#All],4,FALSE)</f>
        <v>6.7400000000000002E-2</v>
      </c>
      <c r="H96" s="4">
        <f>VLOOKUP(E96,Table1[[#All],[Type TRANSPORT]:[% répartition segment 1]],2,FALSE)</f>
        <v>0.3</v>
      </c>
      <c r="I96" s="4">
        <f>VLOOKUP(E96,Tableau2[[#All],[Type TRANSPORT]:[% répartition segment 2]],2,FALSE)</f>
        <v>0.7</v>
      </c>
      <c r="J96" s="20">
        <f>Indicateur[[#This Row],[% rep S1]]*Indicateur[[#This Row],[Taux segement 1]]*Indicateur[[#This Row],[Poids T]]*Indicateur[[#This Row],[Distance en KM]]</f>
        <v>3.6367296000000002</v>
      </c>
      <c r="K96" s="20">
        <f>+Indicateur[[#This Row],[% rep S2]]*Indicateur[[#This Row],[Taux Segement 2]]*Indicateur[[#This Row],[Poids T]]*Indicateur[[#This Row],[Distance en KM]]</f>
        <v>3.5746021359999998</v>
      </c>
      <c r="L96" s="20">
        <f>+Indicateur[[#This Row],[Bilan CO2 S2]]+Indicateur[[#This Row],[Bilan CO2 S1]]</f>
        <v>7.211331736</v>
      </c>
      <c r="M96" s="21">
        <v>123</v>
      </c>
      <c r="N96" s="5" t="s">
        <v>214</v>
      </c>
      <c r="O96" s="2" t="s">
        <v>11</v>
      </c>
      <c r="P96" s="2" t="s">
        <v>215</v>
      </c>
      <c r="Q96" s="2" t="s">
        <v>133</v>
      </c>
      <c r="R96" s="2" t="s">
        <v>36</v>
      </c>
      <c r="S96" s="2">
        <v>20</v>
      </c>
      <c r="T96" s="2" t="s">
        <v>134</v>
      </c>
      <c r="U96" s="6">
        <v>541.17999999999995</v>
      </c>
      <c r="V96" s="30">
        <f>(VLOOKUP(E96,Table1[#All],4,FALSE)*VLOOKUP(E96,Table1[[#All],[Type TRANSPORT]:[% répartition segment 1]],2,FALSE)+VLOOKUP(E96,Tableau2[#All],4,FALSE)*VLOOKUP(E96,Tableau2[[#All],[Type TRANSPORT]:[% répartition segment 2]],2,FALSE))*U96*C96/1000</f>
        <v>7.211331736</v>
      </c>
    </row>
    <row r="97" spans="1:22" x14ac:dyDescent="0.3">
      <c r="A97" s="2">
        <v>1335514</v>
      </c>
      <c r="B97" s="12">
        <f>+VLOOKUP(Indicateur[[#This Row],[Numero OT]],[1]Raw_data!$D:$E,2,FALSE)</f>
        <v>44265</v>
      </c>
      <c r="C97" s="2">
        <v>250</v>
      </c>
      <c r="D97" s="2">
        <f t="shared" si="1"/>
        <v>0.25</v>
      </c>
      <c r="E97" s="2" t="s">
        <v>19</v>
      </c>
      <c r="F97" s="3">
        <f>+VLOOKUP(E97,Table1[#All],4,FALSE)</f>
        <v>0.16</v>
      </c>
      <c r="G97" s="3">
        <f>+VLOOKUP(E97,Tableau2[#All],4,FALSE)</f>
        <v>6.7400000000000002E-2</v>
      </c>
      <c r="H97" s="4">
        <f>VLOOKUP(E97,Table1[[#All],[Type TRANSPORT]:[% répartition segment 1]],2,FALSE)</f>
        <v>0.3</v>
      </c>
      <c r="I97" s="4">
        <f>VLOOKUP(E97,Tableau2[[#All],[Type TRANSPORT]:[% répartition segment 2]],2,FALSE)</f>
        <v>0.7</v>
      </c>
      <c r="J97" s="20">
        <f>Indicateur[[#This Row],[% rep S1]]*Indicateur[[#This Row],[Taux segement 1]]*Indicateur[[#This Row],[Poids T]]*Indicateur[[#This Row],[Distance en KM]]</f>
        <v>2.5088279999999998</v>
      </c>
      <c r="K97" s="20">
        <f>+Indicateur[[#This Row],[% rep S2]]*Indicateur[[#This Row],[Taux Segement 2]]*Indicateur[[#This Row],[Poids T]]*Indicateur[[#This Row],[Distance en KM]]</f>
        <v>2.4659688549999998</v>
      </c>
      <c r="L97" s="20">
        <f>+Indicateur[[#This Row],[Bilan CO2 S2]]+Indicateur[[#This Row],[Bilan CO2 S1]]</f>
        <v>4.9747968549999992</v>
      </c>
      <c r="M97" s="21">
        <v>120</v>
      </c>
      <c r="N97" s="5" t="s">
        <v>414</v>
      </c>
      <c r="O97" s="2" t="s">
        <v>93</v>
      </c>
      <c r="P97" s="2" t="s">
        <v>415</v>
      </c>
      <c r="Q97" s="2" t="s">
        <v>245</v>
      </c>
      <c r="R97" s="2" t="s">
        <v>123</v>
      </c>
      <c r="S97" s="2">
        <v>10</v>
      </c>
      <c r="T97" s="2" t="s">
        <v>246</v>
      </c>
      <c r="U97" s="6">
        <v>209.06899999999999</v>
      </c>
      <c r="V97" s="30">
        <f>(VLOOKUP(E97,Table1[#All],4,FALSE)*VLOOKUP(E97,Table1[[#All],[Type TRANSPORT]:[% répartition segment 1]],2,FALSE)+VLOOKUP(E97,Tableau2[#All],4,FALSE)*VLOOKUP(E97,Tableau2[[#All],[Type TRANSPORT]:[% répartition segment 2]],2,FALSE))*U97*C97/1000</f>
        <v>4.9747968550000001</v>
      </c>
    </row>
    <row r="98" spans="1:22" x14ac:dyDescent="0.3">
      <c r="A98" s="2">
        <v>1335689</v>
      </c>
      <c r="B98" s="12">
        <f>+VLOOKUP(Indicateur[[#This Row],[Numero OT]],[1]Raw_data!$D:$E,2,FALSE)</f>
        <v>44266</v>
      </c>
      <c r="C98" s="2">
        <v>400</v>
      </c>
      <c r="D98" s="2">
        <f t="shared" si="1"/>
        <v>0.4</v>
      </c>
      <c r="E98" s="2" t="s">
        <v>19</v>
      </c>
      <c r="F98" s="3">
        <f>+VLOOKUP(E98,Table1[#All],4,FALSE)</f>
        <v>0.16</v>
      </c>
      <c r="G98" s="3">
        <f>+VLOOKUP(E98,Tableau2[#All],4,FALSE)</f>
        <v>6.7400000000000002E-2</v>
      </c>
      <c r="H98" s="4">
        <f>VLOOKUP(E98,Table1[[#All],[Type TRANSPORT]:[% répartition segment 1]],2,FALSE)</f>
        <v>0.3</v>
      </c>
      <c r="I98" s="4">
        <f>VLOOKUP(E98,Tableau2[[#All],[Type TRANSPORT]:[% répartition segment 2]],2,FALSE)</f>
        <v>0.7</v>
      </c>
      <c r="J98" s="20">
        <f>Indicateur[[#This Row],[% rep S1]]*Indicateur[[#This Row],[Taux segement 1]]*Indicateur[[#This Row],[Poids T]]*Indicateur[[#This Row],[Distance en KM]]</f>
        <v>9.9163008000000019</v>
      </c>
      <c r="K98" s="20">
        <f>+Indicateur[[#This Row],[% rep S2]]*Indicateur[[#This Row],[Taux Segement 2]]*Indicateur[[#This Row],[Poids T]]*Indicateur[[#This Row],[Distance en KM]]</f>
        <v>9.7468973280000011</v>
      </c>
      <c r="L98" s="20">
        <f>+Indicateur[[#This Row],[Bilan CO2 S2]]+Indicateur[[#This Row],[Bilan CO2 S1]]</f>
        <v>19.663198128000005</v>
      </c>
      <c r="M98" s="21">
        <v>190</v>
      </c>
      <c r="N98" s="5" t="s">
        <v>175</v>
      </c>
      <c r="O98" s="2" t="s">
        <v>154</v>
      </c>
      <c r="P98" s="2" t="s">
        <v>174</v>
      </c>
      <c r="Q98" s="2" t="s">
        <v>10</v>
      </c>
      <c r="R98" s="2" t="s">
        <v>11</v>
      </c>
      <c r="S98" s="2">
        <v>12</v>
      </c>
      <c r="T98" s="2" t="s">
        <v>12</v>
      </c>
      <c r="U98" s="6">
        <v>516.47400000000005</v>
      </c>
      <c r="V98" s="30">
        <f>(VLOOKUP(E98,Table1[#All],4,FALSE)*VLOOKUP(E98,Table1[[#All],[Type TRANSPORT]:[% répartition segment 1]],2,FALSE)+VLOOKUP(E98,Tableau2[#All],4,FALSE)*VLOOKUP(E98,Tableau2[[#All],[Type TRANSPORT]:[% répartition segment 2]],2,FALSE))*U98*C98/1000</f>
        <v>19.663198128000005</v>
      </c>
    </row>
    <row r="99" spans="1:22" x14ac:dyDescent="0.3">
      <c r="A99" s="2">
        <v>1336645</v>
      </c>
      <c r="B99" s="12">
        <f>+VLOOKUP(Indicateur[[#This Row],[Numero OT]],[1]Raw_data!$D:$E,2,FALSE)</f>
        <v>44267</v>
      </c>
      <c r="C99" s="2">
        <v>200</v>
      </c>
      <c r="D99" s="2">
        <f t="shared" si="1"/>
        <v>0.2</v>
      </c>
      <c r="E99" s="2" t="s">
        <v>6</v>
      </c>
      <c r="F99" s="3">
        <f>+VLOOKUP(E99,Table1[#All],4,FALSE)</f>
        <v>0.16</v>
      </c>
      <c r="G99" s="3">
        <f>+VLOOKUP(E99,Tableau2[#All],4,FALSE)</f>
        <v>6.7400000000000002E-2</v>
      </c>
      <c r="H99" s="4">
        <f>VLOOKUP(E99,Table1[[#All],[Type TRANSPORT]:[% répartition segment 1]],2,FALSE)</f>
        <v>0.3</v>
      </c>
      <c r="I99" s="4">
        <f>VLOOKUP(E99,Tableau2[[#All],[Type TRANSPORT]:[% répartition segment 2]],2,FALSE)</f>
        <v>0.7</v>
      </c>
      <c r="J99" s="20">
        <f>Indicateur[[#This Row],[% rep S1]]*Indicateur[[#This Row],[Taux segement 1]]*Indicateur[[#This Row],[Poids T]]*Indicateur[[#This Row],[Distance en KM]]</f>
        <v>2.6701920000000001</v>
      </c>
      <c r="K99" s="20">
        <f>+Indicateur[[#This Row],[% rep S2]]*Indicateur[[#This Row],[Taux Segement 2]]*Indicateur[[#This Row],[Poids T]]*Indicateur[[#This Row],[Distance en KM]]</f>
        <v>2.6245762199999998</v>
      </c>
      <c r="L99" s="20">
        <f>+Indicateur[[#This Row],[Bilan CO2 S2]]+Indicateur[[#This Row],[Bilan CO2 S1]]</f>
        <v>5.2947682199999999</v>
      </c>
      <c r="M99" s="21">
        <v>90</v>
      </c>
      <c r="N99" s="5" t="s">
        <v>23</v>
      </c>
      <c r="O99" s="2" t="s">
        <v>24</v>
      </c>
      <c r="P99" s="2" t="s">
        <v>25</v>
      </c>
      <c r="Q99" s="2" t="s">
        <v>10</v>
      </c>
      <c r="R99" s="2" t="s">
        <v>11</v>
      </c>
      <c r="S99" s="2">
        <v>12</v>
      </c>
      <c r="T99" s="2" t="s">
        <v>12</v>
      </c>
      <c r="U99" s="6">
        <v>278.14499999999998</v>
      </c>
      <c r="V99" s="30">
        <f>(VLOOKUP(E99,Table1[#All],4,FALSE)*VLOOKUP(E99,Table1[[#All],[Type TRANSPORT]:[% répartition segment 1]],2,FALSE)+VLOOKUP(E99,Tableau2[#All],4,FALSE)*VLOOKUP(E99,Tableau2[[#All],[Type TRANSPORT]:[% répartition segment 2]],2,FALSE))*U99*C99/1000</f>
        <v>5.2947682199999999</v>
      </c>
    </row>
    <row r="100" spans="1:22" x14ac:dyDescent="0.3">
      <c r="A100" s="2">
        <v>1336568</v>
      </c>
      <c r="B100" s="12">
        <f>+VLOOKUP(Indicateur[[#This Row],[Numero OT]],[1]Raw_data!$D:$E,2,FALSE)</f>
        <v>44267</v>
      </c>
      <c r="C100" s="2">
        <v>250</v>
      </c>
      <c r="D100" s="2">
        <f t="shared" si="1"/>
        <v>0.25</v>
      </c>
      <c r="E100" s="2" t="s">
        <v>6</v>
      </c>
      <c r="F100" s="3">
        <f>+VLOOKUP(E100,Table1[#All],4,FALSE)</f>
        <v>0.16</v>
      </c>
      <c r="G100" s="3">
        <f>+VLOOKUP(E100,Tableau2[#All],4,FALSE)</f>
        <v>6.7400000000000002E-2</v>
      </c>
      <c r="H100" s="4">
        <f>VLOOKUP(E100,Table1[[#All],[Type TRANSPORT]:[% répartition segment 1]],2,FALSE)</f>
        <v>0.3</v>
      </c>
      <c r="I100" s="4">
        <f>VLOOKUP(E100,Tableau2[[#All],[Type TRANSPORT]:[% répartition segment 2]],2,FALSE)</f>
        <v>0.7</v>
      </c>
      <c r="J100" s="20">
        <f>Indicateur[[#This Row],[% rep S1]]*Indicateur[[#This Row],[Taux segement 1]]*Indicateur[[#This Row],[Poids T]]*Indicateur[[#This Row],[Distance en KM]]</f>
        <v>6.4983119999999994</v>
      </c>
      <c r="K100" s="20">
        <f>+Indicateur[[#This Row],[% rep S2]]*Indicateur[[#This Row],[Taux Segement 2]]*Indicateur[[#This Row],[Poids T]]*Indicateur[[#This Row],[Distance en KM]]</f>
        <v>6.3872991699999995</v>
      </c>
      <c r="L100" s="20">
        <f>+Indicateur[[#This Row],[Bilan CO2 S2]]+Indicateur[[#This Row],[Bilan CO2 S1]]</f>
        <v>12.885611169999999</v>
      </c>
      <c r="M100" s="21">
        <v>115</v>
      </c>
      <c r="N100" s="5" t="s">
        <v>35</v>
      </c>
      <c r="O100" s="2" t="s">
        <v>36</v>
      </c>
      <c r="P100" s="2" t="s">
        <v>37</v>
      </c>
      <c r="Q100" s="2" t="s">
        <v>10</v>
      </c>
      <c r="R100" s="2" t="s">
        <v>11</v>
      </c>
      <c r="S100" s="2">
        <v>12</v>
      </c>
      <c r="T100" s="2" t="s">
        <v>12</v>
      </c>
      <c r="U100" s="6">
        <v>541.52599999999995</v>
      </c>
      <c r="V100" s="30">
        <f>(VLOOKUP(E100,Table1[#All],4,FALSE)*VLOOKUP(E100,Table1[[#All],[Type TRANSPORT]:[% répartition segment 1]],2,FALSE)+VLOOKUP(E100,Tableau2[#All],4,FALSE)*VLOOKUP(E100,Tableau2[[#All],[Type TRANSPORT]:[% répartition segment 2]],2,FALSE))*U100*C100/1000</f>
        <v>12.885611169999999</v>
      </c>
    </row>
    <row r="101" spans="1:22" x14ac:dyDescent="0.3">
      <c r="A101" s="2">
        <v>1336709</v>
      </c>
      <c r="B101" s="12">
        <f>+VLOOKUP(Indicateur[[#This Row],[Numero OT]],[1]Raw_data!$D:$E,2,FALSE)</f>
        <v>44267</v>
      </c>
      <c r="C101" s="2">
        <v>250</v>
      </c>
      <c r="D101" s="2">
        <f t="shared" si="1"/>
        <v>0.25</v>
      </c>
      <c r="E101" s="2" t="s">
        <v>47</v>
      </c>
      <c r="F101" s="3">
        <f>+VLOOKUP(E101,Table1[#All],4,FALSE)</f>
        <v>6.7400000000000002E-2</v>
      </c>
      <c r="G101" s="3">
        <v>0.24099999999999999</v>
      </c>
      <c r="H101" s="4">
        <f>VLOOKUP(E101,Table1[[#All],[Type TRANSPORT]:[% répartition segment 1]],2,FALSE)</f>
        <v>1</v>
      </c>
      <c r="I101" s="4">
        <f>VLOOKUP(E101,Tableau2[[#All],[Type TRANSPORT]:[% répartition segment 2]],2,FALSE)</f>
        <v>0</v>
      </c>
      <c r="J101" s="20">
        <f>Indicateur[[#This Row],[% rep S1]]*Indicateur[[#This Row],[Taux segement 1]]*Indicateur[[#This Row],[Poids T]]*Indicateur[[#This Row],[Distance en KM]]</f>
        <v>0.64695575000000005</v>
      </c>
      <c r="K101" s="20">
        <f>+Indicateur[[#This Row],[% rep S2]]*Indicateur[[#This Row],[Taux Segement 2]]*Indicateur[[#This Row],[Poids T]]*Indicateur[[#This Row],[Distance en KM]]</f>
        <v>0</v>
      </c>
      <c r="L101" s="20">
        <f>+Indicateur[[#This Row],[Bilan CO2 S2]]+Indicateur[[#This Row],[Bilan CO2 S1]]</f>
        <v>0.64695575000000005</v>
      </c>
      <c r="M101" s="21">
        <v>98</v>
      </c>
      <c r="N101" s="5" t="s">
        <v>414</v>
      </c>
      <c r="O101" s="2" t="s">
        <v>93</v>
      </c>
      <c r="P101" s="2" t="s">
        <v>415</v>
      </c>
      <c r="Q101" s="2" t="s">
        <v>135</v>
      </c>
      <c r="R101" s="2" t="s">
        <v>136</v>
      </c>
      <c r="S101" s="2">
        <v>20</v>
      </c>
      <c r="T101" s="2" t="s">
        <v>137</v>
      </c>
      <c r="U101" s="6">
        <v>38.395000000000003</v>
      </c>
      <c r="V101" s="30">
        <f>(VLOOKUP(E101,Table1[#All],4,FALSE)*VLOOKUP(E101,Table1[[#All],[Type TRANSPORT]:[% répartition segment 1]],2,FALSE)+VLOOKUP(E101,Tableau2[#All],4,FALSE)*VLOOKUP(E101,Tableau2[[#All],[Type TRANSPORT]:[% répartition segment 2]],2,FALSE))*U101*C101/1000</f>
        <v>0.64695575000000005</v>
      </c>
    </row>
    <row r="102" spans="1:22" x14ac:dyDescent="0.3">
      <c r="A102" s="2">
        <v>1337321</v>
      </c>
      <c r="B102" s="12">
        <f>+VLOOKUP(Indicateur[[#This Row],[Numero OT]],[1]Raw_data!$D:$E,2,FALSE)</f>
        <v>44270</v>
      </c>
      <c r="C102" s="2">
        <v>90</v>
      </c>
      <c r="D102" s="2">
        <f t="shared" si="1"/>
        <v>0.09</v>
      </c>
      <c r="E102" s="2" t="s">
        <v>19</v>
      </c>
      <c r="F102" s="3">
        <f>+VLOOKUP(E102,Table1[#All],4,FALSE)</f>
        <v>0.16</v>
      </c>
      <c r="G102" s="3">
        <f>+VLOOKUP(E102,Tableau2[#All],4,FALSE)</f>
        <v>6.7400000000000002E-2</v>
      </c>
      <c r="H102" s="4">
        <f>VLOOKUP(E102,Table1[[#All],[Type TRANSPORT]:[% répartition segment 1]],2,FALSE)</f>
        <v>0.3</v>
      </c>
      <c r="I102" s="4">
        <f>VLOOKUP(E102,Tableau2[[#All],[Type TRANSPORT]:[% répartition segment 2]],2,FALSE)</f>
        <v>0.7</v>
      </c>
      <c r="J102" s="20">
        <f>Indicateur[[#This Row],[% rep S1]]*Indicateur[[#This Row],[Taux segement 1]]*Indicateur[[#This Row],[Poids T]]*Indicateur[[#This Row],[Distance en KM]]</f>
        <v>2.2282473600000001</v>
      </c>
      <c r="K102" s="20">
        <f>+Indicateur[[#This Row],[% rep S2]]*Indicateur[[#This Row],[Taux Segement 2]]*Indicateur[[#This Row],[Poids T]]*Indicateur[[#This Row],[Distance en KM]]</f>
        <v>2.1901814675999995</v>
      </c>
      <c r="L102" s="20">
        <f>+Indicateur[[#This Row],[Bilan CO2 S2]]+Indicateur[[#This Row],[Bilan CO2 S1]]</f>
        <v>4.4184288275999997</v>
      </c>
      <c r="M102" s="21">
        <v>140</v>
      </c>
      <c r="N102" s="5" t="s">
        <v>214</v>
      </c>
      <c r="O102" s="2" t="s">
        <v>11</v>
      </c>
      <c r="P102" s="2" t="s">
        <v>215</v>
      </c>
      <c r="Q102" s="2" t="s">
        <v>153</v>
      </c>
      <c r="R102" s="2" t="s">
        <v>154</v>
      </c>
      <c r="S102" s="2">
        <v>15</v>
      </c>
      <c r="T102" s="2" t="s">
        <v>155</v>
      </c>
      <c r="U102" s="6">
        <v>515.798</v>
      </c>
      <c r="V102" s="30">
        <f>(VLOOKUP(E102,Table1[#All],4,FALSE)*VLOOKUP(E102,Table1[[#All],[Type TRANSPORT]:[% répartition segment 1]],2,FALSE)+VLOOKUP(E102,Tableau2[#All],4,FALSE)*VLOOKUP(E102,Tableau2[[#All],[Type TRANSPORT]:[% répartition segment 2]],2,FALSE))*U102*C102/1000</f>
        <v>4.4184288275999997</v>
      </c>
    </row>
    <row r="103" spans="1:22" x14ac:dyDescent="0.3">
      <c r="A103" s="2">
        <v>1337179</v>
      </c>
      <c r="B103" s="12">
        <f>+VLOOKUP(Indicateur[[#This Row],[Numero OT]],[1]Raw_data!$D:$E,2,FALSE)</f>
        <v>44271</v>
      </c>
      <c r="C103" s="2">
        <v>200</v>
      </c>
      <c r="D103" s="2">
        <f t="shared" si="1"/>
        <v>0.2</v>
      </c>
      <c r="E103" s="2" t="s">
        <v>6</v>
      </c>
      <c r="F103" s="3">
        <f>+VLOOKUP(E103,Table1[#All],4,FALSE)</f>
        <v>0.16</v>
      </c>
      <c r="G103" s="3">
        <f>+VLOOKUP(E103,Tableau2[#All],4,FALSE)</f>
        <v>6.7400000000000002E-2</v>
      </c>
      <c r="H103" s="4">
        <f>VLOOKUP(E103,Table1[[#All],[Type TRANSPORT]:[% répartition segment 1]],2,FALSE)</f>
        <v>0.3</v>
      </c>
      <c r="I103" s="4">
        <f>VLOOKUP(E103,Tableau2[[#All],[Type TRANSPORT]:[% répartition segment 2]],2,FALSE)</f>
        <v>0.7</v>
      </c>
      <c r="J103" s="20">
        <f>Indicateur[[#This Row],[% rep S1]]*Indicateur[[#This Row],[Taux segement 1]]*Indicateur[[#This Row],[Poids T]]*Indicateur[[#This Row],[Distance en KM]]</f>
        <v>2.4026688000000003</v>
      </c>
      <c r="K103" s="20">
        <f>+Indicateur[[#This Row],[% rep S2]]*Indicateur[[#This Row],[Taux Segement 2]]*Indicateur[[#This Row],[Poids T]]*Indicateur[[#This Row],[Distance en KM]]</f>
        <v>2.3616232079999997</v>
      </c>
      <c r="L103" s="20">
        <f>+Indicateur[[#This Row],[Bilan CO2 S2]]+Indicateur[[#This Row],[Bilan CO2 S1]]</f>
        <v>4.764292008</v>
      </c>
      <c r="M103" s="21">
        <v>115</v>
      </c>
      <c r="N103" s="5" t="s">
        <v>125</v>
      </c>
      <c r="O103" s="2" t="s">
        <v>126</v>
      </c>
      <c r="P103" s="2" t="s">
        <v>127</v>
      </c>
      <c r="Q103" s="2" t="s">
        <v>10</v>
      </c>
      <c r="R103" s="2" t="s">
        <v>11</v>
      </c>
      <c r="S103" s="2">
        <v>12</v>
      </c>
      <c r="T103" s="2" t="s">
        <v>12</v>
      </c>
      <c r="U103" s="6">
        <v>250.27799999999999</v>
      </c>
      <c r="V103" s="30">
        <f>(VLOOKUP(E103,Table1[#All],4,FALSE)*VLOOKUP(E103,Table1[[#All],[Type TRANSPORT]:[% répartition segment 1]],2,FALSE)+VLOOKUP(E103,Tableau2[#All],4,FALSE)*VLOOKUP(E103,Tableau2[[#All],[Type TRANSPORT]:[% répartition segment 2]],2,FALSE))*U103*C103/1000</f>
        <v>4.7642920079999991</v>
      </c>
    </row>
    <row r="104" spans="1:22" x14ac:dyDescent="0.3">
      <c r="A104" s="2">
        <v>1337756</v>
      </c>
      <c r="B104" s="12">
        <f>+VLOOKUP(Indicateur[[#This Row],[Numero OT]],[1]Raw_data!$D:$E,2,FALSE)</f>
        <v>44271</v>
      </c>
      <c r="C104" s="2">
        <v>120</v>
      </c>
      <c r="D104" s="2">
        <f t="shared" si="1"/>
        <v>0.12</v>
      </c>
      <c r="E104" s="2" t="s">
        <v>19</v>
      </c>
      <c r="F104" s="3">
        <f>+VLOOKUP(E104,Table1[#All],4,FALSE)</f>
        <v>0.16</v>
      </c>
      <c r="G104" s="3">
        <f>+VLOOKUP(E104,Tableau2[#All],4,FALSE)</f>
        <v>6.7400000000000002E-2</v>
      </c>
      <c r="H104" s="4">
        <f>VLOOKUP(E104,Table1[[#All],[Type TRANSPORT]:[% répartition segment 1]],2,FALSE)</f>
        <v>0.3</v>
      </c>
      <c r="I104" s="4">
        <f>VLOOKUP(E104,Tableau2[[#All],[Type TRANSPORT]:[% répartition segment 2]],2,FALSE)</f>
        <v>0.7</v>
      </c>
      <c r="J104" s="20">
        <f>Indicateur[[#This Row],[% rep S1]]*Indicateur[[#This Row],[Taux segement 1]]*Indicateur[[#This Row],[Poids T]]*Indicateur[[#This Row],[Distance en KM]]</f>
        <v>1.44333504</v>
      </c>
      <c r="K104" s="20">
        <f>+Indicateur[[#This Row],[% rep S2]]*Indicateur[[#This Row],[Taux Segement 2]]*Indicateur[[#This Row],[Poids T]]*Indicateur[[#This Row],[Distance en KM]]</f>
        <v>1.4186780664</v>
      </c>
      <c r="L104" s="20">
        <f>+Indicateur[[#This Row],[Bilan CO2 S2]]+Indicateur[[#This Row],[Bilan CO2 S1]]</f>
        <v>2.8620131064000001</v>
      </c>
      <c r="M104" s="21">
        <v>92</v>
      </c>
      <c r="N104" s="5" t="s">
        <v>214</v>
      </c>
      <c r="O104" s="2" t="s">
        <v>11</v>
      </c>
      <c r="P104" s="2" t="s">
        <v>215</v>
      </c>
      <c r="Q104" s="2" t="s">
        <v>234</v>
      </c>
      <c r="R104" s="2" t="s">
        <v>114</v>
      </c>
      <c r="S104" s="2">
        <v>14</v>
      </c>
      <c r="T104" s="2" t="s">
        <v>235</v>
      </c>
      <c r="U104" s="6">
        <v>250.57900000000001</v>
      </c>
      <c r="V104" s="30">
        <f>(VLOOKUP(E104,Table1[#All],4,FALSE)*VLOOKUP(E104,Table1[[#All],[Type TRANSPORT]:[% répartition segment 1]],2,FALSE)+VLOOKUP(E104,Tableau2[#All],4,FALSE)*VLOOKUP(E104,Tableau2[[#All],[Type TRANSPORT]:[% répartition segment 2]],2,FALSE))*U104*C104/1000</f>
        <v>2.8620131064000001</v>
      </c>
    </row>
    <row r="105" spans="1:22" x14ac:dyDescent="0.3">
      <c r="A105" s="2">
        <v>1337765</v>
      </c>
      <c r="B105" s="12">
        <f>+VLOOKUP(Indicateur[[#This Row],[Numero OT]],[1]Raw_data!$D:$E,2,FALSE)</f>
        <v>44271</v>
      </c>
      <c r="C105" s="2">
        <v>100</v>
      </c>
      <c r="D105" s="2">
        <f t="shared" si="1"/>
        <v>0.1</v>
      </c>
      <c r="E105" s="2" t="s">
        <v>19</v>
      </c>
      <c r="F105" s="3">
        <f>+VLOOKUP(E105,Table1[#All],4,FALSE)</f>
        <v>0.16</v>
      </c>
      <c r="G105" s="3">
        <f>+VLOOKUP(E105,Tableau2[#All],4,FALSE)</f>
        <v>6.7400000000000002E-2</v>
      </c>
      <c r="H105" s="4">
        <f>VLOOKUP(E105,Table1[[#All],[Type TRANSPORT]:[% répartition segment 1]],2,FALSE)</f>
        <v>0.3</v>
      </c>
      <c r="I105" s="4">
        <f>VLOOKUP(E105,Tableau2[[#All],[Type TRANSPORT]:[% répartition segment 2]],2,FALSE)</f>
        <v>0.7</v>
      </c>
      <c r="J105" s="20">
        <f>Indicateur[[#This Row],[% rep S1]]*Indicateur[[#This Row],[Taux segement 1]]*Indicateur[[#This Row],[Poids T]]*Indicateur[[#This Row],[Distance en KM]]</f>
        <v>1.2200400000000002</v>
      </c>
      <c r="K105" s="20">
        <f>+Indicateur[[#This Row],[% rep S2]]*Indicateur[[#This Row],[Taux Segement 2]]*Indicateur[[#This Row],[Poids T]]*Indicateur[[#This Row],[Distance en KM]]</f>
        <v>1.1991976500000001</v>
      </c>
      <c r="L105" s="20">
        <f>+Indicateur[[#This Row],[Bilan CO2 S2]]+Indicateur[[#This Row],[Bilan CO2 S1]]</f>
        <v>2.4192376500000004</v>
      </c>
      <c r="M105" s="21">
        <v>95</v>
      </c>
      <c r="N105" s="5" t="s">
        <v>214</v>
      </c>
      <c r="O105" s="2" t="s">
        <v>11</v>
      </c>
      <c r="P105" s="2" t="s">
        <v>215</v>
      </c>
      <c r="Q105" s="2" t="s">
        <v>245</v>
      </c>
      <c r="R105" s="2" t="s">
        <v>123</v>
      </c>
      <c r="S105" s="2">
        <v>10</v>
      </c>
      <c r="T105" s="2" t="s">
        <v>246</v>
      </c>
      <c r="U105" s="6">
        <v>254.17500000000001</v>
      </c>
      <c r="V105" s="30">
        <f>(VLOOKUP(E105,Table1[#All],4,FALSE)*VLOOKUP(E105,Table1[[#All],[Type TRANSPORT]:[% répartition segment 1]],2,FALSE)+VLOOKUP(E105,Tableau2[#All],4,FALSE)*VLOOKUP(E105,Tableau2[[#All],[Type TRANSPORT]:[% répartition segment 2]],2,FALSE))*U105*C105/1000</f>
        <v>2.4192376499999999</v>
      </c>
    </row>
    <row r="106" spans="1:22" x14ac:dyDescent="0.3">
      <c r="A106" s="2">
        <v>1338078</v>
      </c>
      <c r="B106" s="12">
        <f>+VLOOKUP(Indicateur[[#This Row],[Numero OT]],[1]Raw_data!$D:$E,2,FALSE)</f>
        <v>44271</v>
      </c>
      <c r="C106" s="2">
        <v>160</v>
      </c>
      <c r="D106" s="2">
        <f t="shared" si="1"/>
        <v>0.16</v>
      </c>
      <c r="E106" s="2" t="s">
        <v>19</v>
      </c>
      <c r="F106" s="3">
        <f>+VLOOKUP(E106,Table1[#All],4,FALSE)</f>
        <v>0.16</v>
      </c>
      <c r="G106" s="3">
        <f>+VLOOKUP(E106,Tableau2[#All],4,FALSE)</f>
        <v>6.7400000000000002E-2</v>
      </c>
      <c r="H106" s="4">
        <f>VLOOKUP(E106,Table1[[#All],[Type TRANSPORT]:[% répartition segment 1]],2,FALSE)</f>
        <v>0.3</v>
      </c>
      <c r="I106" s="4">
        <f>VLOOKUP(E106,Tableau2[[#All],[Type TRANSPORT]:[% répartition segment 2]],2,FALSE)</f>
        <v>0.7</v>
      </c>
      <c r="J106" s="20">
        <f>Indicateur[[#This Row],[% rep S1]]*Indicateur[[#This Row],[Taux segement 1]]*Indicateur[[#This Row],[Poids T]]*Indicateur[[#This Row],[Distance en KM]]</f>
        <v>2.15576064</v>
      </c>
      <c r="K106" s="20">
        <f>+Indicateur[[#This Row],[% rep S2]]*Indicateur[[#This Row],[Taux Segement 2]]*Indicateur[[#This Row],[Poids T]]*Indicateur[[#This Row],[Distance en KM]]</f>
        <v>2.1189330624</v>
      </c>
      <c r="L106" s="20">
        <f>+Indicateur[[#This Row],[Bilan CO2 S2]]+Indicateur[[#This Row],[Bilan CO2 S1]]</f>
        <v>4.2746937024000005</v>
      </c>
      <c r="M106" s="21">
        <v>100</v>
      </c>
      <c r="N106" s="5" t="s">
        <v>214</v>
      </c>
      <c r="O106" s="2" t="s">
        <v>11</v>
      </c>
      <c r="P106" s="2" t="s">
        <v>215</v>
      </c>
      <c r="Q106" s="2" t="s">
        <v>150</v>
      </c>
      <c r="R106" s="2" t="s">
        <v>151</v>
      </c>
      <c r="S106" s="2">
        <v>9</v>
      </c>
      <c r="T106" s="2" t="s">
        <v>152</v>
      </c>
      <c r="U106" s="6">
        <v>280.69799999999998</v>
      </c>
      <c r="V106" s="30">
        <f>(VLOOKUP(E106,Table1[#All],4,FALSE)*VLOOKUP(E106,Table1[[#All],[Type TRANSPORT]:[% répartition segment 1]],2,FALSE)+VLOOKUP(E106,Tableau2[#All],4,FALSE)*VLOOKUP(E106,Tableau2[[#All],[Type TRANSPORT]:[% répartition segment 2]],2,FALSE))*U106*C106/1000</f>
        <v>4.2746937023999996</v>
      </c>
    </row>
    <row r="107" spans="1:22" x14ac:dyDescent="0.3">
      <c r="A107" s="2">
        <v>1337761</v>
      </c>
      <c r="B107" s="12">
        <f>+VLOOKUP(Indicateur[[#This Row],[Numero OT]],[1]Raw_data!$D:$E,2,FALSE)</f>
        <v>44271</v>
      </c>
      <c r="C107" s="2">
        <v>100</v>
      </c>
      <c r="D107" s="2">
        <f t="shared" si="1"/>
        <v>0.1</v>
      </c>
      <c r="E107" s="2" t="s">
        <v>19</v>
      </c>
      <c r="F107" s="3">
        <f>+VLOOKUP(E107,Table1[#All],4,FALSE)</f>
        <v>0.16</v>
      </c>
      <c r="G107" s="3">
        <f>+VLOOKUP(E107,Tableau2[#All],4,FALSE)</f>
        <v>6.7400000000000002E-2</v>
      </c>
      <c r="H107" s="4">
        <f>VLOOKUP(E107,Table1[[#All],[Type TRANSPORT]:[% répartition segment 1]],2,FALSE)</f>
        <v>0.3</v>
      </c>
      <c r="I107" s="4">
        <f>VLOOKUP(E107,Tableau2[[#All],[Type TRANSPORT]:[% répartition segment 2]],2,FALSE)</f>
        <v>0.7</v>
      </c>
      <c r="J107" s="20">
        <f>Indicateur[[#This Row],[% rep S1]]*Indicateur[[#This Row],[Taux segement 1]]*Indicateur[[#This Row],[Poids T]]*Indicateur[[#This Row],[Distance en KM]]</f>
        <v>1.2331728000000002</v>
      </c>
      <c r="K107" s="20">
        <f>+Indicateur[[#This Row],[% rep S2]]*Indicateur[[#This Row],[Taux Segement 2]]*Indicateur[[#This Row],[Poids T]]*Indicateur[[#This Row],[Distance en KM]]</f>
        <v>1.212106098</v>
      </c>
      <c r="L107" s="20">
        <f>+Indicateur[[#This Row],[Bilan CO2 S2]]+Indicateur[[#This Row],[Bilan CO2 S1]]</f>
        <v>2.4452788980000002</v>
      </c>
      <c r="M107" s="21">
        <v>110</v>
      </c>
      <c r="N107" s="5" t="s">
        <v>214</v>
      </c>
      <c r="O107" s="2" t="s">
        <v>11</v>
      </c>
      <c r="P107" s="2" t="s">
        <v>215</v>
      </c>
      <c r="Q107" s="2" t="s">
        <v>218</v>
      </c>
      <c r="R107" s="2" t="s">
        <v>219</v>
      </c>
      <c r="S107" s="2">
        <v>19</v>
      </c>
      <c r="T107" s="2" t="s">
        <v>220</v>
      </c>
      <c r="U107" s="6">
        <v>256.911</v>
      </c>
      <c r="V107" s="30">
        <f>(VLOOKUP(E107,Table1[#All],4,FALSE)*VLOOKUP(E107,Table1[[#All],[Type TRANSPORT]:[% répartition segment 1]],2,FALSE)+VLOOKUP(E107,Tableau2[#All],4,FALSE)*VLOOKUP(E107,Tableau2[[#All],[Type TRANSPORT]:[% répartition segment 2]],2,FALSE))*U107*C107/1000</f>
        <v>2.4452788980000002</v>
      </c>
    </row>
    <row r="108" spans="1:22" x14ac:dyDescent="0.3">
      <c r="A108" s="2">
        <v>1337958</v>
      </c>
      <c r="B108" s="12">
        <f>+VLOOKUP(Indicateur[[#This Row],[Numero OT]],[1]Raw_data!$D:$E,2,FALSE)</f>
        <v>44271</v>
      </c>
      <c r="C108" s="2">
        <v>250</v>
      </c>
      <c r="D108" s="2">
        <f t="shared" si="1"/>
        <v>0.25</v>
      </c>
      <c r="E108" s="2" t="s">
        <v>13</v>
      </c>
      <c r="F108" s="3">
        <f>+VLOOKUP(E108,Table1[#All],4,FALSE)</f>
        <v>0.24099999999999999</v>
      </c>
      <c r="G108" s="3">
        <v>0.24099999999999999</v>
      </c>
      <c r="H108" s="4">
        <f>VLOOKUP(E108,Table1[[#All],[Type TRANSPORT]:[% répartition segment 1]],2,FALSE)</f>
        <v>1</v>
      </c>
      <c r="I108" s="4">
        <f>VLOOKUP(E108,Tableau2[[#All],[Type TRANSPORT]:[% répartition segment 2]],2,FALSE)</f>
        <v>0</v>
      </c>
      <c r="J108" s="20">
        <f>Indicateur[[#This Row],[% rep S1]]*Indicateur[[#This Row],[Taux segement 1]]*Indicateur[[#This Row],[Poids T]]*Indicateur[[#This Row],[Distance en KM]]</f>
        <v>3.2520539999999998</v>
      </c>
      <c r="K108" s="20">
        <f>+Indicateur[[#This Row],[% rep S2]]*Indicateur[[#This Row],[Taux Segement 2]]*Indicateur[[#This Row],[Poids T]]*Indicateur[[#This Row],[Distance en KM]]</f>
        <v>0</v>
      </c>
      <c r="L108" s="20">
        <f>+Indicateur[[#This Row],[Bilan CO2 S2]]+Indicateur[[#This Row],[Bilan CO2 S1]]</f>
        <v>3.2520539999999998</v>
      </c>
      <c r="M108" s="21">
        <v>98</v>
      </c>
      <c r="N108" s="5" t="s">
        <v>214</v>
      </c>
      <c r="O108" s="2" t="s">
        <v>11</v>
      </c>
      <c r="P108" s="2" t="s">
        <v>215</v>
      </c>
      <c r="Q108" s="2" t="s">
        <v>92</v>
      </c>
      <c r="R108" s="2" t="s">
        <v>93</v>
      </c>
      <c r="S108" s="2">
        <v>17</v>
      </c>
      <c r="T108" s="2" t="s">
        <v>94</v>
      </c>
      <c r="U108" s="6">
        <v>53.975999999999999</v>
      </c>
      <c r="V108" s="30">
        <f>(VLOOKUP(E108,Table1[#All],4,FALSE)*VLOOKUP(E108,Table1[[#All],[Type TRANSPORT]:[% répartition segment 1]],2,FALSE)+VLOOKUP(E108,Tableau2[#All],4,FALSE)*VLOOKUP(E108,Tableau2[[#All],[Type TRANSPORT]:[% répartition segment 2]],2,FALSE))*U108*C108/1000</f>
        <v>3.2520539999999998</v>
      </c>
    </row>
    <row r="109" spans="1:22" x14ac:dyDescent="0.3">
      <c r="A109" s="2">
        <v>1337601</v>
      </c>
      <c r="B109" s="12">
        <f>+VLOOKUP(Indicateur[[#This Row],[Numero OT]],[1]Raw_data!$D:$E,2,FALSE)</f>
        <v>44272</v>
      </c>
      <c r="C109" s="2">
        <v>200</v>
      </c>
      <c r="D109" s="2">
        <f t="shared" si="1"/>
        <v>0.2</v>
      </c>
      <c r="E109" s="2" t="s">
        <v>6</v>
      </c>
      <c r="F109" s="3">
        <f>+VLOOKUP(E109,Table1[#All],4,FALSE)</f>
        <v>0.16</v>
      </c>
      <c r="G109" s="3">
        <f>+VLOOKUP(E109,Tableau2[#All],4,FALSE)</f>
        <v>6.7400000000000002E-2</v>
      </c>
      <c r="H109" s="4">
        <f>VLOOKUP(E109,Table1[[#All],[Type TRANSPORT]:[% répartition segment 1]],2,FALSE)</f>
        <v>0.3</v>
      </c>
      <c r="I109" s="4">
        <f>VLOOKUP(E109,Tableau2[[#All],[Type TRANSPORT]:[% répartition segment 2]],2,FALSE)</f>
        <v>0.7</v>
      </c>
      <c r="J109" s="20">
        <f>Indicateur[[#This Row],[% rep S1]]*Indicateur[[#This Row],[Taux segement 1]]*Indicateur[[#This Row],[Poids T]]*Indicateur[[#This Row],[Distance en KM]]</f>
        <v>2.4184224000000003</v>
      </c>
      <c r="K109" s="20">
        <f>+Indicateur[[#This Row],[% rep S2]]*Indicateur[[#This Row],[Taux Segement 2]]*Indicateur[[#This Row],[Poids T]]*Indicateur[[#This Row],[Distance en KM]]</f>
        <v>2.3771076840000003</v>
      </c>
      <c r="L109" s="20">
        <f>+Indicateur[[#This Row],[Bilan CO2 S2]]+Indicateur[[#This Row],[Bilan CO2 S1]]</f>
        <v>4.795530084000001</v>
      </c>
      <c r="M109" s="21">
        <v>115</v>
      </c>
      <c r="N109" s="5" t="s">
        <v>113</v>
      </c>
      <c r="O109" s="2" t="s">
        <v>114</v>
      </c>
      <c r="P109" s="2" t="s">
        <v>115</v>
      </c>
      <c r="Q109" s="2" t="s">
        <v>10</v>
      </c>
      <c r="R109" s="2" t="s">
        <v>11</v>
      </c>
      <c r="S109" s="2">
        <v>12</v>
      </c>
      <c r="T109" s="2" t="s">
        <v>12</v>
      </c>
      <c r="U109" s="6">
        <v>251.91900000000001</v>
      </c>
      <c r="V109" s="30">
        <f>(VLOOKUP(E109,Table1[#All],4,FALSE)*VLOOKUP(E109,Table1[[#All],[Type TRANSPORT]:[% répartition segment 1]],2,FALSE)+VLOOKUP(E109,Tableau2[#All],4,FALSE)*VLOOKUP(E109,Tableau2[[#All],[Type TRANSPORT]:[% répartition segment 2]],2,FALSE))*U109*C109/1000</f>
        <v>4.7955300840000001</v>
      </c>
    </row>
    <row r="110" spans="1:22" x14ac:dyDescent="0.3">
      <c r="A110" s="2">
        <v>1338752</v>
      </c>
      <c r="B110" s="12">
        <f>+VLOOKUP(Indicateur[[#This Row],[Numero OT]],[1]Raw_data!$D:$E,2,FALSE)</f>
        <v>44273</v>
      </c>
      <c r="C110" s="2">
        <v>400</v>
      </c>
      <c r="D110" s="2">
        <f t="shared" si="1"/>
        <v>0.4</v>
      </c>
      <c r="E110" s="2" t="s">
        <v>19</v>
      </c>
      <c r="F110" s="3">
        <f>+VLOOKUP(E110,Table1[#All],4,FALSE)</f>
        <v>0.16</v>
      </c>
      <c r="G110" s="3">
        <f>+VLOOKUP(E110,Tableau2[#All],4,FALSE)</f>
        <v>6.7400000000000002E-2</v>
      </c>
      <c r="H110" s="4">
        <f>VLOOKUP(E110,Table1[[#All],[Type TRANSPORT]:[% répartition segment 1]],2,FALSE)</f>
        <v>0.3</v>
      </c>
      <c r="I110" s="4">
        <f>VLOOKUP(E110,Tableau2[[#All],[Type TRANSPORT]:[% répartition segment 2]],2,FALSE)</f>
        <v>0.7</v>
      </c>
      <c r="J110" s="20">
        <f>Indicateur[[#This Row],[% rep S1]]*Indicateur[[#This Row],[Taux segement 1]]*Indicateur[[#This Row],[Poids T]]*Indicateur[[#This Row],[Distance en KM]]</f>
        <v>9.9163008000000019</v>
      </c>
      <c r="K110" s="20">
        <f>+Indicateur[[#This Row],[% rep S2]]*Indicateur[[#This Row],[Taux Segement 2]]*Indicateur[[#This Row],[Poids T]]*Indicateur[[#This Row],[Distance en KM]]</f>
        <v>9.7468973280000011</v>
      </c>
      <c r="L110" s="20">
        <f>+Indicateur[[#This Row],[Bilan CO2 S2]]+Indicateur[[#This Row],[Bilan CO2 S1]]</f>
        <v>19.663198128000005</v>
      </c>
      <c r="M110" s="21">
        <v>190</v>
      </c>
      <c r="N110" s="5" t="s">
        <v>175</v>
      </c>
      <c r="O110" s="2" t="s">
        <v>154</v>
      </c>
      <c r="P110" s="2" t="s">
        <v>174</v>
      </c>
      <c r="Q110" s="2" t="s">
        <v>10</v>
      </c>
      <c r="R110" s="2" t="s">
        <v>11</v>
      </c>
      <c r="S110" s="2">
        <v>12</v>
      </c>
      <c r="T110" s="2" t="s">
        <v>12</v>
      </c>
      <c r="U110" s="6">
        <v>516.47400000000005</v>
      </c>
      <c r="V110" s="30">
        <f>(VLOOKUP(E110,Table1[#All],4,FALSE)*VLOOKUP(E110,Table1[[#All],[Type TRANSPORT]:[% répartition segment 1]],2,FALSE)+VLOOKUP(E110,Tableau2[#All],4,FALSE)*VLOOKUP(E110,Tableau2[[#All],[Type TRANSPORT]:[% répartition segment 2]],2,FALSE))*U110*C110/1000</f>
        <v>19.663198128000005</v>
      </c>
    </row>
    <row r="111" spans="1:22" x14ac:dyDescent="0.3">
      <c r="A111" s="2">
        <v>1338946</v>
      </c>
      <c r="B111" s="12">
        <f>+VLOOKUP(Indicateur[[#This Row],[Numero OT]],[1]Raw_data!$D:$E,2,FALSE)</f>
        <v>44273</v>
      </c>
      <c r="C111" s="2">
        <v>200</v>
      </c>
      <c r="D111" s="2">
        <f t="shared" si="1"/>
        <v>0.2</v>
      </c>
      <c r="E111" s="2" t="s">
        <v>19</v>
      </c>
      <c r="F111" s="3">
        <f>+VLOOKUP(E111,Table1[#All],4,FALSE)</f>
        <v>0.16</v>
      </c>
      <c r="G111" s="3">
        <f>+VLOOKUP(E111,Tableau2[#All],4,FALSE)</f>
        <v>6.7400000000000002E-2</v>
      </c>
      <c r="H111" s="4">
        <f>VLOOKUP(E111,Table1[[#All],[Type TRANSPORT]:[% répartition segment 1]],2,FALSE)</f>
        <v>0.3</v>
      </c>
      <c r="I111" s="4">
        <f>VLOOKUP(E111,Tableau2[[#All],[Type TRANSPORT]:[% répartition segment 2]],2,FALSE)</f>
        <v>0.7</v>
      </c>
      <c r="J111" s="20">
        <f>Indicateur[[#This Row],[% rep S1]]*Indicateur[[#This Row],[Taux segement 1]]*Indicateur[[#This Row],[Poids T]]*Indicateur[[#This Row],[Distance en KM]]</f>
        <v>2.5551936000000004</v>
      </c>
      <c r="K111" s="20">
        <f>+Indicateur[[#This Row],[% rep S2]]*Indicateur[[#This Row],[Taux Segement 2]]*Indicateur[[#This Row],[Poids T]]*Indicateur[[#This Row],[Distance en KM]]</f>
        <v>2.511542376</v>
      </c>
      <c r="L111" s="20">
        <f>+Indicateur[[#This Row],[Bilan CO2 S2]]+Indicateur[[#This Row],[Bilan CO2 S1]]</f>
        <v>5.0667359760000004</v>
      </c>
      <c r="M111" s="21">
        <v>92</v>
      </c>
      <c r="N111" s="5" t="s">
        <v>214</v>
      </c>
      <c r="O111" s="2" t="s">
        <v>11</v>
      </c>
      <c r="P111" s="2" t="s">
        <v>215</v>
      </c>
      <c r="Q111" s="2" t="s">
        <v>26</v>
      </c>
      <c r="R111" s="2" t="s">
        <v>27</v>
      </c>
      <c r="S111" s="2">
        <v>12</v>
      </c>
      <c r="T111" s="2" t="s">
        <v>28</v>
      </c>
      <c r="U111" s="6">
        <v>266.166</v>
      </c>
      <c r="V111" s="30">
        <f>(VLOOKUP(E111,Table1[#All],4,FALSE)*VLOOKUP(E111,Table1[[#All],[Type TRANSPORT]:[% répartition segment 1]],2,FALSE)+VLOOKUP(E111,Tableau2[#All],4,FALSE)*VLOOKUP(E111,Tableau2[[#All],[Type TRANSPORT]:[% répartition segment 2]],2,FALSE))*U111*C111/1000</f>
        <v>5.0667359760000004</v>
      </c>
    </row>
    <row r="112" spans="1:22" x14ac:dyDescent="0.3">
      <c r="A112" s="2">
        <v>1338764</v>
      </c>
      <c r="B112" s="12">
        <f>+VLOOKUP(Indicateur[[#This Row],[Numero OT]],[1]Raw_data!$D:$E,2,FALSE)</f>
        <v>44273</v>
      </c>
      <c r="C112" s="2">
        <v>1600</v>
      </c>
      <c r="D112" s="2">
        <f t="shared" si="1"/>
        <v>1.6</v>
      </c>
      <c r="E112" s="2" t="s">
        <v>47</v>
      </c>
      <c r="F112" s="3">
        <f>+VLOOKUP(E112,Table1[#All],4,FALSE)</f>
        <v>6.7400000000000002E-2</v>
      </c>
      <c r="G112" s="3">
        <v>0.24099999999999999</v>
      </c>
      <c r="H112" s="4">
        <f>VLOOKUP(E112,Table1[[#All],[Type TRANSPORT]:[% répartition segment 1]],2,FALSE)</f>
        <v>1</v>
      </c>
      <c r="I112" s="4">
        <f>VLOOKUP(E112,Tableau2[[#All],[Type TRANSPORT]:[% répartition segment 2]],2,FALSE)</f>
        <v>0</v>
      </c>
      <c r="J112" s="20">
        <f>Indicateur[[#This Row],[% rep S1]]*Indicateur[[#This Row],[Taux segement 1]]*Indicateur[[#This Row],[Poids T]]*Indicateur[[#This Row],[Distance en KM]]</f>
        <v>28.723507520000002</v>
      </c>
      <c r="K112" s="20">
        <f>+Indicateur[[#This Row],[% rep S2]]*Indicateur[[#This Row],[Taux Segement 2]]*Indicateur[[#This Row],[Poids T]]*Indicateur[[#This Row],[Distance en KM]]</f>
        <v>0</v>
      </c>
      <c r="L112" s="20">
        <f>+Indicateur[[#This Row],[Bilan CO2 S2]]+Indicateur[[#This Row],[Bilan CO2 S1]]</f>
        <v>28.723507520000002</v>
      </c>
      <c r="M112" s="21">
        <v>205</v>
      </c>
      <c r="N112" s="5" t="s">
        <v>78</v>
      </c>
      <c r="O112" s="2" t="s">
        <v>27</v>
      </c>
      <c r="P112" s="2" t="s">
        <v>79</v>
      </c>
      <c r="Q112" s="2" t="s">
        <v>10</v>
      </c>
      <c r="R112" s="2" t="s">
        <v>11</v>
      </c>
      <c r="S112" s="2">
        <v>12</v>
      </c>
      <c r="T112" s="2" t="s">
        <v>12</v>
      </c>
      <c r="U112" s="6">
        <v>266.35300000000001</v>
      </c>
      <c r="V112" s="30">
        <f>(VLOOKUP(E112,Table1[#All],4,FALSE)*VLOOKUP(E112,Table1[[#All],[Type TRANSPORT]:[% répartition segment 1]],2,FALSE)+VLOOKUP(E112,Tableau2[#All],4,FALSE)*VLOOKUP(E112,Tableau2[[#All],[Type TRANSPORT]:[% répartition segment 2]],2,FALSE))*U112*C112/1000</f>
        <v>28.723507520000002</v>
      </c>
    </row>
    <row r="113" spans="1:22" x14ac:dyDescent="0.3">
      <c r="A113" s="2">
        <v>1339191</v>
      </c>
      <c r="B113" s="12">
        <f>+VLOOKUP(Indicateur[[#This Row],[Numero OT]],[1]Raw_data!$D:$E,2,FALSE)</f>
        <v>44274</v>
      </c>
      <c r="C113" s="2">
        <v>200</v>
      </c>
      <c r="D113" s="2">
        <f t="shared" si="1"/>
        <v>0.2</v>
      </c>
      <c r="E113" s="2" t="s">
        <v>6</v>
      </c>
      <c r="F113" s="3">
        <f>+VLOOKUP(E113,Table1[#All],4,FALSE)</f>
        <v>0.16</v>
      </c>
      <c r="G113" s="3">
        <f>+VLOOKUP(E113,Tableau2[#All],4,FALSE)</f>
        <v>6.7400000000000002E-2</v>
      </c>
      <c r="H113" s="4">
        <f>VLOOKUP(E113,Table1[[#All],[Type TRANSPORT]:[% répartition segment 1]],2,FALSE)</f>
        <v>0.3</v>
      </c>
      <c r="I113" s="4">
        <f>VLOOKUP(E113,Tableau2[[#All],[Type TRANSPORT]:[% répartition segment 2]],2,FALSE)</f>
        <v>0.7</v>
      </c>
      <c r="J113" s="20">
        <f>Indicateur[[#This Row],[% rep S1]]*Indicateur[[#This Row],[Taux segement 1]]*Indicateur[[#This Row],[Poids T]]*Indicateur[[#This Row],[Distance en KM]]</f>
        <v>3.6536256000000003</v>
      </c>
      <c r="K113" s="20">
        <f>+Indicateur[[#This Row],[% rep S2]]*Indicateur[[#This Row],[Taux Segement 2]]*Indicateur[[#This Row],[Poids T]]*Indicateur[[#This Row],[Distance en KM]]</f>
        <v>3.5912094960000003</v>
      </c>
      <c r="L113" s="20">
        <f>+Indicateur[[#This Row],[Bilan CO2 S2]]+Indicateur[[#This Row],[Bilan CO2 S1]]</f>
        <v>7.244835096000001</v>
      </c>
      <c r="M113" s="21">
        <v>110.58</v>
      </c>
      <c r="N113" s="5" t="s">
        <v>60</v>
      </c>
      <c r="O113" s="2" t="s">
        <v>61</v>
      </c>
      <c r="P113" s="2" t="s">
        <v>62</v>
      </c>
      <c r="Q113" s="2" t="s">
        <v>10</v>
      </c>
      <c r="R113" s="2" t="s">
        <v>11</v>
      </c>
      <c r="S113" s="2">
        <v>12</v>
      </c>
      <c r="T113" s="2" t="s">
        <v>12</v>
      </c>
      <c r="U113" s="6">
        <v>380.58600000000001</v>
      </c>
      <c r="V113" s="30">
        <f>(VLOOKUP(E113,Table1[#All],4,FALSE)*VLOOKUP(E113,Table1[[#All],[Type TRANSPORT]:[% répartition segment 1]],2,FALSE)+VLOOKUP(E113,Tableau2[#All],4,FALSE)*VLOOKUP(E113,Tableau2[[#All],[Type TRANSPORT]:[% répartition segment 2]],2,FALSE))*U113*C113/1000</f>
        <v>7.2448350960000001</v>
      </c>
    </row>
    <row r="114" spans="1:22" x14ac:dyDescent="0.3">
      <c r="A114" s="2">
        <v>1339037</v>
      </c>
      <c r="B114" s="12">
        <f>+VLOOKUP(Indicateur[[#This Row],[Numero OT]],[1]Raw_data!$D:$E,2,FALSE)</f>
        <v>44274</v>
      </c>
      <c r="C114" s="2">
        <v>600</v>
      </c>
      <c r="D114" s="2">
        <f t="shared" si="1"/>
        <v>0.6</v>
      </c>
      <c r="E114" s="2" t="s">
        <v>6</v>
      </c>
      <c r="F114" s="3">
        <f>+VLOOKUP(E114,Table1[#All],4,FALSE)</f>
        <v>0.16</v>
      </c>
      <c r="G114" s="3">
        <f>+VLOOKUP(E114,Tableau2[#All],4,FALSE)</f>
        <v>6.7400000000000002E-2</v>
      </c>
      <c r="H114" s="4">
        <f>VLOOKUP(E114,Table1[[#All],[Type TRANSPORT]:[% répartition segment 1]],2,FALSE)</f>
        <v>0.3</v>
      </c>
      <c r="I114" s="4">
        <f>VLOOKUP(E114,Tableau2[[#All],[Type TRANSPORT]:[% répartition segment 2]],2,FALSE)</f>
        <v>0.7</v>
      </c>
      <c r="J114" s="20">
        <f>Indicateur[[#This Row],[% rep S1]]*Indicateur[[#This Row],[Taux segement 1]]*Indicateur[[#This Row],[Poids T]]*Indicateur[[#This Row],[Distance en KM]]</f>
        <v>8.0207136000000006</v>
      </c>
      <c r="K114" s="20">
        <f>+Indicateur[[#This Row],[% rep S2]]*Indicateur[[#This Row],[Taux Segement 2]]*Indicateur[[#This Row],[Poids T]]*Indicateur[[#This Row],[Distance en KM]]</f>
        <v>7.8836930760000001</v>
      </c>
      <c r="L114" s="20">
        <f>+Indicateur[[#This Row],[Bilan CO2 S2]]+Indicateur[[#This Row],[Bilan CO2 S1]]</f>
        <v>15.904406676000001</v>
      </c>
      <c r="M114" s="21">
        <v>158</v>
      </c>
      <c r="N114" s="5" t="s">
        <v>168</v>
      </c>
      <c r="O114" s="2" t="s">
        <v>151</v>
      </c>
      <c r="P114" s="2" t="s">
        <v>169</v>
      </c>
      <c r="Q114" s="2" t="s">
        <v>10</v>
      </c>
      <c r="R114" s="2" t="s">
        <v>11</v>
      </c>
      <c r="S114" s="2">
        <v>12</v>
      </c>
      <c r="T114" s="2" t="s">
        <v>12</v>
      </c>
      <c r="U114" s="6">
        <v>278.49700000000001</v>
      </c>
      <c r="V114" s="30">
        <f>(VLOOKUP(E114,Table1[#All],4,FALSE)*VLOOKUP(E114,Table1[[#All],[Type TRANSPORT]:[% répartition segment 1]],2,FALSE)+VLOOKUP(E114,Tableau2[#All],4,FALSE)*VLOOKUP(E114,Tableau2[[#All],[Type TRANSPORT]:[% répartition segment 2]],2,FALSE))*U114*C114/1000</f>
        <v>15.904406676000001</v>
      </c>
    </row>
    <row r="115" spans="1:22" x14ac:dyDescent="0.3">
      <c r="A115" s="2">
        <v>1339235</v>
      </c>
      <c r="B115" s="12">
        <f>+VLOOKUP(Indicateur[[#This Row],[Numero OT]],[1]Raw_data!$D:$E,2,FALSE)</f>
        <v>44274</v>
      </c>
      <c r="C115" s="2">
        <v>500</v>
      </c>
      <c r="D115" s="2">
        <f t="shared" si="1"/>
        <v>0.5</v>
      </c>
      <c r="E115" s="2" t="s">
        <v>13</v>
      </c>
      <c r="F115" s="3">
        <f>+VLOOKUP(E115,Table1[#All],4,FALSE)</f>
        <v>0.24099999999999999</v>
      </c>
      <c r="G115" s="3">
        <v>6.7400000000000002E-2</v>
      </c>
      <c r="H115" s="4">
        <f>VLOOKUP(E115,Table1[[#All],[Type TRANSPORT]:[% répartition segment 1]],2,FALSE)</f>
        <v>1</v>
      </c>
      <c r="I115" s="4">
        <f>VLOOKUP(E115,Tableau2[[#All],[Type TRANSPORT]:[% répartition segment 2]],2,FALSE)</f>
        <v>0</v>
      </c>
      <c r="J115" s="20">
        <f>Indicateur[[#This Row],[% rep S1]]*Indicateur[[#This Row],[Taux segement 1]]*Indicateur[[#This Row],[Poids T]]*Indicateur[[#This Row],[Distance en KM]]</f>
        <v>6.5987005000000005</v>
      </c>
      <c r="K115" s="20">
        <f>+Indicateur[[#This Row],[% rep S2]]*Indicateur[[#This Row],[Taux Segement 2]]*Indicateur[[#This Row],[Poids T]]*Indicateur[[#This Row],[Distance en KM]]</f>
        <v>0</v>
      </c>
      <c r="L115" s="20">
        <f>+Indicateur[[#This Row],[Bilan CO2 S2]]+Indicateur[[#This Row],[Bilan CO2 S1]]</f>
        <v>6.5987005000000005</v>
      </c>
      <c r="M115" s="21">
        <v>123</v>
      </c>
      <c r="N115" s="5" t="s">
        <v>414</v>
      </c>
      <c r="O115" s="2" t="s">
        <v>93</v>
      </c>
      <c r="P115" s="2" t="s">
        <v>415</v>
      </c>
      <c r="Q115" s="2" t="s">
        <v>10</v>
      </c>
      <c r="R115" s="2" t="s">
        <v>11</v>
      </c>
      <c r="S115" s="2">
        <v>12</v>
      </c>
      <c r="T115" s="2" t="s">
        <v>12</v>
      </c>
      <c r="U115" s="6">
        <v>54.761000000000003</v>
      </c>
      <c r="V115" s="30">
        <f>(VLOOKUP(E115,Table1[#All],4,FALSE)*VLOOKUP(E115,Table1[[#All],[Type TRANSPORT]:[% répartition segment 1]],2,FALSE)+VLOOKUP(E115,Tableau2[#All],4,FALSE)*VLOOKUP(E115,Tableau2[[#All],[Type TRANSPORT]:[% répartition segment 2]],2,FALSE))*U115*C115/1000</f>
        <v>6.5987005000000005</v>
      </c>
    </row>
    <row r="116" spans="1:22" x14ac:dyDescent="0.3">
      <c r="A116" s="2">
        <v>1339834</v>
      </c>
      <c r="B116" s="12">
        <f>+VLOOKUP(Indicateur[[#This Row],[Numero OT]],[1]Raw_data!$D:$E,2,FALSE)</f>
        <v>44277</v>
      </c>
      <c r="C116" s="2">
        <v>100</v>
      </c>
      <c r="D116" s="2">
        <f t="shared" si="1"/>
        <v>0.1</v>
      </c>
      <c r="E116" s="2" t="s">
        <v>19</v>
      </c>
      <c r="F116" s="3">
        <f>+VLOOKUP(E116,Table1[#All],4,FALSE)</f>
        <v>0.16</v>
      </c>
      <c r="G116" s="3">
        <f>+VLOOKUP(E116,Tableau2[#All],4,FALSE)</f>
        <v>6.7400000000000002E-2</v>
      </c>
      <c r="H116" s="4">
        <f>VLOOKUP(E116,Table1[[#All],[Type TRANSPORT]:[% répartition segment 1]],2,FALSE)</f>
        <v>0.3</v>
      </c>
      <c r="I116" s="4">
        <f>VLOOKUP(E116,Tableau2[[#All],[Type TRANSPORT]:[% répartition segment 2]],2,FALSE)</f>
        <v>0.7</v>
      </c>
      <c r="J116" s="20">
        <f>Indicateur[[#This Row],[% rep S1]]*Indicateur[[#This Row],[Taux segement 1]]*Indicateur[[#This Row],[Poids T]]*Indicateur[[#This Row],[Distance en KM]]</f>
        <v>1.2775968000000002</v>
      </c>
      <c r="K116" s="20">
        <f>+Indicateur[[#This Row],[% rep S2]]*Indicateur[[#This Row],[Taux Segement 2]]*Indicateur[[#This Row],[Poids T]]*Indicateur[[#This Row],[Distance en KM]]</f>
        <v>1.255771188</v>
      </c>
      <c r="L116" s="20">
        <f>+Indicateur[[#This Row],[Bilan CO2 S2]]+Indicateur[[#This Row],[Bilan CO2 S1]]</f>
        <v>2.5333679880000002</v>
      </c>
      <c r="M116" s="21">
        <v>373.8</v>
      </c>
      <c r="N116" s="5" t="s">
        <v>214</v>
      </c>
      <c r="O116" s="2" t="s">
        <v>11</v>
      </c>
      <c r="P116" s="2" t="s">
        <v>215</v>
      </c>
      <c r="Q116" s="2" t="s">
        <v>26</v>
      </c>
      <c r="R116" s="2" t="s">
        <v>27</v>
      </c>
      <c r="S116" s="2">
        <v>12</v>
      </c>
      <c r="T116" s="2" t="s">
        <v>28</v>
      </c>
      <c r="U116" s="6">
        <v>266.166</v>
      </c>
      <c r="V116" s="30">
        <f>(VLOOKUP(E116,Table1[#All],4,FALSE)*VLOOKUP(E116,Table1[[#All],[Type TRANSPORT]:[% répartition segment 1]],2,FALSE)+VLOOKUP(E116,Tableau2[#All],4,FALSE)*VLOOKUP(E116,Tableau2[[#All],[Type TRANSPORT]:[% répartition segment 2]],2,FALSE))*U116*C116/1000</f>
        <v>2.5333679880000002</v>
      </c>
    </row>
    <row r="117" spans="1:22" x14ac:dyDescent="0.3">
      <c r="A117" s="2">
        <v>1339690</v>
      </c>
      <c r="B117" s="12">
        <f>+VLOOKUP(Indicateur[[#This Row],[Numero OT]],[1]Raw_data!$D:$E,2,FALSE)</f>
        <v>44278</v>
      </c>
      <c r="C117" s="2">
        <v>200</v>
      </c>
      <c r="D117" s="2">
        <f t="shared" si="1"/>
        <v>0.2</v>
      </c>
      <c r="E117" s="2" t="s">
        <v>6</v>
      </c>
      <c r="F117" s="3">
        <f>+VLOOKUP(E117,Table1[#All],4,FALSE)</f>
        <v>0.16</v>
      </c>
      <c r="G117" s="3">
        <f>+VLOOKUP(E117,Tableau2[#All],4,FALSE)</f>
        <v>6.7400000000000002E-2</v>
      </c>
      <c r="H117" s="4">
        <f>VLOOKUP(E117,Table1[[#All],[Type TRANSPORT]:[% répartition segment 1]],2,FALSE)</f>
        <v>0.3</v>
      </c>
      <c r="I117" s="4">
        <f>VLOOKUP(E117,Tableau2[[#All],[Type TRANSPORT]:[% répartition segment 2]],2,FALSE)</f>
        <v>0.7</v>
      </c>
      <c r="J117" s="20">
        <f>Indicateur[[#This Row],[% rep S1]]*Indicateur[[#This Row],[Taux segement 1]]*Indicateur[[#This Row],[Poids T]]*Indicateur[[#This Row],[Distance en KM]]</f>
        <v>2.6701920000000001</v>
      </c>
      <c r="K117" s="20">
        <f>+Indicateur[[#This Row],[% rep S2]]*Indicateur[[#This Row],[Taux Segement 2]]*Indicateur[[#This Row],[Poids T]]*Indicateur[[#This Row],[Distance en KM]]</f>
        <v>2.6245762199999998</v>
      </c>
      <c r="L117" s="20">
        <f>+Indicateur[[#This Row],[Bilan CO2 S2]]+Indicateur[[#This Row],[Bilan CO2 S1]]</f>
        <v>5.2947682199999999</v>
      </c>
      <c r="M117" s="21">
        <v>90</v>
      </c>
      <c r="N117" s="5" t="s">
        <v>23</v>
      </c>
      <c r="O117" s="2" t="s">
        <v>24</v>
      </c>
      <c r="P117" s="2" t="s">
        <v>25</v>
      </c>
      <c r="Q117" s="2" t="s">
        <v>10</v>
      </c>
      <c r="R117" s="2" t="s">
        <v>11</v>
      </c>
      <c r="S117" s="2">
        <v>12</v>
      </c>
      <c r="T117" s="2" t="s">
        <v>12</v>
      </c>
      <c r="U117" s="6">
        <v>278.14499999999998</v>
      </c>
      <c r="V117" s="30">
        <f>(VLOOKUP(E117,Table1[#All],4,FALSE)*VLOOKUP(E117,Table1[[#All],[Type TRANSPORT]:[% répartition segment 1]],2,FALSE)+VLOOKUP(E117,Tableau2[#All],4,FALSE)*VLOOKUP(E117,Tableau2[[#All],[Type TRANSPORT]:[% répartition segment 2]],2,FALSE))*U117*C117/1000</f>
        <v>5.2947682199999999</v>
      </c>
    </row>
    <row r="118" spans="1:22" x14ac:dyDescent="0.3">
      <c r="A118" s="2">
        <v>1340077</v>
      </c>
      <c r="B118" s="12">
        <f>+VLOOKUP(Indicateur[[#This Row],[Numero OT]],[1]Raw_data!$D:$E,2,FALSE)</f>
        <v>44278</v>
      </c>
      <c r="C118" s="2">
        <v>250</v>
      </c>
      <c r="D118" s="2">
        <f t="shared" si="1"/>
        <v>0.25</v>
      </c>
      <c r="E118" s="2" t="s">
        <v>6</v>
      </c>
      <c r="F118" s="3">
        <f>+VLOOKUP(E118,Table1[#All],4,FALSE)</f>
        <v>0.16</v>
      </c>
      <c r="G118" s="3">
        <f>+VLOOKUP(E118,Tableau2[#All],4,FALSE)</f>
        <v>6.7400000000000002E-2</v>
      </c>
      <c r="H118" s="4">
        <f>VLOOKUP(E118,Table1[[#All],[Type TRANSPORT]:[% répartition segment 1]],2,FALSE)</f>
        <v>0.3</v>
      </c>
      <c r="I118" s="4">
        <f>VLOOKUP(E118,Tableau2[[#All],[Type TRANSPORT]:[% répartition segment 2]],2,FALSE)</f>
        <v>0.7</v>
      </c>
      <c r="J118" s="20">
        <f>Indicateur[[#This Row],[% rep S1]]*Indicateur[[#This Row],[Taux segement 1]]*Indicateur[[#This Row],[Poids T]]*Indicateur[[#This Row],[Distance en KM]]</f>
        <v>6.4983119999999994</v>
      </c>
      <c r="K118" s="20">
        <f>+Indicateur[[#This Row],[% rep S2]]*Indicateur[[#This Row],[Taux Segement 2]]*Indicateur[[#This Row],[Poids T]]*Indicateur[[#This Row],[Distance en KM]]</f>
        <v>6.3872991699999995</v>
      </c>
      <c r="L118" s="20">
        <f>+Indicateur[[#This Row],[Bilan CO2 S2]]+Indicateur[[#This Row],[Bilan CO2 S1]]</f>
        <v>12.885611169999999</v>
      </c>
      <c r="M118" s="21">
        <v>115</v>
      </c>
      <c r="N118" s="5" t="s">
        <v>35</v>
      </c>
      <c r="O118" s="2" t="s">
        <v>36</v>
      </c>
      <c r="P118" s="2" t="s">
        <v>37</v>
      </c>
      <c r="Q118" s="2" t="s">
        <v>10</v>
      </c>
      <c r="R118" s="2" t="s">
        <v>11</v>
      </c>
      <c r="S118" s="2">
        <v>12</v>
      </c>
      <c r="T118" s="2" t="s">
        <v>12</v>
      </c>
      <c r="U118" s="6">
        <v>541.52599999999995</v>
      </c>
      <c r="V118" s="30">
        <f>(VLOOKUP(E118,Table1[#All],4,FALSE)*VLOOKUP(E118,Table1[[#All],[Type TRANSPORT]:[% répartition segment 1]],2,FALSE)+VLOOKUP(E118,Tableau2[#All],4,FALSE)*VLOOKUP(E118,Tableau2[[#All],[Type TRANSPORT]:[% répartition segment 2]],2,FALSE))*U118*C118/1000</f>
        <v>12.885611169999999</v>
      </c>
    </row>
    <row r="119" spans="1:22" x14ac:dyDescent="0.3">
      <c r="A119" s="2">
        <v>1339877</v>
      </c>
      <c r="B119" s="12">
        <f>+VLOOKUP(Indicateur[[#This Row],[Numero OT]],[1]Raw_data!$D:$E,2,FALSE)</f>
        <v>44278</v>
      </c>
      <c r="C119" s="2">
        <v>200</v>
      </c>
      <c r="D119" s="2">
        <f t="shared" si="1"/>
        <v>0.2</v>
      </c>
      <c r="E119" s="2" t="s">
        <v>6</v>
      </c>
      <c r="F119" s="3">
        <f>+VLOOKUP(E119,Table1[#All],4,FALSE)</f>
        <v>0.16</v>
      </c>
      <c r="G119" s="3">
        <f>+VLOOKUP(E119,Tableau2[#All],4,FALSE)</f>
        <v>6.7400000000000002E-2</v>
      </c>
      <c r="H119" s="4">
        <f>VLOOKUP(E119,Table1[[#All],[Type TRANSPORT]:[% répartition segment 1]],2,FALSE)</f>
        <v>0.3</v>
      </c>
      <c r="I119" s="4">
        <f>VLOOKUP(E119,Tableau2[[#All],[Type TRANSPORT]:[% répartition segment 2]],2,FALSE)</f>
        <v>0.7</v>
      </c>
      <c r="J119" s="20">
        <f>Indicateur[[#This Row],[% rep S1]]*Indicateur[[#This Row],[Taux segement 1]]*Indicateur[[#This Row],[Poids T]]*Indicateur[[#This Row],[Distance en KM]]</f>
        <v>2.4026688000000003</v>
      </c>
      <c r="K119" s="20">
        <f>+Indicateur[[#This Row],[% rep S2]]*Indicateur[[#This Row],[Taux Segement 2]]*Indicateur[[#This Row],[Poids T]]*Indicateur[[#This Row],[Distance en KM]]</f>
        <v>2.3616232079999997</v>
      </c>
      <c r="L119" s="20">
        <f>+Indicateur[[#This Row],[Bilan CO2 S2]]+Indicateur[[#This Row],[Bilan CO2 S1]]</f>
        <v>4.764292008</v>
      </c>
      <c r="M119" s="21">
        <v>115</v>
      </c>
      <c r="N119" s="5" t="s">
        <v>125</v>
      </c>
      <c r="O119" s="2" t="s">
        <v>126</v>
      </c>
      <c r="P119" s="2" t="s">
        <v>127</v>
      </c>
      <c r="Q119" s="2" t="s">
        <v>10</v>
      </c>
      <c r="R119" s="2" t="s">
        <v>11</v>
      </c>
      <c r="S119" s="2">
        <v>12</v>
      </c>
      <c r="T119" s="2" t="s">
        <v>12</v>
      </c>
      <c r="U119" s="6">
        <v>250.27799999999999</v>
      </c>
      <c r="V119" s="30">
        <f>(VLOOKUP(E119,Table1[#All],4,FALSE)*VLOOKUP(E119,Table1[[#All],[Type TRANSPORT]:[% répartition segment 1]],2,FALSE)+VLOOKUP(E119,Tableau2[#All],4,FALSE)*VLOOKUP(E119,Tableau2[[#All],[Type TRANSPORT]:[% répartition segment 2]],2,FALSE))*U119*C119/1000</f>
        <v>4.7642920079999991</v>
      </c>
    </row>
    <row r="120" spans="1:22" x14ac:dyDescent="0.3">
      <c r="A120" s="2">
        <v>1340604</v>
      </c>
      <c r="B120" s="12">
        <f>+VLOOKUP(Indicateur[[#This Row],[Numero OT]],[1]Raw_data!$D:$E,2,FALSE)</f>
        <v>44279</v>
      </c>
      <c r="C120" s="2">
        <v>750</v>
      </c>
      <c r="D120" s="2">
        <f t="shared" si="1"/>
        <v>0.75</v>
      </c>
      <c r="E120" s="2" t="s">
        <v>19</v>
      </c>
      <c r="F120" s="3">
        <f>+VLOOKUP(E120,Table1[#All],4,FALSE)</f>
        <v>0.16</v>
      </c>
      <c r="G120" s="3">
        <f>+VLOOKUP(E120,Tableau2[#All],4,FALSE)</f>
        <v>6.7400000000000002E-2</v>
      </c>
      <c r="H120" s="4">
        <f>VLOOKUP(E120,Table1[[#All],[Type TRANSPORT]:[% répartition segment 1]],2,FALSE)</f>
        <v>0.3</v>
      </c>
      <c r="I120" s="4">
        <f>VLOOKUP(E120,Tableau2[[#All],[Type TRANSPORT]:[% répartition segment 2]],2,FALSE)</f>
        <v>0.7</v>
      </c>
      <c r="J120" s="20">
        <f>Indicateur[[#This Row],[% rep S1]]*Indicateur[[#This Row],[Taux segement 1]]*Indicateur[[#This Row],[Poids T]]*Indicateur[[#This Row],[Distance en KM]]</f>
        <v>35.523216000000005</v>
      </c>
      <c r="K120" s="20">
        <f>+Indicateur[[#This Row],[% rep S2]]*Indicateur[[#This Row],[Taux Segement 2]]*Indicateur[[#This Row],[Poids T]]*Indicateur[[#This Row],[Distance en KM]]</f>
        <v>34.91636106</v>
      </c>
      <c r="L120" s="20">
        <f>+Indicateur[[#This Row],[Bilan CO2 S2]]+Indicateur[[#This Row],[Bilan CO2 S1]]</f>
        <v>70.439577060000005</v>
      </c>
      <c r="M120" s="21">
        <v>328</v>
      </c>
      <c r="N120" s="5" t="s">
        <v>63</v>
      </c>
      <c r="O120" s="2" t="s">
        <v>64</v>
      </c>
      <c r="P120" s="2" t="s">
        <v>65</v>
      </c>
      <c r="Q120" s="2" t="s">
        <v>26</v>
      </c>
      <c r="R120" s="2" t="s">
        <v>27</v>
      </c>
      <c r="S120" s="2">
        <v>12</v>
      </c>
      <c r="T120" s="2" t="s">
        <v>28</v>
      </c>
      <c r="U120" s="6">
        <v>986.75599999999997</v>
      </c>
      <c r="V120" s="30">
        <f>(VLOOKUP(E120,Table1[#All],4,FALSE)*VLOOKUP(E120,Table1[[#All],[Type TRANSPORT]:[% répartition segment 1]],2,FALSE)+VLOOKUP(E120,Tableau2[#All],4,FALSE)*VLOOKUP(E120,Tableau2[[#All],[Type TRANSPORT]:[% répartition segment 2]],2,FALSE))*U120*C120/1000</f>
        <v>70.439577059999991</v>
      </c>
    </row>
    <row r="121" spans="1:22" x14ac:dyDescent="0.3">
      <c r="A121" s="2">
        <v>1340255</v>
      </c>
      <c r="B121" s="12">
        <f>+VLOOKUP(Indicateur[[#This Row],[Numero OT]],[1]Raw_data!$D:$E,2,FALSE)</f>
        <v>44279</v>
      </c>
      <c r="C121" s="2">
        <v>200</v>
      </c>
      <c r="D121" s="2">
        <f t="shared" si="1"/>
        <v>0.2</v>
      </c>
      <c r="E121" s="2" t="s">
        <v>6</v>
      </c>
      <c r="F121" s="3">
        <f>+VLOOKUP(E121,Table1[#All],4,FALSE)</f>
        <v>0.16</v>
      </c>
      <c r="G121" s="3">
        <f>+VLOOKUP(E121,Tableau2[#All],4,FALSE)</f>
        <v>6.7400000000000002E-2</v>
      </c>
      <c r="H121" s="4">
        <f>VLOOKUP(E121,Table1[[#All],[Type TRANSPORT]:[% répartition segment 1]],2,FALSE)</f>
        <v>0.3</v>
      </c>
      <c r="I121" s="4">
        <f>VLOOKUP(E121,Tableau2[[#All],[Type TRANSPORT]:[% répartition segment 2]],2,FALSE)</f>
        <v>0.7</v>
      </c>
      <c r="J121" s="20">
        <f>Indicateur[[#This Row],[% rep S1]]*Indicateur[[#This Row],[Taux segement 1]]*Indicateur[[#This Row],[Poids T]]*Indicateur[[#This Row],[Distance en KM]]</f>
        <v>2.4184224000000003</v>
      </c>
      <c r="K121" s="20">
        <f>+Indicateur[[#This Row],[% rep S2]]*Indicateur[[#This Row],[Taux Segement 2]]*Indicateur[[#This Row],[Poids T]]*Indicateur[[#This Row],[Distance en KM]]</f>
        <v>2.3771076840000003</v>
      </c>
      <c r="L121" s="20">
        <f>+Indicateur[[#This Row],[Bilan CO2 S2]]+Indicateur[[#This Row],[Bilan CO2 S1]]</f>
        <v>4.795530084000001</v>
      </c>
      <c r="M121" s="21">
        <v>115</v>
      </c>
      <c r="N121" s="5" t="s">
        <v>113</v>
      </c>
      <c r="O121" s="2" t="s">
        <v>114</v>
      </c>
      <c r="P121" s="2" t="s">
        <v>115</v>
      </c>
      <c r="Q121" s="2" t="s">
        <v>10</v>
      </c>
      <c r="R121" s="2" t="s">
        <v>11</v>
      </c>
      <c r="S121" s="2">
        <v>12</v>
      </c>
      <c r="T121" s="2" t="s">
        <v>12</v>
      </c>
      <c r="U121" s="6">
        <v>251.91900000000001</v>
      </c>
      <c r="V121" s="30">
        <f>(VLOOKUP(E121,Table1[#All],4,FALSE)*VLOOKUP(E121,Table1[[#All],[Type TRANSPORT]:[% répartition segment 1]],2,FALSE)+VLOOKUP(E121,Tableau2[#All],4,FALSE)*VLOOKUP(E121,Tableau2[[#All],[Type TRANSPORT]:[% répartition segment 2]],2,FALSE))*U121*C121/1000</f>
        <v>4.7955300840000001</v>
      </c>
    </row>
    <row r="122" spans="1:22" x14ac:dyDescent="0.3">
      <c r="A122" s="2">
        <v>1341139</v>
      </c>
      <c r="B122" s="12">
        <f>+VLOOKUP(Indicateur[[#This Row],[Numero OT]],[1]Raw_data!$D:$E,2,FALSE)</f>
        <v>44279</v>
      </c>
      <c r="C122" s="2">
        <v>110</v>
      </c>
      <c r="D122" s="2">
        <f t="shared" si="1"/>
        <v>0.11</v>
      </c>
      <c r="E122" s="2" t="s">
        <v>19</v>
      </c>
      <c r="F122" s="3">
        <f>+VLOOKUP(E122,Table1[#All],4,FALSE)</f>
        <v>0.16</v>
      </c>
      <c r="G122" s="3">
        <f>+VLOOKUP(E122,Tableau2[#All],4,FALSE)</f>
        <v>6.7400000000000002E-2</v>
      </c>
      <c r="H122" s="4">
        <f>VLOOKUP(E122,Table1[[#All],[Type TRANSPORT]:[% répartition segment 1]],2,FALSE)</f>
        <v>0.3</v>
      </c>
      <c r="I122" s="4">
        <f>VLOOKUP(E122,Tableau2[[#All],[Type TRANSPORT]:[% répartition segment 2]],2,FALSE)</f>
        <v>0.7</v>
      </c>
      <c r="J122" s="20">
        <f>Indicateur[[#This Row],[% rep S1]]*Indicateur[[#This Row],[Taux segement 1]]*Indicateur[[#This Row],[Poids T]]*Indicateur[[#This Row],[Distance en KM]]</f>
        <v>0.88729343999999999</v>
      </c>
      <c r="K122" s="20">
        <f>+Indicateur[[#This Row],[% rep S2]]*Indicateur[[#This Row],[Taux Segement 2]]*Indicateur[[#This Row],[Poids T]]*Indicateur[[#This Row],[Distance en KM]]</f>
        <v>0.87213551039999992</v>
      </c>
      <c r="L122" s="20">
        <f>+Indicateur[[#This Row],[Bilan CO2 S2]]+Indicateur[[#This Row],[Bilan CO2 S1]]</f>
        <v>1.7594289503999998</v>
      </c>
      <c r="M122" s="21">
        <v>95</v>
      </c>
      <c r="N122" s="5" t="s">
        <v>214</v>
      </c>
      <c r="O122" s="2" t="s">
        <v>11</v>
      </c>
      <c r="P122" s="2" t="s">
        <v>215</v>
      </c>
      <c r="Q122" s="2" t="s">
        <v>247</v>
      </c>
      <c r="R122" s="2" t="s">
        <v>189</v>
      </c>
      <c r="S122" s="2">
        <v>8</v>
      </c>
      <c r="T122" s="2" t="s">
        <v>248</v>
      </c>
      <c r="U122" s="6">
        <v>168.048</v>
      </c>
      <c r="V122" s="30">
        <f>(VLOOKUP(E122,Table1[#All],4,FALSE)*VLOOKUP(E122,Table1[[#All],[Type TRANSPORT]:[% répartition segment 1]],2,FALSE)+VLOOKUP(E122,Tableau2[#All],4,FALSE)*VLOOKUP(E122,Tableau2[[#All],[Type TRANSPORT]:[% répartition segment 2]],2,FALSE))*U122*C122/1000</f>
        <v>1.7594289504</v>
      </c>
    </row>
    <row r="123" spans="1:22" x14ac:dyDescent="0.3">
      <c r="A123" s="2">
        <v>1341127</v>
      </c>
      <c r="B123" s="12">
        <f>+VLOOKUP(Indicateur[[#This Row],[Numero OT]],[1]Raw_data!$D:$E,2,FALSE)</f>
        <v>44279</v>
      </c>
      <c r="C123" s="2">
        <v>100</v>
      </c>
      <c r="D123" s="2">
        <f t="shared" si="1"/>
        <v>0.1</v>
      </c>
      <c r="E123" s="2" t="s">
        <v>19</v>
      </c>
      <c r="F123" s="3">
        <f>+VLOOKUP(E123,Table1[#All],4,FALSE)</f>
        <v>0.16</v>
      </c>
      <c r="G123" s="3">
        <f>+VLOOKUP(E123,Tableau2[#All],4,FALSE)</f>
        <v>6.7400000000000002E-2</v>
      </c>
      <c r="H123" s="4">
        <f>VLOOKUP(E123,Table1[[#All],[Type TRANSPORT]:[% répartition segment 1]],2,FALSE)</f>
        <v>0.3</v>
      </c>
      <c r="I123" s="4">
        <f>VLOOKUP(E123,Tableau2[[#All],[Type TRANSPORT]:[% répartition segment 2]],2,FALSE)</f>
        <v>0.7</v>
      </c>
      <c r="J123" s="20">
        <f>Indicateur[[#This Row],[% rep S1]]*Indicateur[[#This Row],[Taux segement 1]]*Indicateur[[#This Row],[Poids T]]*Indicateur[[#This Row],[Distance en KM]]</f>
        <v>1.3643184000000002</v>
      </c>
      <c r="K123" s="20">
        <f>+Indicateur[[#This Row],[% rep S2]]*Indicateur[[#This Row],[Taux Segement 2]]*Indicateur[[#This Row],[Poids T]]*Indicateur[[#This Row],[Distance en KM]]</f>
        <v>1.3410112940000001</v>
      </c>
      <c r="L123" s="20">
        <f>+Indicateur[[#This Row],[Bilan CO2 S2]]+Indicateur[[#This Row],[Bilan CO2 S1]]</f>
        <v>2.7053296940000005</v>
      </c>
      <c r="M123" s="21">
        <v>105</v>
      </c>
      <c r="N123" s="5" t="s">
        <v>214</v>
      </c>
      <c r="O123" s="2" t="s">
        <v>11</v>
      </c>
      <c r="P123" s="2" t="s">
        <v>215</v>
      </c>
      <c r="Q123" s="2" t="s">
        <v>249</v>
      </c>
      <c r="R123" s="2" t="s">
        <v>33</v>
      </c>
      <c r="S123" s="2">
        <v>10</v>
      </c>
      <c r="T123" s="2" t="s">
        <v>250</v>
      </c>
      <c r="U123" s="6">
        <v>284.233</v>
      </c>
      <c r="V123" s="30">
        <f>(VLOOKUP(E123,Table1[#All],4,FALSE)*VLOOKUP(E123,Table1[[#All],[Type TRANSPORT]:[% répartition segment 1]],2,FALSE)+VLOOKUP(E123,Tableau2[#All],4,FALSE)*VLOOKUP(E123,Tableau2[[#All],[Type TRANSPORT]:[% répartition segment 2]],2,FALSE))*U123*C123/1000</f>
        <v>2.705329694</v>
      </c>
    </row>
    <row r="124" spans="1:22" x14ac:dyDescent="0.3">
      <c r="A124" s="2">
        <v>1341132</v>
      </c>
      <c r="B124" s="12">
        <f>+VLOOKUP(Indicateur[[#This Row],[Numero OT]],[1]Raw_data!$D:$E,2,FALSE)</f>
        <v>44279</v>
      </c>
      <c r="C124" s="2">
        <v>100</v>
      </c>
      <c r="D124" s="2">
        <f t="shared" si="1"/>
        <v>0.1</v>
      </c>
      <c r="E124" s="2" t="s">
        <v>19</v>
      </c>
      <c r="F124" s="3">
        <f>+VLOOKUP(E124,Table1[#All],4,FALSE)</f>
        <v>0.16</v>
      </c>
      <c r="G124" s="3">
        <f>+VLOOKUP(E124,Tableau2[#All],4,FALSE)</f>
        <v>6.7400000000000002E-2</v>
      </c>
      <c r="H124" s="4">
        <f>VLOOKUP(E124,Table1[[#All],[Type TRANSPORT]:[% répartition segment 1]],2,FALSE)</f>
        <v>0.3</v>
      </c>
      <c r="I124" s="4">
        <f>VLOOKUP(E124,Tableau2[[#All],[Type TRANSPORT]:[% répartition segment 2]],2,FALSE)</f>
        <v>0.7</v>
      </c>
      <c r="J124" s="20">
        <f>Indicateur[[#This Row],[% rep S1]]*Indicateur[[#This Row],[Taux segement 1]]*Indicateur[[#This Row],[Poids T]]*Indicateur[[#This Row],[Distance en KM]]</f>
        <v>1.2669072000000001</v>
      </c>
      <c r="K124" s="20">
        <f>+Indicateur[[#This Row],[% rep S2]]*Indicateur[[#This Row],[Taux Segement 2]]*Indicateur[[#This Row],[Poids T]]*Indicateur[[#This Row],[Distance en KM]]</f>
        <v>1.245264202</v>
      </c>
      <c r="L124" s="20">
        <f>+Indicateur[[#This Row],[Bilan CO2 S2]]+Indicateur[[#This Row],[Bilan CO2 S1]]</f>
        <v>2.5121714019999999</v>
      </c>
      <c r="M124" s="21">
        <v>139</v>
      </c>
      <c r="N124" s="5" t="s">
        <v>214</v>
      </c>
      <c r="O124" s="2" t="s">
        <v>11</v>
      </c>
      <c r="P124" s="2" t="s">
        <v>215</v>
      </c>
      <c r="Q124" s="2" t="s">
        <v>251</v>
      </c>
      <c r="R124" s="2" t="s">
        <v>252</v>
      </c>
      <c r="S124" s="2">
        <v>12</v>
      </c>
      <c r="T124" s="2" t="s">
        <v>253</v>
      </c>
      <c r="U124" s="6">
        <v>263.93900000000002</v>
      </c>
      <c r="V124" s="30">
        <f>(VLOOKUP(E124,Table1[#All],4,FALSE)*VLOOKUP(E124,Table1[[#All],[Type TRANSPORT]:[% répartition segment 1]],2,FALSE)+VLOOKUP(E124,Tableau2[#All],4,FALSE)*VLOOKUP(E124,Tableau2[[#All],[Type TRANSPORT]:[% répartition segment 2]],2,FALSE))*U124*C124/1000</f>
        <v>2.5121714020000003</v>
      </c>
    </row>
    <row r="125" spans="1:22" x14ac:dyDescent="0.3">
      <c r="A125" s="2">
        <v>1341121</v>
      </c>
      <c r="B125" s="12">
        <f>+VLOOKUP(Indicateur[[#This Row],[Numero OT]],[1]Raw_data!$D:$E,2,FALSE)</f>
        <v>44279</v>
      </c>
      <c r="C125" s="2">
        <v>100</v>
      </c>
      <c r="D125" s="2">
        <f t="shared" si="1"/>
        <v>0.1</v>
      </c>
      <c r="E125" s="2" t="s">
        <v>6</v>
      </c>
      <c r="F125" s="3">
        <f>+VLOOKUP(E125,Table1[#All],4,FALSE)</f>
        <v>0.16</v>
      </c>
      <c r="G125" s="3">
        <f>+VLOOKUP(E125,Tableau2[#All],4,FALSE)</f>
        <v>6.7400000000000002E-2</v>
      </c>
      <c r="H125" s="4">
        <f>VLOOKUP(E125,Table1[[#All],[Type TRANSPORT]:[% répartition segment 1]],2,FALSE)</f>
        <v>0.3</v>
      </c>
      <c r="I125" s="4">
        <f>VLOOKUP(E125,Tableau2[[#All],[Type TRANSPORT]:[% répartition segment 2]],2,FALSE)</f>
        <v>0.7</v>
      </c>
      <c r="J125" s="20">
        <f>Indicateur[[#This Row],[% rep S1]]*Indicateur[[#This Row],[Taux segement 1]]*Indicateur[[#This Row],[Poids T]]*Indicateur[[#This Row],[Distance en KM]]</f>
        <v>3.5541360000000006</v>
      </c>
      <c r="K125" s="20">
        <f>+Indicateur[[#This Row],[% rep S2]]*Indicateur[[#This Row],[Taux Segement 2]]*Indicateur[[#This Row],[Poids T]]*Indicateur[[#This Row],[Distance en KM]]</f>
        <v>3.4934195100000003</v>
      </c>
      <c r="L125" s="20">
        <f>+Indicateur[[#This Row],[Bilan CO2 S2]]+Indicateur[[#This Row],[Bilan CO2 S1]]</f>
        <v>7.0475555100000005</v>
      </c>
      <c r="M125" s="21">
        <v>150</v>
      </c>
      <c r="N125" s="5" t="s">
        <v>214</v>
      </c>
      <c r="O125" s="2" t="s">
        <v>11</v>
      </c>
      <c r="P125" s="2" t="s">
        <v>215</v>
      </c>
      <c r="Q125" s="2" t="s">
        <v>216</v>
      </c>
      <c r="R125" s="2" t="s">
        <v>8</v>
      </c>
      <c r="S125" s="2">
        <v>14</v>
      </c>
      <c r="T125" s="2" t="s">
        <v>217</v>
      </c>
      <c r="U125" s="6">
        <v>740.44500000000005</v>
      </c>
      <c r="V125" s="30">
        <f>(VLOOKUP(E125,Table1[#All],4,FALSE)*VLOOKUP(E125,Table1[[#All],[Type TRANSPORT]:[% répartition segment 1]],2,FALSE)+VLOOKUP(E125,Tableau2[#All],4,FALSE)*VLOOKUP(E125,Tableau2[[#All],[Type TRANSPORT]:[% répartition segment 2]],2,FALSE))*U125*C125/1000</f>
        <v>7.0475555100000014</v>
      </c>
    </row>
    <row r="126" spans="1:22" x14ac:dyDescent="0.3">
      <c r="A126" s="2">
        <v>1340284</v>
      </c>
      <c r="B126" s="12">
        <f>+VLOOKUP(Indicateur[[#This Row],[Numero OT]],[1]Raw_data!$D:$E,2,FALSE)</f>
        <v>44279</v>
      </c>
      <c r="C126" s="2">
        <v>750</v>
      </c>
      <c r="D126" s="2">
        <f t="shared" si="1"/>
        <v>0.75</v>
      </c>
      <c r="E126" s="2" t="s">
        <v>19</v>
      </c>
      <c r="F126" s="3">
        <f>+VLOOKUP(E126,Table1[#All],4,FALSE)</f>
        <v>0.16</v>
      </c>
      <c r="G126" s="3">
        <f>+VLOOKUP(E126,Tableau2[#All],4,FALSE)</f>
        <v>6.7400000000000002E-2</v>
      </c>
      <c r="H126" s="4">
        <f>VLOOKUP(E126,Table1[[#All],[Type TRANSPORT]:[% répartition segment 1]],2,FALSE)</f>
        <v>0.3</v>
      </c>
      <c r="I126" s="4">
        <f>VLOOKUP(E126,Tableau2[[#All],[Type TRANSPORT]:[% répartition segment 2]],2,FALSE)</f>
        <v>0.7</v>
      </c>
      <c r="J126" s="20">
        <f>Indicateur[[#This Row],[% rep S1]]*Indicateur[[#This Row],[Taux segement 1]]*Indicateur[[#This Row],[Poids T]]*Indicateur[[#This Row],[Distance en KM]]</f>
        <v>7.5264840000000008</v>
      </c>
      <c r="K126" s="20">
        <f>+Indicateur[[#This Row],[% rep S2]]*Indicateur[[#This Row],[Taux Segement 2]]*Indicateur[[#This Row],[Poids T]]*Indicateur[[#This Row],[Distance en KM]]</f>
        <v>7.3979065649999995</v>
      </c>
      <c r="L126" s="20">
        <f>+Indicateur[[#This Row],[Bilan CO2 S2]]+Indicateur[[#This Row],[Bilan CO2 S1]]</f>
        <v>14.924390564999999</v>
      </c>
      <c r="M126" s="21">
        <v>165</v>
      </c>
      <c r="N126" s="5" t="s">
        <v>414</v>
      </c>
      <c r="O126" s="2" t="s">
        <v>93</v>
      </c>
      <c r="P126" s="2" t="s">
        <v>415</v>
      </c>
      <c r="Q126" s="2" t="s">
        <v>245</v>
      </c>
      <c r="R126" s="2" t="s">
        <v>123</v>
      </c>
      <c r="S126" s="2">
        <v>10</v>
      </c>
      <c r="T126" s="2" t="s">
        <v>246</v>
      </c>
      <c r="U126" s="6">
        <v>209.06899999999999</v>
      </c>
      <c r="V126" s="30">
        <f>(VLOOKUP(E126,Table1[#All],4,FALSE)*VLOOKUP(E126,Table1[[#All],[Type TRANSPORT]:[% répartition segment 1]],2,FALSE)+VLOOKUP(E126,Tableau2[#All],4,FALSE)*VLOOKUP(E126,Tableau2[[#All],[Type TRANSPORT]:[% répartition segment 2]],2,FALSE))*U126*C126/1000</f>
        <v>14.924390564999999</v>
      </c>
    </row>
    <row r="127" spans="1:22" x14ac:dyDescent="0.3">
      <c r="A127" s="2">
        <v>1340627</v>
      </c>
      <c r="B127" s="12">
        <f>+VLOOKUP(Indicateur[[#This Row],[Numero OT]],[1]Raw_data!$D:$E,2,FALSE)</f>
        <v>44280</v>
      </c>
      <c r="C127" s="2">
        <v>200</v>
      </c>
      <c r="D127" s="2">
        <f t="shared" si="1"/>
        <v>0.2</v>
      </c>
      <c r="E127" s="2" t="s">
        <v>19</v>
      </c>
      <c r="F127" s="3">
        <f>+VLOOKUP(E127,Table1[#All],4,FALSE)</f>
        <v>0.16</v>
      </c>
      <c r="G127" s="3">
        <f>+VLOOKUP(E127,Tableau2[#All],4,FALSE)</f>
        <v>6.7400000000000002E-2</v>
      </c>
      <c r="H127" s="4">
        <f>VLOOKUP(E127,Table1[[#All],[Type TRANSPORT]:[% répartition segment 1]],2,FALSE)</f>
        <v>0.3</v>
      </c>
      <c r="I127" s="4">
        <f>VLOOKUP(E127,Tableau2[[#All],[Type TRANSPORT]:[% répartition segment 2]],2,FALSE)</f>
        <v>0.7</v>
      </c>
      <c r="J127" s="20">
        <f>Indicateur[[#This Row],[% rep S1]]*Indicateur[[#This Row],[Taux segement 1]]*Indicateur[[#This Row],[Poids T]]*Indicateur[[#This Row],[Distance en KM]]</f>
        <v>4.958150400000001</v>
      </c>
      <c r="K127" s="20">
        <f>+Indicateur[[#This Row],[% rep S2]]*Indicateur[[#This Row],[Taux Segement 2]]*Indicateur[[#This Row],[Poids T]]*Indicateur[[#This Row],[Distance en KM]]</f>
        <v>4.8734486640000005</v>
      </c>
      <c r="L127" s="20">
        <f>+Indicateur[[#This Row],[Bilan CO2 S2]]+Indicateur[[#This Row],[Bilan CO2 S1]]</f>
        <v>9.8315990640000024</v>
      </c>
      <c r="M127" s="21">
        <v>220</v>
      </c>
      <c r="N127" s="5" t="s">
        <v>175</v>
      </c>
      <c r="O127" s="2" t="s">
        <v>154</v>
      </c>
      <c r="P127" s="2" t="s">
        <v>174</v>
      </c>
      <c r="Q127" s="2" t="s">
        <v>10</v>
      </c>
      <c r="R127" s="2" t="s">
        <v>11</v>
      </c>
      <c r="S127" s="2">
        <v>12</v>
      </c>
      <c r="T127" s="2" t="s">
        <v>12</v>
      </c>
      <c r="U127" s="6">
        <v>516.47400000000005</v>
      </c>
      <c r="V127" s="30">
        <f>(VLOOKUP(E127,Table1[#All],4,FALSE)*VLOOKUP(E127,Table1[[#All],[Type TRANSPORT]:[% répartition segment 1]],2,FALSE)+VLOOKUP(E127,Tableau2[#All],4,FALSE)*VLOOKUP(E127,Tableau2[[#All],[Type TRANSPORT]:[% répartition segment 2]],2,FALSE))*U127*C127/1000</f>
        <v>9.8315990640000024</v>
      </c>
    </row>
    <row r="128" spans="1:22" x14ac:dyDescent="0.3">
      <c r="A128" s="2">
        <v>1340621</v>
      </c>
      <c r="B128" s="12">
        <f>+VLOOKUP(Indicateur[[#This Row],[Numero OT]],[1]Raw_data!$D:$E,2,FALSE)</f>
        <v>44281</v>
      </c>
      <c r="C128" s="2">
        <v>250</v>
      </c>
      <c r="D128" s="2">
        <f t="shared" si="1"/>
        <v>0.25</v>
      </c>
      <c r="E128" s="2" t="s">
        <v>6</v>
      </c>
      <c r="F128" s="3">
        <f>+VLOOKUP(E128,Table1[#All],4,FALSE)</f>
        <v>0.16</v>
      </c>
      <c r="G128" s="3">
        <f>+VLOOKUP(E128,Tableau2[#All],4,FALSE)</f>
        <v>6.7400000000000002E-2</v>
      </c>
      <c r="H128" s="4">
        <f>VLOOKUP(E128,Table1[[#All],[Type TRANSPORT]:[% répartition segment 1]],2,FALSE)</f>
        <v>0.3</v>
      </c>
      <c r="I128" s="4">
        <f>VLOOKUP(E128,Tableau2[[#All],[Type TRANSPORT]:[% répartition segment 2]],2,FALSE)</f>
        <v>0.7</v>
      </c>
      <c r="J128" s="20">
        <f>Indicateur[[#This Row],[% rep S1]]*Indicateur[[#This Row],[Taux segement 1]]*Indicateur[[#This Row],[Poids T]]*Indicateur[[#This Row],[Distance en KM]]</f>
        <v>6.4983119999999994</v>
      </c>
      <c r="K128" s="20">
        <f>+Indicateur[[#This Row],[% rep S2]]*Indicateur[[#This Row],[Taux Segement 2]]*Indicateur[[#This Row],[Poids T]]*Indicateur[[#This Row],[Distance en KM]]</f>
        <v>6.3872991699999995</v>
      </c>
      <c r="L128" s="20">
        <f>+Indicateur[[#This Row],[Bilan CO2 S2]]+Indicateur[[#This Row],[Bilan CO2 S1]]</f>
        <v>12.885611169999999</v>
      </c>
      <c r="M128" s="21">
        <v>115</v>
      </c>
      <c r="N128" s="5" t="s">
        <v>35</v>
      </c>
      <c r="O128" s="2" t="s">
        <v>36</v>
      </c>
      <c r="P128" s="2" t="s">
        <v>37</v>
      </c>
      <c r="Q128" s="2" t="s">
        <v>10</v>
      </c>
      <c r="R128" s="2" t="s">
        <v>11</v>
      </c>
      <c r="S128" s="2">
        <v>12</v>
      </c>
      <c r="T128" s="2" t="s">
        <v>12</v>
      </c>
      <c r="U128" s="6">
        <v>541.52599999999995</v>
      </c>
      <c r="V128" s="30">
        <f>(VLOOKUP(E128,Table1[#All],4,FALSE)*VLOOKUP(E128,Table1[[#All],[Type TRANSPORT]:[% répartition segment 1]],2,FALSE)+VLOOKUP(E128,Tableau2[#All],4,FALSE)*VLOOKUP(E128,Tableau2[[#All],[Type TRANSPORT]:[% répartition segment 2]],2,FALSE))*U128*C128/1000</f>
        <v>12.885611169999999</v>
      </c>
    </row>
    <row r="129" spans="1:22" x14ac:dyDescent="0.3">
      <c r="A129" s="2">
        <v>1341084</v>
      </c>
      <c r="B129" s="12">
        <f>+VLOOKUP(Indicateur[[#This Row],[Numero OT]],[1]Raw_data!$D:$E,2,FALSE)</f>
        <v>44281</v>
      </c>
      <c r="C129" s="2">
        <v>200</v>
      </c>
      <c r="D129" s="2">
        <f t="shared" si="1"/>
        <v>0.2</v>
      </c>
      <c r="E129" s="2" t="s">
        <v>6</v>
      </c>
      <c r="F129" s="3">
        <f>+VLOOKUP(E129,Table1[#All],4,FALSE)</f>
        <v>0.16</v>
      </c>
      <c r="G129" s="3">
        <f>+VLOOKUP(E129,Tableau2[#All],4,FALSE)</f>
        <v>6.7400000000000002E-2</v>
      </c>
      <c r="H129" s="4">
        <f>VLOOKUP(E129,Table1[[#All],[Type TRANSPORT]:[% répartition segment 1]],2,FALSE)</f>
        <v>0.3</v>
      </c>
      <c r="I129" s="4">
        <f>VLOOKUP(E129,Tableau2[[#All],[Type TRANSPORT]:[% répartition segment 2]],2,FALSE)</f>
        <v>0.7</v>
      </c>
      <c r="J129" s="20">
        <f>Indicateur[[#This Row],[% rep S1]]*Indicateur[[#This Row],[Taux segement 1]]*Indicateur[[#This Row],[Poids T]]*Indicateur[[#This Row],[Distance en KM]]</f>
        <v>3.6536256000000003</v>
      </c>
      <c r="K129" s="20">
        <f>+Indicateur[[#This Row],[% rep S2]]*Indicateur[[#This Row],[Taux Segement 2]]*Indicateur[[#This Row],[Poids T]]*Indicateur[[#This Row],[Distance en KM]]</f>
        <v>3.5912094960000003</v>
      </c>
      <c r="L129" s="20">
        <f>+Indicateur[[#This Row],[Bilan CO2 S2]]+Indicateur[[#This Row],[Bilan CO2 S1]]</f>
        <v>7.244835096000001</v>
      </c>
      <c r="M129" s="21">
        <v>110.58</v>
      </c>
      <c r="N129" s="5" t="s">
        <v>60</v>
      </c>
      <c r="O129" s="2" t="s">
        <v>61</v>
      </c>
      <c r="P129" s="2" t="s">
        <v>62</v>
      </c>
      <c r="Q129" s="2" t="s">
        <v>10</v>
      </c>
      <c r="R129" s="2" t="s">
        <v>11</v>
      </c>
      <c r="S129" s="2">
        <v>12</v>
      </c>
      <c r="T129" s="2" t="s">
        <v>12</v>
      </c>
      <c r="U129" s="6">
        <v>380.58600000000001</v>
      </c>
      <c r="V129" s="30">
        <f>(VLOOKUP(E129,Table1[#All],4,FALSE)*VLOOKUP(E129,Table1[[#All],[Type TRANSPORT]:[% répartition segment 1]],2,FALSE)+VLOOKUP(E129,Tableau2[#All],4,FALSE)*VLOOKUP(E129,Tableau2[[#All],[Type TRANSPORT]:[% répartition segment 2]],2,FALSE))*U129*C129/1000</f>
        <v>7.2448350960000001</v>
      </c>
    </row>
    <row r="130" spans="1:22" x14ac:dyDescent="0.3">
      <c r="A130" s="2">
        <v>1339044</v>
      </c>
      <c r="B130" s="12">
        <f>+VLOOKUP(Indicateur[[#This Row],[Numero OT]],[1]Raw_data!$D:$E,2,FALSE)</f>
        <v>44281</v>
      </c>
      <c r="C130" s="2">
        <v>400</v>
      </c>
      <c r="D130" s="2">
        <f t="shared" ref="D130:D193" si="2">+C130/1000</f>
        <v>0.4</v>
      </c>
      <c r="E130" s="2" t="s">
        <v>6</v>
      </c>
      <c r="F130" s="3">
        <f>+VLOOKUP(E130,Table1[#All],4,FALSE)</f>
        <v>0.16</v>
      </c>
      <c r="G130" s="3">
        <f>+VLOOKUP(E130,Tableau2[#All],4,FALSE)</f>
        <v>6.7400000000000002E-2</v>
      </c>
      <c r="H130" s="4">
        <f>VLOOKUP(E130,Table1[[#All],[Type TRANSPORT]:[% répartition segment 1]],2,FALSE)</f>
        <v>0.3</v>
      </c>
      <c r="I130" s="4">
        <f>VLOOKUP(E130,Tableau2[[#All],[Type TRANSPORT]:[% répartition segment 2]],2,FALSE)</f>
        <v>0.7</v>
      </c>
      <c r="J130" s="20">
        <f>Indicateur[[#This Row],[% rep S1]]*Indicateur[[#This Row],[Taux segement 1]]*Indicateur[[#This Row],[Poids T]]*Indicateur[[#This Row],[Distance en KM]]</f>
        <v>5.347142400000001</v>
      </c>
      <c r="K130" s="20">
        <f>+Indicateur[[#This Row],[% rep S2]]*Indicateur[[#This Row],[Taux Segement 2]]*Indicateur[[#This Row],[Poids T]]*Indicateur[[#This Row],[Distance en KM]]</f>
        <v>5.2557953839999998</v>
      </c>
      <c r="L130" s="20">
        <f>+Indicateur[[#This Row],[Bilan CO2 S2]]+Indicateur[[#This Row],[Bilan CO2 S1]]</f>
        <v>10.602937784000002</v>
      </c>
      <c r="M130" s="21">
        <v>158</v>
      </c>
      <c r="N130" s="5" t="s">
        <v>168</v>
      </c>
      <c r="O130" s="2" t="s">
        <v>151</v>
      </c>
      <c r="P130" s="2" t="s">
        <v>169</v>
      </c>
      <c r="Q130" s="2" t="s">
        <v>10</v>
      </c>
      <c r="R130" s="2" t="s">
        <v>11</v>
      </c>
      <c r="S130" s="2">
        <v>12</v>
      </c>
      <c r="T130" s="2" t="s">
        <v>12</v>
      </c>
      <c r="U130" s="6">
        <v>278.49700000000001</v>
      </c>
      <c r="V130" s="30">
        <f>(VLOOKUP(E130,Table1[#All],4,FALSE)*VLOOKUP(E130,Table1[[#All],[Type TRANSPORT]:[% répartition segment 1]],2,FALSE)+VLOOKUP(E130,Tableau2[#All],4,FALSE)*VLOOKUP(E130,Tableau2[[#All],[Type TRANSPORT]:[% répartition segment 2]],2,FALSE))*U130*C130/1000</f>
        <v>10.602937784000002</v>
      </c>
    </row>
    <row r="131" spans="1:22" x14ac:dyDescent="0.3">
      <c r="A131" s="2">
        <v>1341743</v>
      </c>
      <c r="B131" s="12">
        <f>+VLOOKUP(Indicateur[[#This Row],[Numero OT]],[1]Raw_data!$D:$E,2,FALSE)</f>
        <v>44284</v>
      </c>
      <c r="C131" s="2">
        <v>200</v>
      </c>
      <c r="D131" s="2">
        <f t="shared" si="2"/>
        <v>0.2</v>
      </c>
      <c r="E131" s="2" t="s">
        <v>6</v>
      </c>
      <c r="F131" s="3">
        <f>+VLOOKUP(E131,Table1[#All],4,FALSE)</f>
        <v>0.16</v>
      </c>
      <c r="G131" s="3">
        <f>+VLOOKUP(E131,Tableau2[#All],4,FALSE)</f>
        <v>6.7400000000000002E-2</v>
      </c>
      <c r="H131" s="4">
        <f>VLOOKUP(E131,Table1[[#All],[Type TRANSPORT]:[% répartition segment 1]],2,FALSE)</f>
        <v>0.3</v>
      </c>
      <c r="I131" s="4">
        <f>VLOOKUP(E131,Tableau2[[#All],[Type TRANSPORT]:[% répartition segment 2]],2,FALSE)</f>
        <v>0.7</v>
      </c>
      <c r="J131" s="20">
        <f>Indicateur[[#This Row],[% rep S1]]*Indicateur[[#This Row],[Taux segement 1]]*Indicateur[[#This Row],[Poids T]]*Indicateur[[#This Row],[Distance en KM]]</f>
        <v>2.4772128000000002</v>
      </c>
      <c r="K131" s="20">
        <f>+Indicateur[[#This Row],[% rep S2]]*Indicateur[[#This Row],[Taux Segement 2]]*Indicateur[[#This Row],[Poids T]]*Indicateur[[#This Row],[Distance en KM]]</f>
        <v>2.4348937479999999</v>
      </c>
      <c r="L131" s="20">
        <f>+Indicateur[[#This Row],[Bilan CO2 S2]]+Indicateur[[#This Row],[Bilan CO2 S1]]</f>
        <v>4.9121065480000006</v>
      </c>
      <c r="M131" s="21">
        <v>137.5</v>
      </c>
      <c r="N131" s="5" t="s">
        <v>191</v>
      </c>
      <c r="O131" s="2" t="s">
        <v>192</v>
      </c>
      <c r="P131" s="2" t="s">
        <v>193</v>
      </c>
      <c r="Q131" s="2" t="s">
        <v>10</v>
      </c>
      <c r="R131" s="2" t="s">
        <v>11</v>
      </c>
      <c r="S131" s="2">
        <v>12</v>
      </c>
      <c r="T131" s="2" t="s">
        <v>12</v>
      </c>
      <c r="U131" s="6">
        <v>258.04300000000001</v>
      </c>
      <c r="V131" s="30">
        <f>(VLOOKUP(E131,Table1[#All],4,FALSE)*VLOOKUP(E131,Table1[[#All],[Type TRANSPORT]:[% répartition segment 1]],2,FALSE)+VLOOKUP(E131,Tableau2[#All],4,FALSE)*VLOOKUP(E131,Tableau2[[#All],[Type TRANSPORT]:[% répartition segment 2]],2,FALSE))*U131*C131/1000</f>
        <v>4.9121065479999997</v>
      </c>
    </row>
    <row r="132" spans="1:22" x14ac:dyDescent="0.3">
      <c r="A132" s="2">
        <v>1342278</v>
      </c>
      <c r="B132" s="12">
        <f>+VLOOKUP(Indicateur[[#This Row],[Numero OT]],[1]Raw_data!$D:$E,2,FALSE)</f>
        <v>44284</v>
      </c>
      <c r="C132" s="2">
        <v>200</v>
      </c>
      <c r="D132" s="2">
        <f t="shared" si="2"/>
        <v>0.2</v>
      </c>
      <c r="E132" s="2" t="s">
        <v>6</v>
      </c>
      <c r="F132" s="3">
        <f>+VLOOKUP(E132,Table1[#All],4,FALSE)</f>
        <v>0.16</v>
      </c>
      <c r="G132" s="3">
        <f>+VLOOKUP(E132,Tableau2[#All],4,FALSE)</f>
        <v>6.7400000000000002E-2</v>
      </c>
      <c r="H132" s="4">
        <f>VLOOKUP(E132,Table1[[#All],[Type TRANSPORT]:[% répartition segment 1]],2,FALSE)</f>
        <v>0.3</v>
      </c>
      <c r="I132" s="4">
        <f>VLOOKUP(E132,Tableau2[[#All],[Type TRANSPORT]:[% répartition segment 2]],2,FALSE)</f>
        <v>0.7</v>
      </c>
      <c r="J132" s="20">
        <f>Indicateur[[#This Row],[% rep S1]]*Indicateur[[#This Row],[Taux segement 1]]*Indicateur[[#This Row],[Poids T]]*Indicateur[[#This Row],[Distance en KM]]</f>
        <v>5.1953279999999999</v>
      </c>
      <c r="K132" s="20">
        <f>+Indicateur[[#This Row],[% rep S2]]*Indicateur[[#This Row],[Taux Segement 2]]*Indicateur[[#This Row],[Poids T]]*Indicateur[[#This Row],[Distance en KM]]</f>
        <v>5.1065744799999999</v>
      </c>
      <c r="L132" s="20">
        <f>+Indicateur[[#This Row],[Bilan CO2 S2]]+Indicateur[[#This Row],[Bilan CO2 S1]]</f>
        <v>10.301902479999999</v>
      </c>
      <c r="M132" s="21">
        <v>123</v>
      </c>
      <c r="N132" s="5" t="s">
        <v>214</v>
      </c>
      <c r="O132" s="2" t="s">
        <v>11</v>
      </c>
      <c r="P132" s="2" t="s">
        <v>215</v>
      </c>
      <c r="Q132" s="2" t="s">
        <v>133</v>
      </c>
      <c r="R132" s="2" t="s">
        <v>36</v>
      </c>
      <c r="S132" s="2">
        <v>20</v>
      </c>
      <c r="T132" s="2" t="s">
        <v>134</v>
      </c>
      <c r="U132" s="6">
        <v>541.17999999999995</v>
      </c>
      <c r="V132" s="30">
        <f>(VLOOKUP(E132,Table1[#All],4,FALSE)*VLOOKUP(E132,Table1[[#All],[Type TRANSPORT]:[% répartition segment 1]],2,FALSE)+VLOOKUP(E132,Tableau2[#All],4,FALSE)*VLOOKUP(E132,Tableau2[[#All],[Type TRANSPORT]:[% répartition segment 2]],2,FALSE))*U132*C132/1000</f>
        <v>10.301902479999999</v>
      </c>
    </row>
    <row r="133" spans="1:22" x14ac:dyDescent="0.3">
      <c r="A133" s="2">
        <v>1341989</v>
      </c>
      <c r="B133" s="12">
        <f>+VLOOKUP(Indicateur[[#This Row],[Numero OT]],[1]Raw_data!$D:$E,2,FALSE)</f>
        <v>44284</v>
      </c>
      <c r="C133" s="2">
        <v>750</v>
      </c>
      <c r="D133" s="2">
        <f t="shared" si="2"/>
        <v>0.75</v>
      </c>
      <c r="E133" s="2" t="s">
        <v>19</v>
      </c>
      <c r="F133" s="3">
        <f>+VLOOKUP(E133,Table1[#All],4,FALSE)</f>
        <v>0.16</v>
      </c>
      <c r="G133" s="3">
        <f>+VLOOKUP(E133,Tableau2[#All],4,FALSE)</f>
        <v>6.7400000000000002E-2</v>
      </c>
      <c r="H133" s="4">
        <f>VLOOKUP(E133,Table1[[#All],[Type TRANSPORT]:[% répartition segment 1]],2,FALSE)</f>
        <v>0.3</v>
      </c>
      <c r="I133" s="4">
        <f>VLOOKUP(E133,Tableau2[[#All],[Type TRANSPORT]:[% répartition segment 2]],2,FALSE)</f>
        <v>0.7</v>
      </c>
      <c r="J133" s="20">
        <f>Indicateur[[#This Row],[% rep S1]]*Indicateur[[#This Row],[Taux segement 1]]*Indicateur[[#This Row],[Poids T]]*Indicateur[[#This Row],[Distance en KM]]</f>
        <v>11.902788000000001</v>
      </c>
      <c r="K133" s="20">
        <f>+Indicateur[[#This Row],[% rep S2]]*Indicateur[[#This Row],[Taux Segement 2]]*Indicateur[[#This Row],[Poids T]]*Indicateur[[#This Row],[Distance en KM]]</f>
        <v>11.699448705</v>
      </c>
      <c r="L133" s="20">
        <f>+Indicateur[[#This Row],[Bilan CO2 S2]]+Indicateur[[#This Row],[Bilan CO2 S1]]</f>
        <v>23.602236705000003</v>
      </c>
      <c r="M133" s="21">
        <v>182</v>
      </c>
      <c r="N133" s="5" t="s">
        <v>414</v>
      </c>
      <c r="O133" s="2" t="s">
        <v>93</v>
      </c>
      <c r="P133" s="2" t="s">
        <v>415</v>
      </c>
      <c r="Q133" s="2" t="s">
        <v>104</v>
      </c>
      <c r="R133" s="2" t="s">
        <v>24</v>
      </c>
      <c r="S133" s="2">
        <v>12</v>
      </c>
      <c r="T133" s="2" t="s">
        <v>105</v>
      </c>
      <c r="U133" s="6">
        <v>330.63299999999998</v>
      </c>
      <c r="V133" s="30">
        <f>(VLOOKUP(E133,Table1[#All],4,FALSE)*VLOOKUP(E133,Table1[[#All],[Type TRANSPORT]:[% répartition segment 1]],2,FALSE)+VLOOKUP(E133,Tableau2[#All],4,FALSE)*VLOOKUP(E133,Tableau2[[#All],[Type TRANSPORT]:[% répartition segment 2]],2,FALSE))*U133*C133/1000</f>
        <v>23.602236704999999</v>
      </c>
    </row>
    <row r="134" spans="1:22" x14ac:dyDescent="0.3">
      <c r="A134" s="2">
        <v>1342186</v>
      </c>
      <c r="B134" s="12">
        <f>+VLOOKUP(Indicateur[[#This Row],[Numero OT]],[1]Raw_data!$D:$E,2,FALSE)</f>
        <v>44285</v>
      </c>
      <c r="C134" s="2">
        <v>600</v>
      </c>
      <c r="D134" s="2">
        <f t="shared" si="2"/>
        <v>0.6</v>
      </c>
      <c r="E134" s="2" t="s">
        <v>19</v>
      </c>
      <c r="F134" s="3">
        <f>+VLOOKUP(E134,Table1[#All],4,FALSE)</f>
        <v>0.16</v>
      </c>
      <c r="G134" s="3">
        <f>+VLOOKUP(E134,Tableau2[#All],4,FALSE)</f>
        <v>6.7400000000000002E-2</v>
      </c>
      <c r="H134" s="4">
        <f>VLOOKUP(E134,Table1[[#All],[Type TRANSPORT]:[% répartition segment 1]],2,FALSE)</f>
        <v>0.3</v>
      </c>
      <c r="I134" s="4">
        <f>VLOOKUP(E134,Tableau2[[#All],[Type TRANSPORT]:[% répartition segment 2]],2,FALSE)</f>
        <v>0.7</v>
      </c>
      <c r="J134" s="20">
        <f>Indicateur[[#This Row],[% rep S1]]*Indicateur[[#This Row],[Taux segement 1]]*Indicateur[[#This Row],[Poids T]]*Indicateur[[#This Row],[Distance en KM]]</f>
        <v>14.993625599999998</v>
      </c>
      <c r="K134" s="20">
        <f>+Indicateur[[#This Row],[% rep S2]]*Indicateur[[#This Row],[Taux Segement 2]]*Indicateur[[#This Row],[Poids T]]*Indicateur[[#This Row],[Distance en KM]]</f>
        <v>14.737484495999999</v>
      </c>
      <c r="L134" s="20">
        <f>+Indicateur[[#This Row],[Bilan CO2 S2]]+Indicateur[[#This Row],[Bilan CO2 S1]]</f>
        <v>29.731110095999995</v>
      </c>
      <c r="M134" s="21">
        <v>182</v>
      </c>
      <c r="N134" s="5" t="s">
        <v>23</v>
      </c>
      <c r="O134" s="2" t="s">
        <v>24</v>
      </c>
      <c r="P134" s="2" t="s">
        <v>25</v>
      </c>
      <c r="Q134" s="2" t="s">
        <v>26</v>
      </c>
      <c r="R134" s="2" t="s">
        <v>27</v>
      </c>
      <c r="S134" s="2">
        <v>12</v>
      </c>
      <c r="T134" s="2" t="s">
        <v>28</v>
      </c>
      <c r="U134" s="6">
        <v>520.61199999999997</v>
      </c>
      <c r="V134" s="30">
        <f>(VLOOKUP(E134,Table1[#All],4,FALSE)*VLOOKUP(E134,Table1[[#All],[Type TRANSPORT]:[% répartition segment 1]],2,FALSE)+VLOOKUP(E134,Tableau2[#All],4,FALSE)*VLOOKUP(E134,Tableau2[[#All],[Type TRANSPORT]:[% répartition segment 2]],2,FALSE))*U134*C134/1000</f>
        <v>29.731110095999998</v>
      </c>
    </row>
    <row r="135" spans="1:22" x14ac:dyDescent="0.3">
      <c r="A135" s="2">
        <v>1342383</v>
      </c>
      <c r="B135" s="12">
        <f>+VLOOKUP(Indicateur[[#This Row],[Numero OT]],[1]Raw_data!$D:$E,2,FALSE)</f>
        <v>44285</v>
      </c>
      <c r="C135" s="2">
        <v>200</v>
      </c>
      <c r="D135" s="2">
        <f t="shared" si="2"/>
        <v>0.2</v>
      </c>
      <c r="E135" s="2" t="s">
        <v>6</v>
      </c>
      <c r="F135" s="3">
        <f>+VLOOKUP(E135,Table1[#All],4,FALSE)</f>
        <v>0.16</v>
      </c>
      <c r="G135" s="3">
        <f>+VLOOKUP(E135,Tableau2[#All],4,FALSE)</f>
        <v>6.7400000000000002E-2</v>
      </c>
      <c r="H135" s="4">
        <f>VLOOKUP(E135,Table1[[#All],[Type TRANSPORT]:[% répartition segment 1]],2,FALSE)</f>
        <v>0.3</v>
      </c>
      <c r="I135" s="4">
        <f>VLOOKUP(E135,Tableau2[[#All],[Type TRANSPORT]:[% répartition segment 2]],2,FALSE)</f>
        <v>0.7</v>
      </c>
      <c r="J135" s="20">
        <f>Indicateur[[#This Row],[% rep S1]]*Indicateur[[#This Row],[Taux segement 1]]*Indicateur[[#This Row],[Poids T]]*Indicateur[[#This Row],[Distance en KM]]</f>
        <v>2.4026688000000003</v>
      </c>
      <c r="K135" s="20">
        <f>+Indicateur[[#This Row],[% rep S2]]*Indicateur[[#This Row],[Taux Segement 2]]*Indicateur[[#This Row],[Poids T]]*Indicateur[[#This Row],[Distance en KM]]</f>
        <v>2.3616232079999997</v>
      </c>
      <c r="L135" s="20">
        <f>+Indicateur[[#This Row],[Bilan CO2 S2]]+Indicateur[[#This Row],[Bilan CO2 S1]]</f>
        <v>4.764292008</v>
      </c>
      <c r="M135" s="21">
        <v>115</v>
      </c>
      <c r="N135" s="5" t="s">
        <v>125</v>
      </c>
      <c r="O135" s="2" t="s">
        <v>126</v>
      </c>
      <c r="P135" s="2" t="s">
        <v>127</v>
      </c>
      <c r="Q135" s="2" t="s">
        <v>10</v>
      </c>
      <c r="R135" s="2" t="s">
        <v>11</v>
      </c>
      <c r="S135" s="2">
        <v>12</v>
      </c>
      <c r="T135" s="2" t="s">
        <v>12</v>
      </c>
      <c r="U135" s="6">
        <v>250.27799999999999</v>
      </c>
      <c r="V135" s="30">
        <f>(VLOOKUP(E135,Table1[#All],4,FALSE)*VLOOKUP(E135,Table1[[#All],[Type TRANSPORT]:[% répartition segment 1]],2,FALSE)+VLOOKUP(E135,Tableau2[#All],4,FALSE)*VLOOKUP(E135,Tableau2[[#All],[Type TRANSPORT]:[% répartition segment 2]],2,FALSE))*U135*C135/1000</f>
        <v>4.7642920079999991</v>
      </c>
    </row>
    <row r="136" spans="1:22" x14ac:dyDescent="0.3">
      <c r="A136" s="2">
        <v>1342772</v>
      </c>
      <c r="B136" s="12">
        <f>+VLOOKUP(Indicateur[[#This Row],[Numero OT]],[1]Raw_data!$D:$E,2,FALSE)</f>
        <v>44285</v>
      </c>
      <c r="C136" s="2">
        <v>120</v>
      </c>
      <c r="D136" s="2">
        <f t="shared" si="2"/>
        <v>0.12</v>
      </c>
      <c r="E136" s="2" t="s">
        <v>19</v>
      </c>
      <c r="F136" s="3">
        <f>+VLOOKUP(E136,Table1[#All],4,FALSE)</f>
        <v>0.16</v>
      </c>
      <c r="G136" s="3">
        <f>+VLOOKUP(E136,Tableau2[#All],4,FALSE)</f>
        <v>6.7400000000000002E-2</v>
      </c>
      <c r="H136" s="4">
        <f>VLOOKUP(E136,Table1[[#All],[Type TRANSPORT]:[% répartition segment 1]],2,FALSE)</f>
        <v>0.3</v>
      </c>
      <c r="I136" s="4">
        <f>VLOOKUP(E136,Tableau2[[#All],[Type TRANSPORT]:[% répartition segment 2]],2,FALSE)</f>
        <v>0.7</v>
      </c>
      <c r="J136" s="20">
        <f>Indicateur[[#This Row],[% rep S1]]*Indicateur[[#This Row],[Taux segement 1]]*Indicateur[[#This Row],[Poids T]]*Indicateur[[#This Row],[Distance en KM]]</f>
        <v>1.464048</v>
      </c>
      <c r="K136" s="20">
        <f>+Indicateur[[#This Row],[% rep S2]]*Indicateur[[#This Row],[Taux Segement 2]]*Indicateur[[#This Row],[Poids T]]*Indicateur[[#This Row],[Distance en KM]]</f>
        <v>1.4390371800000001</v>
      </c>
      <c r="L136" s="20">
        <f>+Indicateur[[#This Row],[Bilan CO2 S2]]+Indicateur[[#This Row],[Bilan CO2 S1]]</f>
        <v>2.9030851800000002</v>
      </c>
      <c r="M136" s="21">
        <v>95</v>
      </c>
      <c r="N136" s="5" t="s">
        <v>214</v>
      </c>
      <c r="O136" s="2" t="s">
        <v>11</v>
      </c>
      <c r="P136" s="2" t="s">
        <v>215</v>
      </c>
      <c r="Q136" s="2" t="s">
        <v>245</v>
      </c>
      <c r="R136" s="2" t="s">
        <v>123</v>
      </c>
      <c r="S136" s="2">
        <v>10</v>
      </c>
      <c r="T136" s="2" t="s">
        <v>246</v>
      </c>
      <c r="U136" s="6">
        <v>254.17500000000001</v>
      </c>
      <c r="V136" s="30">
        <f>(VLOOKUP(E136,Table1[#All],4,FALSE)*VLOOKUP(E136,Table1[[#All],[Type TRANSPORT]:[% répartition segment 1]],2,FALSE)+VLOOKUP(E136,Tableau2[#All],4,FALSE)*VLOOKUP(E136,Tableau2[[#All],[Type TRANSPORT]:[% répartition segment 2]],2,FALSE))*U136*C136/1000</f>
        <v>2.9030851800000002</v>
      </c>
    </row>
    <row r="137" spans="1:22" x14ac:dyDescent="0.3">
      <c r="A137" s="2">
        <v>1342775</v>
      </c>
      <c r="B137" s="12">
        <f>+VLOOKUP(Indicateur[[#This Row],[Numero OT]],[1]Raw_data!$D:$E,2,FALSE)</f>
        <v>44285</v>
      </c>
      <c r="C137" s="2">
        <v>120</v>
      </c>
      <c r="D137" s="2">
        <f t="shared" si="2"/>
        <v>0.12</v>
      </c>
      <c r="E137" s="2" t="s">
        <v>19</v>
      </c>
      <c r="F137" s="3">
        <f>+VLOOKUP(E137,Table1[#All],4,FALSE)</f>
        <v>0.16</v>
      </c>
      <c r="G137" s="3">
        <f>+VLOOKUP(E137,Tableau2[#All],4,FALSE)</f>
        <v>6.7400000000000002E-2</v>
      </c>
      <c r="H137" s="4">
        <f>VLOOKUP(E137,Table1[[#All],[Type TRANSPORT]:[% répartition segment 1]],2,FALSE)</f>
        <v>0.3</v>
      </c>
      <c r="I137" s="4">
        <f>VLOOKUP(E137,Tableau2[[#All],[Type TRANSPORT]:[% répartition segment 2]],2,FALSE)</f>
        <v>0.7</v>
      </c>
      <c r="J137" s="20">
        <f>Indicateur[[#This Row],[% rep S1]]*Indicateur[[#This Row],[Taux segement 1]]*Indicateur[[#This Row],[Poids T]]*Indicateur[[#This Row],[Distance en KM]]</f>
        <v>0.76887360000000005</v>
      </c>
      <c r="K137" s="20">
        <f>+Indicateur[[#This Row],[% rep S2]]*Indicateur[[#This Row],[Taux Segement 2]]*Indicateur[[#This Row],[Poids T]]*Indicateur[[#This Row],[Distance en KM]]</f>
        <v>0.75573867600000011</v>
      </c>
      <c r="L137" s="20">
        <f>+Indicateur[[#This Row],[Bilan CO2 S2]]+Indicateur[[#This Row],[Bilan CO2 S1]]</f>
        <v>1.524612276</v>
      </c>
      <c r="M137" s="21">
        <v>100</v>
      </c>
      <c r="N137" s="5" t="s">
        <v>214</v>
      </c>
      <c r="O137" s="2" t="s">
        <v>11</v>
      </c>
      <c r="P137" s="2" t="s">
        <v>215</v>
      </c>
      <c r="Q137" s="2" t="s">
        <v>226</v>
      </c>
      <c r="R137" s="2" t="s">
        <v>139</v>
      </c>
      <c r="S137" s="2">
        <v>13</v>
      </c>
      <c r="T137" s="2" t="s">
        <v>227</v>
      </c>
      <c r="U137" s="6">
        <v>133.48500000000001</v>
      </c>
      <c r="V137" s="30">
        <f>(VLOOKUP(E137,Table1[#All],4,FALSE)*VLOOKUP(E137,Table1[[#All],[Type TRANSPORT]:[% répartition segment 1]],2,FALSE)+VLOOKUP(E137,Tableau2[#All],4,FALSE)*VLOOKUP(E137,Tableau2[[#All],[Type TRANSPORT]:[% répartition segment 2]],2,FALSE))*U137*C137/1000</f>
        <v>1.5246122760000003</v>
      </c>
    </row>
    <row r="138" spans="1:22" x14ac:dyDescent="0.3">
      <c r="A138" s="2">
        <v>1342785</v>
      </c>
      <c r="B138" s="12">
        <f>+VLOOKUP(Indicateur[[#This Row],[Numero OT]],[1]Raw_data!$D:$E,2,FALSE)</f>
        <v>44285</v>
      </c>
      <c r="C138" s="2">
        <v>130</v>
      </c>
      <c r="D138" s="2">
        <f t="shared" si="2"/>
        <v>0.13</v>
      </c>
      <c r="E138" s="2" t="s">
        <v>19</v>
      </c>
      <c r="F138" s="3">
        <f>+VLOOKUP(E138,Table1[#All],4,FALSE)</f>
        <v>0.16</v>
      </c>
      <c r="G138" s="3">
        <f>+VLOOKUP(E138,Tableau2[#All],4,FALSE)</f>
        <v>6.7400000000000002E-2</v>
      </c>
      <c r="H138" s="4">
        <f>VLOOKUP(E138,Table1[[#All],[Type TRANSPORT]:[% répartition segment 1]],2,FALSE)</f>
        <v>0.3</v>
      </c>
      <c r="I138" s="4">
        <f>VLOOKUP(E138,Tableau2[[#All],[Type TRANSPORT]:[% répartition segment 2]],2,FALSE)</f>
        <v>0.7</v>
      </c>
      <c r="J138" s="20">
        <f>Indicateur[[#This Row],[% rep S1]]*Indicateur[[#This Row],[Taux segement 1]]*Indicateur[[#This Row],[Poids T]]*Indicateur[[#This Row],[Distance en KM]]</f>
        <v>1.7736139200000003</v>
      </c>
      <c r="K138" s="20">
        <f>+Indicateur[[#This Row],[% rep S2]]*Indicateur[[#This Row],[Taux Segement 2]]*Indicateur[[#This Row],[Poids T]]*Indicateur[[#This Row],[Distance en KM]]</f>
        <v>1.7433146821999999</v>
      </c>
      <c r="L138" s="20">
        <f>+Indicateur[[#This Row],[Bilan CO2 S2]]+Indicateur[[#This Row],[Bilan CO2 S1]]</f>
        <v>3.5169286022000001</v>
      </c>
      <c r="M138" s="21">
        <v>105</v>
      </c>
      <c r="N138" s="5" t="s">
        <v>214</v>
      </c>
      <c r="O138" s="2" t="s">
        <v>11</v>
      </c>
      <c r="P138" s="2" t="s">
        <v>215</v>
      </c>
      <c r="Q138" s="2" t="s">
        <v>249</v>
      </c>
      <c r="R138" s="2" t="s">
        <v>33</v>
      </c>
      <c r="S138" s="2">
        <v>10</v>
      </c>
      <c r="T138" s="2" t="s">
        <v>250</v>
      </c>
      <c r="U138" s="6">
        <v>284.233</v>
      </c>
      <c r="V138" s="30">
        <f>(VLOOKUP(E138,Table1[#All],4,FALSE)*VLOOKUP(E138,Table1[[#All],[Type TRANSPORT]:[% répartition segment 1]],2,FALSE)+VLOOKUP(E138,Tableau2[#All],4,FALSE)*VLOOKUP(E138,Tableau2[[#All],[Type TRANSPORT]:[% répartition segment 2]],2,FALSE))*U138*C138/1000</f>
        <v>3.5169286022000001</v>
      </c>
    </row>
    <row r="139" spans="1:22" x14ac:dyDescent="0.3">
      <c r="A139" s="2">
        <v>1342780</v>
      </c>
      <c r="B139" s="12">
        <f>+VLOOKUP(Indicateur[[#This Row],[Numero OT]],[1]Raw_data!$D:$E,2,FALSE)</f>
        <v>44285</v>
      </c>
      <c r="C139" s="2">
        <v>130</v>
      </c>
      <c r="D139" s="2">
        <f t="shared" si="2"/>
        <v>0.13</v>
      </c>
      <c r="E139" s="2" t="s">
        <v>19</v>
      </c>
      <c r="F139" s="3">
        <f>+VLOOKUP(E139,Table1[#All],4,FALSE)</f>
        <v>0.16</v>
      </c>
      <c r="G139" s="3">
        <f>+VLOOKUP(E139,Tableau2[#All],4,FALSE)</f>
        <v>6.7400000000000002E-2</v>
      </c>
      <c r="H139" s="4">
        <f>VLOOKUP(E139,Table1[[#All],[Type TRANSPORT]:[% répartition segment 1]],2,FALSE)</f>
        <v>0.3</v>
      </c>
      <c r="I139" s="4">
        <f>VLOOKUP(E139,Tableau2[[#All],[Type TRANSPORT]:[% répartition segment 2]],2,FALSE)</f>
        <v>0.7</v>
      </c>
      <c r="J139" s="20">
        <f>Indicateur[[#This Row],[% rep S1]]*Indicateur[[#This Row],[Taux segement 1]]*Indicateur[[#This Row],[Poids T]]*Indicateur[[#This Row],[Distance en KM]]</f>
        <v>1.6469793600000002</v>
      </c>
      <c r="K139" s="20">
        <f>+Indicateur[[#This Row],[% rep S2]]*Indicateur[[#This Row],[Taux Segement 2]]*Indicateur[[#This Row],[Poids T]]*Indicateur[[#This Row],[Distance en KM]]</f>
        <v>1.6188434626000001</v>
      </c>
      <c r="L139" s="20">
        <f>+Indicateur[[#This Row],[Bilan CO2 S2]]+Indicateur[[#This Row],[Bilan CO2 S1]]</f>
        <v>3.2658228226000006</v>
      </c>
      <c r="M139" s="21">
        <v>139</v>
      </c>
      <c r="N139" s="5" t="s">
        <v>214</v>
      </c>
      <c r="O139" s="2" t="s">
        <v>11</v>
      </c>
      <c r="P139" s="2" t="s">
        <v>215</v>
      </c>
      <c r="Q139" s="2" t="s">
        <v>251</v>
      </c>
      <c r="R139" s="2" t="s">
        <v>252</v>
      </c>
      <c r="S139" s="2">
        <v>12</v>
      </c>
      <c r="T139" s="2" t="s">
        <v>253</v>
      </c>
      <c r="U139" s="6">
        <v>263.93900000000002</v>
      </c>
      <c r="V139" s="30">
        <f>(VLOOKUP(E139,Table1[#All],4,FALSE)*VLOOKUP(E139,Table1[[#All],[Type TRANSPORT]:[% répartition segment 1]],2,FALSE)+VLOOKUP(E139,Tableau2[#All],4,FALSE)*VLOOKUP(E139,Tableau2[[#All],[Type TRANSPORT]:[% répartition segment 2]],2,FALSE))*U139*C139/1000</f>
        <v>3.2658228226000001</v>
      </c>
    </row>
    <row r="140" spans="1:22" x14ac:dyDescent="0.3">
      <c r="A140" s="2">
        <v>1342732</v>
      </c>
      <c r="B140" s="12">
        <f>+VLOOKUP(Indicateur[[#This Row],[Numero OT]],[1]Raw_data!$D:$E,2,FALSE)</f>
        <v>44286</v>
      </c>
      <c r="C140" s="2">
        <v>200</v>
      </c>
      <c r="D140" s="2">
        <f t="shared" si="2"/>
        <v>0.2</v>
      </c>
      <c r="E140" s="2" t="s">
        <v>6</v>
      </c>
      <c r="F140" s="3">
        <f>+VLOOKUP(E140,Table1[#All],4,FALSE)</f>
        <v>0.16</v>
      </c>
      <c r="G140" s="3">
        <f>+VLOOKUP(E140,Tableau2[#All],4,FALSE)</f>
        <v>6.7400000000000002E-2</v>
      </c>
      <c r="H140" s="4">
        <f>VLOOKUP(E140,Table1[[#All],[Type TRANSPORT]:[% répartition segment 1]],2,FALSE)</f>
        <v>0.3</v>
      </c>
      <c r="I140" s="4">
        <f>VLOOKUP(E140,Tableau2[[#All],[Type TRANSPORT]:[% répartition segment 2]],2,FALSE)</f>
        <v>0.7</v>
      </c>
      <c r="J140" s="20">
        <f>Indicateur[[#This Row],[% rep S1]]*Indicateur[[#This Row],[Taux segement 1]]*Indicateur[[#This Row],[Poids T]]*Indicateur[[#This Row],[Distance en KM]]</f>
        <v>2.4184224000000003</v>
      </c>
      <c r="K140" s="20">
        <f>+Indicateur[[#This Row],[% rep S2]]*Indicateur[[#This Row],[Taux Segement 2]]*Indicateur[[#This Row],[Poids T]]*Indicateur[[#This Row],[Distance en KM]]</f>
        <v>2.3771076840000003</v>
      </c>
      <c r="L140" s="20">
        <f>+Indicateur[[#This Row],[Bilan CO2 S2]]+Indicateur[[#This Row],[Bilan CO2 S1]]</f>
        <v>4.795530084000001</v>
      </c>
      <c r="M140" s="21">
        <v>115</v>
      </c>
      <c r="N140" s="5" t="s">
        <v>113</v>
      </c>
      <c r="O140" s="2" t="s">
        <v>114</v>
      </c>
      <c r="P140" s="2" t="s">
        <v>115</v>
      </c>
      <c r="Q140" s="2" t="s">
        <v>10</v>
      </c>
      <c r="R140" s="2" t="s">
        <v>11</v>
      </c>
      <c r="S140" s="2">
        <v>12</v>
      </c>
      <c r="T140" s="2" t="s">
        <v>12</v>
      </c>
      <c r="U140" s="6">
        <v>251.91900000000001</v>
      </c>
      <c r="V140" s="30">
        <f>(VLOOKUP(E140,Table1[#All],4,FALSE)*VLOOKUP(E140,Table1[[#All],[Type TRANSPORT]:[% répartition segment 1]],2,FALSE)+VLOOKUP(E140,Tableau2[#All],4,FALSE)*VLOOKUP(E140,Tableau2[[#All],[Type TRANSPORT]:[% répartition segment 2]],2,FALSE))*U140*C140/1000</f>
        <v>4.7955300840000001</v>
      </c>
    </row>
    <row r="141" spans="1:22" x14ac:dyDescent="0.3">
      <c r="A141" s="2">
        <v>1339055</v>
      </c>
      <c r="B141" s="12">
        <f>+VLOOKUP(Indicateur[[#This Row],[Numero OT]],[1]Raw_data!$D:$E,2,FALSE)</f>
        <v>44287</v>
      </c>
      <c r="C141" s="2">
        <v>300</v>
      </c>
      <c r="D141" s="2">
        <f t="shared" si="2"/>
        <v>0.3</v>
      </c>
      <c r="E141" s="2" t="s">
        <v>6</v>
      </c>
      <c r="F141" s="3">
        <f>+VLOOKUP(E141,Table1[#All],4,FALSE)</f>
        <v>0.16</v>
      </c>
      <c r="G141" s="3">
        <f>+VLOOKUP(E141,Tableau2[#All],4,FALSE)</f>
        <v>6.7400000000000002E-2</v>
      </c>
      <c r="H141" s="4">
        <f>VLOOKUP(E141,Table1[[#All],[Type TRANSPORT]:[% répartition segment 1]],2,FALSE)</f>
        <v>0.3</v>
      </c>
      <c r="I141" s="4">
        <f>VLOOKUP(E141,Tableau2[[#All],[Type TRANSPORT]:[% répartition segment 2]],2,FALSE)</f>
        <v>0.7</v>
      </c>
      <c r="J141" s="20">
        <f>Indicateur[[#This Row],[% rep S1]]*Indicateur[[#This Row],[Taux segement 1]]*Indicateur[[#This Row],[Poids T]]*Indicateur[[#This Row],[Distance en KM]]</f>
        <v>3.8354832000000001</v>
      </c>
      <c r="K141" s="20">
        <f>+Indicateur[[#This Row],[% rep S2]]*Indicateur[[#This Row],[Taux Segement 2]]*Indicateur[[#This Row],[Poids T]]*Indicateur[[#This Row],[Distance en KM]]</f>
        <v>3.769960362</v>
      </c>
      <c r="L141" s="20">
        <f>+Indicateur[[#This Row],[Bilan CO2 S2]]+Indicateur[[#This Row],[Bilan CO2 S1]]</f>
        <v>7.6054435619999996</v>
      </c>
      <c r="M141" s="21">
        <v>135.77000000000001</v>
      </c>
      <c r="N141" s="5" t="s">
        <v>78</v>
      </c>
      <c r="O141" s="2" t="s">
        <v>27</v>
      </c>
      <c r="P141" s="2" t="s">
        <v>79</v>
      </c>
      <c r="Q141" s="2" t="s">
        <v>10</v>
      </c>
      <c r="R141" s="2" t="s">
        <v>11</v>
      </c>
      <c r="S141" s="2">
        <v>12</v>
      </c>
      <c r="T141" s="2" t="s">
        <v>12</v>
      </c>
      <c r="U141" s="6">
        <v>266.35300000000001</v>
      </c>
      <c r="V141" s="30">
        <f>(VLOOKUP(E141,Table1[#All],4,FALSE)*VLOOKUP(E141,Table1[[#All],[Type TRANSPORT]:[% répartition segment 1]],2,FALSE)+VLOOKUP(E141,Tableau2[#All],4,FALSE)*VLOOKUP(E141,Tableau2[[#All],[Type TRANSPORT]:[% répartition segment 2]],2,FALSE))*U141*C141/1000</f>
        <v>7.6054435620000005</v>
      </c>
    </row>
    <row r="142" spans="1:22" x14ac:dyDescent="0.3">
      <c r="A142" s="2">
        <v>1343666</v>
      </c>
      <c r="B142" s="12">
        <f>+VLOOKUP(Indicateur[[#This Row],[Numero OT]],[1]Raw_data!$D:$E,2,FALSE)</f>
        <v>44287</v>
      </c>
      <c r="C142" s="2">
        <v>400</v>
      </c>
      <c r="D142" s="2">
        <f t="shared" si="2"/>
        <v>0.4</v>
      </c>
      <c r="E142" s="2" t="s">
        <v>19</v>
      </c>
      <c r="F142" s="3">
        <f>+VLOOKUP(E142,Table1[#All],4,FALSE)</f>
        <v>0.16</v>
      </c>
      <c r="G142" s="3">
        <f>+VLOOKUP(E142,Tableau2[#All],4,FALSE)</f>
        <v>6.7400000000000002E-2</v>
      </c>
      <c r="H142" s="4">
        <f>VLOOKUP(E142,Table1[[#All],[Type TRANSPORT]:[% répartition segment 1]],2,FALSE)</f>
        <v>0.3</v>
      </c>
      <c r="I142" s="4">
        <f>VLOOKUP(E142,Tableau2[[#All],[Type TRANSPORT]:[% répartition segment 2]],2,FALSE)</f>
        <v>0.7</v>
      </c>
      <c r="J142" s="20">
        <f>Indicateur[[#This Row],[% rep S1]]*Indicateur[[#This Row],[Taux segement 1]]*Indicateur[[#This Row],[Poids T]]*Indicateur[[#This Row],[Distance en KM]]</f>
        <v>9.9163008000000019</v>
      </c>
      <c r="K142" s="20">
        <f>+Indicateur[[#This Row],[% rep S2]]*Indicateur[[#This Row],[Taux Segement 2]]*Indicateur[[#This Row],[Poids T]]*Indicateur[[#This Row],[Distance en KM]]</f>
        <v>9.7468973280000011</v>
      </c>
      <c r="L142" s="20">
        <f>+Indicateur[[#This Row],[Bilan CO2 S2]]+Indicateur[[#This Row],[Bilan CO2 S1]]</f>
        <v>19.663198128000005</v>
      </c>
      <c r="M142" s="21">
        <v>190</v>
      </c>
      <c r="N142" s="5" t="s">
        <v>175</v>
      </c>
      <c r="O142" s="2" t="s">
        <v>154</v>
      </c>
      <c r="P142" s="2" t="s">
        <v>174</v>
      </c>
      <c r="Q142" s="2" t="s">
        <v>10</v>
      </c>
      <c r="R142" s="2" t="s">
        <v>11</v>
      </c>
      <c r="S142" s="2">
        <v>12</v>
      </c>
      <c r="T142" s="2" t="s">
        <v>12</v>
      </c>
      <c r="U142" s="6">
        <v>516.47400000000005</v>
      </c>
      <c r="V142" s="30">
        <f>(VLOOKUP(E142,Table1[#All],4,FALSE)*VLOOKUP(E142,Table1[[#All],[Type TRANSPORT]:[% répartition segment 1]],2,FALSE)+VLOOKUP(E142,Tableau2[#All],4,FALSE)*VLOOKUP(E142,Tableau2[[#All],[Type TRANSPORT]:[% répartition segment 2]],2,FALSE))*U142*C142/1000</f>
        <v>19.663198128000005</v>
      </c>
    </row>
    <row r="143" spans="1:22" x14ac:dyDescent="0.3">
      <c r="A143" s="2">
        <v>1343983</v>
      </c>
      <c r="B143" s="12">
        <f>+VLOOKUP(Indicateur[[#This Row],[Numero OT]],[1]Raw_data!$D:$E,2,FALSE)</f>
        <v>44287</v>
      </c>
      <c r="C143" s="2">
        <v>175</v>
      </c>
      <c r="D143" s="2">
        <f t="shared" si="2"/>
        <v>0.17499999999999999</v>
      </c>
      <c r="E143" s="2" t="s">
        <v>47</v>
      </c>
      <c r="F143" s="3">
        <f>+VLOOKUP(E143,Table1[#All],4,FALSE)</f>
        <v>6.7400000000000002E-2</v>
      </c>
      <c r="G143" s="3">
        <v>0.24099999999999999</v>
      </c>
      <c r="H143" s="4">
        <f>VLOOKUP(E143,Table1[[#All],[Type TRANSPORT]:[% répartition segment 1]],2,FALSE)</f>
        <v>1</v>
      </c>
      <c r="I143" s="4">
        <f>VLOOKUP(E143,Tableau2[[#All],[Type TRANSPORT]:[% répartition segment 2]],2,FALSE)</f>
        <v>0</v>
      </c>
      <c r="J143" s="20">
        <f>Indicateur[[#This Row],[% rep S1]]*Indicateur[[#This Row],[Taux segement 1]]*Indicateur[[#This Row],[Poids T]]*Indicateur[[#This Row],[Distance en KM]]</f>
        <v>0.51829588999999998</v>
      </c>
      <c r="K143" s="20">
        <f>+Indicateur[[#This Row],[% rep S2]]*Indicateur[[#This Row],[Taux Segement 2]]*Indicateur[[#This Row],[Poids T]]*Indicateur[[#This Row],[Distance en KM]]</f>
        <v>0</v>
      </c>
      <c r="L143" s="20">
        <f>+Indicateur[[#This Row],[Bilan CO2 S2]]+Indicateur[[#This Row],[Bilan CO2 S1]]</f>
        <v>0.51829588999999998</v>
      </c>
      <c r="M143" s="21">
        <v>80</v>
      </c>
      <c r="N143" s="5" t="s">
        <v>214</v>
      </c>
      <c r="O143" s="2" t="s">
        <v>11</v>
      </c>
      <c r="P143" s="2" t="s">
        <v>215</v>
      </c>
      <c r="Q143" s="2" t="s">
        <v>254</v>
      </c>
      <c r="R143" s="2" t="s">
        <v>255</v>
      </c>
      <c r="S143" s="2">
        <v>13</v>
      </c>
      <c r="T143" s="2" t="s">
        <v>256</v>
      </c>
      <c r="U143" s="6">
        <v>43.942</v>
      </c>
      <c r="V143" s="30">
        <f>(VLOOKUP(E143,Table1[#All],4,FALSE)*VLOOKUP(E143,Table1[[#All],[Type TRANSPORT]:[% répartition segment 1]],2,FALSE)+VLOOKUP(E143,Tableau2[#All],4,FALSE)*VLOOKUP(E143,Tableau2[[#All],[Type TRANSPORT]:[% répartition segment 2]],2,FALSE))*U143*C143/1000</f>
        <v>0.51829588999999998</v>
      </c>
    </row>
    <row r="144" spans="1:22" x14ac:dyDescent="0.3">
      <c r="A144" s="2">
        <v>1339045</v>
      </c>
      <c r="B144" s="12">
        <f>+VLOOKUP(Indicateur[[#This Row],[Numero OT]],[1]Raw_data!$D:$E,2,FALSE)</f>
        <v>44288</v>
      </c>
      <c r="C144" s="2">
        <v>400</v>
      </c>
      <c r="D144" s="2">
        <f t="shared" si="2"/>
        <v>0.4</v>
      </c>
      <c r="E144" s="2" t="s">
        <v>6</v>
      </c>
      <c r="F144" s="3">
        <f>+VLOOKUP(E144,Table1[#All],4,FALSE)</f>
        <v>0.16</v>
      </c>
      <c r="G144" s="3">
        <f>+VLOOKUP(E144,Tableau2[#All],4,FALSE)</f>
        <v>6.7400000000000002E-2</v>
      </c>
      <c r="H144" s="4">
        <f>VLOOKUP(E144,Table1[[#All],[Type TRANSPORT]:[% répartition segment 1]],2,FALSE)</f>
        <v>0.3</v>
      </c>
      <c r="I144" s="4">
        <f>VLOOKUP(E144,Tableau2[[#All],[Type TRANSPORT]:[% répartition segment 2]],2,FALSE)</f>
        <v>0.7</v>
      </c>
      <c r="J144" s="20">
        <f>Indicateur[[#This Row],[% rep S1]]*Indicateur[[#This Row],[Taux segement 1]]*Indicateur[[#This Row],[Poids T]]*Indicateur[[#This Row],[Distance en KM]]</f>
        <v>5.347142400000001</v>
      </c>
      <c r="K144" s="20">
        <f>+Indicateur[[#This Row],[% rep S2]]*Indicateur[[#This Row],[Taux Segement 2]]*Indicateur[[#This Row],[Poids T]]*Indicateur[[#This Row],[Distance en KM]]</f>
        <v>5.2557953839999998</v>
      </c>
      <c r="L144" s="20">
        <f>+Indicateur[[#This Row],[Bilan CO2 S2]]+Indicateur[[#This Row],[Bilan CO2 S1]]</f>
        <v>10.602937784000002</v>
      </c>
      <c r="M144" s="21">
        <v>158</v>
      </c>
      <c r="N144" s="5" t="s">
        <v>168</v>
      </c>
      <c r="O144" s="2" t="s">
        <v>151</v>
      </c>
      <c r="P144" s="2" t="s">
        <v>169</v>
      </c>
      <c r="Q144" s="2" t="s">
        <v>10</v>
      </c>
      <c r="R144" s="2" t="s">
        <v>11</v>
      </c>
      <c r="S144" s="2">
        <v>12</v>
      </c>
      <c r="T144" s="2" t="s">
        <v>12</v>
      </c>
      <c r="U144" s="6">
        <v>278.49700000000001</v>
      </c>
      <c r="V144" s="30">
        <f>(VLOOKUP(E144,Table1[#All],4,FALSE)*VLOOKUP(E144,Table1[[#All],[Type TRANSPORT]:[% répartition segment 1]],2,FALSE)+VLOOKUP(E144,Tableau2[#All],4,FALSE)*VLOOKUP(E144,Tableau2[[#All],[Type TRANSPORT]:[% répartition segment 2]],2,FALSE))*U144*C144/1000</f>
        <v>10.602937784000002</v>
      </c>
    </row>
    <row r="145" spans="1:22" x14ac:dyDescent="0.3">
      <c r="A145" s="2">
        <v>1339057</v>
      </c>
      <c r="B145" s="12">
        <f>+VLOOKUP(Indicateur[[#This Row],[Numero OT]],[1]Raw_data!$D:$E,2,FALSE)</f>
        <v>44292</v>
      </c>
      <c r="C145" s="2">
        <v>300</v>
      </c>
      <c r="D145" s="2">
        <f t="shared" si="2"/>
        <v>0.3</v>
      </c>
      <c r="E145" s="2" t="s">
        <v>6</v>
      </c>
      <c r="F145" s="3">
        <f>+VLOOKUP(E145,Table1[#All],4,FALSE)</f>
        <v>0.16</v>
      </c>
      <c r="G145" s="3">
        <f>+VLOOKUP(E145,Tableau2[#All],4,FALSE)</f>
        <v>6.7400000000000002E-2</v>
      </c>
      <c r="H145" s="4">
        <f>VLOOKUP(E145,Table1[[#All],[Type TRANSPORT]:[% répartition segment 1]],2,FALSE)</f>
        <v>0.3</v>
      </c>
      <c r="I145" s="4">
        <f>VLOOKUP(E145,Tableau2[[#All],[Type TRANSPORT]:[% répartition segment 2]],2,FALSE)</f>
        <v>0.7</v>
      </c>
      <c r="J145" s="20">
        <f>Indicateur[[#This Row],[% rep S1]]*Indicateur[[#This Row],[Taux segement 1]]*Indicateur[[#This Row],[Poids T]]*Indicateur[[#This Row],[Distance en KM]]</f>
        <v>3.8354832000000001</v>
      </c>
      <c r="K145" s="20">
        <f>+Indicateur[[#This Row],[% rep S2]]*Indicateur[[#This Row],[Taux Segement 2]]*Indicateur[[#This Row],[Poids T]]*Indicateur[[#This Row],[Distance en KM]]</f>
        <v>3.769960362</v>
      </c>
      <c r="L145" s="20">
        <f>+Indicateur[[#This Row],[Bilan CO2 S2]]+Indicateur[[#This Row],[Bilan CO2 S1]]</f>
        <v>7.6054435619999996</v>
      </c>
      <c r="M145" s="21">
        <v>135.77000000000001</v>
      </c>
      <c r="N145" s="5" t="s">
        <v>78</v>
      </c>
      <c r="O145" s="2" t="s">
        <v>27</v>
      </c>
      <c r="P145" s="2" t="s">
        <v>79</v>
      </c>
      <c r="Q145" s="2" t="s">
        <v>10</v>
      </c>
      <c r="R145" s="2" t="s">
        <v>11</v>
      </c>
      <c r="S145" s="2">
        <v>12</v>
      </c>
      <c r="T145" s="2" t="s">
        <v>12</v>
      </c>
      <c r="U145" s="6">
        <v>266.35300000000001</v>
      </c>
      <c r="V145" s="30">
        <f>(VLOOKUP(E145,Table1[#All],4,FALSE)*VLOOKUP(E145,Table1[[#All],[Type TRANSPORT]:[% répartition segment 1]],2,FALSE)+VLOOKUP(E145,Tableau2[#All],4,FALSE)*VLOOKUP(E145,Tableau2[[#All],[Type TRANSPORT]:[% répartition segment 2]],2,FALSE))*U145*C145/1000</f>
        <v>7.6054435620000005</v>
      </c>
    </row>
    <row r="146" spans="1:22" x14ac:dyDescent="0.3">
      <c r="A146" s="2">
        <v>1344380</v>
      </c>
      <c r="B146" s="12">
        <f>+VLOOKUP(Indicateur[[#This Row],[Numero OT]],[1]Raw_data!$D:$E,2,FALSE)</f>
        <v>44292</v>
      </c>
      <c r="C146" s="2">
        <v>200</v>
      </c>
      <c r="D146" s="2">
        <f t="shared" si="2"/>
        <v>0.2</v>
      </c>
      <c r="E146" s="2" t="s">
        <v>19</v>
      </c>
      <c r="F146" s="3">
        <f>+VLOOKUP(E146,Table1[#All],4,FALSE)</f>
        <v>0.16</v>
      </c>
      <c r="G146" s="3">
        <f>+VLOOKUP(E146,Tableau2[#All],4,FALSE)</f>
        <v>6.7400000000000002E-2</v>
      </c>
      <c r="H146" s="4">
        <f>VLOOKUP(E146,Table1[[#All],[Type TRANSPORT]:[% répartition segment 1]],2,FALSE)</f>
        <v>0.3</v>
      </c>
      <c r="I146" s="4">
        <f>VLOOKUP(E146,Tableau2[[#All],[Type TRANSPORT]:[% répartition segment 2]],2,FALSE)</f>
        <v>0.7</v>
      </c>
      <c r="J146" s="20">
        <f>Indicateur[[#This Row],[% rep S1]]*Indicateur[[#This Row],[Taux segement 1]]*Indicateur[[#This Row],[Poids T]]*Indicateur[[#This Row],[Distance en KM]]</f>
        <v>2.4086208</v>
      </c>
      <c r="K146" s="20">
        <f>+Indicateur[[#This Row],[% rep S2]]*Indicateur[[#This Row],[Taux Segement 2]]*Indicateur[[#This Row],[Poids T]]*Indicateur[[#This Row],[Distance en KM]]</f>
        <v>2.3674735280000001</v>
      </c>
      <c r="L146" s="20">
        <f>+Indicateur[[#This Row],[Bilan CO2 S2]]+Indicateur[[#This Row],[Bilan CO2 S1]]</f>
        <v>4.7760943280000001</v>
      </c>
      <c r="M146" s="21">
        <v>95</v>
      </c>
      <c r="N146" s="5" t="s">
        <v>422</v>
      </c>
      <c r="O146" s="2" t="s">
        <v>136</v>
      </c>
      <c r="P146" s="2" t="s">
        <v>423</v>
      </c>
      <c r="Q146" s="2" t="s">
        <v>26</v>
      </c>
      <c r="R146" s="2" t="s">
        <v>27</v>
      </c>
      <c r="S146" s="2">
        <v>12</v>
      </c>
      <c r="T146" s="2" t="s">
        <v>28</v>
      </c>
      <c r="U146" s="6">
        <v>250.898</v>
      </c>
      <c r="V146" s="30">
        <f>(VLOOKUP(E146,Table1[#All],4,FALSE)*VLOOKUP(E146,Table1[[#All],[Type TRANSPORT]:[% répartition segment 1]],2,FALSE)+VLOOKUP(E146,Tableau2[#All],4,FALSE)*VLOOKUP(E146,Tableau2[[#All],[Type TRANSPORT]:[% répartition segment 2]],2,FALSE))*U146*C146/1000</f>
        <v>4.7760943280000001</v>
      </c>
    </row>
    <row r="147" spans="1:22" x14ac:dyDescent="0.3">
      <c r="A147" s="2">
        <v>1345157</v>
      </c>
      <c r="B147" s="12">
        <f>+VLOOKUP(Indicateur[[#This Row],[Numero OT]],[1]Raw_data!$D:$E,2,FALSE)</f>
        <v>44292</v>
      </c>
      <c r="C147" s="2">
        <v>80</v>
      </c>
      <c r="D147" s="2">
        <f t="shared" si="2"/>
        <v>0.08</v>
      </c>
      <c r="E147" s="2" t="s">
        <v>47</v>
      </c>
      <c r="F147" s="3">
        <f>+VLOOKUP(E147,Table1[#All],4,FALSE)</f>
        <v>6.7400000000000002E-2</v>
      </c>
      <c r="G147" s="3">
        <v>0.16</v>
      </c>
      <c r="H147" s="4">
        <f>VLOOKUP(E147,Table1[[#All],[Type TRANSPORT]:[% répartition segment 1]],2,FALSE)</f>
        <v>1</v>
      </c>
      <c r="I147" s="4">
        <f>VLOOKUP(E147,Tableau2[[#All],[Type TRANSPORT]:[% répartition segment 2]],2,FALSE)</f>
        <v>0</v>
      </c>
      <c r="J147" s="20">
        <f>Indicateur[[#This Row],[% rep S1]]*Indicateur[[#This Row],[Taux segement 1]]*Indicateur[[#This Row],[Poids T]]*Indicateur[[#This Row],[Distance en KM]]</f>
        <v>0.24237579200000001</v>
      </c>
      <c r="K147" s="20">
        <f>+Indicateur[[#This Row],[% rep S2]]*Indicateur[[#This Row],[Taux Segement 2]]*Indicateur[[#This Row],[Poids T]]*Indicateur[[#This Row],[Distance en KM]]</f>
        <v>0</v>
      </c>
      <c r="L147" s="20">
        <f>+Indicateur[[#This Row],[Bilan CO2 S2]]+Indicateur[[#This Row],[Bilan CO2 S1]]</f>
        <v>0.24237579200000001</v>
      </c>
      <c r="M147" s="21">
        <v>98</v>
      </c>
      <c r="N147" s="5" t="s">
        <v>214</v>
      </c>
      <c r="O147" s="2" t="s">
        <v>11</v>
      </c>
      <c r="P147" s="2" t="s">
        <v>215</v>
      </c>
      <c r="Q147" s="2" t="s">
        <v>80</v>
      </c>
      <c r="R147" s="2" t="s">
        <v>81</v>
      </c>
      <c r="S147" s="2">
        <v>13</v>
      </c>
      <c r="T147" s="2" t="s">
        <v>82</v>
      </c>
      <c r="U147" s="6">
        <v>44.951000000000001</v>
      </c>
      <c r="V147" s="30">
        <f>(VLOOKUP(E147,Table1[#All],4,FALSE)*VLOOKUP(E147,Table1[[#All],[Type TRANSPORT]:[% répartition segment 1]],2,FALSE)+VLOOKUP(E147,Tableau2[#All],4,FALSE)*VLOOKUP(E147,Tableau2[[#All],[Type TRANSPORT]:[% répartition segment 2]],2,FALSE))*U147*C147/1000</f>
        <v>0.24237579200000001</v>
      </c>
    </row>
    <row r="148" spans="1:22" x14ac:dyDescent="0.3">
      <c r="A148" s="2">
        <v>1345545</v>
      </c>
      <c r="B148" s="12">
        <f>+VLOOKUP(Indicateur[[#This Row],[Numero OT]],[1]Raw_data!$D:$E,2,FALSE)</f>
        <v>44293</v>
      </c>
      <c r="C148" s="2">
        <v>150</v>
      </c>
      <c r="D148" s="2">
        <f t="shared" si="2"/>
        <v>0.15</v>
      </c>
      <c r="E148" s="2" t="s">
        <v>19</v>
      </c>
      <c r="F148" s="3">
        <f>+VLOOKUP(E148,Table1[#All],4,FALSE)</f>
        <v>0.16</v>
      </c>
      <c r="G148" s="3">
        <f>+VLOOKUP(E148,Tableau2[#All],4,FALSE)</f>
        <v>6.7400000000000002E-2</v>
      </c>
      <c r="H148" s="4">
        <f>VLOOKUP(E148,Table1[[#All],[Type TRANSPORT]:[% répartition segment 1]],2,FALSE)</f>
        <v>0.3</v>
      </c>
      <c r="I148" s="4">
        <f>VLOOKUP(E148,Tableau2[[#All],[Type TRANSPORT]:[% répartition segment 2]],2,FALSE)</f>
        <v>0.7</v>
      </c>
      <c r="J148" s="20">
        <f>Indicateur[[#This Row],[% rep S1]]*Indicateur[[#This Row],[Taux segement 1]]*Indicateur[[#This Row],[Poids T]]*Indicateur[[#This Row],[Distance en KM]]</f>
        <v>1.83006</v>
      </c>
      <c r="K148" s="20">
        <f>+Indicateur[[#This Row],[% rep S2]]*Indicateur[[#This Row],[Taux Segement 2]]*Indicateur[[#This Row],[Poids T]]*Indicateur[[#This Row],[Distance en KM]]</f>
        <v>1.7987964750000001</v>
      </c>
      <c r="L148" s="20">
        <f>+Indicateur[[#This Row],[Bilan CO2 S2]]+Indicateur[[#This Row],[Bilan CO2 S1]]</f>
        <v>3.6288564750000001</v>
      </c>
      <c r="M148" s="21">
        <v>95</v>
      </c>
      <c r="N148" s="5" t="s">
        <v>214</v>
      </c>
      <c r="O148" s="2" t="s">
        <v>11</v>
      </c>
      <c r="P148" s="2" t="s">
        <v>215</v>
      </c>
      <c r="Q148" s="2" t="s">
        <v>245</v>
      </c>
      <c r="R148" s="2" t="s">
        <v>123</v>
      </c>
      <c r="S148" s="2">
        <v>10</v>
      </c>
      <c r="T148" s="2" t="s">
        <v>246</v>
      </c>
      <c r="U148" s="6">
        <v>254.17500000000001</v>
      </c>
      <c r="V148" s="30">
        <f>(VLOOKUP(E148,Table1[#All],4,FALSE)*VLOOKUP(E148,Table1[[#All],[Type TRANSPORT]:[% répartition segment 1]],2,FALSE)+VLOOKUP(E148,Tableau2[#All],4,FALSE)*VLOOKUP(E148,Tableau2[[#All],[Type TRANSPORT]:[% répartition segment 2]],2,FALSE))*U148*C148/1000</f>
        <v>3.6288564750000001</v>
      </c>
    </row>
    <row r="149" spans="1:22" x14ac:dyDescent="0.3">
      <c r="A149" s="2">
        <v>1345650</v>
      </c>
      <c r="B149" s="12">
        <f>+VLOOKUP(Indicateur[[#This Row],[Numero OT]],[1]Raw_data!$D:$E,2,FALSE)</f>
        <v>44294</v>
      </c>
      <c r="C149" s="2">
        <v>200</v>
      </c>
      <c r="D149" s="2">
        <f t="shared" si="2"/>
        <v>0.2</v>
      </c>
      <c r="E149" s="2" t="s">
        <v>6</v>
      </c>
      <c r="F149" s="3">
        <f>+VLOOKUP(E149,Table1[#All],4,FALSE)</f>
        <v>0.16</v>
      </c>
      <c r="G149" s="3">
        <f>+VLOOKUP(E149,Tableau2[#All],4,FALSE)</f>
        <v>6.7400000000000002E-2</v>
      </c>
      <c r="H149" s="4">
        <f>VLOOKUP(E149,Table1[[#All],[Type TRANSPORT]:[% répartition segment 1]],2,FALSE)</f>
        <v>0.3</v>
      </c>
      <c r="I149" s="4">
        <f>VLOOKUP(E149,Tableau2[[#All],[Type TRANSPORT]:[% répartition segment 2]],2,FALSE)</f>
        <v>0.7</v>
      </c>
      <c r="J149" s="20">
        <f>Indicateur[[#This Row],[% rep S1]]*Indicateur[[#This Row],[Taux segement 1]]*Indicateur[[#This Row],[Poids T]]*Indicateur[[#This Row],[Distance en KM]]</f>
        <v>2.6701920000000001</v>
      </c>
      <c r="K149" s="20">
        <f>+Indicateur[[#This Row],[% rep S2]]*Indicateur[[#This Row],[Taux Segement 2]]*Indicateur[[#This Row],[Poids T]]*Indicateur[[#This Row],[Distance en KM]]</f>
        <v>2.6245762199999998</v>
      </c>
      <c r="L149" s="20">
        <f>+Indicateur[[#This Row],[Bilan CO2 S2]]+Indicateur[[#This Row],[Bilan CO2 S1]]</f>
        <v>5.2947682199999999</v>
      </c>
      <c r="M149" s="21">
        <v>90</v>
      </c>
      <c r="N149" s="5" t="s">
        <v>23</v>
      </c>
      <c r="O149" s="2" t="s">
        <v>24</v>
      </c>
      <c r="P149" s="2" t="s">
        <v>25</v>
      </c>
      <c r="Q149" s="2" t="s">
        <v>10</v>
      </c>
      <c r="R149" s="2" t="s">
        <v>11</v>
      </c>
      <c r="S149" s="2">
        <v>12</v>
      </c>
      <c r="T149" s="2" t="s">
        <v>12</v>
      </c>
      <c r="U149" s="6">
        <v>278.14499999999998</v>
      </c>
      <c r="V149" s="30">
        <f>(VLOOKUP(E149,Table1[#All],4,FALSE)*VLOOKUP(E149,Table1[[#All],[Type TRANSPORT]:[% répartition segment 1]],2,FALSE)+VLOOKUP(E149,Tableau2[#All],4,FALSE)*VLOOKUP(E149,Tableau2[[#All],[Type TRANSPORT]:[% répartition segment 2]],2,FALSE))*U149*C149/1000</f>
        <v>5.2947682199999999</v>
      </c>
    </row>
    <row r="150" spans="1:22" x14ac:dyDescent="0.3">
      <c r="A150" s="2">
        <v>1345743</v>
      </c>
      <c r="B150" s="12">
        <f>+VLOOKUP(Indicateur[[#This Row],[Numero OT]],[1]Raw_data!$D:$E,2,FALSE)</f>
        <v>44294</v>
      </c>
      <c r="C150" s="2">
        <v>800</v>
      </c>
      <c r="D150" s="2">
        <f t="shared" si="2"/>
        <v>0.8</v>
      </c>
      <c r="E150" s="2" t="s">
        <v>6</v>
      </c>
      <c r="F150" s="3">
        <f>+VLOOKUP(E150,Table1[#All],4,FALSE)</f>
        <v>0.16</v>
      </c>
      <c r="G150" s="3">
        <f>+VLOOKUP(E150,Tableau2[#All],4,FALSE)</f>
        <v>6.7400000000000002E-2</v>
      </c>
      <c r="H150" s="4">
        <f>VLOOKUP(E150,Table1[[#All],[Type TRANSPORT]:[% répartition segment 1]],2,FALSE)</f>
        <v>0.3</v>
      </c>
      <c r="I150" s="4">
        <f>VLOOKUP(E150,Tableau2[[#All],[Type TRANSPORT]:[% répartition segment 2]],2,FALSE)</f>
        <v>0.7</v>
      </c>
      <c r="J150" s="20">
        <f>Indicateur[[#This Row],[% rep S1]]*Indicateur[[#This Row],[Taux segement 1]]*Indicateur[[#This Row],[Poids T]]*Indicateur[[#This Row],[Distance en KM]]</f>
        <v>10.227955200000002</v>
      </c>
      <c r="K150" s="20">
        <f>+Indicateur[[#This Row],[% rep S2]]*Indicateur[[#This Row],[Taux Segement 2]]*Indicateur[[#This Row],[Poids T]]*Indicateur[[#This Row],[Distance en KM]]</f>
        <v>10.053227632</v>
      </c>
      <c r="L150" s="20">
        <f>+Indicateur[[#This Row],[Bilan CO2 S2]]+Indicateur[[#This Row],[Bilan CO2 S1]]</f>
        <v>20.281182832000002</v>
      </c>
      <c r="M150" s="21">
        <v>300</v>
      </c>
      <c r="N150" s="5" t="s">
        <v>78</v>
      </c>
      <c r="O150" s="2" t="s">
        <v>27</v>
      </c>
      <c r="P150" s="2" t="s">
        <v>79</v>
      </c>
      <c r="Q150" s="2" t="s">
        <v>10</v>
      </c>
      <c r="R150" s="2" t="s">
        <v>11</v>
      </c>
      <c r="S150" s="2">
        <v>12</v>
      </c>
      <c r="T150" s="2" t="s">
        <v>12</v>
      </c>
      <c r="U150" s="6">
        <v>266.35300000000001</v>
      </c>
      <c r="V150" s="30">
        <f>(VLOOKUP(E150,Table1[#All],4,FALSE)*VLOOKUP(E150,Table1[[#All],[Type TRANSPORT]:[% répartition segment 1]],2,FALSE)+VLOOKUP(E150,Tableau2[#All],4,FALSE)*VLOOKUP(E150,Tableau2[[#All],[Type TRANSPORT]:[% répartition segment 2]],2,FALSE))*U150*C150/1000</f>
        <v>20.281182832000002</v>
      </c>
    </row>
    <row r="151" spans="1:22" x14ac:dyDescent="0.3">
      <c r="A151" s="2">
        <v>1345777</v>
      </c>
      <c r="B151" s="12">
        <f>+VLOOKUP(Indicateur[[#This Row],[Numero OT]],[1]Raw_data!$D:$E,2,FALSE)</f>
        <v>44294</v>
      </c>
      <c r="C151" s="2">
        <v>200</v>
      </c>
      <c r="D151" s="2">
        <f t="shared" si="2"/>
        <v>0.2</v>
      </c>
      <c r="E151" s="2" t="s">
        <v>19</v>
      </c>
      <c r="F151" s="3">
        <f>+VLOOKUP(E151,Table1[#All],4,FALSE)</f>
        <v>0.16</v>
      </c>
      <c r="G151" s="3">
        <f>+VLOOKUP(E151,Tableau2[#All],4,FALSE)</f>
        <v>6.7400000000000002E-2</v>
      </c>
      <c r="H151" s="4">
        <f>VLOOKUP(E151,Table1[[#All],[Type TRANSPORT]:[% répartition segment 1]],2,FALSE)</f>
        <v>0.3</v>
      </c>
      <c r="I151" s="4">
        <f>VLOOKUP(E151,Tableau2[[#All],[Type TRANSPORT]:[% répartition segment 2]],2,FALSE)</f>
        <v>0.7</v>
      </c>
      <c r="J151" s="20">
        <f>Indicateur[[#This Row],[% rep S1]]*Indicateur[[#This Row],[Taux segement 1]]*Indicateur[[#This Row],[Poids T]]*Indicateur[[#This Row],[Distance en KM]]</f>
        <v>4.958150400000001</v>
      </c>
      <c r="K151" s="20">
        <f>+Indicateur[[#This Row],[% rep S2]]*Indicateur[[#This Row],[Taux Segement 2]]*Indicateur[[#This Row],[Poids T]]*Indicateur[[#This Row],[Distance en KM]]</f>
        <v>4.8734486640000005</v>
      </c>
      <c r="L151" s="20">
        <f>+Indicateur[[#This Row],[Bilan CO2 S2]]+Indicateur[[#This Row],[Bilan CO2 S1]]</f>
        <v>9.8315990640000024</v>
      </c>
      <c r="M151" s="21">
        <v>165</v>
      </c>
      <c r="N151" s="5" t="s">
        <v>175</v>
      </c>
      <c r="O151" s="2" t="s">
        <v>154</v>
      </c>
      <c r="P151" s="2" t="s">
        <v>174</v>
      </c>
      <c r="Q151" s="2" t="s">
        <v>10</v>
      </c>
      <c r="R151" s="2" t="s">
        <v>11</v>
      </c>
      <c r="S151" s="2">
        <v>12</v>
      </c>
      <c r="T151" s="2" t="s">
        <v>12</v>
      </c>
      <c r="U151" s="6">
        <v>516.47400000000005</v>
      </c>
      <c r="V151" s="30">
        <f>(VLOOKUP(E151,Table1[#All],4,FALSE)*VLOOKUP(E151,Table1[[#All],[Type TRANSPORT]:[% répartition segment 1]],2,FALSE)+VLOOKUP(E151,Tableau2[#All],4,FALSE)*VLOOKUP(E151,Tableau2[[#All],[Type TRANSPORT]:[% répartition segment 2]],2,FALSE))*U151*C151/1000</f>
        <v>9.8315990640000024</v>
      </c>
    </row>
    <row r="152" spans="1:22" x14ac:dyDescent="0.3">
      <c r="A152" s="2">
        <v>1346163</v>
      </c>
      <c r="B152" s="12">
        <f>+VLOOKUP(Indicateur[[#This Row],[Numero OT]],[1]Raw_data!$D:$E,2,FALSE)</f>
        <v>44295</v>
      </c>
      <c r="C152" s="2">
        <v>200</v>
      </c>
      <c r="D152" s="2">
        <f t="shared" si="2"/>
        <v>0.2</v>
      </c>
      <c r="E152" s="2" t="s">
        <v>6</v>
      </c>
      <c r="F152" s="3">
        <f>+VLOOKUP(E152,Table1[#All],4,FALSE)</f>
        <v>0.16</v>
      </c>
      <c r="G152" s="3">
        <f>+VLOOKUP(E152,Tableau2[#All],4,FALSE)</f>
        <v>6.7400000000000002E-2</v>
      </c>
      <c r="H152" s="4">
        <f>VLOOKUP(E152,Table1[[#All],[Type TRANSPORT]:[% répartition segment 1]],2,FALSE)</f>
        <v>0.3</v>
      </c>
      <c r="I152" s="4">
        <f>VLOOKUP(E152,Tableau2[[#All],[Type TRANSPORT]:[% répartition segment 2]],2,FALSE)</f>
        <v>0.7</v>
      </c>
      <c r="J152" s="20">
        <f>Indicateur[[#This Row],[% rep S1]]*Indicateur[[#This Row],[Taux segement 1]]*Indicateur[[#This Row],[Poids T]]*Indicateur[[#This Row],[Distance en KM]]</f>
        <v>3.6536256000000003</v>
      </c>
      <c r="K152" s="20">
        <f>+Indicateur[[#This Row],[% rep S2]]*Indicateur[[#This Row],[Taux Segement 2]]*Indicateur[[#This Row],[Poids T]]*Indicateur[[#This Row],[Distance en KM]]</f>
        <v>3.5912094960000003</v>
      </c>
      <c r="L152" s="20">
        <f>+Indicateur[[#This Row],[Bilan CO2 S2]]+Indicateur[[#This Row],[Bilan CO2 S1]]</f>
        <v>7.244835096000001</v>
      </c>
      <c r="M152" s="21">
        <v>200</v>
      </c>
      <c r="N152" s="5" t="s">
        <v>60</v>
      </c>
      <c r="O152" s="2" t="s">
        <v>61</v>
      </c>
      <c r="P152" s="2" t="s">
        <v>62</v>
      </c>
      <c r="Q152" s="2" t="s">
        <v>10</v>
      </c>
      <c r="R152" s="2" t="s">
        <v>11</v>
      </c>
      <c r="S152" s="2">
        <v>12</v>
      </c>
      <c r="T152" s="2" t="s">
        <v>12</v>
      </c>
      <c r="U152" s="6">
        <v>380.58600000000001</v>
      </c>
      <c r="V152" s="30">
        <f>(VLOOKUP(E152,Table1[#All],4,FALSE)*VLOOKUP(E152,Table1[[#All],[Type TRANSPORT]:[% répartition segment 1]],2,FALSE)+VLOOKUP(E152,Tableau2[#All],4,FALSE)*VLOOKUP(E152,Tableau2[[#All],[Type TRANSPORT]:[% répartition segment 2]],2,FALSE))*U152*C152/1000</f>
        <v>7.2448350960000001</v>
      </c>
    </row>
    <row r="153" spans="1:22" x14ac:dyDescent="0.3">
      <c r="A153" s="2">
        <v>1345945</v>
      </c>
      <c r="B153" s="12">
        <f>+VLOOKUP(Indicateur[[#This Row],[Numero OT]],[1]Raw_data!$D:$E,2,FALSE)</f>
        <v>44295</v>
      </c>
      <c r="C153" s="2">
        <v>200</v>
      </c>
      <c r="D153" s="2">
        <f t="shared" si="2"/>
        <v>0.2</v>
      </c>
      <c r="E153" s="2" t="s">
        <v>6</v>
      </c>
      <c r="F153" s="3">
        <f>+VLOOKUP(E153,Table1[#All],4,FALSE)</f>
        <v>0.16</v>
      </c>
      <c r="G153" s="3">
        <f>+VLOOKUP(E153,Tableau2[#All],4,FALSE)</f>
        <v>6.7400000000000002E-2</v>
      </c>
      <c r="H153" s="4">
        <f>VLOOKUP(E153,Table1[[#All],[Type TRANSPORT]:[% répartition segment 1]],2,FALSE)</f>
        <v>0.3</v>
      </c>
      <c r="I153" s="4">
        <f>VLOOKUP(E153,Tableau2[[#All],[Type TRANSPORT]:[% répartition segment 2]],2,FALSE)</f>
        <v>0.7</v>
      </c>
      <c r="J153" s="20">
        <f>Indicateur[[#This Row],[% rep S1]]*Indicateur[[#This Row],[Taux segement 1]]*Indicateur[[#This Row],[Poids T]]*Indicateur[[#This Row],[Distance en KM]]</f>
        <v>2.6735712000000005</v>
      </c>
      <c r="K153" s="20">
        <f>+Indicateur[[#This Row],[% rep S2]]*Indicateur[[#This Row],[Taux Segement 2]]*Indicateur[[#This Row],[Poids T]]*Indicateur[[#This Row],[Distance en KM]]</f>
        <v>2.6278976919999999</v>
      </c>
      <c r="L153" s="20">
        <f>+Indicateur[[#This Row],[Bilan CO2 S2]]+Indicateur[[#This Row],[Bilan CO2 S1]]</f>
        <v>5.3014688920000008</v>
      </c>
      <c r="M153" s="21">
        <v>131</v>
      </c>
      <c r="N153" s="5" t="s">
        <v>168</v>
      </c>
      <c r="O153" s="2" t="s">
        <v>151</v>
      </c>
      <c r="P153" s="2" t="s">
        <v>169</v>
      </c>
      <c r="Q153" s="2" t="s">
        <v>10</v>
      </c>
      <c r="R153" s="2" t="s">
        <v>11</v>
      </c>
      <c r="S153" s="2">
        <v>12</v>
      </c>
      <c r="T153" s="2" t="s">
        <v>12</v>
      </c>
      <c r="U153" s="6">
        <v>278.49700000000001</v>
      </c>
      <c r="V153" s="30">
        <f>(VLOOKUP(E153,Table1[#All],4,FALSE)*VLOOKUP(E153,Table1[[#All],[Type TRANSPORT]:[% répartition segment 1]],2,FALSE)+VLOOKUP(E153,Tableau2[#All],4,FALSE)*VLOOKUP(E153,Tableau2[[#All],[Type TRANSPORT]:[% répartition segment 2]],2,FALSE))*U153*C153/1000</f>
        <v>5.3014688920000008</v>
      </c>
    </row>
    <row r="154" spans="1:22" x14ac:dyDescent="0.3">
      <c r="A154" s="2">
        <v>1346496</v>
      </c>
      <c r="B154" s="12">
        <f>+VLOOKUP(Indicateur[[#This Row],[Numero OT]],[1]Raw_data!$D:$E,2,FALSE)</f>
        <v>44295</v>
      </c>
      <c r="C154" s="2">
        <v>100</v>
      </c>
      <c r="D154" s="2">
        <f t="shared" si="2"/>
        <v>0.1</v>
      </c>
      <c r="E154" s="2" t="s">
        <v>19</v>
      </c>
      <c r="F154" s="3">
        <f>+VLOOKUP(E154,Table1[#All],4,FALSE)</f>
        <v>0.16</v>
      </c>
      <c r="G154" s="3">
        <f>+VLOOKUP(E154,Tableau2[#All],4,FALSE)</f>
        <v>6.7400000000000002E-2</v>
      </c>
      <c r="H154" s="4">
        <f>VLOOKUP(E154,Table1[[#All],[Type TRANSPORT]:[% répartition segment 1]],2,FALSE)</f>
        <v>0.3</v>
      </c>
      <c r="I154" s="4">
        <f>VLOOKUP(E154,Tableau2[[#All],[Type TRANSPORT]:[% répartition segment 2]],2,FALSE)</f>
        <v>0.7</v>
      </c>
      <c r="J154" s="20">
        <f>Indicateur[[#This Row],[% rep S1]]*Indicateur[[#This Row],[Taux segement 1]]*Indicateur[[#This Row],[Poids T]]*Indicateur[[#This Row],[Distance en KM]]</f>
        <v>2.6330736000000003</v>
      </c>
      <c r="K154" s="20">
        <f>+Indicateur[[#This Row],[% rep S2]]*Indicateur[[#This Row],[Taux Segement 2]]*Indicateur[[#This Row],[Poids T]]*Indicateur[[#This Row],[Distance en KM]]</f>
        <v>2.5880919260000002</v>
      </c>
      <c r="L154" s="20">
        <f>+Indicateur[[#This Row],[Bilan CO2 S2]]+Indicateur[[#This Row],[Bilan CO2 S1]]</f>
        <v>5.2211655260000001</v>
      </c>
      <c r="M154" s="21">
        <v>133</v>
      </c>
      <c r="N154" s="5" t="s">
        <v>214</v>
      </c>
      <c r="O154" s="2" t="s">
        <v>11</v>
      </c>
      <c r="P154" s="2" t="s">
        <v>215</v>
      </c>
      <c r="Q154" s="2" t="s">
        <v>257</v>
      </c>
      <c r="R154" s="2" t="s">
        <v>258</v>
      </c>
      <c r="S154" s="2">
        <v>20</v>
      </c>
      <c r="T154" s="2" t="s">
        <v>259</v>
      </c>
      <c r="U154" s="6">
        <v>548.55700000000002</v>
      </c>
      <c r="V154" s="30">
        <f>(VLOOKUP(E154,Table1[#All],4,FALSE)*VLOOKUP(E154,Table1[[#All],[Type TRANSPORT]:[% répartition segment 1]],2,FALSE)+VLOOKUP(E154,Tableau2[#All],4,FALSE)*VLOOKUP(E154,Tableau2[[#All],[Type TRANSPORT]:[% répartition segment 2]],2,FALSE))*U154*C154/1000</f>
        <v>5.2211655260000001</v>
      </c>
    </row>
    <row r="155" spans="1:22" x14ac:dyDescent="0.3">
      <c r="A155" s="2">
        <v>1346501</v>
      </c>
      <c r="B155" s="12">
        <f>+VLOOKUP(Indicateur[[#This Row],[Numero OT]],[1]Raw_data!$D:$E,2,FALSE)</f>
        <v>44295</v>
      </c>
      <c r="C155" s="2">
        <v>60</v>
      </c>
      <c r="D155" s="2">
        <f t="shared" si="2"/>
        <v>0.06</v>
      </c>
      <c r="E155" s="2" t="s">
        <v>19</v>
      </c>
      <c r="F155" s="3">
        <f>+VLOOKUP(E155,Table1[#All],4,FALSE)</f>
        <v>0.16</v>
      </c>
      <c r="G155" s="3">
        <f>+VLOOKUP(E155,Tableau2[#All],4,FALSE)</f>
        <v>6.7400000000000002E-2</v>
      </c>
      <c r="H155" s="4">
        <f>VLOOKUP(E155,Table1[[#All],[Type TRANSPORT]:[% répartition segment 1]],2,FALSE)</f>
        <v>0.3</v>
      </c>
      <c r="I155" s="4">
        <f>VLOOKUP(E155,Tableau2[[#All],[Type TRANSPORT]:[% répartition segment 2]],2,FALSE)</f>
        <v>0.7</v>
      </c>
      <c r="J155" s="20">
        <f>Indicateur[[#This Row],[% rep S1]]*Indicateur[[#This Row],[Taux segement 1]]*Indicateur[[#This Row],[Poids T]]*Indicateur[[#This Row],[Distance en KM]]</f>
        <v>1.4854982399999999</v>
      </c>
      <c r="K155" s="20">
        <f>+Indicateur[[#This Row],[% rep S2]]*Indicateur[[#This Row],[Taux Segement 2]]*Indicateur[[#This Row],[Poids T]]*Indicateur[[#This Row],[Distance en KM]]</f>
        <v>1.4601209784</v>
      </c>
      <c r="L155" s="20">
        <f>+Indicateur[[#This Row],[Bilan CO2 S2]]+Indicateur[[#This Row],[Bilan CO2 S1]]</f>
        <v>2.9456192184000001</v>
      </c>
      <c r="M155" s="21">
        <v>140</v>
      </c>
      <c r="N155" s="5" t="s">
        <v>214</v>
      </c>
      <c r="O155" s="2" t="s">
        <v>11</v>
      </c>
      <c r="P155" s="2" t="s">
        <v>215</v>
      </c>
      <c r="Q155" s="2" t="s">
        <v>153</v>
      </c>
      <c r="R155" s="2" t="s">
        <v>154</v>
      </c>
      <c r="S155" s="2">
        <v>15</v>
      </c>
      <c r="T155" s="2" t="s">
        <v>155</v>
      </c>
      <c r="U155" s="6">
        <v>515.798</v>
      </c>
      <c r="V155" s="30">
        <f>(VLOOKUP(E155,Table1[#All],4,FALSE)*VLOOKUP(E155,Table1[[#All],[Type TRANSPORT]:[% répartition segment 1]],2,FALSE)+VLOOKUP(E155,Tableau2[#All],4,FALSE)*VLOOKUP(E155,Tableau2[[#All],[Type TRANSPORT]:[% répartition segment 2]],2,FALSE))*U155*C155/1000</f>
        <v>2.9456192184000001</v>
      </c>
    </row>
    <row r="156" spans="1:22" x14ac:dyDescent="0.3">
      <c r="A156" s="2">
        <v>1346397</v>
      </c>
      <c r="B156" s="12">
        <f>+VLOOKUP(Indicateur[[#This Row],[Numero OT]],[1]Raw_data!$D:$E,2,FALSE)</f>
        <v>44295</v>
      </c>
      <c r="C156" s="2">
        <v>50</v>
      </c>
      <c r="D156" s="2">
        <f t="shared" si="2"/>
        <v>0.05</v>
      </c>
      <c r="E156" s="2" t="s">
        <v>47</v>
      </c>
      <c r="F156" s="3">
        <f>+VLOOKUP(E156,Table1[#All],4,FALSE)</f>
        <v>6.7400000000000002E-2</v>
      </c>
      <c r="G156" s="3">
        <v>6.7400000000000002E-2</v>
      </c>
      <c r="H156" s="4">
        <f>VLOOKUP(E156,Table1[[#All],[Type TRANSPORT]:[% répartition segment 1]],2,FALSE)</f>
        <v>1</v>
      </c>
      <c r="I156" s="4">
        <f>VLOOKUP(E156,Tableau2[[#All],[Type TRANSPORT]:[% répartition segment 2]],2,FALSE)</f>
        <v>0</v>
      </c>
      <c r="J156" s="20">
        <f>Indicateur[[#This Row],[% rep S1]]*Indicateur[[#This Row],[Taux segement 1]]*Indicateur[[#This Row],[Poids T]]*Indicateur[[#This Row],[Distance en KM]]</f>
        <v>0.25190413</v>
      </c>
      <c r="K156" s="20">
        <f>+Indicateur[[#This Row],[% rep S2]]*Indicateur[[#This Row],[Taux Segement 2]]*Indicateur[[#This Row],[Poids T]]*Indicateur[[#This Row],[Distance en KM]]</f>
        <v>0</v>
      </c>
      <c r="L156" s="20">
        <f>+Indicateur[[#This Row],[Bilan CO2 S2]]+Indicateur[[#This Row],[Bilan CO2 S1]]</f>
        <v>0.25190413</v>
      </c>
      <c r="M156" s="21">
        <v>154</v>
      </c>
      <c r="N156" s="5" t="s">
        <v>214</v>
      </c>
      <c r="O156" s="2" t="s">
        <v>11</v>
      </c>
      <c r="P156" s="2" t="s">
        <v>215</v>
      </c>
      <c r="Q156" s="2" t="s">
        <v>238</v>
      </c>
      <c r="R156" s="2" t="s">
        <v>239</v>
      </c>
      <c r="S156" s="2">
        <v>19</v>
      </c>
      <c r="T156" s="2" t="s">
        <v>240</v>
      </c>
      <c r="U156" s="6">
        <v>74.748999999999995</v>
      </c>
      <c r="V156" s="30">
        <f>(VLOOKUP(E156,Table1[#All],4,FALSE)*VLOOKUP(E156,Table1[[#All],[Type TRANSPORT]:[% répartition segment 1]],2,FALSE)+VLOOKUP(E156,Tableau2[#All],4,FALSE)*VLOOKUP(E156,Tableau2[[#All],[Type TRANSPORT]:[% répartition segment 2]],2,FALSE))*U156*C156/1000</f>
        <v>0.25190413</v>
      </c>
    </row>
    <row r="157" spans="1:22" x14ac:dyDescent="0.3">
      <c r="A157" s="2">
        <v>1346206</v>
      </c>
      <c r="B157" s="12">
        <f>+VLOOKUP(Indicateur[[#This Row],[Numero OT]],[1]Raw_data!$D:$E,2,FALSE)</f>
        <v>44295</v>
      </c>
      <c r="C157" s="2">
        <v>1000</v>
      </c>
      <c r="D157" s="2">
        <f t="shared" si="2"/>
        <v>1</v>
      </c>
      <c r="E157" s="2" t="s">
        <v>106</v>
      </c>
      <c r="F157" s="3">
        <f>+VLOOKUP(E157,Table1[#All],4,FALSE)</f>
        <v>0.16</v>
      </c>
      <c r="G157" s="3">
        <v>6.7400000000000002E-2</v>
      </c>
      <c r="H157" s="4">
        <f>VLOOKUP(E157,Table1[[#All],[Type TRANSPORT]:[% répartition segment 1]],2,FALSE)</f>
        <v>1</v>
      </c>
      <c r="I157" s="4">
        <f>VLOOKUP(E157,Tableau2[[#All],[Type TRANSPORT]:[% répartition segment 2]],2,FALSE)</f>
        <v>0</v>
      </c>
      <c r="J157" s="20">
        <f>Indicateur[[#This Row],[% rep S1]]*Indicateur[[#This Row],[Taux segement 1]]*Indicateur[[#This Row],[Poids T]]*Indicateur[[#This Row],[Distance en KM]]</f>
        <v>8.7617600000000007</v>
      </c>
      <c r="K157" s="20">
        <f>+Indicateur[[#This Row],[% rep S2]]*Indicateur[[#This Row],[Taux Segement 2]]*Indicateur[[#This Row],[Poids T]]*Indicateur[[#This Row],[Distance en KM]]</f>
        <v>0</v>
      </c>
      <c r="L157" s="20">
        <f>+Indicateur[[#This Row],[Bilan CO2 S2]]+Indicateur[[#This Row],[Bilan CO2 S1]]</f>
        <v>8.7617600000000007</v>
      </c>
      <c r="M157" s="21">
        <v>266</v>
      </c>
      <c r="N157" s="5" t="s">
        <v>414</v>
      </c>
      <c r="O157" s="2" t="s">
        <v>93</v>
      </c>
      <c r="P157" s="2" t="s">
        <v>415</v>
      </c>
      <c r="Q157" s="2" t="s">
        <v>10</v>
      </c>
      <c r="R157" s="2" t="s">
        <v>11</v>
      </c>
      <c r="S157" s="2">
        <v>12</v>
      </c>
      <c r="T157" s="2" t="s">
        <v>12</v>
      </c>
      <c r="U157" s="6">
        <v>54.761000000000003</v>
      </c>
      <c r="V157" s="30">
        <f>(VLOOKUP(E157,Table1[#All],4,FALSE)*VLOOKUP(E157,Table1[[#All],[Type TRANSPORT]:[% répartition segment 1]],2,FALSE)+VLOOKUP(E157,Tableau2[#All],4,FALSE)*VLOOKUP(E157,Tableau2[[#All],[Type TRANSPORT]:[% répartition segment 2]],2,FALSE))*U157*C157/1000</f>
        <v>8.7617600000000007</v>
      </c>
    </row>
    <row r="158" spans="1:22" x14ac:dyDescent="0.3">
      <c r="A158" s="2">
        <v>1346672</v>
      </c>
      <c r="B158" s="12">
        <f>+VLOOKUP(Indicateur[[#This Row],[Numero OT]],[1]Raw_data!$D:$E,2,FALSE)</f>
        <v>44298</v>
      </c>
      <c r="C158" s="2">
        <v>225</v>
      </c>
      <c r="D158" s="2">
        <f t="shared" si="2"/>
        <v>0.22500000000000001</v>
      </c>
      <c r="E158" s="2" t="s">
        <v>6</v>
      </c>
      <c r="F158" s="3">
        <f>+VLOOKUP(E158,Table1[#All],4,FALSE)</f>
        <v>0.16</v>
      </c>
      <c r="G158" s="3">
        <f>+VLOOKUP(E158,Tableau2[#All],4,FALSE)</f>
        <v>6.7400000000000002E-2</v>
      </c>
      <c r="H158" s="4">
        <f>VLOOKUP(E158,Table1[[#All],[Type TRANSPORT]:[% répartition segment 1]],2,FALSE)</f>
        <v>0.3</v>
      </c>
      <c r="I158" s="4">
        <f>VLOOKUP(E158,Tableau2[[#All],[Type TRANSPORT]:[% répartition segment 2]],2,FALSE)</f>
        <v>0.7</v>
      </c>
      <c r="J158" s="20">
        <f>Indicateur[[#This Row],[% rep S1]]*Indicateur[[#This Row],[Taux segement 1]]*Indicateur[[#This Row],[Poids T]]*Indicateur[[#This Row],[Distance en KM]]</f>
        <v>8.7968376000000017</v>
      </c>
      <c r="K158" s="20">
        <f>+Indicateur[[#This Row],[% rep S2]]*Indicateur[[#This Row],[Taux Segement 2]]*Indicateur[[#This Row],[Poids T]]*Indicateur[[#This Row],[Distance en KM]]</f>
        <v>8.6465582909999998</v>
      </c>
      <c r="L158" s="20">
        <f>+Indicateur[[#This Row],[Bilan CO2 S2]]+Indicateur[[#This Row],[Bilan CO2 S1]]</f>
        <v>17.443395891000002</v>
      </c>
      <c r="M158" s="21">
        <v>192</v>
      </c>
      <c r="N158" s="5" t="s">
        <v>35</v>
      </c>
      <c r="O158" s="2" t="s">
        <v>36</v>
      </c>
      <c r="P158" s="2" t="s">
        <v>37</v>
      </c>
      <c r="Q158" s="2" t="s">
        <v>26</v>
      </c>
      <c r="R158" s="2" t="s">
        <v>27</v>
      </c>
      <c r="S158" s="2">
        <v>12</v>
      </c>
      <c r="T158" s="2" t="s">
        <v>28</v>
      </c>
      <c r="U158" s="6">
        <v>814.52200000000005</v>
      </c>
      <c r="V158" s="30">
        <f>(VLOOKUP(E158,Table1[#All],4,FALSE)*VLOOKUP(E158,Table1[[#All],[Type TRANSPORT]:[% répartition segment 1]],2,FALSE)+VLOOKUP(E158,Tableau2[#All],4,FALSE)*VLOOKUP(E158,Tableau2[[#All],[Type TRANSPORT]:[% répartition segment 2]],2,FALSE))*U158*C158/1000</f>
        <v>17.443395891000002</v>
      </c>
    </row>
    <row r="159" spans="1:22" x14ac:dyDescent="0.3">
      <c r="A159" s="2">
        <v>1346890</v>
      </c>
      <c r="B159" s="12">
        <f>+VLOOKUP(Indicateur[[#This Row],[Numero OT]],[1]Raw_data!$D:$E,2,FALSE)</f>
        <v>44298</v>
      </c>
      <c r="C159" s="2">
        <v>30</v>
      </c>
      <c r="D159" s="2">
        <f t="shared" si="2"/>
        <v>0.03</v>
      </c>
      <c r="E159" s="2" t="s">
        <v>19</v>
      </c>
      <c r="F159" s="3">
        <f>+VLOOKUP(E159,Table1[#All],4,FALSE)</f>
        <v>0.16</v>
      </c>
      <c r="G159" s="3">
        <f>+VLOOKUP(E159,Tableau2[#All],4,FALSE)</f>
        <v>6.7400000000000002E-2</v>
      </c>
      <c r="H159" s="4">
        <f>VLOOKUP(E159,Table1[[#All],[Type TRANSPORT]:[% répartition segment 1]],2,FALSE)</f>
        <v>0.3</v>
      </c>
      <c r="I159" s="4">
        <f>VLOOKUP(E159,Tableau2[[#All],[Type TRANSPORT]:[% répartition segment 2]],2,FALSE)</f>
        <v>0.7</v>
      </c>
      <c r="J159" s="20">
        <f>Indicateur[[#This Row],[% rep S1]]*Indicateur[[#This Row],[Taux segement 1]]*Indicateur[[#This Row],[Poids T]]*Indicateur[[#This Row],[Distance en KM]]</f>
        <v>0.38327903999999996</v>
      </c>
      <c r="K159" s="20">
        <f>+Indicateur[[#This Row],[% rep S2]]*Indicateur[[#This Row],[Taux Segement 2]]*Indicateur[[#This Row],[Poids T]]*Indicateur[[#This Row],[Distance en KM]]</f>
        <v>0.37673135639999999</v>
      </c>
      <c r="L159" s="20">
        <f>+Indicateur[[#This Row],[Bilan CO2 S2]]+Indicateur[[#This Row],[Bilan CO2 S1]]</f>
        <v>0.76001039640000001</v>
      </c>
      <c r="M159" s="21">
        <v>95</v>
      </c>
      <c r="N159" s="5" t="s">
        <v>214</v>
      </c>
      <c r="O159" s="2" t="s">
        <v>11</v>
      </c>
      <c r="P159" s="2" t="s">
        <v>215</v>
      </c>
      <c r="Q159" s="2" t="s">
        <v>26</v>
      </c>
      <c r="R159" s="2" t="s">
        <v>27</v>
      </c>
      <c r="S159" s="2">
        <v>12</v>
      </c>
      <c r="T159" s="2" t="s">
        <v>28</v>
      </c>
      <c r="U159" s="6">
        <v>266.166</v>
      </c>
      <c r="V159" s="30">
        <f>(VLOOKUP(E159,Table1[#All],4,FALSE)*VLOOKUP(E159,Table1[[#All],[Type TRANSPORT]:[% répartition segment 1]],2,FALSE)+VLOOKUP(E159,Tableau2[#All],4,FALSE)*VLOOKUP(E159,Tableau2[[#All],[Type TRANSPORT]:[% répartition segment 2]],2,FALSE))*U159*C159/1000</f>
        <v>0.76001039640000001</v>
      </c>
    </row>
    <row r="160" spans="1:22" x14ac:dyDescent="0.3">
      <c r="A160" s="2">
        <v>1346903</v>
      </c>
      <c r="B160" s="12">
        <f>+VLOOKUP(Indicateur[[#This Row],[Numero OT]],[1]Raw_data!$D:$E,2,FALSE)</f>
        <v>44298</v>
      </c>
      <c r="C160" s="2">
        <v>30</v>
      </c>
      <c r="D160" s="2">
        <f t="shared" si="2"/>
        <v>0.03</v>
      </c>
      <c r="E160" s="2" t="s">
        <v>19</v>
      </c>
      <c r="F160" s="3">
        <f>+VLOOKUP(E160,Table1[#All],4,FALSE)</f>
        <v>0.16</v>
      </c>
      <c r="G160" s="3">
        <f>+VLOOKUP(E160,Tableau2[#All],4,FALSE)</f>
        <v>6.7400000000000002E-2</v>
      </c>
      <c r="H160" s="4">
        <f>VLOOKUP(E160,Table1[[#All],[Type TRANSPORT]:[% répartition segment 1]],2,FALSE)</f>
        <v>0.3</v>
      </c>
      <c r="I160" s="4">
        <f>VLOOKUP(E160,Tableau2[[#All],[Type TRANSPORT]:[% répartition segment 2]],2,FALSE)</f>
        <v>0.7</v>
      </c>
      <c r="J160" s="20">
        <f>Indicateur[[#This Row],[% rep S1]]*Indicateur[[#This Row],[Taux segement 1]]*Indicateur[[#This Row],[Poids T]]*Indicateur[[#This Row],[Distance en KM]]</f>
        <v>0.54785519999999988</v>
      </c>
      <c r="K160" s="20">
        <f>+Indicateur[[#This Row],[% rep S2]]*Indicateur[[#This Row],[Taux Segement 2]]*Indicateur[[#This Row],[Poids T]]*Indicateur[[#This Row],[Distance en KM]]</f>
        <v>0.538496007</v>
      </c>
      <c r="L160" s="20">
        <f>+Indicateur[[#This Row],[Bilan CO2 S2]]+Indicateur[[#This Row],[Bilan CO2 S1]]</f>
        <v>1.0863512069999999</v>
      </c>
      <c r="M160" s="21">
        <v>123</v>
      </c>
      <c r="N160" s="5" t="s">
        <v>214</v>
      </c>
      <c r="O160" s="2" t="s">
        <v>11</v>
      </c>
      <c r="P160" s="2" t="s">
        <v>215</v>
      </c>
      <c r="Q160" s="2" t="s">
        <v>128</v>
      </c>
      <c r="R160" s="2" t="s">
        <v>61</v>
      </c>
      <c r="S160" s="2">
        <v>20</v>
      </c>
      <c r="T160" s="2" t="s">
        <v>129</v>
      </c>
      <c r="U160" s="6">
        <v>380.45499999999998</v>
      </c>
      <c r="V160" s="30">
        <f>(VLOOKUP(E160,Table1[#All],4,FALSE)*VLOOKUP(E160,Table1[[#All],[Type TRANSPORT]:[% répartition segment 1]],2,FALSE)+VLOOKUP(E160,Tableau2[#All],4,FALSE)*VLOOKUP(E160,Tableau2[[#All],[Type TRANSPORT]:[% répartition segment 2]],2,FALSE))*U160*C160/1000</f>
        <v>1.0863512069999999</v>
      </c>
    </row>
    <row r="161" spans="1:22" x14ac:dyDescent="0.3">
      <c r="A161" s="2">
        <v>1346894</v>
      </c>
      <c r="B161" s="12">
        <f>+VLOOKUP(Indicateur[[#This Row],[Numero OT]],[1]Raw_data!$D:$E,2,FALSE)</f>
        <v>44298</v>
      </c>
      <c r="C161" s="2">
        <v>30</v>
      </c>
      <c r="D161" s="2">
        <f t="shared" si="2"/>
        <v>0.03</v>
      </c>
      <c r="E161" s="2" t="s">
        <v>6</v>
      </c>
      <c r="F161" s="3">
        <f>+VLOOKUP(E161,Table1[#All],4,FALSE)</f>
        <v>0.16</v>
      </c>
      <c r="G161" s="3">
        <f>+VLOOKUP(E161,Tableau2[#All],4,FALSE)</f>
        <v>6.7400000000000002E-2</v>
      </c>
      <c r="H161" s="4">
        <f>VLOOKUP(E161,Table1[[#All],[Type TRANSPORT]:[% répartition segment 1]],2,FALSE)</f>
        <v>0.3</v>
      </c>
      <c r="I161" s="4">
        <f>VLOOKUP(E161,Tableau2[[#All],[Type TRANSPORT]:[% répartition segment 2]],2,FALSE)</f>
        <v>0.7</v>
      </c>
      <c r="J161" s="20">
        <f>Indicateur[[#This Row],[% rep S1]]*Indicateur[[#This Row],[Taux segement 1]]*Indicateur[[#This Row],[Poids T]]*Indicateur[[#This Row],[Distance en KM]]</f>
        <v>1.20587472</v>
      </c>
      <c r="K161" s="20">
        <f>+Indicateur[[#This Row],[% rep S2]]*Indicateur[[#This Row],[Taux Segement 2]]*Indicateur[[#This Row],[Poids T]]*Indicateur[[#This Row],[Distance en KM]]</f>
        <v>1.1852743602</v>
      </c>
      <c r="L161" s="20">
        <f>+Indicateur[[#This Row],[Bilan CO2 S2]]+Indicateur[[#This Row],[Bilan CO2 S1]]</f>
        <v>2.3911490801999999</v>
      </c>
      <c r="M161" s="21">
        <v>210</v>
      </c>
      <c r="N161" s="5" t="s">
        <v>214</v>
      </c>
      <c r="O161" s="2" t="s">
        <v>11</v>
      </c>
      <c r="P161" s="2" t="s">
        <v>215</v>
      </c>
      <c r="Q161" s="2" t="s">
        <v>51</v>
      </c>
      <c r="R161" s="2" t="s">
        <v>52</v>
      </c>
      <c r="S161" s="2">
        <v>14</v>
      </c>
      <c r="T161" s="2" t="s">
        <v>53</v>
      </c>
      <c r="U161" s="6">
        <v>837.41300000000001</v>
      </c>
      <c r="V161" s="30">
        <f>(VLOOKUP(E161,Table1[#All],4,FALSE)*VLOOKUP(E161,Table1[[#All],[Type TRANSPORT]:[% répartition segment 1]],2,FALSE)+VLOOKUP(E161,Tableau2[#All],4,FALSE)*VLOOKUP(E161,Tableau2[[#All],[Type TRANSPORT]:[% répartition segment 2]],2,FALSE))*U161*C161/1000</f>
        <v>2.3911490802000004</v>
      </c>
    </row>
    <row r="162" spans="1:22" x14ac:dyDescent="0.3">
      <c r="A162" s="2">
        <v>1347757</v>
      </c>
      <c r="B162" s="12">
        <f>+VLOOKUP(Indicateur[[#This Row],[Numero OT]],[1]Raw_data!$D:$E,2,FALSE)</f>
        <v>44300</v>
      </c>
      <c r="C162" s="2">
        <v>200</v>
      </c>
      <c r="D162" s="2">
        <f t="shared" si="2"/>
        <v>0.2</v>
      </c>
      <c r="E162" s="2" t="s">
        <v>19</v>
      </c>
      <c r="F162" s="3">
        <f>+VLOOKUP(E162,Table1[#All],4,FALSE)</f>
        <v>0.16</v>
      </c>
      <c r="G162" s="3">
        <f>+VLOOKUP(E162,Tableau2[#All],4,FALSE)</f>
        <v>6.7400000000000002E-2</v>
      </c>
      <c r="H162" s="4">
        <f>VLOOKUP(E162,Table1[[#All],[Type TRANSPORT]:[% répartition segment 1]],2,FALSE)</f>
        <v>0.3</v>
      </c>
      <c r="I162" s="4">
        <f>VLOOKUP(E162,Tableau2[[#All],[Type TRANSPORT]:[% répartition segment 2]],2,FALSE)</f>
        <v>0.7</v>
      </c>
      <c r="J162" s="20">
        <f>Indicateur[[#This Row],[% rep S1]]*Indicateur[[#This Row],[Taux segement 1]]*Indicateur[[#This Row],[Poids T]]*Indicateur[[#This Row],[Distance en KM]]</f>
        <v>2.4026688000000003</v>
      </c>
      <c r="K162" s="20">
        <f>+Indicateur[[#This Row],[% rep S2]]*Indicateur[[#This Row],[Taux Segement 2]]*Indicateur[[#This Row],[Poids T]]*Indicateur[[#This Row],[Distance en KM]]</f>
        <v>2.3616232079999997</v>
      </c>
      <c r="L162" s="20">
        <f>+Indicateur[[#This Row],[Bilan CO2 S2]]+Indicateur[[#This Row],[Bilan CO2 S1]]</f>
        <v>4.764292008</v>
      </c>
      <c r="M162" s="21">
        <v>125</v>
      </c>
      <c r="N162" s="5" t="s">
        <v>125</v>
      </c>
      <c r="O162" s="2" t="s">
        <v>126</v>
      </c>
      <c r="P162" s="2" t="s">
        <v>127</v>
      </c>
      <c r="Q162" s="2" t="s">
        <v>10</v>
      </c>
      <c r="R162" s="2" t="s">
        <v>11</v>
      </c>
      <c r="S162" s="2">
        <v>12</v>
      </c>
      <c r="T162" s="2" t="s">
        <v>12</v>
      </c>
      <c r="U162" s="6">
        <v>250.27799999999999</v>
      </c>
      <c r="V162" s="30">
        <f>(VLOOKUP(E162,Table1[#All],4,FALSE)*VLOOKUP(E162,Table1[[#All],[Type TRANSPORT]:[% répartition segment 1]],2,FALSE)+VLOOKUP(E162,Tableau2[#All],4,FALSE)*VLOOKUP(E162,Tableau2[[#All],[Type TRANSPORT]:[% répartition segment 2]],2,FALSE))*U162*C162/1000</f>
        <v>4.7642920079999991</v>
      </c>
    </row>
    <row r="163" spans="1:22" x14ac:dyDescent="0.3">
      <c r="A163" s="2">
        <v>1347979</v>
      </c>
      <c r="B163" s="12">
        <f>+VLOOKUP(Indicateur[[#This Row],[Numero OT]],[1]Raw_data!$D:$E,2,FALSE)</f>
        <v>44301</v>
      </c>
      <c r="C163" s="2">
        <v>200</v>
      </c>
      <c r="D163" s="2">
        <f t="shared" si="2"/>
        <v>0.2</v>
      </c>
      <c r="E163" s="2" t="s">
        <v>19</v>
      </c>
      <c r="F163" s="3">
        <f>+VLOOKUP(E163,Table1[#All],4,FALSE)</f>
        <v>0.16</v>
      </c>
      <c r="G163" s="3">
        <f>+VLOOKUP(E163,Tableau2[#All],4,FALSE)</f>
        <v>6.7400000000000002E-2</v>
      </c>
      <c r="H163" s="4">
        <f>VLOOKUP(E163,Table1[[#All],[Type TRANSPORT]:[% répartition segment 1]],2,FALSE)</f>
        <v>0.3</v>
      </c>
      <c r="I163" s="4">
        <f>VLOOKUP(E163,Tableau2[[#All],[Type TRANSPORT]:[% répartition segment 2]],2,FALSE)</f>
        <v>0.7</v>
      </c>
      <c r="J163" s="20">
        <f>Indicateur[[#This Row],[% rep S1]]*Indicateur[[#This Row],[Taux segement 1]]*Indicateur[[#This Row],[Poids T]]*Indicateur[[#This Row],[Distance en KM]]</f>
        <v>2.5569888000000005</v>
      </c>
      <c r="K163" s="20">
        <f>+Indicateur[[#This Row],[% rep S2]]*Indicateur[[#This Row],[Taux Segement 2]]*Indicateur[[#This Row],[Poids T]]*Indicateur[[#This Row],[Distance en KM]]</f>
        <v>2.5133069080000001</v>
      </c>
      <c r="L163" s="20">
        <f>+Indicateur[[#This Row],[Bilan CO2 S2]]+Indicateur[[#This Row],[Bilan CO2 S1]]</f>
        <v>5.0702957080000006</v>
      </c>
      <c r="M163" s="21">
        <v>125</v>
      </c>
      <c r="N163" s="5" t="s">
        <v>78</v>
      </c>
      <c r="O163" s="2" t="s">
        <v>27</v>
      </c>
      <c r="P163" s="2" t="s">
        <v>79</v>
      </c>
      <c r="Q163" s="2" t="s">
        <v>10</v>
      </c>
      <c r="R163" s="2" t="s">
        <v>11</v>
      </c>
      <c r="S163" s="2">
        <v>12</v>
      </c>
      <c r="T163" s="2" t="s">
        <v>12</v>
      </c>
      <c r="U163" s="6">
        <v>266.35300000000001</v>
      </c>
      <c r="V163" s="30">
        <f>(VLOOKUP(E163,Table1[#All],4,FALSE)*VLOOKUP(E163,Table1[[#All],[Type TRANSPORT]:[% répartition segment 1]],2,FALSE)+VLOOKUP(E163,Tableau2[#All],4,FALSE)*VLOOKUP(E163,Tableau2[[#All],[Type TRANSPORT]:[% répartition segment 2]],2,FALSE))*U163*C163/1000</f>
        <v>5.0702957080000006</v>
      </c>
    </row>
    <row r="164" spans="1:22" x14ac:dyDescent="0.3">
      <c r="A164" s="2">
        <v>1347978</v>
      </c>
      <c r="B164" s="12">
        <f>+VLOOKUP(Indicateur[[#This Row],[Numero OT]],[1]Raw_data!$D:$E,2,FALSE)</f>
        <v>44301</v>
      </c>
      <c r="C164" s="2">
        <v>1000</v>
      </c>
      <c r="D164" s="2">
        <f t="shared" si="2"/>
        <v>1</v>
      </c>
      <c r="E164" s="2" t="s">
        <v>6</v>
      </c>
      <c r="F164" s="3">
        <f>+VLOOKUP(E164,Table1[#All],4,FALSE)</f>
        <v>0.16</v>
      </c>
      <c r="G164" s="3">
        <f>+VLOOKUP(E164,Tableau2[#All],4,FALSE)</f>
        <v>6.7400000000000002E-2</v>
      </c>
      <c r="H164" s="4">
        <f>VLOOKUP(E164,Table1[[#All],[Type TRANSPORT]:[% répartition segment 1]],2,FALSE)</f>
        <v>0.3</v>
      </c>
      <c r="I164" s="4">
        <f>VLOOKUP(E164,Tableau2[[#All],[Type TRANSPORT]:[% répartition segment 2]],2,FALSE)</f>
        <v>0.7</v>
      </c>
      <c r="J164" s="20">
        <f>Indicateur[[#This Row],[% rep S1]]*Indicateur[[#This Row],[Taux segement 1]]*Indicateur[[#This Row],[Poids T]]*Indicateur[[#This Row],[Distance en KM]]</f>
        <v>13.367856000000002</v>
      </c>
      <c r="K164" s="20">
        <f>+Indicateur[[#This Row],[% rep S2]]*Indicateur[[#This Row],[Taux Segement 2]]*Indicateur[[#This Row],[Poids T]]*Indicateur[[#This Row],[Distance en KM]]</f>
        <v>13.139488460000001</v>
      </c>
      <c r="L164" s="20">
        <f>+Indicateur[[#This Row],[Bilan CO2 S2]]+Indicateur[[#This Row],[Bilan CO2 S1]]</f>
        <v>26.507344460000002</v>
      </c>
      <c r="M164" s="21">
        <v>131</v>
      </c>
      <c r="N164" s="5" t="s">
        <v>168</v>
      </c>
      <c r="O164" s="2" t="s">
        <v>151</v>
      </c>
      <c r="P164" s="2" t="s">
        <v>169</v>
      </c>
      <c r="Q164" s="2" t="s">
        <v>10</v>
      </c>
      <c r="R164" s="2" t="s">
        <v>11</v>
      </c>
      <c r="S164" s="2">
        <v>12</v>
      </c>
      <c r="T164" s="2" t="s">
        <v>12</v>
      </c>
      <c r="U164" s="6">
        <v>278.49700000000001</v>
      </c>
      <c r="V164" s="30">
        <f>(VLOOKUP(E164,Table1[#All],4,FALSE)*VLOOKUP(E164,Table1[[#All],[Type TRANSPORT]:[% répartition segment 1]],2,FALSE)+VLOOKUP(E164,Tableau2[#All],4,FALSE)*VLOOKUP(E164,Tableau2[[#All],[Type TRANSPORT]:[% répartition segment 2]],2,FALSE))*U164*C164/1000</f>
        <v>26.507344460000002</v>
      </c>
    </row>
    <row r="165" spans="1:22" x14ac:dyDescent="0.3">
      <c r="A165" s="2">
        <v>1348311</v>
      </c>
      <c r="B165" s="12">
        <f>+VLOOKUP(Indicateur[[#This Row],[Numero OT]],[1]Raw_data!$D:$E,2,FALSE)</f>
        <v>44301</v>
      </c>
      <c r="C165" s="2">
        <v>400</v>
      </c>
      <c r="D165" s="2">
        <f t="shared" si="2"/>
        <v>0.4</v>
      </c>
      <c r="E165" s="2" t="s">
        <v>19</v>
      </c>
      <c r="F165" s="3">
        <f>+VLOOKUP(E165,Table1[#All],4,FALSE)</f>
        <v>0.16</v>
      </c>
      <c r="G165" s="3">
        <f>+VLOOKUP(E165,Tableau2[#All],4,FALSE)</f>
        <v>6.7400000000000002E-2</v>
      </c>
      <c r="H165" s="4">
        <f>VLOOKUP(E165,Table1[[#All],[Type TRANSPORT]:[% répartition segment 1]],2,FALSE)</f>
        <v>0.3</v>
      </c>
      <c r="I165" s="4">
        <f>VLOOKUP(E165,Tableau2[[#All],[Type TRANSPORT]:[% répartition segment 2]],2,FALSE)</f>
        <v>0.7</v>
      </c>
      <c r="J165" s="20">
        <f>Indicateur[[#This Row],[% rep S1]]*Indicateur[[#This Row],[Taux segement 1]]*Indicateur[[#This Row],[Poids T]]*Indicateur[[#This Row],[Distance en KM]]</f>
        <v>9.9163008000000019</v>
      </c>
      <c r="K165" s="20">
        <f>+Indicateur[[#This Row],[% rep S2]]*Indicateur[[#This Row],[Taux Segement 2]]*Indicateur[[#This Row],[Poids T]]*Indicateur[[#This Row],[Distance en KM]]</f>
        <v>9.7468973280000011</v>
      </c>
      <c r="L165" s="20">
        <f>+Indicateur[[#This Row],[Bilan CO2 S2]]+Indicateur[[#This Row],[Bilan CO2 S1]]</f>
        <v>19.663198128000005</v>
      </c>
      <c r="M165" s="21">
        <v>228</v>
      </c>
      <c r="N165" s="5" t="s">
        <v>175</v>
      </c>
      <c r="O165" s="2" t="s">
        <v>154</v>
      </c>
      <c r="P165" s="2" t="s">
        <v>174</v>
      </c>
      <c r="Q165" s="2" t="s">
        <v>10</v>
      </c>
      <c r="R165" s="2" t="s">
        <v>11</v>
      </c>
      <c r="S165" s="2">
        <v>12</v>
      </c>
      <c r="T165" s="2" t="s">
        <v>12</v>
      </c>
      <c r="U165" s="6">
        <v>516.47400000000005</v>
      </c>
      <c r="V165" s="30">
        <f>(VLOOKUP(E165,Table1[#All],4,FALSE)*VLOOKUP(E165,Table1[[#All],[Type TRANSPORT]:[% répartition segment 1]],2,FALSE)+VLOOKUP(E165,Tableau2[#All],4,FALSE)*VLOOKUP(E165,Tableau2[[#All],[Type TRANSPORT]:[% répartition segment 2]],2,FALSE))*U165*C165/1000</f>
        <v>19.663198128000005</v>
      </c>
    </row>
    <row r="166" spans="1:22" x14ac:dyDescent="0.3">
      <c r="A166" s="2">
        <v>1348782</v>
      </c>
      <c r="B166" s="12">
        <f>+VLOOKUP(Indicateur[[#This Row],[Numero OT]],[1]Raw_data!$D:$E,2,FALSE)</f>
        <v>44301</v>
      </c>
      <c r="C166" s="2">
        <v>200</v>
      </c>
      <c r="D166" s="2">
        <f t="shared" si="2"/>
        <v>0.2</v>
      </c>
      <c r="E166" s="2" t="s">
        <v>6</v>
      </c>
      <c r="F166" s="3">
        <f>+VLOOKUP(E166,Table1[#All],4,FALSE)</f>
        <v>0.16</v>
      </c>
      <c r="G166" s="3">
        <f>+VLOOKUP(E166,Tableau2[#All],4,FALSE)</f>
        <v>6.7400000000000002E-2</v>
      </c>
      <c r="H166" s="4">
        <f>VLOOKUP(E166,Table1[[#All],[Type TRANSPORT]:[% répartition segment 1]],2,FALSE)</f>
        <v>0.3</v>
      </c>
      <c r="I166" s="4">
        <f>VLOOKUP(E166,Tableau2[[#All],[Type TRANSPORT]:[% répartition segment 2]],2,FALSE)</f>
        <v>0.7</v>
      </c>
      <c r="J166" s="20">
        <f>Indicateur[[#This Row],[% rep S1]]*Indicateur[[#This Row],[Taux segement 1]]*Indicateur[[#This Row],[Poids T]]*Indicateur[[#This Row],[Distance en KM]]</f>
        <v>2.4772128000000002</v>
      </c>
      <c r="K166" s="20">
        <f>+Indicateur[[#This Row],[% rep S2]]*Indicateur[[#This Row],[Taux Segement 2]]*Indicateur[[#This Row],[Poids T]]*Indicateur[[#This Row],[Distance en KM]]</f>
        <v>2.4348937479999999</v>
      </c>
      <c r="L166" s="20">
        <f>+Indicateur[[#This Row],[Bilan CO2 S2]]+Indicateur[[#This Row],[Bilan CO2 S1]]</f>
        <v>4.9121065480000006</v>
      </c>
      <c r="M166" s="21">
        <v>131</v>
      </c>
      <c r="N166" s="5" t="s">
        <v>191</v>
      </c>
      <c r="O166" s="2" t="s">
        <v>192</v>
      </c>
      <c r="P166" s="2" t="s">
        <v>193</v>
      </c>
      <c r="Q166" s="2" t="s">
        <v>10</v>
      </c>
      <c r="R166" s="2" t="s">
        <v>11</v>
      </c>
      <c r="S166" s="2">
        <v>12</v>
      </c>
      <c r="T166" s="2" t="s">
        <v>12</v>
      </c>
      <c r="U166" s="6">
        <v>258.04300000000001</v>
      </c>
      <c r="V166" s="30">
        <f>(VLOOKUP(E166,Table1[#All],4,FALSE)*VLOOKUP(E166,Table1[[#All],[Type TRANSPORT]:[% répartition segment 1]],2,FALSE)+VLOOKUP(E166,Tableau2[#All],4,FALSE)*VLOOKUP(E166,Tableau2[[#All],[Type TRANSPORT]:[% répartition segment 2]],2,FALSE))*U166*C166/1000</f>
        <v>4.9121065479999997</v>
      </c>
    </row>
    <row r="167" spans="1:22" x14ac:dyDescent="0.3">
      <c r="A167" s="2">
        <v>1348614</v>
      </c>
      <c r="B167" s="12">
        <f>+VLOOKUP(Indicateur[[#This Row],[Numero OT]],[1]Raw_data!$D:$E,2,FALSE)</f>
        <v>44301</v>
      </c>
      <c r="C167" s="2">
        <v>90</v>
      </c>
      <c r="D167" s="2">
        <f t="shared" si="2"/>
        <v>0.09</v>
      </c>
      <c r="E167" s="2" t="s">
        <v>19</v>
      </c>
      <c r="F167" s="3">
        <f>+VLOOKUP(E167,Table1[#All],4,FALSE)</f>
        <v>0.16</v>
      </c>
      <c r="G167" s="3">
        <f>+VLOOKUP(E167,Tableau2[#All],4,FALSE)</f>
        <v>6.7400000000000002E-2</v>
      </c>
      <c r="H167" s="4">
        <f>VLOOKUP(E167,Table1[[#All],[Type TRANSPORT]:[% répartition segment 1]],2,FALSE)</f>
        <v>0.3</v>
      </c>
      <c r="I167" s="4">
        <f>VLOOKUP(E167,Tableau2[[#All],[Type TRANSPORT]:[% répartition segment 2]],2,FALSE)</f>
        <v>0.7</v>
      </c>
      <c r="J167" s="20">
        <f>Indicateur[[#This Row],[% rep S1]]*Indicateur[[#This Row],[Taux segement 1]]*Indicateur[[#This Row],[Poids T]]*Indicateur[[#This Row],[Distance en KM]]</f>
        <v>1.06184736</v>
      </c>
      <c r="K167" s="20">
        <f>+Indicateur[[#This Row],[% rep S2]]*Indicateur[[#This Row],[Taux Segement 2]]*Indicateur[[#This Row],[Poids T]]*Indicateur[[#This Row],[Distance en KM]]</f>
        <v>1.0437074675999998</v>
      </c>
      <c r="L167" s="20">
        <f>+Indicateur[[#This Row],[Bilan CO2 S2]]+Indicateur[[#This Row],[Bilan CO2 S1]]</f>
        <v>2.1055548275999998</v>
      </c>
      <c r="M167" s="21">
        <v>95</v>
      </c>
      <c r="N167" s="5" t="s">
        <v>214</v>
      </c>
      <c r="O167" s="2" t="s">
        <v>11</v>
      </c>
      <c r="P167" s="2" t="s">
        <v>215</v>
      </c>
      <c r="Q167" s="2" t="s">
        <v>260</v>
      </c>
      <c r="R167" s="2" t="s">
        <v>166</v>
      </c>
      <c r="S167" s="2">
        <v>10</v>
      </c>
      <c r="T167" s="2" t="s">
        <v>261</v>
      </c>
      <c r="U167" s="6">
        <v>245.798</v>
      </c>
      <c r="V167" s="30">
        <f>(VLOOKUP(E167,Table1[#All],4,FALSE)*VLOOKUP(E167,Table1[[#All],[Type TRANSPORT]:[% répartition segment 1]],2,FALSE)+VLOOKUP(E167,Tableau2[#All],4,FALSE)*VLOOKUP(E167,Tableau2[[#All],[Type TRANSPORT]:[% répartition segment 2]],2,FALSE))*U167*C167/1000</f>
        <v>2.1055548275999998</v>
      </c>
    </row>
    <row r="168" spans="1:22" x14ac:dyDescent="0.3">
      <c r="A168" s="2">
        <v>1348734</v>
      </c>
      <c r="B168" s="12">
        <f>+VLOOKUP(Indicateur[[#This Row],[Numero OT]],[1]Raw_data!$D:$E,2,FALSE)</f>
        <v>44302</v>
      </c>
      <c r="C168" s="2">
        <v>200</v>
      </c>
      <c r="D168" s="2">
        <f t="shared" si="2"/>
        <v>0.2</v>
      </c>
      <c r="E168" s="2" t="s">
        <v>19</v>
      </c>
      <c r="F168" s="3">
        <f>+VLOOKUP(E168,Table1[#All],4,FALSE)</f>
        <v>0.16</v>
      </c>
      <c r="G168" s="3">
        <f>+VLOOKUP(E168,Tableau2[#All],4,FALSE)</f>
        <v>6.7400000000000002E-2</v>
      </c>
      <c r="H168" s="4">
        <f>VLOOKUP(E168,Table1[[#All],[Type TRANSPORT]:[% répartition segment 1]],2,FALSE)</f>
        <v>0.3</v>
      </c>
      <c r="I168" s="4">
        <f>VLOOKUP(E168,Tableau2[[#All],[Type TRANSPORT]:[% répartition segment 2]],2,FALSE)</f>
        <v>0.7</v>
      </c>
      <c r="J168" s="20">
        <f>Indicateur[[#This Row],[% rep S1]]*Indicateur[[#This Row],[Taux segement 1]]*Indicateur[[#This Row],[Poids T]]*Indicateur[[#This Row],[Distance en KM]]</f>
        <v>2.6701920000000001</v>
      </c>
      <c r="K168" s="20">
        <f>+Indicateur[[#This Row],[% rep S2]]*Indicateur[[#This Row],[Taux Segement 2]]*Indicateur[[#This Row],[Poids T]]*Indicateur[[#This Row],[Distance en KM]]</f>
        <v>2.6245762199999998</v>
      </c>
      <c r="L168" s="20">
        <f>+Indicateur[[#This Row],[Bilan CO2 S2]]+Indicateur[[#This Row],[Bilan CO2 S1]]</f>
        <v>5.2947682199999999</v>
      </c>
      <c r="M168" s="21">
        <v>158</v>
      </c>
      <c r="N168" s="5" t="s">
        <v>23</v>
      </c>
      <c r="O168" s="2" t="s">
        <v>24</v>
      </c>
      <c r="P168" s="2" t="s">
        <v>25</v>
      </c>
      <c r="Q168" s="2" t="s">
        <v>10</v>
      </c>
      <c r="R168" s="2" t="s">
        <v>11</v>
      </c>
      <c r="S168" s="2">
        <v>12</v>
      </c>
      <c r="T168" s="2" t="s">
        <v>12</v>
      </c>
      <c r="U168" s="6">
        <v>278.14499999999998</v>
      </c>
      <c r="V168" s="30">
        <f>(VLOOKUP(E168,Table1[#All],4,FALSE)*VLOOKUP(E168,Table1[[#All],[Type TRANSPORT]:[% répartition segment 1]],2,FALSE)+VLOOKUP(E168,Tableau2[#All],4,FALSE)*VLOOKUP(E168,Tableau2[[#All],[Type TRANSPORT]:[% répartition segment 2]],2,FALSE))*U168*C168/1000</f>
        <v>5.2947682199999999</v>
      </c>
    </row>
    <row r="169" spans="1:22" x14ac:dyDescent="0.3">
      <c r="A169" s="2">
        <v>1348848</v>
      </c>
      <c r="B169" s="12">
        <f>+VLOOKUP(Indicateur[[#This Row],[Numero OT]],[1]Raw_data!$D:$E,2,FALSE)</f>
        <v>44302</v>
      </c>
      <c r="C169" s="2">
        <v>40</v>
      </c>
      <c r="D169" s="2">
        <f t="shared" si="2"/>
        <v>0.04</v>
      </c>
      <c r="E169" s="2" t="s">
        <v>19</v>
      </c>
      <c r="F169" s="3">
        <f>+VLOOKUP(E169,Table1[#All],4,FALSE)</f>
        <v>0.16</v>
      </c>
      <c r="G169" s="3">
        <f>+VLOOKUP(E169,Tableau2[#All],4,FALSE)</f>
        <v>6.7400000000000002E-2</v>
      </c>
      <c r="H169" s="4">
        <f>VLOOKUP(E169,Table1[[#All],[Type TRANSPORT]:[% répartition segment 1]],2,FALSE)</f>
        <v>0.3</v>
      </c>
      <c r="I169" s="4">
        <f>VLOOKUP(E169,Tableau2[[#All],[Type TRANSPORT]:[% répartition segment 2]],2,FALSE)</f>
        <v>0.7</v>
      </c>
      <c r="J169" s="20">
        <f>Indicateur[[#This Row],[% rep S1]]*Indicateur[[#This Row],[Taux segement 1]]*Indicateur[[#This Row],[Poids T]]*Indicateur[[#This Row],[Distance en KM]]</f>
        <v>0.47769023999999999</v>
      </c>
      <c r="K169" s="20">
        <f>+Indicateur[[#This Row],[% rep S2]]*Indicateur[[#This Row],[Taux Segement 2]]*Indicateur[[#This Row],[Poids T]]*Indicateur[[#This Row],[Distance en KM]]</f>
        <v>0.46952969840000003</v>
      </c>
      <c r="L169" s="20">
        <f>+Indicateur[[#This Row],[Bilan CO2 S2]]+Indicateur[[#This Row],[Bilan CO2 S1]]</f>
        <v>0.94721993839999996</v>
      </c>
      <c r="M169" s="21">
        <v>92</v>
      </c>
      <c r="N169" s="5" t="s">
        <v>214</v>
      </c>
      <c r="O169" s="2" t="s">
        <v>11</v>
      </c>
      <c r="P169" s="2" t="s">
        <v>215</v>
      </c>
      <c r="Q169" s="2" t="s">
        <v>148</v>
      </c>
      <c r="R169" s="2" t="s">
        <v>126</v>
      </c>
      <c r="S169" s="2">
        <v>12</v>
      </c>
      <c r="T169" s="2" t="s">
        <v>149</v>
      </c>
      <c r="U169" s="6">
        <v>248.797</v>
      </c>
      <c r="V169" s="30">
        <f>(VLOOKUP(E169,Table1[#All],4,FALSE)*VLOOKUP(E169,Table1[[#All],[Type TRANSPORT]:[% répartition segment 1]],2,FALSE)+VLOOKUP(E169,Tableau2[#All],4,FALSE)*VLOOKUP(E169,Tableau2[[#All],[Type TRANSPORT]:[% répartition segment 2]],2,FALSE))*U169*C169/1000</f>
        <v>0.94721993839999996</v>
      </c>
    </row>
    <row r="170" spans="1:22" x14ac:dyDescent="0.3">
      <c r="A170" s="2">
        <v>1349481</v>
      </c>
      <c r="B170" s="12">
        <f>+VLOOKUP(Indicateur[[#This Row],[Numero OT]],[1]Raw_data!$D:$E,2,FALSE)</f>
        <v>44305</v>
      </c>
      <c r="C170" s="2">
        <v>60</v>
      </c>
      <c r="D170" s="2">
        <f t="shared" si="2"/>
        <v>0.06</v>
      </c>
      <c r="E170" s="2" t="s">
        <v>19</v>
      </c>
      <c r="F170" s="3">
        <f>+VLOOKUP(E170,Table1[#All],4,FALSE)</f>
        <v>0.16</v>
      </c>
      <c r="G170" s="3">
        <f>+VLOOKUP(E170,Tableau2[#All],4,FALSE)</f>
        <v>6.7400000000000002E-2</v>
      </c>
      <c r="H170" s="4">
        <f>VLOOKUP(E170,Table1[[#All],[Type TRANSPORT]:[% répartition segment 1]],2,FALSE)</f>
        <v>0.3</v>
      </c>
      <c r="I170" s="4">
        <f>VLOOKUP(E170,Tableau2[[#All],[Type TRANSPORT]:[% répartition segment 2]],2,FALSE)</f>
        <v>0.7</v>
      </c>
      <c r="J170" s="20">
        <f>Indicateur[[#This Row],[% rep S1]]*Indicateur[[#This Row],[Taux segement 1]]*Indicateur[[#This Row],[Poids T]]*Indicateur[[#This Row],[Distance en KM]]</f>
        <v>0.76655807999999992</v>
      </c>
      <c r="K170" s="20">
        <f>+Indicateur[[#This Row],[% rep S2]]*Indicateur[[#This Row],[Taux Segement 2]]*Indicateur[[#This Row],[Poids T]]*Indicateur[[#This Row],[Distance en KM]]</f>
        <v>0.75346271279999999</v>
      </c>
      <c r="L170" s="20">
        <f>+Indicateur[[#This Row],[Bilan CO2 S2]]+Indicateur[[#This Row],[Bilan CO2 S1]]</f>
        <v>1.5200207928</v>
      </c>
      <c r="M170" s="21">
        <v>95</v>
      </c>
      <c r="N170" s="5" t="s">
        <v>214</v>
      </c>
      <c r="O170" s="2" t="s">
        <v>11</v>
      </c>
      <c r="P170" s="2" t="s">
        <v>215</v>
      </c>
      <c r="Q170" s="2" t="s">
        <v>26</v>
      </c>
      <c r="R170" s="2" t="s">
        <v>27</v>
      </c>
      <c r="S170" s="2">
        <v>12</v>
      </c>
      <c r="T170" s="2" t="s">
        <v>28</v>
      </c>
      <c r="U170" s="6">
        <v>266.166</v>
      </c>
      <c r="V170" s="30">
        <f>(VLOOKUP(E170,Table1[#All],4,FALSE)*VLOOKUP(E170,Table1[[#All],[Type TRANSPORT]:[% répartition segment 1]],2,FALSE)+VLOOKUP(E170,Tableau2[#All],4,FALSE)*VLOOKUP(E170,Tableau2[[#All],[Type TRANSPORT]:[% répartition segment 2]],2,FALSE))*U170*C170/1000</f>
        <v>1.5200207928</v>
      </c>
    </row>
    <row r="171" spans="1:22" x14ac:dyDescent="0.3">
      <c r="A171" s="2">
        <v>1349593</v>
      </c>
      <c r="B171" s="12">
        <f>+VLOOKUP(Indicateur[[#This Row],[Numero OT]],[1]Raw_data!$D:$E,2,FALSE)</f>
        <v>44306</v>
      </c>
      <c r="C171" s="2">
        <v>200</v>
      </c>
      <c r="D171" s="2">
        <f t="shared" si="2"/>
        <v>0.2</v>
      </c>
      <c r="E171" s="2" t="s">
        <v>6</v>
      </c>
      <c r="F171" s="3">
        <f>+VLOOKUP(E171,Table1[#All],4,FALSE)</f>
        <v>0.16</v>
      </c>
      <c r="G171" s="3">
        <f>+VLOOKUP(E171,Tableau2[#All],4,FALSE)</f>
        <v>6.7400000000000002E-2</v>
      </c>
      <c r="H171" s="4">
        <f>VLOOKUP(E171,Table1[[#All],[Type TRANSPORT]:[% répartition segment 1]],2,FALSE)</f>
        <v>0.3</v>
      </c>
      <c r="I171" s="4">
        <f>VLOOKUP(E171,Tableau2[[#All],[Type TRANSPORT]:[% répartition segment 2]],2,FALSE)</f>
        <v>0.7</v>
      </c>
      <c r="J171" s="20">
        <f>Indicateur[[#This Row],[% rep S1]]*Indicateur[[#This Row],[Taux segement 1]]*Indicateur[[#This Row],[Poids T]]*Indicateur[[#This Row],[Distance en KM]]</f>
        <v>3.6536256000000003</v>
      </c>
      <c r="K171" s="20">
        <f>+Indicateur[[#This Row],[% rep S2]]*Indicateur[[#This Row],[Taux Segement 2]]*Indicateur[[#This Row],[Poids T]]*Indicateur[[#This Row],[Distance en KM]]</f>
        <v>3.5912094960000003</v>
      </c>
      <c r="L171" s="20">
        <f>+Indicateur[[#This Row],[Bilan CO2 S2]]+Indicateur[[#This Row],[Bilan CO2 S1]]</f>
        <v>7.244835096000001</v>
      </c>
      <c r="M171" s="21">
        <v>166</v>
      </c>
      <c r="N171" s="5" t="s">
        <v>60</v>
      </c>
      <c r="O171" s="2" t="s">
        <v>61</v>
      </c>
      <c r="P171" s="2" t="s">
        <v>62</v>
      </c>
      <c r="Q171" s="2" t="s">
        <v>10</v>
      </c>
      <c r="R171" s="2" t="s">
        <v>11</v>
      </c>
      <c r="S171" s="2">
        <v>12</v>
      </c>
      <c r="T171" s="2" t="s">
        <v>12</v>
      </c>
      <c r="U171" s="6">
        <v>380.58600000000001</v>
      </c>
      <c r="V171" s="30">
        <f>(VLOOKUP(E171,Table1[#All],4,FALSE)*VLOOKUP(E171,Table1[[#All],[Type TRANSPORT]:[% répartition segment 1]],2,FALSE)+VLOOKUP(E171,Tableau2[#All],4,FALSE)*VLOOKUP(E171,Tableau2[[#All],[Type TRANSPORT]:[% répartition segment 2]],2,FALSE))*U171*C171/1000</f>
        <v>7.2448350960000001</v>
      </c>
    </row>
    <row r="172" spans="1:22" x14ac:dyDescent="0.3">
      <c r="A172" s="2">
        <v>1349317</v>
      </c>
      <c r="B172" s="12">
        <f>+VLOOKUP(Indicateur[[#This Row],[Numero OT]],[1]Raw_data!$D:$E,2,FALSE)</f>
        <v>44306</v>
      </c>
      <c r="C172" s="2">
        <v>200</v>
      </c>
      <c r="D172" s="2">
        <f t="shared" si="2"/>
        <v>0.2</v>
      </c>
      <c r="E172" s="2" t="s">
        <v>6</v>
      </c>
      <c r="F172" s="3">
        <f>+VLOOKUP(E172,Table1[#All],4,FALSE)</f>
        <v>0.16</v>
      </c>
      <c r="G172" s="3">
        <f>+VLOOKUP(E172,Tableau2[#All],4,FALSE)</f>
        <v>6.7400000000000002E-2</v>
      </c>
      <c r="H172" s="4">
        <f>VLOOKUP(E172,Table1[[#All],[Type TRANSPORT]:[% répartition segment 1]],2,FALSE)</f>
        <v>0.3</v>
      </c>
      <c r="I172" s="4">
        <f>VLOOKUP(E172,Tableau2[[#All],[Type TRANSPORT]:[% répartition segment 2]],2,FALSE)</f>
        <v>0.7</v>
      </c>
      <c r="J172" s="20">
        <f>Indicateur[[#This Row],[% rep S1]]*Indicateur[[#This Row],[Taux segement 1]]*Indicateur[[#This Row],[Poids T]]*Indicateur[[#This Row],[Distance en KM]]</f>
        <v>1.6254336000000003</v>
      </c>
      <c r="K172" s="20">
        <f>+Indicateur[[#This Row],[% rep S2]]*Indicateur[[#This Row],[Taux Segement 2]]*Indicateur[[#This Row],[Poids T]]*Indicateur[[#This Row],[Distance en KM]]</f>
        <v>1.5976657759999999</v>
      </c>
      <c r="L172" s="20">
        <f>+Indicateur[[#This Row],[Bilan CO2 S2]]+Indicateur[[#This Row],[Bilan CO2 S1]]</f>
        <v>3.2230993760000004</v>
      </c>
      <c r="M172" s="21">
        <v>119</v>
      </c>
      <c r="N172" s="5" t="s">
        <v>188</v>
      </c>
      <c r="O172" s="2" t="s">
        <v>189</v>
      </c>
      <c r="P172" s="2" t="s">
        <v>190</v>
      </c>
      <c r="Q172" s="2" t="s">
        <v>10</v>
      </c>
      <c r="R172" s="2" t="s">
        <v>11</v>
      </c>
      <c r="S172" s="2">
        <v>12</v>
      </c>
      <c r="T172" s="2" t="s">
        <v>12</v>
      </c>
      <c r="U172" s="6">
        <v>169.316</v>
      </c>
      <c r="V172" s="30">
        <f>(VLOOKUP(E172,Table1[#All],4,FALSE)*VLOOKUP(E172,Table1[[#All],[Type TRANSPORT]:[% répartition segment 1]],2,FALSE)+VLOOKUP(E172,Tableau2[#All],4,FALSE)*VLOOKUP(E172,Tableau2[[#All],[Type TRANSPORT]:[% répartition segment 2]],2,FALSE))*U172*C172/1000</f>
        <v>3.2230993760000004</v>
      </c>
    </row>
    <row r="173" spans="1:22" x14ac:dyDescent="0.3">
      <c r="A173" s="2">
        <v>1350069</v>
      </c>
      <c r="B173" s="12">
        <f>+VLOOKUP(Indicateur[[#This Row],[Numero OT]],[1]Raw_data!$D:$E,2,FALSE)</f>
        <v>44306</v>
      </c>
      <c r="C173" s="2">
        <v>130</v>
      </c>
      <c r="D173" s="2">
        <f t="shared" si="2"/>
        <v>0.13</v>
      </c>
      <c r="E173" s="2" t="s">
        <v>6</v>
      </c>
      <c r="F173" s="3">
        <f>+VLOOKUP(E173,Table1[#All],4,FALSE)</f>
        <v>0.16</v>
      </c>
      <c r="G173" s="3">
        <f>+VLOOKUP(E173,Tableau2[#All],4,FALSE)</f>
        <v>6.7400000000000002E-2</v>
      </c>
      <c r="H173" s="4">
        <f>VLOOKUP(E173,Table1[[#All],[Type TRANSPORT]:[% répartition segment 1]],2,FALSE)</f>
        <v>0.3</v>
      </c>
      <c r="I173" s="4">
        <f>VLOOKUP(E173,Tableau2[[#All],[Type TRANSPORT]:[% répartition segment 2]],2,FALSE)</f>
        <v>0.7</v>
      </c>
      <c r="J173" s="20">
        <f>Indicateur[[#This Row],[% rep S1]]*Indicateur[[#This Row],[Taux segement 1]]*Indicateur[[#This Row],[Poids T]]*Indicateur[[#This Row],[Distance en KM]]</f>
        <v>1.0486195200000001</v>
      </c>
      <c r="K173" s="20">
        <f>+Indicateur[[#This Row],[% rep S2]]*Indicateur[[#This Row],[Taux Segement 2]]*Indicateur[[#This Row],[Poids T]]*Indicateur[[#This Row],[Distance en KM]]</f>
        <v>1.0307056031999999</v>
      </c>
      <c r="L173" s="20">
        <f>+Indicateur[[#This Row],[Bilan CO2 S2]]+Indicateur[[#This Row],[Bilan CO2 S1]]</f>
        <v>2.0793251232000003</v>
      </c>
      <c r="M173" s="21">
        <v>95</v>
      </c>
      <c r="N173" s="5" t="s">
        <v>214</v>
      </c>
      <c r="O173" s="2" t="s">
        <v>11</v>
      </c>
      <c r="P173" s="2" t="s">
        <v>215</v>
      </c>
      <c r="Q173" s="2" t="s">
        <v>247</v>
      </c>
      <c r="R173" s="2" t="s">
        <v>189</v>
      </c>
      <c r="S173" s="2">
        <v>8</v>
      </c>
      <c r="T173" s="2" t="s">
        <v>248</v>
      </c>
      <c r="U173" s="6">
        <v>168.048</v>
      </c>
      <c r="V173" s="30">
        <f>(VLOOKUP(E173,Table1[#All],4,FALSE)*VLOOKUP(E173,Table1[[#All],[Type TRANSPORT]:[% répartition segment 1]],2,FALSE)+VLOOKUP(E173,Tableau2[#All],4,FALSE)*VLOOKUP(E173,Tableau2[[#All],[Type TRANSPORT]:[% répartition segment 2]],2,FALSE))*U173*C173/1000</f>
        <v>2.0793251232000003</v>
      </c>
    </row>
    <row r="174" spans="1:22" x14ac:dyDescent="0.3">
      <c r="A174" s="2">
        <v>1349841</v>
      </c>
      <c r="B174" s="12">
        <f>+VLOOKUP(Indicateur[[#This Row],[Numero OT]],[1]Raw_data!$D:$E,2,FALSE)</f>
        <v>44306</v>
      </c>
      <c r="C174" s="2">
        <v>80</v>
      </c>
      <c r="D174" s="2">
        <f t="shared" si="2"/>
        <v>0.08</v>
      </c>
      <c r="E174" s="2" t="s">
        <v>19</v>
      </c>
      <c r="F174" s="3">
        <f>+VLOOKUP(E174,Table1[#All],4,FALSE)</f>
        <v>0.16</v>
      </c>
      <c r="G174" s="3">
        <f>+VLOOKUP(E174,Tableau2[#All],4,FALSE)</f>
        <v>6.7400000000000002E-2</v>
      </c>
      <c r="H174" s="4">
        <f>VLOOKUP(E174,Table1[[#All],[Type TRANSPORT]:[% répartition segment 1]],2,FALSE)</f>
        <v>0.3</v>
      </c>
      <c r="I174" s="4">
        <f>VLOOKUP(E174,Tableau2[[#All],[Type TRANSPORT]:[% répartition segment 2]],2,FALSE)</f>
        <v>0.7</v>
      </c>
      <c r="J174" s="20">
        <f>Indicateur[[#This Row],[% rep S1]]*Indicateur[[#This Row],[Taux segement 1]]*Indicateur[[#This Row],[Poids T]]*Indicateur[[#This Row],[Distance en KM]]</f>
        <v>1.98066432</v>
      </c>
      <c r="K174" s="20">
        <f>+Indicateur[[#This Row],[% rep S2]]*Indicateur[[#This Row],[Taux Segement 2]]*Indicateur[[#This Row],[Poids T]]*Indicateur[[#This Row],[Distance en KM]]</f>
        <v>1.9468279712000001</v>
      </c>
      <c r="L174" s="20">
        <f>+Indicateur[[#This Row],[Bilan CO2 S2]]+Indicateur[[#This Row],[Bilan CO2 S1]]</f>
        <v>3.9274922912000001</v>
      </c>
      <c r="M174" s="21">
        <v>140</v>
      </c>
      <c r="N174" s="5" t="s">
        <v>214</v>
      </c>
      <c r="O174" s="2" t="s">
        <v>11</v>
      </c>
      <c r="P174" s="2" t="s">
        <v>215</v>
      </c>
      <c r="Q174" s="2" t="s">
        <v>153</v>
      </c>
      <c r="R174" s="2" t="s">
        <v>154</v>
      </c>
      <c r="S174" s="2">
        <v>15</v>
      </c>
      <c r="T174" s="2" t="s">
        <v>155</v>
      </c>
      <c r="U174" s="6">
        <v>515.798</v>
      </c>
      <c r="V174" s="30">
        <f>(VLOOKUP(E174,Table1[#All],4,FALSE)*VLOOKUP(E174,Table1[[#All],[Type TRANSPORT]:[% répartition segment 1]],2,FALSE)+VLOOKUP(E174,Tableau2[#All],4,FALSE)*VLOOKUP(E174,Tableau2[[#All],[Type TRANSPORT]:[% répartition segment 2]],2,FALSE))*U174*C174/1000</f>
        <v>3.9274922912000001</v>
      </c>
    </row>
    <row r="175" spans="1:22" x14ac:dyDescent="0.3">
      <c r="A175" s="2">
        <v>1350064</v>
      </c>
      <c r="B175" s="12">
        <f>+VLOOKUP(Indicateur[[#This Row],[Numero OT]],[1]Raw_data!$D:$E,2,FALSE)</f>
        <v>44306</v>
      </c>
      <c r="C175" s="2">
        <v>90</v>
      </c>
      <c r="D175" s="2">
        <f t="shared" si="2"/>
        <v>0.09</v>
      </c>
      <c r="E175" s="2" t="s">
        <v>6</v>
      </c>
      <c r="F175" s="3">
        <f>+VLOOKUP(E175,Table1[#All],4,FALSE)</f>
        <v>0.16</v>
      </c>
      <c r="G175" s="3">
        <f>+VLOOKUP(E175,Tableau2[#All],4,FALSE)</f>
        <v>6.7400000000000002E-2</v>
      </c>
      <c r="H175" s="4">
        <f>VLOOKUP(E175,Table1[[#All],[Type TRANSPORT]:[% répartition segment 1]],2,FALSE)</f>
        <v>0.3</v>
      </c>
      <c r="I175" s="4">
        <f>VLOOKUP(E175,Tableau2[[#All],[Type TRANSPORT]:[% répartition segment 2]],2,FALSE)</f>
        <v>0.7</v>
      </c>
      <c r="J175" s="20">
        <f>Indicateur[[#This Row],[% rep S1]]*Indicateur[[#This Row],[Taux segement 1]]*Indicateur[[#This Row],[Poids T]]*Indicateur[[#This Row],[Distance en KM]]</f>
        <v>3.2643388799999999</v>
      </c>
      <c r="K175" s="20">
        <f>+Indicateur[[#This Row],[% rep S2]]*Indicateur[[#This Row],[Taux Segement 2]]*Indicateur[[#This Row],[Poids T]]*Indicateur[[#This Row],[Distance en KM]]</f>
        <v>3.2085730907999999</v>
      </c>
      <c r="L175" s="20">
        <f>+Indicateur[[#This Row],[Bilan CO2 S2]]+Indicateur[[#This Row],[Bilan CO2 S1]]</f>
        <v>6.4729119708000002</v>
      </c>
      <c r="M175" s="21">
        <v>168</v>
      </c>
      <c r="N175" s="5" t="s">
        <v>214</v>
      </c>
      <c r="O175" s="2" t="s">
        <v>11</v>
      </c>
      <c r="P175" s="2" t="s">
        <v>215</v>
      </c>
      <c r="Q175" s="2" t="s">
        <v>265</v>
      </c>
      <c r="R175" s="2" t="s">
        <v>266</v>
      </c>
      <c r="S175" s="2">
        <v>12</v>
      </c>
      <c r="T175" s="2" t="s">
        <v>267</v>
      </c>
      <c r="U175" s="6">
        <v>755.63400000000001</v>
      </c>
      <c r="V175" s="30">
        <f>(VLOOKUP(E175,Table1[#All],4,FALSE)*VLOOKUP(E175,Table1[[#All],[Type TRANSPORT]:[% répartition segment 1]],2,FALSE)+VLOOKUP(E175,Tableau2[#All],4,FALSE)*VLOOKUP(E175,Tableau2[[#All],[Type TRANSPORT]:[% répartition segment 2]],2,FALSE))*U175*C175/1000</f>
        <v>6.4729119708000002</v>
      </c>
    </row>
    <row r="176" spans="1:22" x14ac:dyDescent="0.3">
      <c r="A176" s="2">
        <v>1349851</v>
      </c>
      <c r="B176" s="12">
        <f>+VLOOKUP(Indicateur[[#This Row],[Numero OT]],[1]Raw_data!$D:$E,2,FALSE)</f>
        <v>44306</v>
      </c>
      <c r="C176" s="2">
        <v>500</v>
      </c>
      <c r="D176" s="2">
        <f t="shared" si="2"/>
        <v>0.5</v>
      </c>
      <c r="E176" s="2" t="s">
        <v>47</v>
      </c>
      <c r="F176" s="3">
        <f>+VLOOKUP(E176,Table1[#All],4,FALSE)</f>
        <v>6.7400000000000002E-2</v>
      </c>
      <c r="G176" s="3">
        <v>6.7400000000000002E-2</v>
      </c>
      <c r="H176" s="4">
        <f>VLOOKUP(E176,Table1[[#All],[Type TRANSPORT]:[% répartition segment 1]],2,FALSE)</f>
        <v>1</v>
      </c>
      <c r="I176" s="4">
        <f>VLOOKUP(E176,Tableau2[[#All],[Type TRANSPORT]:[% répartition segment 2]],2,FALSE)</f>
        <v>0</v>
      </c>
      <c r="J176" s="20">
        <f>Indicateur[[#This Row],[% rep S1]]*Indicateur[[#This Row],[Taux segement 1]]*Indicateur[[#This Row],[Poids T]]*Indicateur[[#This Row],[Distance en KM]]</f>
        <v>0.79774640000000008</v>
      </c>
      <c r="K176" s="20">
        <f>+Indicateur[[#This Row],[% rep S2]]*Indicateur[[#This Row],[Taux Segement 2]]*Indicateur[[#This Row],[Poids T]]*Indicateur[[#This Row],[Distance en KM]]</f>
        <v>0</v>
      </c>
      <c r="L176" s="20">
        <f>+Indicateur[[#This Row],[Bilan CO2 S2]]+Indicateur[[#This Row],[Bilan CO2 S1]]</f>
        <v>0.79774640000000008</v>
      </c>
      <c r="M176" s="21">
        <v>123</v>
      </c>
      <c r="N176" s="5" t="s">
        <v>214</v>
      </c>
      <c r="O176" s="2" t="s">
        <v>11</v>
      </c>
      <c r="P176" s="2" t="s">
        <v>215</v>
      </c>
      <c r="Q176" s="2" t="s">
        <v>262</v>
      </c>
      <c r="R176" s="2" t="s">
        <v>263</v>
      </c>
      <c r="S176" s="2">
        <v>15</v>
      </c>
      <c r="T176" s="2" t="s">
        <v>264</v>
      </c>
      <c r="U176" s="6">
        <v>23.672000000000001</v>
      </c>
      <c r="V176" s="30">
        <f>(VLOOKUP(E176,Table1[#All],4,FALSE)*VLOOKUP(E176,Table1[[#All],[Type TRANSPORT]:[% répartition segment 1]],2,FALSE)+VLOOKUP(E176,Tableau2[#All],4,FALSE)*VLOOKUP(E176,Tableau2[[#All],[Type TRANSPORT]:[% répartition segment 2]],2,FALSE))*U176*C176/1000</f>
        <v>0.79774640000000008</v>
      </c>
    </row>
    <row r="177" spans="1:22" x14ac:dyDescent="0.3">
      <c r="A177" s="2">
        <v>1350209</v>
      </c>
      <c r="B177" s="12">
        <f>+VLOOKUP(Indicateur[[#This Row],[Numero OT]],[1]Raw_data!$D:$E,2,FALSE)</f>
        <v>44307</v>
      </c>
      <c r="C177" s="2">
        <v>250</v>
      </c>
      <c r="D177" s="2">
        <f t="shared" si="2"/>
        <v>0.25</v>
      </c>
      <c r="E177" s="2" t="s">
        <v>6</v>
      </c>
      <c r="F177" s="3">
        <f>+VLOOKUP(E177,Table1[#All],4,FALSE)</f>
        <v>0.16</v>
      </c>
      <c r="G177" s="3">
        <f>+VLOOKUP(E177,Tableau2[#All],4,FALSE)</f>
        <v>6.7400000000000002E-2</v>
      </c>
      <c r="H177" s="4">
        <f>VLOOKUP(E177,Table1[[#All],[Type TRANSPORT]:[% répartition segment 1]],2,FALSE)</f>
        <v>0.3</v>
      </c>
      <c r="I177" s="4">
        <f>VLOOKUP(E177,Tableau2[[#All],[Type TRANSPORT]:[% répartition segment 2]],2,FALSE)</f>
        <v>0.7</v>
      </c>
      <c r="J177" s="20">
        <f>Indicateur[[#This Row],[% rep S1]]*Indicateur[[#This Row],[Taux segement 1]]*Indicateur[[#This Row],[Poids T]]*Indicateur[[#This Row],[Distance en KM]]</f>
        <v>6.4983119999999994</v>
      </c>
      <c r="K177" s="20">
        <f>+Indicateur[[#This Row],[% rep S2]]*Indicateur[[#This Row],[Taux Segement 2]]*Indicateur[[#This Row],[Poids T]]*Indicateur[[#This Row],[Distance en KM]]</f>
        <v>6.3872991699999995</v>
      </c>
      <c r="L177" s="20">
        <f>+Indicateur[[#This Row],[Bilan CO2 S2]]+Indicateur[[#This Row],[Bilan CO2 S1]]</f>
        <v>12.885611169999999</v>
      </c>
      <c r="M177" s="21">
        <v>196</v>
      </c>
      <c r="N177" s="5" t="s">
        <v>35</v>
      </c>
      <c r="O177" s="2" t="s">
        <v>36</v>
      </c>
      <c r="P177" s="2" t="s">
        <v>37</v>
      </c>
      <c r="Q177" s="2" t="s">
        <v>10</v>
      </c>
      <c r="R177" s="2" t="s">
        <v>11</v>
      </c>
      <c r="S177" s="2">
        <v>12</v>
      </c>
      <c r="T177" s="2" t="s">
        <v>12</v>
      </c>
      <c r="U177" s="6">
        <v>541.52599999999995</v>
      </c>
      <c r="V177" s="30">
        <f>(VLOOKUP(E177,Table1[#All],4,FALSE)*VLOOKUP(E177,Table1[[#All],[Type TRANSPORT]:[% répartition segment 1]],2,FALSE)+VLOOKUP(E177,Tableau2[#All],4,FALSE)*VLOOKUP(E177,Tableau2[[#All],[Type TRANSPORT]:[% répartition segment 2]],2,FALSE))*U177*C177/1000</f>
        <v>12.885611169999999</v>
      </c>
    </row>
    <row r="178" spans="1:22" x14ac:dyDescent="0.3">
      <c r="A178" s="2">
        <v>1350214</v>
      </c>
      <c r="B178" s="12">
        <f>+VLOOKUP(Indicateur[[#This Row],[Numero OT]],[1]Raw_data!$D:$E,2,FALSE)</f>
        <v>44307</v>
      </c>
      <c r="C178" s="2">
        <v>250</v>
      </c>
      <c r="D178" s="2">
        <f t="shared" si="2"/>
        <v>0.25</v>
      </c>
      <c r="E178" s="2" t="s">
        <v>19</v>
      </c>
      <c r="F178" s="3">
        <f>+VLOOKUP(E178,Table1[#All],4,FALSE)</f>
        <v>0.16</v>
      </c>
      <c r="G178" s="3">
        <f>+VLOOKUP(E178,Tableau2[#All],4,FALSE)</f>
        <v>6.7400000000000002E-2</v>
      </c>
      <c r="H178" s="4">
        <f>VLOOKUP(E178,Table1[[#All],[Type TRANSPORT]:[% répartition segment 1]],2,FALSE)</f>
        <v>0.3</v>
      </c>
      <c r="I178" s="4">
        <f>VLOOKUP(E178,Tableau2[[#All],[Type TRANSPORT]:[% répartition segment 2]],2,FALSE)</f>
        <v>0.7</v>
      </c>
      <c r="J178" s="20">
        <f>Indicateur[[#This Row],[% rep S1]]*Indicateur[[#This Row],[Taux segement 1]]*Indicateur[[#This Row],[Poids T]]*Indicateur[[#This Row],[Distance en KM]]</f>
        <v>3.1962360000000003</v>
      </c>
      <c r="K178" s="20">
        <f>+Indicateur[[#This Row],[% rep S2]]*Indicateur[[#This Row],[Taux Segement 2]]*Indicateur[[#This Row],[Poids T]]*Indicateur[[#This Row],[Distance en KM]]</f>
        <v>3.1416336350000003</v>
      </c>
      <c r="L178" s="20">
        <f>+Indicateur[[#This Row],[Bilan CO2 S2]]+Indicateur[[#This Row],[Bilan CO2 S1]]</f>
        <v>6.3378696350000006</v>
      </c>
      <c r="M178" s="21">
        <v>125</v>
      </c>
      <c r="N178" s="5" t="s">
        <v>78</v>
      </c>
      <c r="O178" s="2" t="s">
        <v>27</v>
      </c>
      <c r="P178" s="2" t="s">
        <v>79</v>
      </c>
      <c r="Q178" s="2" t="s">
        <v>10</v>
      </c>
      <c r="R178" s="2" t="s">
        <v>11</v>
      </c>
      <c r="S178" s="2">
        <v>12</v>
      </c>
      <c r="T178" s="2" t="s">
        <v>12</v>
      </c>
      <c r="U178" s="6">
        <v>266.35300000000001</v>
      </c>
      <c r="V178" s="30">
        <f>(VLOOKUP(E178,Table1[#All],4,FALSE)*VLOOKUP(E178,Table1[[#All],[Type TRANSPORT]:[% répartition segment 1]],2,FALSE)+VLOOKUP(E178,Tableau2[#All],4,FALSE)*VLOOKUP(E178,Tableau2[[#All],[Type TRANSPORT]:[% répartition segment 2]],2,FALSE))*U178*C178/1000</f>
        <v>6.3378696350000006</v>
      </c>
    </row>
    <row r="179" spans="1:22" x14ac:dyDescent="0.3">
      <c r="A179" s="2">
        <v>1349950</v>
      </c>
      <c r="B179" s="12">
        <f>+VLOOKUP(Indicateur[[#This Row],[Numero OT]],[1]Raw_data!$D:$E,2,FALSE)</f>
        <v>44307</v>
      </c>
      <c r="C179" s="2">
        <v>400</v>
      </c>
      <c r="D179" s="2">
        <f t="shared" si="2"/>
        <v>0.4</v>
      </c>
      <c r="E179" s="2" t="s">
        <v>19</v>
      </c>
      <c r="F179" s="3">
        <f>+VLOOKUP(E179,Table1[#All],4,FALSE)</f>
        <v>0.16</v>
      </c>
      <c r="G179" s="3">
        <f>+VLOOKUP(E179,Tableau2[#All],4,FALSE)</f>
        <v>6.7400000000000002E-2</v>
      </c>
      <c r="H179" s="4">
        <f>VLOOKUP(E179,Table1[[#All],[Type TRANSPORT]:[% répartition segment 1]],2,FALSE)</f>
        <v>0.3</v>
      </c>
      <c r="I179" s="4">
        <f>VLOOKUP(E179,Tableau2[[#All],[Type TRANSPORT]:[% répartition segment 2]],2,FALSE)</f>
        <v>0.7</v>
      </c>
      <c r="J179" s="20">
        <f>Indicateur[[#This Row],[% rep S1]]*Indicateur[[#This Row],[Taux segement 1]]*Indicateur[[#This Row],[Poids T]]*Indicateur[[#This Row],[Distance en KM]]</f>
        <v>4.8053376000000005</v>
      </c>
      <c r="K179" s="20">
        <f>+Indicateur[[#This Row],[% rep S2]]*Indicateur[[#This Row],[Taux Segement 2]]*Indicateur[[#This Row],[Poids T]]*Indicateur[[#This Row],[Distance en KM]]</f>
        <v>4.7232464159999994</v>
      </c>
      <c r="L179" s="20">
        <f>+Indicateur[[#This Row],[Bilan CO2 S2]]+Indicateur[[#This Row],[Bilan CO2 S1]]</f>
        <v>9.5285840159999999</v>
      </c>
      <c r="M179" s="21">
        <v>158</v>
      </c>
      <c r="N179" s="5" t="s">
        <v>125</v>
      </c>
      <c r="O179" s="2" t="s">
        <v>126</v>
      </c>
      <c r="P179" s="2" t="s">
        <v>127</v>
      </c>
      <c r="Q179" s="2" t="s">
        <v>10</v>
      </c>
      <c r="R179" s="2" t="s">
        <v>11</v>
      </c>
      <c r="S179" s="2">
        <v>12</v>
      </c>
      <c r="T179" s="2" t="s">
        <v>12</v>
      </c>
      <c r="U179" s="6">
        <v>250.27799999999999</v>
      </c>
      <c r="V179" s="30">
        <f>(VLOOKUP(E179,Table1[#All],4,FALSE)*VLOOKUP(E179,Table1[[#All],[Type TRANSPORT]:[% répartition segment 1]],2,FALSE)+VLOOKUP(E179,Tableau2[#All],4,FALSE)*VLOOKUP(E179,Tableau2[[#All],[Type TRANSPORT]:[% répartition segment 2]],2,FALSE))*U179*C179/1000</f>
        <v>9.5285840159999982</v>
      </c>
    </row>
    <row r="180" spans="1:22" x14ac:dyDescent="0.3">
      <c r="A180" s="2">
        <v>1350444</v>
      </c>
      <c r="B180" s="12">
        <f>+VLOOKUP(Indicateur[[#This Row],[Numero OT]],[1]Raw_data!$D:$E,2,FALSE)</f>
        <v>44307</v>
      </c>
      <c r="C180" s="2">
        <v>1000</v>
      </c>
      <c r="D180" s="2">
        <f t="shared" si="2"/>
        <v>1</v>
      </c>
      <c r="E180" s="2" t="s">
        <v>13</v>
      </c>
      <c r="F180" s="3">
        <f>+VLOOKUP(E180,Table1[#All],4,FALSE)</f>
        <v>0.24099999999999999</v>
      </c>
      <c r="G180" s="3">
        <v>6.7400000000000002E-2</v>
      </c>
      <c r="H180" s="4">
        <f>VLOOKUP(E180,Table1[[#All],[Type TRANSPORT]:[% répartition segment 1]],2,FALSE)</f>
        <v>1</v>
      </c>
      <c r="I180" s="4">
        <f>VLOOKUP(E180,Tableau2[[#All],[Type TRANSPORT]:[% répartition segment 2]],2,FALSE)</f>
        <v>0</v>
      </c>
      <c r="J180" s="20">
        <f>Indicateur[[#This Row],[% rep S1]]*Indicateur[[#This Row],[Taux segement 1]]*Indicateur[[#This Row],[Poids T]]*Indicateur[[#This Row],[Distance en KM]]</f>
        <v>8.2147259999999989</v>
      </c>
      <c r="K180" s="20">
        <f>+Indicateur[[#This Row],[% rep S2]]*Indicateur[[#This Row],[Taux Segement 2]]*Indicateur[[#This Row],[Poids T]]*Indicateur[[#This Row],[Distance en KM]]</f>
        <v>0</v>
      </c>
      <c r="L180" s="20">
        <f>+Indicateur[[#This Row],[Bilan CO2 S2]]+Indicateur[[#This Row],[Bilan CO2 S1]]</f>
        <v>8.2147259999999989</v>
      </c>
      <c r="M180" s="21">
        <v>123</v>
      </c>
      <c r="N180" s="5" t="s">
        <v>214</v>
      </c>
      <c r="O180" s="2" t="s">
        <v>11</v>
      </c>
      <c r="P180" s="2" t="s">
        <v>215</v>
      </c>
      <c r="Q180" s="2" t="s">
        <v>135</v>
      </c>
      <c r="R180" s="2" t="s">
        <v>136</v>
      </c>
      <c r="S180" s="2">
        <v>20</v>
      </c>
      <c r="T180" s="2" t="s">
        <v>137</v>
      </c>
      <c r="U180" s="6">
        <v>34.085999999999999</v>
      </c>
      <c r="V180" s="30">
        <f>(VLOOKUP(E180,Table1[#All],4,FALSE)*VLOOKUP(E180,Table1[[#All],[Type TRANSPORT]:[% répartition segment 1]],2,FALSE)+VLOOKUP(E180,Tableau2[#All],4,FALSE)*VLOOKUP(E180,Tableau2[[#All],[Type TRANSPORT]:[% répartition segment 2]],2,FALSE))*U180*C180/1000</f>
        <v>8.2147259999999989</v>
      </c>
    </row>
    <row r="181" spans="1:22" x14ac:dyDescent="0.3">
      <c r="A181" s="2">
        <v>1351081</v>
      </c>
      <c r="B181" s="12">
        <f>+VLOOKUP(Indicateur[[#This Row],[Numero OT]],[1]Raw_data!$D:$E,2,FALSE)</f>
        <v>44309</v>
      </c>
      <c r="C181" s="2">
        <v>750</v>
      </c>
      <c r="D181" s="2">
        <f t="shared" si="2"/>
        <v>0.75</v>
      </c>
      <c r="E181" s="2" t="s">
        <v>6</v>
      </c>
      <c r="F181" s="3">
        <f>+VLOOKUP(E181,Table1[#All],4,FALSE)</f>
        <v>0.16</v>
      </c>
      <c r="G181" s="3">
        <f>+VLOOKUP(E181,Tableau2[#All],4,FALSE)</f>
        <v>6.7400000000000002E-2</v>
      </c>
      <c r="H181" s="4">
        <f>VLOOKUP(E181,Table1[[#All],[Type TRANSPORT]:[% répartition segment 1]],2,FALSE)</f>
        <v>0.3</v>
      </c>
      <c r="I181" s="4">
        <f>VLOOKUP(E181,Tableau2[[#All],[Type TRANSPORT]:[% répartition segment 2]],2,FALSE)</f>
        <v>0.7</v>
      </c>
      <c r="J181" s="20">
        <f>Indicateur[[#This Row],[% rep S1]]*Indicateur[[#This Row],[Taux segement 1]]*Indicateur[[#This Row],[Poids T]]*Indicateur[[#This Row],[Distance en KM]]</f>
        <v>17.918460000000003</v>
      </c>
      <c r="K181" s="20">
        <f>+Indicateur[[#This Row],[% rep S2]]*Indicateur[[#This Row],[Taux Segement 2]]*Indicateur[[#This Row],[Poids T]]*Indicateur[[#This Row],[Distance en KM]]</f>
        <v>17.612352975</v>
      </c>
      <c r="L181" s="20">
        <f>+Indicateur[[#This Row],[Bilan CO2 S2]]+Indicateur[[#This Row],[Bilan CO2 S1]]</f>
        <v>35.530812975000003</v>
      </c>
      <c r="M181" s="21">
        <v>352</v>
      </c>
      <c r="N181" s="5" t="s">
        <v>146</v>
      </c>
      <c r="O181" s="2" t="s">
        <v>30</v>
      </c>
      <c r="P181" s="2" t="s">
        <v>147</v>
      </c>
      <c r="Q181" s="2" t="s">
        <v>104</v>
      </c>
      <c r="R181" s="2" t="s">
        <v>24</v>
      </c>
      <c r="S181" s="2">
        <v>12</v>
      </c>
      <c r="T181" s="2" t="s">
        <v>105</v>
      </c>
      <c r="U181" s="6">
        <v>497.73500000000001</v>
      </c>
      <c r="V181" s="30">
        <f>(VLOOKUP(E181,Table1[#All],4,FALSE)*VLOOKUP(E181,Table1[[#All],[Type TRANSPORT]:[% répartition segment 1]],2,FALSE)+VLOOKUP(E181,Tableau2[#All],4,FALSE)*VLOOKUP(E181,Tableau2[[#All],[Type TRANSPORT]:[% répartition segment 2]],2,FALSE))*U181*C181/1000</f>
        <v>35.530812975000003</v>
      </c>
    </row>
    <row r="182" spans="1:22" x14ac:dyDescent="0.3">
      <c r="A182" s="2">
        <v>1350759</v>
      </c>
      <c r="B182" s="12">
        <f>+VLOOKUP(Indicateur[[#This Row],[Numero OT]],[1]Raw_data!$D:$E,2,FALSE)</f>
        <v>44309</v>
      </c>
      <c r="C182" s="2">
        <v>200</v>
      </c>
      <c r="D182" s="2">
        <f t="shared" si="2"/>
        <v>0.2</v>
      </c>
      <c r="E182" s="2" t="s">
        <v>19</v>
      </c>
      <c r="F182" s="3">
        <f>+VLOOKUP(E182,Table1[#All],4,FALSE)</f>
        <v>0.16</v>
      </c>
      <c r="G182" s="3">
        <f>+VLOOKUP(E182,Tableau2[#All],4,FALSE)</f>
        <v>6.7400000000000002E-2</v>
      </c>
      <c r="H182" s="4">
        <f>VLOOKUP(E182,Table1[[#All],[Type TRANSPORT]:[% répartition segment 1]],2,FALSE)</f>
        <v>0.3</v>
      </c>
      <c r="I182" s="4">
        <f>VLOOKUP(E182,Tableau2[[#All],[Type TRANSPORT]:[% répartition segment 2]],2,FALSE)</f>
        <v>0.7</v>
      </c>
      <c r="J182" s="20">
        <f>Indicateur[[#This Row],[% rep S1]]*Indicateur[[#This Row],[Taux segement 1]]*Indicateur[[#This Row],[Poids T]]*Indicateur[[#This Row],[Distance en KM]]</f>
        <v>4.958150400000001</v>
      </c>
      <c r="K182" s="20">
        <f>+Indicateur[[#This Row],[% rep S2]]*Indicateur[[#This Row],[Taux Segement 2]]*Indicateur[[#This Row],[Poids T]]*Indicateur[[#This Row],[Distance en KM]]</f>
        <v>4.8734486640000005</v>
      </c>
      <c r="L182" s="20">
        <f>+Indicateur[[#This Row],[Bilan CO2 S2]]+Indicateur[[#This Row],[Bilan CO2 S1]]</f>
        <v>9.8315990640000024</v>
      </c>
      <c r="M182" s="21">
        <v>165</v>
      </c>
      <c r="N182" s="5" t="s">
        <v>175</v>
      </c>
      <c r="O182" s="2" t="s">
        <v>154</v>
      </c>
      <c r="P182" s="2" t="s">
        <v>174</v>
      </c>
      <c r="Q182" s="2" t="s">
        <v>10</v>
      </c>
      <c r="R182" s="2" t="s">
        <v>11</v>
      </c>
      <c r="S182" s="2">
        <v>12</v>
      </c>
      <c r="T182" s="2" t="s">
        <v>12</v>
      </c>
      <c r="U182" s="6">
        <v>516.47400000000005</v>
      </c>
      <c r="V182" s="30">
        <f>(VLOOKUP(E182,Table1[#All],4,FALSE)*VLOOKUP(E182,Table1[[#All],[Type TRANSPORT]:[% répartition segment 1]],2,FALSE)+VLOOKUP(E182,Tableau2[#All],4,FALSE)*VLOOKUP(E182,Tableau2[[#All],[Type TRANSPORT]:[% répartition segment 2]],2,FALSE))*U182*C182/1000</f>
        <v>9.8315990640000024</v>
      </c>
    </row>
    <row r="183" spans="1:22" x14ac:dyDescent="0.3">
      <c r="A183" s="2">
        <v>1351208</v>
      </c>
      <c r="B183" s="12">
        <f>+VLOOKUP(Indicateur[[#This Row],[Numero OT]],[1]Raw_data!$D:$E,2,FALSE)</f>
        <v>44312</v>
      </c>
      <c r="C183" s="2">
        <v>200</v>
      </c>
      <c r="D183" s="2">
        <f t="shared" si="2"/>
        <v>0.2</v>
      </c>
      <c r="E183" s="2" t="s">
        <v>6</v>
      </c>
      <c r="F183" s="3">
        <f>+VLOOKUP(E183,Table1[#All],4,FALSE)</f>
        <v>0.16</v>
      </c>
      <c r="G183" s="3">
        <f>+VLOOKUP(E183,Tableau2[#All],4,FALSE)</f>
        <v>6.7400000000000002E-2</v>
      </c>
      <c r="H183" s="4">
        <f>VLOOKUP(E183,Table1[[#All],[Type TRANSPORT]:[% répartition segment 1]],2,FALSE)</f>
        <v>0.3</v>
      </c>
      <c r="I183" s="4">
        <f>VLOOKUP(E183,Tableau2[[#All],[Type TRANSPORT]:[% répartition segment 2]],2,FALSE)</f>
        <v>0.7</v>
      </c>
      <c r="J183" s="20">
        <f>Indicateur[[#This Row],[% rep S1]]*Indicateur[[#This Row],[Taux segement 1]]*Indicateur[[#This Row],[Poids T]]*Indicateur[[#This Row],[Distance en KM]]</f>
        <v>2.4184224000000003</v>
      </c>
      <c r="K183" s="20">
        <f>+Indicateur[[#This Row],[% rep S2]]*Indicateur[[#This Row],[Taux Segement 2]]*Indicateur[[#This Row],[Poids T]]*Indicateur[[#This Row],[Distance en KM]]</f>
        <v>2.3771076840000003</v>
      </c>
      <c r="L183" s="20">
        <f>+Indicateur[[#This Row],[Bilan CO2 S2]]+Indicateur[[#This Row],[Bilan CO2 S1]]</f>
        <v>4.795530084000001</v>
      </c>
      <c r="M183" s="21">
        <v>158</v>
      </c>
      <c r="N183" s="5" t="s">
        <v>113</v>
      </c>
      <c r="O183" s="2" t="s">
        <v>114</v>
      </c>
      <c r="P183" s="2" t="s">
        <v>115</v>
      </c>
      <c r="Q183" s="2" t="s">
        <v>10</v>
      </c>
      <c r="R183" s="2" t="s">
        <v>11</v>
      </c>
      <c r="S183" s="2">
        <v>12</v>
      </c>
      <c r="T183" s="2" t="s">
        <v>12</v>
      </c>
      <c r="U183" s="6">
        <v>251.91900000000001</v>
      </c>
      <c r="V183" s="30">
        <f>(VLOOKUP(E183,Table1[#All],4,FALSE)*VLOOKUP(E183,Table1[[#All],[Type TRANSPORT]:[% répartition segment 1]],2,FALSE)+VLOOKUP(E183,Tableau2[#All],4,FALSE)*VLOOKUP(E183,Tableau2[[#All],[Type TRANSPORT]:[% répartition segment 2]],2,FALSE))*U183*C183/1000</f>
        <v>4.7955300840000001</v>
      </c>
    </row>
    <row r="184" spans="1:22" x14ac:dyDescent="0.3">
      <c r="A184" s="2">
        <v>1350771</v>
      </c>
      <c r="B184" s="12">
        <f>+VLOOKUP(Indicateur[[#This Row],[Numero OT]],[1]Raw_data!$D:$E,2,FALSE)</f>
        <v>44312</v>
      </c>
      <c r="C184" s="2">
        <v>200</v>
      </c>
      <c r="D184" s="2">
        <f t="shared" si="2"/>
        <v>0.2</v>
      </c>
      <c r="E184" s="2" t="s">
        <v>6</v>
      </c>
      <c r="F184" s="3">
        <f>+VLOOKUP(E184,Table1[#All],4,FALSE)</f>
        <v>0.16</v>
      </c>
      <c r="G184" s="3">
        <f>+VLOOKUP(E184,Tableau2[#All],4,FALSE)</f>
        <v>6.7400000000000002E-2</v>
      </c>
      <c r="H184" s="4">
        <f>VLOOKUP(E184,Table1[[#All],[Type TRANSPORT]:[% répartition segment 1]],2,FALSE)</f>
        <v>0.3</v>
      </c>
      <c r="I184" s="4">
        <f>VLOOKUP(E184,Tableau2[[#All],[Type TRANSPORT]:[% répartition segment 2]],2,FALSE)</f>
        <v>0.7</v>
      </c>
      <c r="J184" s="20">
        <f>Indicateur[[#This Row],[% rep S1]]*Indicateur[[#This Row],[Taux segement 1]]*Indicateur[[#This Row],[Poids T]]*Indicateur[[#This Row],[Distance en KM]]</f>
        <v>2.4772128000000002</v>
      </c>
      <c r="K184" s="20">
        <f>+Indicateur[[#This Row],[% rep S2]]*Indicateur[[#This Row],[Taux Segement 2]]*Indicateur[[#This Row],[Poids T]]*Indicateur[[#This Row],[Distance en KM]]</f>
        <v>2.4348937479999999</v>
      </c>
      <c r="L184" s="20">
        <f>+Indicateur[[#This Row],[Bilan CO2 S2]]+Indicateur[[#This Row],[Bilan CO2 S1]]</f>
        <v>4.9121065480000006</v>
      </c>
      <c r="M184" s="21">
        <v>131</v>
      </c>
      <c r="N184" s="5" t="s">
        <v>191</v>
      </c>
      <c r="O184" s="2" t="s">
        <v>192</v>
      </c>
      <c r="P184" s="2" t="s">
        <v>193</v>
      </c>
      <c r="Q184" s="2" t="s">
        <v>10</v>
      </c>
      <c r="R184" s="2" t="s">
        <v>11</v>
      </c>
      <c r="S184" s="2">
        <v>12</v>
      </c>
      <c r="T184" s="2" t="s">
        <v>12</v>
      </c>
      <c r="U184" s="6">
        <v>258.04300000000001</v>
      </c>
      <c r="V184" s="30">
        <f>(VLOOKUP(E184,Table1[#All],4,FALSE)*VLOOKUP(E184,Table1[[#All],[Type TRANSPORT]:[% répartition segment 1]],2,FALSE)+VLOOKUP(E184,Tableau2[#All],4,FALSE)*VLOOKUP(E184,Tableau2[[#All],[Type TRANSPORT]:[% répartition segment 2]],2,FALSE))*U184*C184/1000</f>
        <v>4.9121065479999997</v>
      </c>
    </row>
    <row r="185" spans="1:22" x14ac:dyDescent="0.3">
      <c r="A185" s="2">
        <v>1352400</v>
      </c>
      <c r="B185" s="12">
        <f>+VLOOKUP(Indicateur[[#This Row],[Numero OT]],[1]Raw_data!$D:$E,2,FALSE)</f>
        <v>44313</v>
      </c>
      <c r="C185" s="2">
        <v>100</v>
      </c>
      <c r="D185" s="2">
        <f t="shared" si="2"/>
        <v>0.1</v>
      </c>
      <c r="E185" s="2" t="s">
        <v>6</v>
      </c>
      <c r="F185" s="3">
        <f>+VLOOKUP(E185,Table1[#All],4,FALSE)</f>
        <v>0.16</v>
      </c>
      <c r="G185" s="3">
        <f>+VLOOKUP(E185,Tableau2[#All],4,FALSE)</f>
        <v>6.7400000000000002E-2</v>
      </c>
      <c r="H185" s="4">
        <f>VLOOKUP(E185,Table1[[#All],[Type TRANSPORT]:[% répartition segment 1]],2,FALSE)</f>
        <v>0.3</v>
      </c>
      <c r="I185" s="4">
        <f>VLOOKUP(E185,Tableau2[[#All],[Type TRANSPORT]:[% répartition segment 2]],2,FALSE)</f>
        <v>0.7</v>
      </c>
      <c r="J185" s="20">
        <f>Indicateur[[#This Row],[% rep S1]]*Indicateur[[#This Row],[Taux segement 1]]*Indicateur[[#This Row],[Poids T]]*Indicateur[[#This Row],[Distance en KM]]</f>
        <v>3.5541360000000006</v>
      </c>
      <c r="K185" s="20">
        <f>+Indicateur[[#This Row],[% rep S2]]*Indicateur[[#This Row],[Taux Segement 2]]*Indicateur[[#This Row],[Poids T]]*Indicateur[[#This Row],[Distance en KM]]</f>
        <v>3.4934195100000003</v>
      </c>
      <c r="L185" s="20">
        <f>+Indicateur[[#This Row],[Bilan CO2 S2]]+Indicateur[[#This Row],[Bilan CO2 S1]]</f>
        <v>7.0475555100000005</v>
      </c>
      <c r="M185" s="21">
        <v>150</v>
      </c>
      <c r="N185" s="5" t="s">
        <v>214</v>
      </c>
      <c r="O185" s="2" t="s">
        <v>11</v>
      </c>
      <c r="P185" s="2" t="s">
        <v>215</v>
      </c>
      <c r="Q185" s="2" t="s">
        <v>216</v>
      </c>
      <c r="R185" s="2" t="s">
        <v>8</v>
      </c>
      <c r="S185" s="2">
        <v>14</v>
      </c>
      <c r="T185" s="2" t="s">
        <v>217</v>
      </c>
      <c r="U185" s="6">
        <v>740.44500000000005</v>
      </c>
      <c r="V185" s="30">
        <f>(VLOOKUP(E185,Table1[#All],4,FALSE)*VLOOKUP(E185,Table1[[#All],[Type TRANSPORT]:[% répartition segment 1]],2,FALSE)+VLOOKUP(E185,Tableau2[#All],4,FALSE)*VLOOKUP(E185,Tableau2[[#All],[Type TRANSPORT]:[% répartition segment 2]],2,FALSE))*U185*C185/1000</f>
        <v>7.0475555100000014</v>
      </c>
    </row>
    <row r="186" spans="1:22" x14ac:dyDescent="0.3">
      <c r="A186" s="2">
        <v>1352477</v>
      </c>
      <c r="B186" s="12">
        <f>+VLOOKUP(Indicateur[[#This Row],[Numero OT]],[1]Raw_data!$D:$E,2,FALSE)</f>
        <v>44314</v>
      </c>
      <c r="C186" s="2">
        <v>200</v>
      </c>
      <c r="D186" s="2">
        <f t="shared" si="2"/>
        <v>0.2</v>
      </c>
      <c r="E186" s="2" t="s">
        <v>19</v>
      </c>
      <c r="F186" s="3">
        <f>+VLOOKUP(E186,Table1[#All],4,FALSE)</f>
        <v>0.16</v>
      </c>
      <c r="G186" s="3">
        <f>+VLOOKUP(E186,Tableau2[#All],4,FALSE)</f>
        <v>6.7400000000000002E-2</v>
      </c>
      <c r="H186" s="4">
        <f>VLOOKUP(E186,Table1[[#All],[Type TRANSPORT]:[% répartition segment 1]],2,FALSE)</f>
        <v>0.3</v>
      </c>
      <c r="I186" s="4">
        <f>VLOOKUP(E186,Tableau2[[#All],[Type TRANSPORT]:[% répartition segment 2]],2,FALSE)</f>
        <v>0.7</v>
      </c>
      <c r="J186" s="20">
        <f>Indicateur[[#This Row],[% rep S1]]*Indicateur[[#This Row],[Taux segement 1]]*Indicateur[[#This Row],[Poids T]]*Indicateur[[#This Row],[Distance en KM]]</f>
        <v>2.6701920000000001</v>
      </c>
      <c r="K186" s="20">
        <f>+Indicateur[[#This Row],[% rep S2]]*Indicateur[[#This Row],[Taux Segement 2]]*Indicateur[[#This Row],[Poids T]]*Indicateur[[#This Row],[Distance en KM]]</f>
        <v>2.6245762199999998</v>
      </c>
      <c r="L186" s="20">
        <f>+Indicateur[[#This Row],[Bilan CO2 S2]]+Indicateur[[#This Row],[Bilan CO2 S1]]</f>
        <v>5.2947682199999999</v>
      </c>
      <c r="M186" s="21">
        <v>158</v>
      </c>
      <c r="N186" s="5" t="s">
        <v>23</v>
      </c>
      <c r="O186" s="2" t="s">
        <v>24</v>
      </c>
      <c r="P186" s="2" t="s">
        <v>25</v>
      </c>
      <c r="Q186" s="2" t="s">
        <v>10</v>
      </c>
      <c r="R186" s="2" t="s">
        <v>11</v>
      </c>
      <c r="S186" s="2">
        <v>12</v>
      </c>
      <c r="T186" s="2" t="s">
        <v>12</v>
      </c>
      <c r="U186" s="6">
        <v>278.14499999999998</v>
      </c>
      <c r="V186" s="30">
        <f>(VLOOKUP(E186,Table1[#All],4,FALSE)*VLOOKUP(E186,Table1[[#All],[Type TRANSPORT]:[% répartition segment 1]],2,FALSE)+VLOOKUP(E186,Tableau2[#All],4,FALSE)*VLOOKUP(E186,Tableau2[[#All],[Type TRANSPORT]:[% répartition segment 2]],2,FALSE))*U186*C186/1000</f>
        <v>5.2947682199999999</v>
      </c>
    </row>
    <row r="187" spans="1:22" x14ac:dyDescent="0.3">
      <c r="A187" s="2">
        <v>1352173</v>
      </c>
      <c r="B187" s="12">
        <f>+VLOOKUP(Indicateur[[#This Row],[Numero OT]],[1]Raw_data!$D:$E,2,FALSE)</f>
        <v>44314</v>
      </c>
      <c r="C187" s="2">
        <v>285</v>
      </c>
      <c r="D187" s="2">
        <f t="shared" si="2"/>
        <v>0.28499999999999998</v>
      </c>
      <c r="E187" s="2" t="s">
        <v>6</v>
      </c>
      <c r="F187" s="3">
        <f>+VLOOKUP(E187,Table1[#All],4,FALSE)</f>
        <v>0.16</v>
      </c>
      <c r="G187" s="3">
        <f>+VLOOKUP(E187,Tableau2[#All],4,FALSE)</f>
        <v>6.7400000000000002E-2</v>
      </c>
      <c r="H187" s="4">
        <f>VLOOKUP(E187,Table1[[#All],[Type TRANSPORT]:[% répartition segment 1]],2,FALSE)</f>
        <v>0.3</v>
      </c>
      <c r="I187" s="4">
        <f>VLOOKUP(E187,Tableau2[[#All],[Type TRANSPORT]:[% répartition segment 2]],2,FALSE)</f>
        <v>0.7</v>
      </c>
      <c r="J187" s="20">
        <f>Indicateur[[#This Row],[% rep S1]]*Indicateur[[#This Row],[Taux segement 1]]*Indicateur[[#This Row],[Poids T]]*Indicateur[[#This Row],[Distance en KM]]</f>
        <v>5.2064164799999997</v>
      </c>
      <c r="K187" s="20">
        <f>+Indicateur[[#This Row],[% rep S2]]*Indicateur[[#This Row],[Taux Segement 2]]*Indicateur[[#This Row],[Poids T]]*Indicateur[[#This Row],[Distance en KM]]</f>
        <v>5.1174735318</v>
      </c>
      <c r="L187" s="20">
        <f>+Indicateur[[#This Row],[Bilan CO2 S2]]+Indicateur[[#This Row],[Bilan CO2 S1]]</f>
        <v>10.3238900118</v>
      </c>
      <c r="M187" s="21">
        <v>166</v>
      </c>
      <c r="N187" s="5" t="s">
        <v>60</v>
      </c>
      <c r="O187" s="2" t="s">
        <v>61</v>
      </c>
      <c r="P187" s="2" t="s">
        <v>62</v>
      </c>
      <c r="Q187" s="2" t="s">
        <v>10</v>
      </c>
      <c r="R187" s="2" t="s">
        <v>11</v>
      </c>
      <c r="S187" s="2">
        <v>12</v>
      </c>
      <c r="T187" s="2" t="s">
        <v>12</v>
      </c>
      <c r="U187" s="6">
        <v>380.58600000000001</v>
      </c>
      <c r="V187" s="30">
        <f>(VLOOKUP(E187,Table1[#All],4,FALSE)*VLOOKUP(E187,Table1[[#All],[Type TRANSPORT]:[% répartition segment 1]],2,FALSE)+VLOOKUP(E187,Tableau2[#All],4,FALSE)*VLOOKUP(E187,Tableau2[[#All],[Type TRANSPORT]:[% répartition segment 2]],2,FALSE))*U187*C187/1000</f>
        <v>10.3238900118</v>
      </c>
    </row>
    <row r="188" spans="1:22" x14ac:dyDescent="0.3">
      <c r="A188" s="2">
        <v>1352270</v>
      </c>
      <c r="B188" s="12">
        <f>+VLOOKUP(Indicateur[[#This Row],[Numero OT]],[1]Raw_data!$D:$E,2,FALSE)</f>
        <v>44314</v>
      </c>
      <c r="C188" s="2">
        <v>250</v>
      </c>
      <c r="D188" s="2">
        <f t="shared" si="2"/>
        <v>0.25</v>
      </c>
      <c r="E188" s="2" t="s">
        <v>19</v>
      </c>
      <c r="F188" s="3">
        <f>+VLOOKUP(E188,Table1[#All],4,FALSE)</f>
        <v>0.16</v>
      </c>
      <c r="G188" s="3">
        <f>+VLOOKUP(E188,Tableau2[#All],4,FALSE)</f>
        <v>6.7400000000000002E-2</v>
      </c>
      <c r="H188" s="4">
        <f>VLOOKUP(E188,Table1[[#All],[Type TRANSPORT]:[% répartition segment 1]],2,FALSE)</f>
        <v>0.3</v>
      </c>
      <c r="I188" s="4">
        <f>VLOOKUP(E188,Tableau2[[#All],[Type TRANSPORT]:[% répartition segment 2]],2,FALSE)</f>
        <v>0.7</v>
      </c>
      <c r="J188" s="20">
        <f>Indicateur[[#This Row],[% rep S1]]*Indicateur[[#This Row],[Taux segement 1]]*Indicateur[[#This Row],[Poids T]]*Indicateur[[#This Row],[Distance en KM]]</f>
        <v>3.003336</v>
      </c>
      <c r="K188" s="20">
        <f>+Indicateur[[#This Row],[% rep S2]]*Indicateur[[#This Row],[Taux Segement 2]]*Indicateur[[#This Row],[Poids T]]*Indicateur[[#This Row],[Distance en KM]]</f>
        <v>2.95202901</v>
      </c>
      <c r="L188" s="20">
        <f>+Indicateur[[#This Row],[Bilan CO2 S2]]+Indicateur[[#This Row],[Bilan CO2 S1]]</f>
        <v>5.9553650099999995</v>
      </c>
      <c r="M188" s="21">
        <v>158</v>
      </c>
      <c r="N188" s="5" t="s">
        <v>125</v>
      </c>
      <c r="O188" s="2" t="s">
        <v>126</v>
      </c>
      <c r="P188" s="2" t="s">
        <v>127</v>
      </c>
      <c r="Q188" s="2" t="s">
        <v>10</v>
      </c>
      <c r="R188" s="2" t="s">
        <v>11</v>
      </c>
      <c r="S188" s="2">
        <v>12</v>
      </c>
      <c r="T188" s="2" t="s">
        <v>12</v>
      </c>
      <c r="U188" s="6">
        <v>250.27799999999999</v>
      </c>
      <c r="V188" s="30">
        <f>(VLOOKUP(E188,Table1[#All],4,FALSE)*VLOOKUP(E188,Table1[[#All],[Type TRANSPORT]:[% répartition segment 1]],2,FALSE)+VLOOKUP(E188,Tableau2[#All],4,FALSE)*VLOOKUP(E188,Tableau2[[#All],[Type TRANSPORT]:[% répartition segment 2]],2,FALSE))*U188*C188/1000</f>
        <v>5.9553650099999995</v>
      </c>
    </row>
    <row r="189" spans="1:22" x14ac:dyDescent="0.3">
      <c r="A189" s="2">
        <v>1355960</v>
      </c>
      <c r="B189" s="12">
        <f>+VLOOKUP(Indicateur[[#This Row],[Numero OT]],[1]Raw_data!$D:$E,2,FALSE)</f>
        <v>44314</v>
      </c>
      <c r="C189" s="2">
        <v>600</v>
      </c>
      <c r="D189" s="2">
        <f t="shared" si="2"/>
        <v>0.6</v>
      </c>
      <c r="E189" s="2" t="s">
        <v>19</v>
      </c>
      <c r="F189" s="3">
        <f>+VLOOKUP(E189,Table1[#All],4,FALSE)</f>
        <v>0.16</v>
      </c>
      <c r="G189" s="3">
        <f>+VLOOKUP(E189,Tableau2[#All],4,FALSE)</f>
        <v>6.7400000000000002E-2</v>
      </c>
      <c r="H189" s="4">
        <f>VLOOKUP(E189,Table1[[#All],[Type TRANSPORT]:[% répartition segment 1]],2,FALSE)</f>
        <v>0.3</v>
      </c>
      <c r="I189" s="4">
        <f>VLOOKUP(E189,Tableau2[[#All],[Type TRANSPORT]:[% répartition segment 2]],2,FALSE)</f>
        <v>0.7</v>
      </c>
      <c r="J189" s="20">
        <f>Indicateur[[#This Row],[% rep S1]]*Indicateur[[#This Row],[Taux segement 1]]*Indicateur[[#This Row],[Poids T]]*Indicateur[[#This Row],[Distance en KM]]</f>
        <v>14.874451200000001</v>
      </c>
      <c r="K189" s="20">
        <f>+Indicateur[[#This Row],[% rep S2]]*Indicateur[[#This Row],[Taux Segement 2]]*Indicateur[[#This Row],[Poids T]]*Indicateur[[#This Row],[Distance en KM]]</f>
        <v>14.620345992000001</v>
      </c>
      <c r="L189" s="20">
        <f>+Indicateur[[#This Row],[Bilan CO2 S2]]+Indicateur[[#This Row],[Bilan CO2 S1]]</f>
        <v>29.494797192</v>
      </c>
      <c r="M189" s="21">
        <v>228</v>
      </c>
      <c r="N189" s="5" t="s">
        <v>175</v>
      </c>
      <c r="O189" s="2" t="s">
        <v>154</v>
      </c>
      <c r="P189" s="2" t="s">
        <v>174</v>
      </c>
      <c r="Q189" s="2" t="s">
        <v>10</v>
      </c>
      <c r="R189" s="2" t="s">
        <v>11</v>
      </c>
      <c r="S189" s="2">
        <v>12</v>
      </c>
      <c r="T189" s="2" t="s">
        <v>12</v>
      </c>
      <c r="U189" s="6">
        <v>516.47400000000005</v>
      </c>
      <c r="V189" s="30">
        <f>(VLOOKUP(E189,Table1[#All],4,FALSE)*VLOOKUP(E189,Table1[[#All],[Type TRANSPORT]:[% répartition segment 1]],2,FALSE)+VLOOKUP(E189,Tableau2[#All],4,FALSE)*VLOOKUP(E189,Tableau2[[#All],[Type TRANSPORT]:[% répartition segment 2]],2,FALSE))*U189*C189/1000</f>
        <v>29.494797192</v>
      </c>
    </row>
    <row r="190" spans="1:22" x14ac:dyDescent="0.3">
      <c r="A190" s="2">
        <v>1352454</v>
      </c>
      <c r="B190" s="12">
        <f>+VLOOKUP(Indicateur[[#This Row],[Numero OT]],[1]Raw_data!$D:$E,2,FALSE)</f>
        <v>44315</v>
      </c>
      <c r="C190" s="2">
        <v>1000</v>
      </c>
      <c r="D190" s="2">
        <f t="shared" si="2"/>
        <v>1</v>
      </c>
      <c r="E190" s="2" t="s">
        <v>47</v>
      </c>
      <c r="F190" s="3">
        <f>+VLOOKUP(E190,Table1[#All],4,FALSE)</f>
        <v>6.7400000000000002E-2</v>
      </c>
      <c r="G190" s="3">
        <v>0.24099999999999999</v>
      </c>
      <c r="H190" s="4">
        <f>VLOOKUP(E190,Table1[[#All],[Type TRANSPORT]:[% répartition segment 1]],2,FALSE)</f>
        <v>1</v>
      </c>
      <c r="I190" s="4">
        <f>VLOOKUP(E190,Tableau2[[#All],[Type TRANSPORT]:[% répartition segment 2]],2,FALSE)</f>
        <v>0</v>
      </c>
      <c r="J190" s="20">
        <f>Indicateur[[#This Row],[% rep S1]]*Indicateur[[#This Row],[Taux segement 1]]*Indicateur[[#This Row],[Poids T]]*Indicateur[[#This Row],[Distance en KM]]</f>
        <v>17.952192200000002</v>
      </c>
      <c r="K190" s="20">
        <f>+Indicateur[[#This Row],[% rep S2]]*Indicateur[[#This Row],[Taux Segement 2]]*Indicateur[[#This Row],[Poids T]]*Indicateur[[#This Row],[Distance en KM]]</f>
        <v>0</v>
      </c>
      <c r="L190" s="20">
        <f>+Indicateur[[#This Row],[Bilan CO2 S2]]+Indicateur[[#This Row],[Bilan CO2 S1]]</f>
        <v>17.952192200000002</v>
      </c>
      <c r="M190" s="21">
        <v>420</v>
      </c>
      <c r="N190" s="5" t="s">
        <v>78</v>
      </c>
      <c r="O190" s="2" t="s">
        <v>27</v>
      </c>
      <c r="P190" s="2" t="s">
        <v>79</v>
      </c>
      <c r="Q190" s="2" t="s">
        <v>10</v>
      </c>
      <c r="R190" s="2" t="s">
        <v>11</v>
      </c>
      <c r="S190" s="2">
        <v>12</v>
      </c>
      <c r="T190" s="2" t="s">
        <v>12</v>
      </c>
      <c r="U190" s="6">
        <v>266.35300000000001</v>
      </c>
      <c r="V190" s="30">
        <f>(VLOOKUP(E190,Table1[#All],4,FALSE)*VLOOKUP(E190,Table1[[#All],[Type TRANSPORT]:[% répartition segment 1]],2,FALSE)+VLOOKUP(E190,Tableau2[#All],4,FALSE)*VLOOKUP(E190,Tableau2[[#All],[Type TRANSPORT]:[% répartition segment 2]],2,FALSE))*U190*C190/1000</f>
        <v>17.952192200000002</v>
      </c>
    </row>
    <row r="191" spans="1:22" x14ac:dyDescent="0.3">
      <c r="A191" s="2">
        <v>1359873</v>
      </c>
      <c r="B191" s="12">
        <f>+VLOOKUP(Indicateur[[#This Row],[Numero OT]],[1]Raw_data!$D:$E,2,FALSE)</f>
        <v>44316</v>
      </c>
      <c r="C191" s="2">
        <v>200</v>
      </c>
      <c r="D191" s="2">
        <f t="shared" si="2"/>
        <v>0.2</v>
      </c>
      <c r="E191" s="2" t="s">
        <v>19</v>
      </c>
      <c r="F191" s="3">
        <f>+VLOOKUP(E191,Table1[#All],4,FALSE)</f>
        <v>0.16</v>
      </c>
      <c r="G191" s="3">
        <f>+VLOOKUP(E191,Tableau2[#All],4,FALSE)</f>
        <v>6.7400000000000002E-2</v>
      </c>
      <c r="H191" s="4">
        <f>VLOOKUP(E191,Table1[[#All],[Type TRANSPORT]:[% répartition segment 1]],2,FALSE)</f>
        <v>0.3</v>
      </c>
      <c r="I191" s="4">
        <f>VLOOKUP(E191,Tableau2[[#All],[Type TRANSPORT]:[% répartition segment 2]],2,FALSE)</f>
        <v>0.7</v>
      </c>
      <c r="J191" s="20">
        <f>Indicateur[[#This Row],[% rep S1]]*Indicateur[[#This Row],[Taux segement 1]]*Indicateur[[#This Row],[Poids T]]*Indicateur[[#This Row],[Distance en KM]]</f>
        <v>2.8085760000000004</v>
      </c>
      <c r="K191" s="20">
        <f>+Indicateur[[#This Row],[% rep S2]]*Indicateur[[#This Row],[Taux Segement 2]]*Indicateur[[#This Row],[Poids T]]*Indicateur[[#This Row],[Distance en KM]]</f>
        <v>2.76059616</v>
      </c>
      <c r="L191" s="20">
        <f>+Indicateur[[#This Row],[Bilan CO2 S2]]+Indicateur[[#This Row],[Bilan CO2 S1]]</f>
        <v>5.5691721600000008</v>
      </c>
      <c r="M191" s="21">
        <v>158</v>
      </c>
      <c r="N191" s="5" t="s">
        <v>32</v>
      </c>
      <c r="O191" s="2" t="s">
        <v>33</v>
      </c>
      <c r="P191" s="2" t="s">
        <v>34</v>
      </c>
      <c r="Q191" s="2" t="s">
        <v>10</v>
      </c>
      <c r="R191" s="2" t="s">
        <v>11</v>
      </c>
      <c r="S191" s="2">
        <v>12</v>
      </c>
      <c r="T191" s="2" t="s">
        <v>12</v>
      </c>
      <c r="U191" s="6">
        <v>292.56</v>
      </c>
      <c r="V191" s="30">
        <f>(VLOOKUP(E191,Table1[#All],4,FALSE)*VLOOKUP(E191,Table1[[#All],[Type TRANSPORT]:[% répartition segment 1]],2,FALSE)+VLOOKUP(E191,Tableau2[#All],4,FALSE)*VLOOKUP(E191,Tableau2[[#All],[Type TRANSPORT]:[% répartition segment 2]],2,FALSE))*U191*C191/1000</f>
        <v>5.5691721599999999</v>
      </c>
    </row>
    <row r="192" spans="1:22" x14ac:dyDescent="0.3">
      <c r="A192" s="2">
        <v>1355857</v>
      </c>
      <c r="B192" s="12">
        <f>+VLOOKUP(Indicateur[[#This Row],[Numero OT]],[1]Raw_data!$D:$E,2,FALSE)</f>
        <v>44316</v>
      </c>
      <c r="C192" s="2">
        <v>250</v>
      </c>
      <c r="D192" s="2">
        <f t="shared" si="2"/>
        <v>0.25</v>
      </c>
      <c r="E192" s="2" t="s">
        <v>6</v>
      </c>
      <c r="F192" s="3">
        <f>+VLOOKUP(E192,Table1[#All],4,FALSE)</f>
        <v>0.16</v>
      </c>
      <c r="G192" s="3">
        <f>+VLOOKUP(E192,Tableau2[#All],4,FALSE)</f>
        <v>6.7400000000000002E-2</v>
      </c>
      <c r="H192" s="4">
        <f>VLOOKUP(E192,Table1[[#All],[Type TRANSPORT]:[% répartition segment 1]],2,FALSE)</f>
        <v>0.3</v>
      </c>
      <c r="I192" s="4">
        <f>VLOOKUP(E192,Tableau2[[#All],[Type TRANSPORT]:[% répartition segment 2]],2,FALSE)</f>
        <v>0.7</v>
      </c>
      <c r="J192" s="20">
        <f>Indicateur[[#This Row],[% rep S1]]*Indicateur[[#This Row],[Taux segement 1]]*Indicateur[[#This Row],[Poids T]]*Indicateur[[#This Row],[Distance en KM]]</f>
        <v>6.4983119999999994</v>
      </c>
      <c r="K192" s="20">
        <f>+Indicateur[[#This Row],[% rep S2]]*Indicateur[[#This Row],[Taux Segement 2]]*Indicateur[[#This Row],[Poids T]]*Indicateur[[#This Row],[Distance en KM]]</f>
        <v>6.3872991699999995</v>
      </c>
      <c r="L192" s="20">
        <f>+Indicateur[[#This Row],[Bilan CO2 S2]]+Indicateur[[#This Row],[Bilan CO2 S1]]</f>
        <v>12.885611169999999</v>
      </c>
      <c r="M192" s="21">
        <v>196</v>
      </c>
      <c r="N192" s="5" t="s">
        <v>35</v>
      </c>
      <c r="O192" s="2" t="s">
        <v>36</v>
      </c>
      <c r="P192" s="2" t="s">
        <v>37</v>
      </c>
      <c r="Q192" s="2" t="s">
        <v>10</v>
      </c>
      <c r="R192" s="2" t="s">
        <v>11</v>
      </c>
      <c r="S192" s="2">
        <v>12</v>
      </c>
      <c r="T192" s="2" t="s">
        <v>12</v>
      </c>
      <c r="U192" s="6">
        <v>541.52599999999995</v>
      </c>
      <c r="V192" s="30">
        <f>(VLOOKUP(E192,Table1[#All],4,FALSE)*VLOOKUP(E192,Table1[[#All],[Type TRANSPORT]:[% répartition segment 1]],2,FALSE)+VLOOKUP(E192,Tableau2[#All],4,FALSE)*VLOOKUP(E192,Tableau2[[#All],[Type TRANSPORT]:[% répartition segment 2]],2,FALSE))*U192*C192/1000</f>
        <v>12.885611169999999</v>
      </c>
    </row>
    <row r="193" spans="1:22" x14ac:dyDescent="0.3">
      <c r="A193" s="2">
        <v>1359871</v>
      </c>
      <c r="B193" s="12">
        <f>+VLOOKUP(Indicateur[[#This Row],[Numero OT]],[1]Raw_data!$D:$E,2,FALSE)</f>
        <v>44319</v>
      </c>
      <c r="C193" s="2">
        <v>250</v>
      </c>
      <c r="D193" s="2">
        <f t="shared" si="2"/>
        <v>0.25</v>
      </c>
      <c r="E193" s="2" t="s">
        <v>6</v>
      </c>
      <c r="F193" s="3">
        <f>+VLOOKUP(E193,Table1[#All],4,FALSE)</f>
        <v>0.16</v>
      </c>
      <c r="G193" s="3">
        <f>+VLOOKUP(E193,Tableau2[#All],4,FALSE)</f>
        <v>6.7400000000000002E-2</v>
      </c>
      <c r="H193" s="4">
        <f>VLOOKUP(E193,Table1[[#All],[Type TRANSPORT]:[% répartition segment 1]],2,FALSE)</f>
        <v>0.3</v>
      </c>
      <c r="I193" s="4">
        <f>VLOOKUP(E193,Tableau2[[#All],[Type TRANSPORT]:[% répartition segment 2]],2,FALSE)</f>
        <v>0.7</v>
      </c>
      <c r="J193" s="20">
        <f>Indicateur[[#This Row],[% rep S1]]*Indicateur[[#This Row],[Taux segement 1]]*Indicateur[[#This Row],[Poids T]]*Indicateur[[#This Row],[Distance en KM]]</f>
        <v>3.3419640000000004</v>
      </c>
      <c r="K193" s="20">
        <f>+Indicateur[[#This Row],[% rep S2]]*Indicateur[[#This Row],[Taux Segement 2]]*Indicateur[[#This Row],[Poids T]]*Indicateur[[#This Row],[Distance en KM]]</f>
        <v>3.2848721150000002</v>
      </c>
      <c r="L193" s="20">
        <f>+Indicateur[[#This Row],[Bilan CO2 S2]]+Indicateur[[#This Row],[Bilan CO2 S1]]</f>
        <v>6.6268361150000006</v>
      </c>
      <c r="M193" s="21">
        <v>158</v>
      </c>
      <c r="N193" s="5" t="s">
        <v>168</v>
      </c>
      <c r="O193" s="2" t="s">
        <v>151</v>
      </c>
      <c r="P193" s="2" t="s">
        <v>169</v>
      </c>
      <c r="Q193" s="2" t="s">
        <v>10</v>
      </c>
      <c r="R193" s="2" t="s">
        <v>11</v>
      </c>
      <c r="S193" s="2">
        <v>12</v>
      </c>
      <c r="T193" s="2" t="s">
        <v>12</v>
      </c>
      <c r="U193" s="6">
        <v>278.49700000000001</v>
      </c>
      <c r="V193" s="30">
        <f>(VLOOKUP(E193,Table1[#All],4,FALSE)*VLOOKUP(E193,Table1[[#All],[Type TRANSPORT]:[% répartition segment 1]],2,FALSE)+VLOOKUP(E193,Tableau2[#All],4,FALSE)*VLOOKUP(E193,Tableau2[[#All],[Type TRANSPORT]:[% répartition segment 2]],2,FALSE))*U193*C193/1000</f>
        <v>6.6268361150000006</v>
      </c>
    </row>
    <row r="194" spans="1:22" x14ac:dyDescent="0.3">
      <c r="A194" s="2">
        <v>1360012</v>
      </c>
      <c r="B194" s="12">
        <f>+VLOOKUP(Indicateur[[#This Row],[Numero OT]],[1]Raw_data!$D:$E,2,FALSE)</f>
        <v>44319</v>
      </c>
      <c r="C194" s="2">
        <v>90</v>
      </c>
      <c r="D194" s="2">
        <f t="shared" ref="D194:D257" si="3">+C194/1000</f>
        <v>0.09</v>
      </c>
      <c r="E194" s="2" t="s">
        <v>13</v>
      </c>
      <c r="F194" s="3">
        <f>+VLOOKUP(E194,Table1[#All],4,FALSE)</f>
        <v>0.24099999999999999</v>
      </c>
      <c r="G194" s="3">
        <v>0.24099999999999999</v>
      </c>
      <c r="H194" s="4">
        <f>VLOOKUP(E194,Table1[[#All],[Type TRANSPORT]:[% répartition segment 1]],2,FALSE)</f>
        <v>1</v>
      </c>
      <c r="I194" s="4">
        <f>VLOOKUP(E194,Tableau2[[#All],[Type TRANSPORT]:[% répartition segment 2]],2,FALSE)</f>
        <v>0</v>
      </c>
      <c r="J194" s="20">
        <f>Indicateur[[#This Row],[% rep S1]]*Indicateur[[#This Row],[Taux segement 1]]*Indicateur[[#This Row],[Poids T]]*Indicateur[[#This Row],[Distance en KM]]</f>
        <v>0.78713009999999994</v>
      </c>
      <c r="K194" s="20">
        <f>+Indicateur[[#This Row],[% rep S2]]*Indicateur[[#This Row],[Taux Segement 2]]*Indicateur[[#This Row],[Poids T]]*Indicateur[[#This Row],[Distance en KM]]</f>
        <v>0</v>
      </c>
      <c r="L194" s="20">
        <f>+Indicateur[[#This Row],[Bilan CO2 S2]]+Indicateur[[#This Row],[Bilan CO2 S1]]</f>
        <v>0.78713009999999994</v>
      </c>
      <c r="M194" s="21">
        <v>80</v>
      </c>
      <c r="N194" s="5" t="s">
        <v>214</v>
      </c>
      <c r="O194" s="2" t="s">
        <v>11</v>
      </c>
      <c r="P194" s="2" t="s">
        <v>215</v>
      </c>
      <c r="Q194" s="2" t="s">
        <v>268</v>
      </c>
      <c r="R194" s="2" t="s">
        <v>269</v>
      </c>
      <c r="S194" s="2">
        <v>13</v>
      </c>
      <c r="T194" s="2" t="s">
        <v>270</v>
      </c>
      <c r="U194" s="6">
        <v>36.29</v>
      </c>
      <c r="V194" s="30">
        <f>(VLOOKUP(E194,Table1[#All],4,FALSE)*VLOOKUP(E194,Table1[[#All],[Type TRANSPORT]:[% répartition segment 1]],2,FALSE)+VLOOKUP(E194,Tableau2[#All],4,FALSE)*VLOOKUP(E194,Tableau2[[#All],[Type TRANSPORT]:[% répartition segment 2]],2,FALSE))*U194*C194/1000</f>
        <v>0.78713009999999994</v>
      </c>
    </row>
    <row r="195" spans="1:22" x14ac:dyDescent="0.3">
      <c r="A195" s="2">
        <v>1359847</v>
      </c>
      <c r="B195" s="12">
        <f>+VLOOKUP(Indicateur[[#This Row],[Numero OT]],[1]Raw_data!$D:$E,2,FALSE)</f>
        <v>44320</v>
      </c>
      <c r="C195" s="2">
        <v>400</v>
      </c>
      <c r="D195" s="2">
        <f t="shared" si="3"/>
        <v>0.4</v>
      </c>
      <c r="E195" s="2" t="s">
        <v>6</v>
      </c>
      <c r="F195" s="3">
        <f>+VLOOKUP(E195,Table1[#All],4,FALSE)</f>
        <v>0.16</v>
      </c>
      <c r="G195" s="3">
        <f>+VLOOKUP(E195,Tableau2[#All],4,FALSE)</f>
        <v>6.7400000000000002E-2</v>
      </c>
      <c r="H195" s="4">
        <f>VLOOKUP(E195,Table1[[#All],[Type TRANSPORT]:[% répartition segment 1]],2,FALSE)</f>
        <v>0.3</v>
      </c>
      <c r="I195" s="4">
        <f>VLOOKUP(E195,Tableau2[[#All],[Type TRANSPORT]:[% répartition segment 2]],2,FALSE)</f>
        <v>0.7</v>
      </c>
      <c r="J195" s="20">
        <f>Indicateur[[#This Row],[% rep S1]]*Indicateur[[#This Row],[Taux segement 1]]*Indicateur[[#This Row],[Poids T]]*Indicateur[[#This Row],[Distance en KM]]</f>
        <v>5.113977600000001</v>
      </c>
      <c r="K195" s="20">
        <f>+Indicateur[[#This Row],[% rep S2]]*Indicateur[[#This Row],[Taux Segement 2]]*Indicateur[[#This Row],[Poids T]]*Indicateur[[#This Row],[Distance en KM]]</f>
        <v>5.0266138160000002</v>
      </c>
      <c r="L195" s="20">
        <f>+Indicateur[[#This Row],[Bilan CO2 S2]]+Indicateur[[#This Row],[Bilan CO2 S1]]</f>
        <v>10.140591416000001</v>
      </c>
      <c r="M195" s="21">
        <v>158</v>
      </c>
      <c r="N195" s="5" t="s">
        <v>78</v>
      </c>
      <c r="O195" s="2" t="s">
        <v>27</v>
      </c>
      <c r="P195" s="2" t="s">
        <v>79</v>
      </c>
      <c r="Q195" s="2" t="s">
        <v>10</v>
      </c>
      <c r="R195" s="2" t="s">
        <v>11</v>
      </c>
      <c r="S195" s="2">
        <v>12</v>
      </c>
      <c r="T195" s="2" t="s">
        <v>12</v>
      </c>
      <c r="U195" s="6">
        <v>266.35300000000001</v>
      </c>
      <c r="V195" s="30">
        <f>(VLOOKUP(E195,Table1[#All],4,FALSE)*VLOOKUP(E195,Table1[[#All],[Type TRANSPORT]:[% répartition segment 1]],2,FALSE)+VLOOKUP(E195,Tableau2[#All],4,FALSE)*VLOOKUP(E195,Tableau2[[#All],[Type TRANSPORT]:[% répartition segment 2]],2,FALSE))*U195*C195/1000</f>
        <v>10.140591416000001</v>
      </c>
    </row>
    <row r="196" spans="1:22" x14ac:dyDescent="0.3">
      <c r="A196" s="2">
        <v>1359695</v>
      </c>
      <c r="B196" s="12">
        <f>+VLOOKUP(Indicateur[[#This Row],[Numero OT]],[1]Raw_data!$D:$E,2,FALSE)</f>
        <v>44320</v>
      </c>
      <c r="C196" s="2">
        <v>200</v>
      </c>
      <c r="D196" s="2">
        <f t="shared" si="3"/>
        <v>0.2</v>
      </c>
      <c r="E196" s="2" t="s">
        <v>6</v>
      </c>
      <c r="F196" s="3">
        <f>+VLOOKUP(E196,Table1[#All],4,FALSE)</f>
        <v>0.16</v>
      </c>
      <c r="G196" s="3">
        <f>+VLOOKUP(E196,Tableau2[#All],4,FALSE)</f>
        <v>6.7400000000000002E-2</v>
      </c>
      <c r="H196" s="4">
        <f>VLOOKUP(E196,Table1[[#All],[Type TRANSPORT]:[% répartition segment 1]],2,FALSE)</f>
        <v>0.3</v>
      </c>
      <c r="I196" s="4">
        <f>VLOOKUP(E196,Tableau2[[#All],[Type TRANSPORT]:[% répartition segment 2]],2,FALSE)</f>
        <v>0.7</v>
      </c>
      <c r="J196" s="20">
        <f>Indicateur[[#This Row],[% rep S1]]*Indicateur[[#This Row],[Taux segement 1]]*Indicateur[[#This Row],[Poids T]]*Indicateur[[#This Row],[Distance en KM]]</f>
        <v>2.4772128000000002</v>
      </c>
      <c r="K196" s="20">
        <f>+Indicateur[[#This Row],[% rep S2]]*Indicateur[[#This Row],[Taux Segement 2]]*Indicateur[[#This Row],[Poids T]]*Indicateur[[#This Row],[Distance en KM]]</f>
        <v>2.4348937479999999</v>
      </c>
      <c r="L196" s="20">
        <f>+Indicateur[[#This Row],[Bilan CO2 S2]]+Indicateur[[#This Row],[Bilan CO2 S1]]</f>
        <v>4.9121065480000006</v>
      </c>
      <c r="M196" s="21">
        <v>131</v>
      </c>
      <c r="N196" s="5" t="s">
        <v>191</v>
      </c>
      <c r="O196" s="2" t="s">
        <v>192</v>
      </c>
      <c r="P196" s="2" t="s">
        <v>193</v>
      </c>
      <c r="Q196" s="2" t="s">
        <v>10</v>
      </c>
      <c r="R196" s="2" t="s">
        <v>11</v>
      </c>
      <c r="S196" s="2">
        <v>12</v>
      </c>
      <c r="T196" s="2" t="s">
        <v>12</v>
      </c>
      <c r="U196" s="6">
        <v>258.04300000000001</v>
      </c>
      <c r="V196" s="30">
        <f>(VLOOKUP(E196,Table1[#All],4,FALSE)*VLOOKUP(E196,Table1[[#All],[Type TRANSPORT]:[% répartition segment 1]],2,FALSE)+VLOOKUP(E196,Tableau2[#All],4,FALSE)*VLOOKUP(E196,Tableau2[[#All],[Type TRANSPORT]:[% répartition segment 2]],2,FALSE))*U196*C196/1000</f>
        <v>4.9121065479999997</v>
      </c>
    </row>
    <row r="197" spans="1:22" x14ac:dyDescent="0.3">
      <c r="A197" s="2">
        <v>1360889</v>
      </c>
      <c r="B197" s="12">
        <f>+VLOOKUP(Indicateur[[#This Row],[Numero OT]],[1]Raw_data!$D:$E,2,FALSE)</f>
        <v>44320</v>
      </c>
      <c r="C197" s="2">
        <v>120</v>
      </c>
      <c r="D197" s="2">
        <f t="shared" si="3"/>
        <v>0.12</v>
      </c>
      <c r="E197" s="2" t="s">
        <v>19</v>
      </c>
      <c r="F197" s="3">
        <f>+VLOOKUP(E197,Table1[#All],4,FALSE)</f>
        <v>0.16</v>
      </c>
      <c r="G197" s="3">
        <f>+VLOOKUP(E197,Tableau2[#All],4,FALSE)</f>
        <v>6.7400000000000002E-2</v>
      </c>
      <c r="H197" s="4">
        <f>VLOOKUP(E197,Table1[[#All],[Type TRANSPORT]:[% répartition segment 1]],2,FALSE)</f>
        <v>0.3</v>
      </c>
      <c r="I197" s="4">
        <f>VLOOKUP(E197,Tableau2[[#All],[Type TRANSPORT]:[% répartition segment 2]],2,FALSE)</f>
        <v>0.7</v>
      </c>
      <c r="J197" s="20">
        <f>Indicateur[[#This Row],[% rep S1]]*Indicateur[[#This Row],[Taux segement 1]]*Indicateur[[#This Row],[Poids T]]*Indicateur[[#This Row],[Distance en KM]]</f>
        <v>0.9640512</v>
      </c>
      <c r="K197" s="20">
        <f>+Indicateur[[#This Row],[% rep S2]]*Indicateur[[#This Row],[Taux Segement 2]]*Indicateur[[#This Row],[Poids T]]*Indicateur[[#This Row],[Distance en KM]]</f>
        <v>0.94758199200000004</v>
      </c>
      <c r="L197" s="20">
        <f>+Indicateur[[#This Row],[Bilan CO2 S2]]+Indicateur[[#This Row],[Bilan CO2 S1]]</f>
        <v>1.911633192</v>
      </c>
      <c r="M197" s="21">
        <v>95</v>
      </c>
      <c r="N197" s="5" t="s">
        <v>214</v>
      </c>
      <c r="O197" s="2" t="s">
        <v>11</v>
      </c>
      <c r="P197" s="2" t="s">
        <v>215</v>
      </c>
      <c r="Q197" s="2" t="s">
        <v>271</v>
      </c>
      <c r="R197" s="2" t="s">
        <v>206</v>
      </c>
      <c r="S197" s="2">
        <v>18</v>
      </c>
      <c r="T197" s="2" t="s">
        <v>272</v>
      </c>
      <c r="U197" s="6">
        <v>167.37</v>
      </c>
      <c r="V197" s="30">
        <f>(VLOOKUP(E197,Table1[#All],4,FALSE)*VLOOKUP(E197,Table1[[#All],[Type TRANSPORT]:[% répartition segment 1]],2,FALSE)+VLOOKUP(E197,Tableau2[#All],4,FALSE)*VLOOKUP(E197,Tableau2[[#All],[Type TRANSPORT]:[% répartition segment 2]],2,FALSE))*U197*C197/1000</f>
        <v>1.911633192</v>
      </c>
    </row>
    <row r="198" spans="1:22" x14ac:dyDescent="0.3">
      <c r="A198" s="2">
        <v>1360879</v>
      </c>
      <c r="B198" s="12">
        <f>+VLOOKUP(Indicateur[[#This Row],[Numero OT]],[1]Raw_data!$D:$E,2,FALSE)</f>
        <v>44320</v>
      </c>
      <c r="C198" s="2">
        <v>60</v>
      </c>
      <c r="D198" s="2">
        <f t="shared" si="3"/>
        <v>0.06</v>
      </c>
      <c r="E198" s="2" t="s">
        <v>19</v>
      </c>
      <c r="F198" s="3">
        <f>+VLOOKUP(E198,Table1[#All],4,FALSE)</f>
        <v>0.16</v>
      </c>
      <c r="G198" s="3">
        <f>+VLOOKUP(E198,Tableau2[#All],4,FALSE)</f>
        <v>6.7400000000000002E-2</v>
      </c>
      <c r="H198" s="4">
        <f>VLOOKUP(E198,Table1[[#All],[Type TRANSPORT]:[% répartition segment 1]],2,FALSE)</f>
        <v>0.3</v>
      </c>
      <c r="I198" s="4">
        <f>VLOOKUP(E198,Tableau2[[#All],[Type TRANSPORT]:[% répartition segment 2]],2,FALSE)</f>
        <v>0.7</v>
      </c>
      <c r="J198" s="20">
        <f>Indicateur[[#This Row],[% rep S1]]*Indicateur[[#This Row],[Taux segement 1]]*Indicateur[[#This Row],[Poids T]]*Indicateur[[#This Row],[Distance en KM]]</f>
        <v>0.80841023999999984</v>
      </c>
      <c r="K198" s="20">
        <f>+Indicateur[[#This Row],[% rep S2]]*Indicateur[[#This Row],[Taux Segement 2]]*Indicateur[[#This Row],[Poids T]]*Indicateur[[#This Row],[Distance en KM]]</f>
        <v>0.7945998984</v>
      </c>
      <c r="L198" s="20">
        <f>+Indicateur[[#This Row],[Bilan CO2 S2]]+Indicateur[[#This Row],[Bilan CO2 S1]]</f>
        <v>1.6030101383999997</v>
      </c>
      <c r="M198" s="21">
        <v>100</v>
      </c>
      <c r="N198" s="5" t="s">
        <v>214</v>
      </c>
      <c r="O198" s="2" t="s">
        <v>11</v>
      </c>
      <c r="P198" s="2" t="s">
        <v>215</v>
      </c>
      <c r="Q198" s="2" t="s">
        <v>150</v>
      </c>
      <c r="R198" s="2" t="s">
        <v>151</v>
      </c>
      <c r="S198" s="2">
        <v>9</v>
      </c>
      <c r="T198" s="2" t="s">
        <v>152</v>
      </c>
      <c r="U198" s="6">
        <v>280.69799999999998</v>
      </c>
      <c r="V198" s="30">
        <f>(VLOOKUP(E198,Table1[#All],4,FALSE)*VLOOKUP(E198,Table1[[#All],[Type TRANSPORT]:[% répartition segment 1]],2,FALSE)+VLOOKUP(E198,Tableau2[#All],4,FALSE)*VLOOKUP(E198,Tableau2[[#All],[Type TRANSPORT]:[% répartition segment 2]],2,FALSE))*U198*C198/1000</f>
        <v>1.6030101384</v>
      </c>
    </row>
    <row r="199" spans="1:22" x14ac:dyDescent="0.3">
      <c r="A199" s="2">
        <v>1360899</v>
      </c>
      <c r="B199" s="12">
        <f>+VLOOKUP(Indicateur[[#This Row],[Numero OT]],[1]Raw_data!$D:$E,2,FALSE)</f>
        <v>44321</v>
      </c>
      <c r="C199" s="2">
        <v>200</v>
      </c>
      <c r="D199" s="2">
        <f t="shared" si="3"/>
        <v>0.2</v>
      </c>
      <c r="E199" s="2" t="s">
        <v>6</v>
      </c>
      <c r="F199" s="3">
        <f>+VLOOKUP(E199,Table1[#All],4,FALSE)</f>
        <v>0.16</v>
      </c>
      <c r="G199" s="3">
        <f>+VLOOKUP(E199,Tableau2[#All],4,FALSE)</f>
        <v>6.7400000000000002E-2</v>
      </c>
      <c r="H199" s="4">
        <f>VLOOKUP(E199,Table1[[#All],[Type TRANSPORT]:[% répartition segment 1]],2,FALSE)</f>
        <v>0.3</v>
      </c>
      <c r="I199" s="4">
        <f>VLOOKUP(E199,Tableau2[[#All],[Type TRANSPORT]:[% répartition segment 2]],2,FALSE)</f>
        <v>0.7</v>
      </c>
      <c r="J199" s="20">
        <f>Indicateur[[#This Row],[% rep S1]]*Indicateur[[#This Row],[Taux segement 1]]*Indicateur[[#This Row],[Poids T]]*Indicateur[[#This Row],[Distance en KM]]</f>
        <v>3.6536256000000003</v>
      </c>
      <c r="K199" s="20">
        <f>+Indicateur[[#This Row],[% rep S2]]*Indicateur[[#This Row],[Taux Segement 2]]*Indicateur[[#This Row],[Poids T]]*Indicateur[[#This Row],[Distance en KM]]</f>
        <v>3.5912094960000003</v>
      </c>
      <c r="L199" s="20">
        <f>+Indicateur[[#This Row],[Bilan CO2 S2]]+Indicateur[[#This Row],[Bilan CO2 S1]]</f>
        <v>7.244835096000001</v>
      </c>
      <c r="M199" s="21">
        <v>166</v>
      </c>
      <c r="N199" s="5" t="s">
        <v>60</v>
      </c>
      <c r="O199" s="2" t="s">
        <v>61</v>
      </c>
      <c r="P199" s="2" t="s">
        <v>62</v>
      </c>
      <c r="Q199" s="2" t="s">
        <v>10</v>
      </c>
      <c r="R199" s="2" t="s">
        <v>11</v>
      </c>
      <c r="S199" s="2">
        <v>12</v>
      </c>
      <c r="T199" s="2" t="s">
        <v>12</v>
      </c>
      <c r="U199" s="6">
        <v>380.58600000000001</v>
      </c>
      <c r="V199" s="30">
        <f>(VLOOKUP(E199,Table1[#All],4,FALSE)*VLOOKUP(E199,Table1[[#All],[Type TRANSPORT]:[% répartition segment 1]],2,FALSE)+VLOOKUP(E199,Tableau2[#All],4,FALSE)*VLOOKUP(E199,Tableau2[[#All],[Type TRANSPORT]:[% répartition segment 2]],2,FALSE))*U199*C199/1000</f>
        <v>7.2448350960000001</v>
      </c>
    </row>
    <row r="200" spans="1:22" x14ac:dyDescent="0.3">
      <c r="A200" s="2">
        <v>1361617</v>
      </c>
      <c r="B200" s="12">
        <f>+VLOOKUP(Indicateur[[#This Row],[Numero OT]],[1]Raw_data!$D:$E,2,FALSE)</f>
        <v>44322</v>
      </c>
      <c r="C200" s="2">
        <v>200</v>
      </c>
      <c r="D200" s="2">
        <f t="shared" si="3"/>
        <v>0.2</v>
      </c>
      <c r="E200" s="2" t="s">
        <v>19</v>
      </c>
      <c r="F200" s="3">
        <f>+VLOOKUP(E200,Table1[#All],4,FALSE)</f>
        <v>0.16</v>
      </c>
      <c r="G200" s="3">
        <f>+VLOOKUP(E200,Tableau2[#All],4,FALSE)</f>
        <v>6.7400000000000002E-2</v>
      </c>
      <c r="H200" s="4">
        <f>VLOOKUP(E200,Table1[[#All],[Type TRANSPORT]:[% répartition segment 1]],2,FALSE)</f>
        <v>0.3</v>
      </c>
      <c r="I200" s="4">
        <f>VLOOKUP(E200,Tableau2[[#All],[Type TRANSPORT]:[% répartition segment 2]],2,FALSE)</f>
        <v>0.7</v>
      </c>
      <c r="J200" s="20">
        <f>Indicateur[[#This Row],[% rep S1]]*Indicateur[[#This Row],[Taux segement 1]]*Indicateur[[#This Row],[Poids T]]*Indicateur[[#This Row],[Distance en KM]]</f>
        <v>2.6701920000000001</v>
      </c>
      <c r="K200" s="20">
        <f>+Indicateur[[#This Row],[% rep S2]]*Indicateur[[#This Row],[Taux Segement 2]]*Indicateur[[#This Row],[Poids T]]*Indicateur[[#This Row],[Distance en KM]]</f>
        <v>2.6245762199999998</v>
      </c>
      <c r="L200" s="20">
        <f>+Indicateur[[#This Row],[Bilan CO2 S2]]+Indicateur[[#This Row],[Bilan CO2 S1]]</f>
        <v>5.2947682199999999</v>
      </c>
      <c r="M200" s="21">
        <v>158</v>
      </c>
      <c r="N200" s="5" t="s">
        <v>23</v>
      </c>
      <c r="O200" s="2" t="s">
        <v>24</v>
      </c>
      <c r="P200" s="2" t="s">
        <v>25</v>
      </c>
      <c r="Q200" s="2" t="s">
        <v>10</v>
      </c>
      <c r="R200" s="2" t="s">
        <v>11</v>
      </c>
      <c r="S200" s="2">
        <v>12</v>
      </c>
      <c r="T200" s="2" t="s">
        <v>12</v>
      </c>
      <c r="U200" s="6">
        <v>278.14499999999998</v>
      </c>
      <c r="V200" s="30">
        <f>(VLOOKUP(E200,Table1[#All],4,FALSE)*VLOOKUP(E200,Table1[[#All],[Type TRANSPORT]:[% répartition segment 1]],2,FALSE)+VLOOKUP(E200,Tableau2[#All],4,FALSE)*VLOOKUP(E200,Tableau2[[#All],[Type TRANSPORT]:[% répartition segment 2]],2,FALSE))*U200*C200/1000</f>
        <v>5.2947682199999999</v>
      </c>
    </row>
    <row r="201" spans="1:22" x14ac:dyDescent="0.3">
      <c r="A201" s="2">
        <v>1361834</v>
      </c>
      <c r="B201" s="12">
        <f>+VLOOKUP(Indicateur[[#This Row],[Numero OT]],[1]Raw_data!$D:$E,2,FALSE)</f>
        <v>44322</v>
      </c>
      <c r="C201" s="2">
        <v>250</v>
      </c>
      <c r="D201" s="2">
        <f t="shared" si="3"/>
        <v>0.25</v>
      </c>
      <c r="E201" s="2" t="s">
        <v>6</v>
      </c>
      <c r="F201" s="3">
        <f>+VLOOKUP(E201,Table1[#All],4,FALSE)</f>
        <v>0.16</v>
      </c>
      <c r="G201" s="3">
        <f>+VLOOKUP(E201,Tableau2[#All],4,FALSE)</f>
        <v>6.7400000000000002E-2</v>
      </c>
      <c r="H201" s="4">
        <f>VLOOKUP(E201,Table1[[#All],[Type TRANSPORT]:[% répartition segment 1]],2,FALSE)</f>
        <v>0.3</v>
      </c>
      <c r="I201" s="4">
        <f>VLOOKUP(E201,Tableau2[[#All],[Type TRANSPORT]:[% répartition segment 2]],2,FALSE)</f>
        <v>0.7</v>
      </c>
      <c r="J201" s="20">
        <f>Indicateur[[#This Row],[% rep S1]]*Indicateur[[#This Row],[Taux segement 1]]*Indicateur[[#This Row],[Poids T]]*Indicateur[[#This Row],[Distance en KM]]</f>
        <v>6.4983119999999994</v>
      </c>
      <c r="K201" s="20">
        <f>+Indicateur[[#This Row],[% rep S2]]*Indicateur[[#This Row],[Taux Segement 2]]*Indicateur[[#This Row],[Poids T]]*Indicateur[[#This Row],[Distance en KM]]</f>
        <v>6.3872991699999995</v>
      </c>
      <c r="L201" s="20">
        <f>+Indicateur[[#This Row],[Bilan CO2 S2]]+Indicateur[[#This Row],[Bilan CO2 S1]]</f>
        <v>12.885611169999999</v>
      </c>
      <c r="M201" s="21">
        <v>196</v>
      </c>
      <c r="N201" s="5" t="s">
        <v>35</v>
      </c>
      <c r="O201" s="2" t="s">
        <v>36</v>
      </c>
      <c r="P201" s="2" t="s">
        <v>37</v>
      </c>
      <c r="Q201" s="2" t="s">
        <v>10</v>
      </c>
      <c r="R201" s="2" t="s">
        <v>11</v>
      </c>
      <c r="S201" s="2">
        <v>12</v>
      </c>
      <c r="T201" s="2" t="s">
        <v>12</v>
      </c>
      <c r="U201" s="6">
        <v>541.52599999999995</v>
      </c>
      <c r="V201" s="30">
        <f>(VLOOKUP(E201,Table1[#All],4,FALSE)*VLOOKUP(E201,Table1[[#All],[Type TRANSPORT]:[% répartition segment 1]],2,FALSE)+VLOOKUP(E201,Tableau2[#All],4,FALSE)*VLOOKUP(E201,Tableau2[[#All],[Type TRANSPORT]:[% répartition segment 2]],2,FALSE))*U201*C201/1000</f>
        <v>12.885611169999999</v>
      </c>
    </row>
    <row r="202" spans="1:22" x14ac:dyDescent="0.3">
      <c r="A202" s="2">
        <v>1361822</v>
      </c>
      <c r="B202" s="12">
        <f>+VLOOKUP(Indicateur[[#This Row],[Numero OT]],[1]Raw_data!$D:$E,2,FALSE)</f>
        <v>44322</v>
      </c>
      <c r="C202" s="2">
        <v>250</v>
      </c>
      <c r="D202" s="2">
        <f t="shared" si="3"/>
        <v>0.25</v>
      </c>
      <c r="E202" s="2" t="s">
        <v>19</v>
      </c>
      <c r="F202" s="3">
        <f>+VLOOKUP(E202,Table1[#All],4,FALSE)</f>
        <v>0.16</v>
      </c>
      <c r="G202" s="3">
        <f>+VLOOKUP(E202,Tableau2[#All],4,FALSE)</f>
        <v>6.7400000000000002E-2</v>
      </c>
      <c r="H202" s="4">
        <f>VLOOKUP(E202,Table1[[#All],[Type TRANSPORT]:[% répartition segment 1]],2,FALSE)</f>
        <v>0.3</v>
      </c>
      <c r="I202" s="4">
        <f>VLOOKUP(E202,Tableau2[[#All],[Type TRANSPORT]:[% répartition segment 2]],2,FALSE)</f>
        <v>0.7</v>
      </c>
      <c r="J202" s="20">
        <f>Indicateur[[#This Row],[% rep S1]]*Indicateur[[#This Row],[Taux segement 1]]*Indicateur[[#This Row],[Poids T]]*Indicateur[[#This Row],[Distance en KM]]</f>
        <v>3.003336</v>
      </c>
      <c r="K202" s="20">
        <f>+Indicateur[[#This Row],[% rep S2]]*Indicateur[[#This Row],[Taux Segement 2]]*Indicateur[[#This Row],[Poids T]]*Indicateur[[#This Row],[Distance en KM]]</f>
        <v>2.95202901</v>
      </c>
      <c r="L202" s="20">
        <f>+Indicateur[[#This Row],[Bilan CO2 S2]]+Indicateur[[#This Row],[Bilan CO2 S1]]</f>
        <v>5.9553650099999995</v>
      </c>
      <c r="M202" s="21">
        <v>158</v>
      </c>
      <c r="N202" s="5" t="s">
        <v>125</v>
      </c>
      <c r="O202" s="2" t="s">
        <v>126</v>
      </c>
      <c r="P202" s="2" t="s">
        <v>127</v>
      </c>
      <c r="Q202" s="2" t="s">
        <v>10</v>
      </c>
      <c r="R202" s="2" t="s">
        <v>11</v>
      </c>
      <c r="S202" s="2">
        <v>12</v>
      </c>
      <c r="T202" s="2" t="s">
        <v>12</v>
      </c>
      <c r="U202" s="6">
        <v>250.27799999999999</v>
      </c>
      <c r="V202" s="30">
        <f>(VLOOKUP(E202,Table1[#All],4,FALSE)*VLOOKUP(E202,Table1[[#All],[Type TRANSPORT]:[% répartition segment 1]],2,FALSE)+VLOOKUP(E202,Tableau2[#All],4,FALSE)*VLOOKUP(E202,Tableau2[[#All],[Type TRANSPORT]:[% répartition segment 2]],2,FALSE))*U202*C202/1000</f>
        <v>5.9553650099999995</v>
      </c>
    </row>
    <row r="203" spans="1:22" x14ac:dyDescent="0.3">
      <c r="A203" s="2">
        <v>1361655</v>
      </c>
      <c r="B203" s="12">
        <f>+VLOOKUP(Indicateur[[#This Row],[Numero OT]],[1]Raw_data!$D:$E,2,FALSE)</f>
        <v>44322</v>
      </c>
      <c r="C203" s="2">
        <v>225</v>
      </c>
      <c r="D203" s="2">
        <f t="shared" si="3"/>
        <v>0.22500000000000001</v>
      </c>
      <c r="E203" s="2" t="s">
        <v>19</v>
      </c>
      <c r="F203" s="3">
        <f>+VLOOKUP(E203,Table1[#All],4,FALSE)</f>
        <v>0.16</v>
      </c>
      <c r="G203" s="3">
        <f>+VLOOKUP(E203,Tableau2[#All],4,FALSE)</f>
        <v>6.7400000000000002E-2</v>
      </c>
      <c r="H203" s="4">
        <f>VLOOKUP(E203,Table1[[#All],[Type TRANSPORT]:[% répartition segment 1]],2,FALSE)</f>
        <v>0.3</v>
      </c>
      <c r="I203" s="4">
        <f>VLOOKUP(E203,Tableau2[[#All],[Type TRANSPORT]:[% répartition segment 2]],2,FALSE)</f>
        <v>0.7</v>
      </c>
      <c r="J203" s="20">
        <f>Indicateur[[#This Row],[% rep S1]]*Indicateur[[#This Row],[Taux segement 1]]*Indicateur[[#This Row],[Poids T]]*Indicateur[[#This Row],[Distance en KM]]</f>
        <v>2.2302756000000001</v>
      </c>
      <c r="K203" s="20">
        <f>+Indicateur[[#This Row],[% rep S2]]*Indicateur[[#This Row],[Taux Segement 2]]*Indicateur[[#This Row],[Poids T]]*Indicateur[[#This Row],[Distance en KM]]</f>
        <v>2.1921750585000002</v>
      </c>
      <c r="L203" s="20">
        <f>+Indicateur[[#This Row],[Bilan CO2 S2]]+Indicateur[[#This Row],[Bilan CO2 S1]]</f>
        <v>4.4224506585000007</v>
      </c>
      <c r="M203" s="21">
        <v>100</v>
      </c>
      <c r="N203" s="5" t="s">
        <v>138</v>
      </c>
      <c r="O203" s="2" t="s">
        <v>139</v>
      </c>
      <c r="P203" s="2" t="s">
        <v>140</v>
      </c>
      <c r="Q203" s="2" t="s">
        <v>26</v>
      </c>
      <c r="R203" s="2" t="s">
        <v>27</v>
      </c>
      <c r="S203" s="2">
        <v>12</v>
      </c>
      <c r="T203" s="2" t="s">
        <v>28</v>
      </c>
      <c r="U203" s="6">
        <v>206.50700000000001</v>
      </c>
      <c r="V203" s="30">
        <f>(VLOOKUP(E203,Table1[#All],4,FALSE)*VLOOKUP(E203,Table1[[#All],[Type TRANSPORT]:[% répartition segment 1]],2,FALSE)+VLOOKUP(E203,Tableau2[#All],4,FALSE)*VLOOKUP(E203,Tableau2[[#All],[Type TRANSPORT]:[% répartition segment 2]],2,FALSE))*U203*C203/1000</f>
        <v>4.4224506585000007</v>
      </c>
    </row>
    <row r="204" spans="1:22" x14ac:dyDescent="0.3">
      <c r="A204" s="2">
        <v>1361710</v>
      </c>
      <c r="B204" s="12">
        <f>+VLOOKUP(Indicateur[[#This Row],[Numero OT]],[1]Raw_data!$D:$E,2,FALSE)</f>
        <v>44322</v>
      </c>
      <c r="C204" s="2">
        <v>400</v>
      </c>
      <c r="D204" s="2">
        <f t="shared" si="3"/>
        <v>0.4</v>
      </c>
      <c r="E204" s="2" t="s">
        <v>19</v>
      </c>
      <c r="F204" s="3">
        <f>+VLOOKUP(E204,Table1[#All],4,FALSE)</f>
        <v>0.16</v>
      </c>
      <c r="G204" s="3">
        <f>+VLOOKUP(E204,Tableau2[#All],4,FALSE)</f>
        <v>6.7400000000000002E-2</v>
      </c>
      <c r="H204" s="4">
        <f>VLOOKUP(E204,Table1[[#All],[Type TRANSPORT]:[% répartition segment 1]],2,FALSE)</f>
        <v>0.3</v>
      </c>
      <c r="I204" s="4">
        <f>VLOOKUP(E204,Tableau2[[#All],[Type TRANSPORT]:[% répartition segment 2]],2,FALSE)</f>
        <v>0.7</v>
      </c>
      <c r="J204" s="20">
        <f>Indicateur[[#This Row],[% rep S1]]*Indicateur[[#This Row],[Taux segement 1]]*Indicateur[[#This Row],[Poids T]]*Indicateur[[#This Row],[Distance en KM]]</f>
        <v>9.9163008000000019</v>
      </c>
      <c r="K204" s="20">
        <f>+Indicateur[[#This Row],[% rep S2]]*Indicateur[[#This Row],[Taux Segement 2]]*Indicateur[[#This Row],[Poids T]]*Indicateur[[#This Row],[Distance en KM]]</f>
        <v>9.7468973280000011</v>
      </c>
      <c r="L204" s="20">
        <f>+Indicateur[[#This Row],[Bilan CO2 S2]]+Indicateur[[#This Row],[Bilan CO2 S1]]</f>
        <v>19.663198128000005</v>
      </c>
      <c r="M204" s="21">
        <v>228</v>
      </c>
      <c r="N204" s="5" t="s">
        <v>175</v>
      </c>
      <c r="O204" s="2" t="s">
        <v>154</v>
      </c>
      <c r="P204" s="2" t="s">
        <v>174</v>
      </c>
      <c r="Q204" s="2" t="s">
        <v>10</v>
      </c>
      <c r="R204" s="2" t="s">
        <v>11</v>
      </c>
      <c r="S204" s="2">
        <v>12</v>
      </c>
      <c r="T204" s="2" t="s">
        <v>12</v>
      </c>
      <c r="U204" s="6">
        <v>516.47400000000005</v>
      </c>
      <c r="V204" s="30">
        <f>(VLOOKUP(E204,Table1[#All],4,FALSE)*VLOOKUP(E204,Table1[[#All],[Type TRANSPORT]:[% répartition segment 1]],2,FALSE)+VLOOKUP(E204,Tableau2[#All],4,FALSE)*VLOOKUP(E204,Tableau2[[#All],[Type TRANSPORT]:[% répartition segment 2]],2,FALSE))*U204*C204/1000</f>
        <v>19.663198128000005</v>
      </c>
    </row>
    <row r="205" spans="1:22" x14ac:dyDescent="0.3">
      <c r="A205" s="2">
        <v>1361913</v>
      </c>
      <c r="B205" s="12">
        <f>+VLOOKUP(Indicateur[[#This Row],[Numero OT]],[1]Raw_data!$D:$E,2,FALSE)</f>
        <v>44322</v>
      </c>
      <c r="C205" s="2">
        <v>200</v>
      </c>
      <c r="D205" s="2">
        <f t="shared" si="3"/>
        <v>0.2</v>
      </c>
      <c r="E205" s="2" t="s">
        <v>6</v>
      </c>
      <c r="F205" s="3">
        <f>+VLOOKUP(E205,Table1[#All],4,FALSE)</f>
        <v>0.16</v>
      </c>
      <c r="G205" s="3">
        <f>+VLOOKUP(E205,Tableau2[#All],4,FALSE)</f>
        <v>6.7400000000000002E-2</v>
      </c>
      <c r="H205" s="4">
        <f>VLOOKUP(E205,Table1[[#All],[Type TRANSPORT]:[% répartition segment 1]],2,FALSE)</f>
        <v>0.3</v>
      </c>
      <c r="I205" s="4">
        <f>VLOOKUP(E205,Tableau2[[#All],[Type TRANSPORT]:[% répartition segment 2]],2,FALSE)</f>
        <v>0.7</v>
      </c>
      <c r="J205" s="20">
        <f>Indicateur[[#This Row],[% rep S1]]*Indicateur[[#This Row],[Taux segement 1]]*Indicateur[[#This Row],[Poids T]]*Indicateur[[#This Row],[Distance en KM]]</f>
        <v>2.4772128000000002</v>
      </c>
      <c r="K205" s="20">
        <f>+Indicateur[[#This Row],[% rep S2]]*Indicateur[[#This Row],[Taux Segement 2]]*Indicateur[[#This Row],[Poids T]]*Indicateur[[#This Row],[Distance en KM]]</f>
        <v>2.4348937479999999</v>
      </c>
      <c r="L205" s="20">
        <f>+Indicateur[[#This Row],[Bilan CO2 S2]]+Indicateur[[#This Row],[Bilan CO2 S1]]</f>
        <v>4.9121065480000006</v>
      </c>
      <c r="M205" s="21">
        <v>131</v>
      </c>
      <c r="N205" s="5" t="s">
        <v>191</v>
      </c>
      <c r="O205" s="2" t="s">
        <v>192</v>
      </c>
      <c r="P205" s="2" t="s">
        <v>193</v>
      </c>
      <c r="Q205" s="2" t="s">
        <v>10</v>
      </c>
      <c r="R205" s="2" t="s">
        <v>11</v>
      </c>
      <c r="S205" s="2">
        <v>12</v>
      </c>
      <c r="T205" s="2" t="s">
        <v>12</v>
      </c>
      <c r="U205" s="6">
        <v>258.04300000000001</v>
      </c>
      <c r="V205" s="30">
        <f>(VLOOKUP(E205,Table1[#All],4,FALSE)*VLOOKUP(E205,Table1[[#All],[Type TRANSPORT]:[% répartition segment 1]],2,FALSE)+VLOOKUP(E205,Tableau2[#All],4,FALSE)*VLOOKUP(E205,Tableau2[[#All],[Type TRANSPORT]:[% répartition segment 2]],2,FALSE))*U205*C205/1000</f>
        <v>4.9121065479999997</v>
      </c>
    </row>
    <row r="206" spans="1:22" x14ac:dyDescent="0.3">
      <c r="A206" s="2">
        <v>1361702</v>
      </c>
      <c r="B206" s="12">
        <f>+VLOOKUP(Indicateur[[#This Row],[Numero OT]],[1]Raw_data!$D:$E,2,FALSE)</f>
        <v>44326</v>
      </c>
      <c r="C206" s="2">
        <v>200</v>
      </c>
      <c r="D206" s="2">
        <f t="shared" si="3"/>
        <v>0.2</v>
      </c>
      <c r="E206" s="2" t="s">
        <v>6</v>
      </c>
      <c r="F206" s="3">
        <f>+VLOOKUP(E206,Table1[#All],4,FALSE)</f>
        <v>0.16</v>
      </c>
      <c r="G206" s="3">
        <f>+VLOOKUP(E206,Tableau2[#All],4,FALSE)</f>
        <v>6.7400000000000002E-2</v>
      </c>
      <c r="H206" s="4">
        <f>VLOOKUP(E206,Table1[[#All],[Type TRANSPORT]:[% répartition segment 1]],2,FALSE)</f>
        <v>0.3</v>
      </c>
      <c r="I206" s="4">
        <f>VLOOKUP(E206,Tableau2[[#All],[Type TRANSPORT]:[% répartition segment 2]],2,FALSE)</f>
        <v>0.7</v>
      </c>
      <c r="J206" s="20">
        <f>Indicateur[[#This Row],[% rep S1]]*Indicateur[[#This Row],[Taux segement 1]]*Indicateur[[#This Row],[Poids T]]*Indicateur[[#This Row],[Distance en KM]]</f>
        <v>2.4184224000000003</v>
      </c>
      <c r="K206" s="20">
        <f>+Indicateur[[#This Row],[% rep S2]]*Indicateur[[#This Row],[Taux Segement 2]]*Indicateur[[#This Row],[Poids T]]*Indicateur[[#This Row],[Distance en KM]]</f>
        <v>2.3771076840000003</v>
      </c>
      <c r="L206" s="20">
        <f>+Indicateur[[#This Row],[Bilan CO2 S2]]+Indicateur[[#This Row],[Bilan CO2 S1]]</f>
        <v>4.795530084000001</v>
      </c>
      <c r="M206" s="21">
        <v>125</v>
      </c>
      <c r="N206" s="5" t="s">
        <v>113</v>
      </c>
      <c r="O206" s="2" t="s">
        <v>114</v>
      </c>
      <c r="P206" s="2" t="s">
        <v>115</v>
      </c>
      <c r="Q206" s="2" t="s">
        <v>10</v>
      </c>
      <c r="R206" s="2" t="s">
        <v>11</v>
      </c>
      <c r="S206" s="2">
        <v>12</v>
      </c>
      <c r="T206" s="2" t="s">
        <v>12</v>
      </c>
      <c r="U206" s="6">
        <v>251.91900000000001</v>
      </c>
      <c r="V206" s="30">
        <f>(VLOOKUP(E206,Table1[#All],4,FALSE)*VLOOKUP(E206,Table1[[#All],[Type TRANSPORT]:[% répartition segment 1]],2,FALSE)+VLOOKUP(E206,Tableau2[#All],4,FALSE)*VLOOKUP(E206,Tableau2[[#All],[Type TRANSPORT]:[% répartition segment 2]],2,FALSE))*U206*C206/1000</f>
        <v>4.7955300840000001</v>
      </c>
    </row>
    <row r="207" spans="1:22" x14ac:dyDescent="0.3">
      <c r="A207" s="2">
        <v>1362448</v>
      </c>
      <c r="B207" s="12">
        <f>+VLOOKUP(Indicateur[[#This Row],[Numero OT]],[1]Raw_data!$D:$E,2,FALSE)</f>
        <v>44327</v>
      </c>
      <c r="C207" s="2">
        <v>200</v>
      </c>
      <c r="D207" s="2">
        <f t="shared" si="3"/>
        <v>0.2</v>
      </c>
      <c r="E207" s="2" t="s">
        <v>6</v>
      </c>
      <c r="F207" s="3">
        <f>+VLOOKUP(E207,Table1[#All],4,FALSE)</f>
        <v>0.16</v>
      </c>
      <c r="G207" s="3">
        <f>+VLOOKUP(E207,Tableau2[#All],4,FALSE)</f>
        <v>6.7400000000000002E-2</v>
      </c>
      <c r="H207" s="4">
        <f>VLOOKUP(E207,Table1[[#All],[Type TRANSPORT]:[% répartition segment 1]],2,FALSE)</f>
        <v>0.3</v>
      </c>
      <c r="I207" s="4">
        <f>VLOOKUP(E207,Tableau2[[#All],[Type TRANSPORT]:[% répartition segment 2]],2,FALSE)</f>
        <v>0.7</v>
      </c>
      <c r="J207" s="20">
        <f>Indicateur[[#This Row],[% rep S1]]*Indicateur[[#This Row],[Taux segement 1]]*Indicateur[[#This Row],[Poids T]]*Indicateur[[#This Row],[Distance en KM]]</f>
        <v>2.4772128000000002</v>
      </c>
      <c r="K207" s="20">
        <f>+Indicateur[[#This Row],[% rep S2]]*Indicateur[[#This Row],[Taux Segement 2]]*Indicateur[[#This Row],[Poids T]]*Indicateur[[#This Row],[Distance en KM]]</f>
        <v>2.4348937479999999</v>
      </c>
      <c r="L207" s="20">
        <f>+Indicateur[[#This Row],[Bilan CO2 S2]]+Indicateur[[#This Row],[Bilan CO2 S1]]</f>
        <v>4.9121065480000006</v>
      </c>
      <c r="M207" s="21">
        <v>131</v>
      </c>
      <c r="N207" s="5" t="s">
        <v>191</v>
      </c>
      <c r="O207" s="2" t="s">
        <v>192</v>
      </c>
      <c r="P207" s="2" t="s">
        <v>193</v>
      </c>
      <c r="Q207" s="2" t="s">
        <v>10</v>
      </c>
      <c r="R207" s="2" t="s">
        <v>11</v>
      </c>
      <c r="S207" s="2">
        <v>12</v>
      </c>
      <c r="T207" s="2" t="s">
        <v>12</v>
      </c>
      <c r="U207" s="6">
        <v>258.04300000000001</v>
      </c>
      <c r="V207" s="30">
        <f>(VLOOKUP(E207,Table1[#All],4,FALSE)*VLOOKUP(E207,Table1[[#All],[Type TRANSPORT]:[% répartition segment 1]],2,FALSE)+VLOOKUP(E207,Tableau2[#All],4,FALSE)*VLOOKUP(E207,Tableau2[[#All],[Type TRANSPORT]:[% répartition segment 2]],2,FALSE))*U207*C207/1000</f>
        <v>4.9121065479999997</v>
      </c>
    </row>
    <row r="208" spans="1:22" x14ac:dyDescent="0.3">
      <c r="A208" s="2">
        <v>1363307</v>
      </c>
      <c r="B208" s="12">
        <f>+VLOOKUP(Indicateur[[#This Row],[Numero OT]],[1]Raw_data!$D:$E,2,FALSE)</f>
        <v>44328</v>
      </c>
      <c r="C208" s="2">
        <v>200</v>
      </c>
      <c r="D208" s="2">
        <f t="shared" si="3"/>
        <v>0.2</v>
      </c>
      <c r="E208" s="2" t="s">
        <v>6</v>
      </c>
      <c r="F208" s="3">
        <f>+VLOOKUP(E208,Table1[#All],4,FALSE)</f>
        <v>0.16</v>
      </c>
      <c r="G208" s="3">
        <f>+VLOOKUP(E208,Tableau2[#All],4,FALSE)</f>
        <v>6.7400000000000002E-2</v>
      </c>
      <c r="H208" s="4">
        <f>VLOOKUP(E208,Table1[[#All],[Type TRANSPORT]:[% répartition segment 1]],2,FALSE)</f>
        <v>0.3</v>
      </c>
      <c r="I208" s="4">
        <f>VLOOKUP(E208,Tableau2[[#All],[Type TRANSPORT]:[% répartition segment 2]],2,FALSE)</f>
        <v>0.7</v>
      </c>
      <c r="J208" s="20">
        <f>Indicateur[[#This Row],[% rep S1]]*Indicateur[[#This Row],[Taux segement 1]]*Indicateur[[#This Row],[Poids T]]*Indicateur[[#This Row],[Distance en KM]]</f>
        <v>3.6536256000000003</v>
      </c>
      <c r="K208" s="20">
        <f>+Indicateur[[#This Row],[% rep S2]]*Indicateur[[#This Row],[Taux Segement 2]]*Indicateur[[#This Row],[Poids T]]*Indicateur[[#This Row],[Distance en KM]]</f>
        <v>3.5912094960000003</v>
      </c>
      <c r="L208" s="20">
        <f>+Indicateur[[#This Row],[Bilan CO2 S2]]+Indicateur[[#This Row],[Bilan CO2 S1]]</f>
        <v>7.244835096000001</v>
      </c>
      <c r="M208" s="21">
        <v>166</v>
      </c>
      <c r="N208" s="5" t="s">
        <v>60</v>
      </c>
      <c r="O208" s="2" t="s">
        <v>61</v>
      </c>
      <c r="P208" s="2" t="s">
        <v>62</v>
      </c>
      <c r="Q208" s="2" t="s">
        <v>10</v>
      </c>
      <c r="R208" s="2" t="s">
        <v>11</v>
      </c>
      <c r="S208" s="2">
        <v>12</v>
      </c>
      <c r="T208" s="2" t="s">
        <v>12</v>
      </c>
      <c r="U208" s="6">
        <v>380.58600000000001</v>
      </c>
      <c r="V208" s="30">
        <f>(VLOOKUP(E208,Table1[#All],4,FALSE)*VLOOKUP(E208,Table1[[#All],[Type TRANSPORT]:[% répartition segment 1]],2,FALSE)+VLOOKUP(E208,Tableau2[#All],4,FALSE)*VLOOKUP(E208,Tableau2[[#All],[Type TRANSPORT]:[% répartition segment 2]],2,FALSE))*U208*C208/1000</f>
        <v>7.2448350960000001</v>
      </c>
    </row>
    <row r="209" spans="1:22" x14ac:dyDescent="0.3">
      <c r="A209" s="2">
        <v>1363178</v>
      </c>
      <c r="B209" s="12">
        <f>+VLOOKUP(Indicateur[[#This Row],[Numero OT]],[1]Raw_data!$D:$E,2,FALSE)</f>
        <v>44328</v>
      </c>
      <c r="C209" s="2">
        <v>400</v>
      </c>
      <c r="D209" s="2">
        <f t="shared" si="3"/>
        <v>0.4</v>
      </c>
      <c r="E209" s="2" t="s">
        <v>19</v>
      </c>
      <c r="F209" s="3">
        <f>+VLOOKUP(E209,Table1[#All],4,FALSE)</f>
        <v>0.16</v>
      </c>
      <c r="G209" s="3">
        <f>+VLOOKUP(E209,Tableau2[#All],4,FALSE)</f>
        <v>6.7400000000000002E-2</v>
      </c>
      <c r="H209" s="4">
        <f>VLOOKUP(E209,Table1[[#All],[Type TRANSPORT]:[% répartition segment 1]],2,FALSE)</f>
        <v>0.3</v>
      </c>
      <c r="I209" s="4">
        <f>VLOOKUP(E209,Tableau2[[#All],[Type TRANSPORT]:[% répartition segment 2]],2,FALSE)</f>
        <v>0.7</v>
      </c>
      <c r="J209" s="20">
        <f>Indicateur[[#This Row],[% rep S1]]*Indicateur[[#This Row],[Taux segement 1]]*Indicateur[[#This Row],[Poids T]]*Indicateur[[#This Row],[Distance en KM]]</f>
        <v>5.113977600000001</v>
      </c>
      <c r="K209" s="20">
        <f>+Indicateur[[#This Row],[% rep S2]]*Indicateur[[#This Row],[Taux Segement 2]]*Indicateur[[#This Row],[Poids T]]*Indicateur[[#This Row],[Distance en KM]]</f>
        <v>5.0266138160000002</v>
      </c>
      <c r="L209" s="20">
        <f>+Indicateur[[#This Row],[Bilan CO2 S2]]+Indicateur[[#This Row],[Bilan CO2 S1]]</f>
        <v>10.140591416000001</v>
      </c>
      <c r="M209" s="21">
        <v>158</v>
      </c>
      <c r="N209" s="5" t="s">
        <v>78</v>
      </c>
      <c r="O209" s="2" t="s">
        <v>27</v>
      </c>
      <c r="P209" s="2" t="s">
        <v>79</v>
      </c>
      <c r="Q209" s="2" t="s">
        <v>10</v>
      </c>
      <c r="R209" s="2" t="s">
        <v>11</v>
      </c>
      <c r="S209" s="2">
        <v>12</v>
      </c>
      <c r="T209" s="2" t="s">
        <v>12</v>
      </c>
      <c r="U209" s="6">
        <v>266.35300000000001</v>
      </c>
      <c r="V209" s="30">
        <f>(VLOOKUP(E209,Table1[#All],4,FALSE)*VLOOKUP(E209,Table1[[#All],[Type TRANSPORT]:[% répartition segment 1]],2,FALSE)+VLOOKUP(E209,Tableau2[#All],4,FALSE)*VLOOKUP(E209,Tableau2[[#All],[Type TRANSPORT]:[% répartition segment 2]],2,FALSE))*U209*C209/1000</f>
        <v>10.140591416000001</v>
      </c>
    </row>
    <row r="210" spans="1:22" x14ac:dyDescent="0.3">
      <c r="A210" s="2">
        <v>1364031</v>
      </c>
      <c r="B210" s="12">
        <f>+VLOOKUP(Indicateur[[#This Row],[Numero OT]],[1]Raw_data!$D:$E,2,FALSE)</f>
        <v>44328</v>
      </c>
      <c r="C210" s="2">
        <v>160</v>
      </c>
      <c r="D210" s="2">
        <f t="shared" si="3"/>
        <v>0.16</v>
      </c>
      <c r="E210" s="2" t="s">
        <v>19</v>
      </c>
      <c r="F210" s="3">
        <f>+VLOOKUP(E210,Table1[#All],4,FALSE)</f>
        <v>0.16</v>
      </c>
      <c r="G210" s="3">
        <f>+VLOOKUP(E210,Tableau2[#All],4,FALSE)</f>
        <v>6.7400000000000002E-2</v>
      </c>
      <c r="H210" s="4">
        <f>VLOOKUP(E210,Table1[[#All],[Type TRANSPORT]:[% répartition segment 1]],2,FALSE)</f>
        <v>0.3</v>
      </c>
      <c r="I210" s="4">
        <f>VLOOKUP(E210,Tableau2[[#All],[Type TRANSPORT]:[% répartition segment 2]],2,FALSE)</f>
        <v>0.7</v>
      </c>
      <c r="J210" s="20">
        <f>Indicateur[[#This Row],[% rep S1]]*Indicateur[[#This Row],[Taux segement 1]]*Indicateur[[#This Row],[Poids T]]*Indicateur[[#This Row],[Distance en KM]]</f>
        <v>2.0270515200000001</v>
      </c>
      <c r="K210" s="20">
        <f>+Indicateur[[#This Row],[% rep S2]]*Indicateur[[#This Row],[Taux Segement 2]]*Indicateur[[#This Row],[Poids T]]*Indicateur[[#This Row],[Distance en KM]]</f>
        <v>1.9924227232000002</v>
      </c>
      <c r="L210" s="20">
        <f>+Indicateur[[#This Row],[Bilan CO2 S2]]+Indicateur[[#This Row],[Bilan CO2 S1]]</f>
        <v>4.0194742432000004</v>
      </c>
      <c r="M210" s="21">
        <v>139</v>
      </c>
      <c r="N210" s="5" t="s">
        <v>214</v>
      </c>
      <c r="O210" s="2" t="s">
        <v>11</v>
      </c>
      <c r="P210" s="2" t="s">
        <v>215</v>
      </c>
      <c r="Q210" s="2" t="s">
        <v>251</v>
      </c>
      <c r="R210" s="2" t="s">
        <v>252</v>
      </c>
      <c r="S210" s="2">
        <v>12</v>
      </c>
      <c r="T210" s="2" t="s">
        <v>253</v>
      </c>
      <c r="U210" s="6">
        <v>263.93900000000002</v>
      </c>
      <c r="V210" s="30">
        <f>(VLOOKUP(E210,Table1[#All],4,FALSE)*VLOOKUP(E210,Table1[[#All],[Type TRANSPORT]:[% répartition segment 1]],2,FALSE)+VLOOKUP(E210,Tableau2[#All],4,FALSE)*VLOOKUP(E210,Tableau2[[#All],[Type TRANSPORT]:[% répartition segment 2]],2,FALSE))*U210*C210/1000</f>
        <v>4.0194742432000004</v>
      </c>
    </row>
    <row r="211" spans="1:22" x14ac:dyDescent="0.3">
      <c r="A211" s="2">
        <v>1364067</v>
      </c>
      <c r="B211" s="12">
        <f>+VLOOKUP(Indicateur[[#This Row],[Numero OT]],[1]Raw_data!$D:$E,2,FALSE)</f>
        <v>44328</v>
      </c>
      <c r="C211" s="2">
        <v>1000</v>
      </c>
      <c r="D211" s="2">
        <f t="shared" si="3"/>
        <v>1</v>
      </c>
      <c r="E211" s="2" t="s">
        <v>6</v>
      </c>
      <c r="F211" s="3">
        <f>+VLOOKUP(E211,Table1[#All],4,FALSE)</f>
        <v>0.16</v>
      </c>
      <c r="G211" s="3">
        <f>+VLOOKUP(E211,Tableau2[#All],4,FALSE)</f>
        <v>6.7400000000000002E-2</v>
      </c>
      <c r="H211" s="4">
        <f>VLOOKUP(E211,Table1[[#All],[Type TRANSPORT]:[% répartition segment 1]],2,FALSE)</f>
        <v>0.3</v>
      </c>
      <c r="I211" s="4">
        <f>VLOOKUP(E211,Tableau2[[#All],[Type TRANSPORT]:[% répartition segment 2]],2,FALSE)</f>
        <v>0.7</v>
      </c>
      <c r="J211" s="20">
        <f>Indicateur[[#This Row],[% rep S1]]*Indicateur[[#This Row],[Taux segement 1]]*Indicateur[[#This Row],[Poids T]]*Indicateur[[#This Row],[Distance en KM]]</f>
        <v>4.2270719999999997</v>
      </c>
      <c r="K211" s="20">
        <f>+Indicateur[[#This Row],[% rep S2]]*Indicateur[[#This Row],[Taux Segement 2]]*Indicateur[[#This Row],[Poids T]]*Indicateur[[#This Row],[Distance en KM]]</f>
        <v>4.1548595199999996</v>
      </c>
      <c r="L211" s="20">
        <f>+Indicateur[[#This Row],[Bilan CO2 S2]]+Indicateur[[#This Row],[Bilan CO2 S1]]</f>
        <v>8.3819315199999984</v>
      </c>
      <c r="M211" s="21">
        <v>300</v>
      </c>
      <c r="N211" s="5" t="s">
        <v>214</v>
      </c>
      <c r="O211" s="2" t="s">
        <v>11</v>
      </c>
      <c r="P211" s="2" t="s">
        <v>215</v>
      </c>
      <c r="Q211" s="2" t="s">
        <v>242</v>
      </c>
      <c r="R211" s="2" t="s">
        <v>243</v>
      </c>
      <c r="S211" s="2">
        <v>13</v>
      </c>
      <c r="T211" s="2" t="s">
        <v>244</v>
      </c>
      <c r="U211" s="6">
        <v>88.063999999999993</v>
      </c>
      <c r="V211" s="30">
        <f>(VLOOKUP(E211,Table1[#All],4,FALSE)*VLOOKUP(E211,Table1[[#All],[Type TRANSPORT]:[% répartition segment 1]],2,FALSE)+VLOOKUP(E211,Tableau2[#All],4,FALSE)*VLOOKUP(E211,Tableau2[[#All],[Type TRANSPORT]:[% répartition segment 2]],2,FALSE))*U211*C211/1000</f>
        <v>8.3819315200000002</v>
      </c>
    </row>
    <row r="212" spans="1:22" x14ac:dyDescent="0.3">
      <c r="A212" s="2">
        <v>1363684</v>
      </c>
      <c r="B212" s="12">
        <f>+VLOOKUP(Indicateur[[#This Row],[Numero OT]],[1]Raw_data!$D:$E,2,FALSE)</f>
        <v>44328</v>
      </c>
      <c r="C212" s="2">
        <v>1250</v>
      </c>
      <c r="D212" s="2">
        <f t="shared" si="3"/>
        <v>1.25</v>
      </c>
      <c r="E212" s="2" t="s">
        <v>13</v>
      </c>
      <c r="F212" s="3">
        <f>+VLOOKUP(E212,Table1[#All],4,FALSE)</f>
        <v>0.24099999999999999</v>
      </c>
      <c r="G212" s="3">
        <v>0.16</v>
      </c>
      <c r="H212" s="4">
        <f>VLOOKUP(E212,Table1[[#All],[Type TRANSPORT]:[% répartition segment 1]],2,FALSE)</f>
        <v>1</v>
      </c>
      <c r="I212" s="4">
        <f>VLOOKUP(E212,Tableau2[[#All],[Type TRANSPORT]:[% répartition segment 2]],2,FALSE)</f>
        <v>0</v>
      </c>
      <c r="J212" s="20">
        <f>Indicateur[[#This Row],[% rep S1]]*Indicateur[[#This Row],[Taux segement 1]]*Indicateur[[#This Row],[Poids T]]*Indicateur[[#This Row],[Distance en KM]]</f>
        <v>16.496751250000003</v>
      </c>
      <c r="K212" s="20">
        <f>+Indicateur[[#This Row],[% rep S2]]*Indicateur[[#This Row],[Taux Segement 2]]*Indicateur[[#This Row],[Poids T]]*Indicateur[[#This Row],[Distance en KM]]</f>
        <v>0</v>
      </c>
      <c r="L212" s="20">
        <f>+Indicateur[[#This Row],[Bilan CO2 S2]]+Indicateur[[#This Row],[Bilan CO2 S1]]</f>
        <v>16.496751250000003</v>
      </c>
      <c r="M212" s="21">
        <v>144</v>
      </c>
      <c r="N212" s="5" t="s">
        <v>414</v>
      </c>
      <c r="O212" s="2" t="s">
        <v>93</v>
      </c>
      <c r="P212" s="2" t="s">
        <v>415</v>
      </c>
      <c r="Q212" s="2" t="s">
        <v>10</v>
      </c>
      <c r="R212" s="2" t="s">
        <v>11</v>
      </c>
      <c r="S212" s="2">
        <v>12</v>
      </c>
      <c r="T212" s="2" t="s">
        <v>12</v>
      </c>
      <c r="U212" s="6">
        <v>54.761000000000003</v>
      </c>
      <c r="V212" s="30">
        <f>(VLOOKUP(E212,Table1[#All],4,FALSE)*VLOOKUP(E212,Table1[[#All],[Type TRANSPORT]:[% répartition segment 1]],2,FALSE)+VLOOKUP(E212,Tableau2[#All],4,FALSE)*VLOOKUP(E212,Tableau2[[#All],[Type TRANSPORT]:[% répartition segment 2]],2,FALSE))*U212*C212/1000</f>
        <v>16.496751250000003</v>
      </c>
    </row>
    <row r="213" spans="1:22" x14ac:dyDescent="0.3">
      <c r="A213" s="2">
        <v>1363684</v>
      </c>
      <c r="B213" s="12">
        <f>+VLOOKUP(Indicateur[[#This Row],[Numero OT]],[1]Raw_data!$D:$E,2,FALSE)</f>
        <v>44328</v>
      </c>
      <c r="C213" s="2">
        <v>1250</v>
      </c>
      <c r="D213" s="2">
        <f t="shared" si="3"/>
        <v>1.25</v>
      </c>
      <c r="E213" s="2" t="s">
        <v>13</v>
      </c>
      <c r="F213" s="3">
        <f>+VLOOKUP(E213,Table1[#All],4,FALSE)</f>
        <v>0.24099999999999999</v>
      </c>
      <c r="G213" s="3">
        <v>0.24099999999999999</v>
      </c>
      <c r="H213" s="4">
        <f>VLOOKUP(E213,Table1[[#All],[Type TRANSPORT]:[% répartition segment 1]],2,FALSE)</f>
        <v>1</v>
      </c>
      <c r="I213" s="4">
        <f>VLOOKUP(E213,Tableau2[[#All],[Type TRANSPORT]:[% répartition segment 2]],2,FALSE)</f>
        <v>0</v>
      </c>
      <c r="J213" s="20">
        <f>Indicateur[[#This Row],[% rep S1]]*Indicateur[[#This Row],[Taux segement 1]]*Indicateur[[#This Row],[Poids T]]*Indicateur[[#This Row],[Distance en KM]]</f>
        <v>16.496751250000003</v>
      </c>
      <c r="K213" s="20">
        <f>+Indicateur[[#This Row],[% rep S2]]*Indicateur[[#This Row],[Taux Segement 2]]*Indicateur[[#This Row],[Poids T]]*Indicateur[[#This Row],[Distance en KM]]</f>
        <v>0</v>
      </c>
      <c r="L213" s="20">
        <f>+Indicateur[[#This Row],[Bilan CO2 S2]]+Indicateur[[#This Row],[Bilan CO2 S1]]</f>
        <v>16.496751250000003</v>
      </c>
      <c r="M213" s="21">
        <v>544</v>
      </c>
      <c r="N213" s="5" t="s">
        <v>414</v>
      </c>
      <c r="O213" s="2" t="s">
        <v>93</v>
      </c>
      <c r="P213" s="2" t="s">
        <v>415</v>
      </c>
      <c r="Q213" s="2" t="s">
        <v>10</v>
      </c>
      <c r="R213" s="2" t="s">
        <v>11</v>
      </c>
      <c r="S213" s="2">
        <v>12</v>
      </c>
      <c r="T213" s="2" t="s">
        <v>12</v>
      </c>
      <c r="U213" s="6">
        <v>54.761000000000003</v>
      </c>
      <c r="V213" s="30">
        <f>(VLOOKUP(E213,Table1[#All],4,FALSE)*VLOOKUP(E213,Table1[[#All],[Type TRANSPORT]:[% répartition segment 1]],2,FALSE)+VLOOKUP(E213,Tableau2[#All],4,FALSE)*VLOOKUP(E213,Tableau2[[#All],[Type TRANSPORT]:[% répartition segment 2]],2,FALSE))*U213*C213/1000</f>
        <v>16.496751250000003</v>
      </c>
    </row>
    <row r="214" spans="1:22" x14ac:dyDescent="0.3">
      <c r="A214" s="2">
        <v>1361706</v>
      </c>
      <c r="B214" s="12">
        <f>+VLOOKUP(Indicateur[[#This Row],[Numero OT]],[1]Raw_data!$D:$E,2,FALSE)</f>
        <v>44330</v>
      </c>
      <c r="C214" s="2">
        <v>250</v>
      </c>
      <c r="D214" s="2">
        <f t="shared" si="3"/>
        <v>0.25</v>
      </c>
      <c r="E214" s="2" t="s">
        <v>6</v>
      </c>
      <c r="F214" s="3">
        <f>+VLOOKUP(E214,Table1[#All],4,FALSE)</f>
        <v>0.16</v>
      </c>
      <c r="G214" s="3">
        <f>+VLOOKUP(E214,Tableau2[#All],4,FALSE)</f>
        <v>6.7400000000000002E-2</v>
      </c>
      <c r="H214" s="4">
        <f>VLOOKUP(E214,Table1[[#All],[Type TRANSPORT]:[% répartition segment 1]],2,FALSE)</f>
        <v>0.3</v>
      </c>
      <c r="I214" s="4">
        <f>VLOOKUP(E214,Tableau2[[#All],[Type TRANSPORT]:[% répartition segment 2]],2,FALSE)</f>
        <v>0.7</v>
      </c>
      <c r="J214" s="20">
        <f>Indicateur[[#This Row],[% rep S1]]*Indicateur[[#This Row],[Taux segement 1]]*Indicateur[[#This Row],[Poids T]]*Indicateur[[#This Row],[Distance en KM]]</f>
        <v>3.3419640000000004</v>
      </c>
      <c r="K214" s="20">
        <f>+Indicateur[[#This Row],[% rep S2]]*Indicateur[[#This Row],[Taux Segement 2]]*Indicateur[[#This Row],[Poids T]]*Indicateur[[#This Row],[Distance en KM]]</f>
        <v>3.2848721150000002</v>
      </c>
      <c r="L214" s="20">
        <f>+Indicateur[[#This Row],[Bilan CO2 S2]]+Indicateur[[#This Row],[Bilan CO2 S1]]</f>
        <v>6.6268361150000006</v>
      </c>
      <c r="M214" s="21">
        <v>158</v>
      </c>
      <c r="N214" s="5" t="s">
        <v>168</v>
      </c>
      <c r="O214" s="2" t="s">
        <v>151</v>
      </c>
      <c r="P214" s="2" t="s">
        <v>169</v>
      </c>
      <c r="Q214" s="2" t="s">
        <v>10</v>
      </c>
      <c r="R214" s="2" t="s">
        <v>11</v>
      </c>
      <c r="S214" s="2">
        <v>12</v>
      </c>
      <c r="T214" s="2" t="s">
        <v>12</v>
      </c>
      <c r="U214" s="6">
        <v>278.49700000000001</v>
      </c>
      <c r="V214" s="30">
        <f>(VLOOKUP(E214,Table1[#All],4,FALSE)*VLOOKUP(E214,Table1[[#All],[Type TRANSPORT]:[% répartition segment 1]],2,FALSE)+VLOOKUP(E214,Tableau2[#All],4,FALSE)*VLOOKUP(E214,Tableau2[[#All],[Type TRANSPORT]:[% répartition segment 2]],2,FALSE))*U214*C214/1000</f>
        <v>6.6268361150000006</v>
      </c>
    </row>
    <row r="215" spans="1:22" x14ac:dyDescent="0.3">
      <c r="A215" s="2">
        <v>1364080</v>
      </c>
      <c r="B215" s="12">
        <f>+VLOOKUP(Indicateur[[#This Row],[Numero OT]],[1]Raw_data!$D:$E,2,FALSE)</f>
        <v>44330</v>
      </c>
      <c r="C215" s="2">
        <v>250</v>
      </c>
      <c r="D215" s="2">
        <f t="shared" si="3"/>
        <v>0.25</v>
      </c>
      <c r="E215" s="2" t="s">
        <v>6</v>
      </c>
      <c r="F215" s="3">
        <f>+VLOOKUP(E215,Table1[#All],4,FALSE)</f>
        <v>0.16</v>
      </c>
      <c r="G215" s="3">
        <f>+VLOOKUP(E215,Tableau2[#All],4,FALSE)</f>
        <v>6.7400000000000002E-2</v>
      </c>
      <c r="H215" s="4">
        <f>VLOOKUP(E215,Table1[[#All],[Type TRANSPORT]:[% répartition segment 1]],2,FALSE)</f>
        <v>0.3</v>
      </c>
      <c r="I215" s="4">
        <f>VLOOKUP(E215,Tableau2[[#All],[Type TRANSPORT]:[% répartition segment 2]],2,FALSE)</f>
        <v>0.7</v>
      </c>
      <c r="J215" s="20">
        <f>Indicateur[[#This Row],[% rep S1]]*Indicateur[[#This Row],[Taux segement 1]]*Indicateur[[#This Row],[Poids T]]*Indicateur[[#This Row],[Distance en KM]]</f>
        <v>3.3419640000000004</v>
      </c>
      <c r="K215" s="20">
        <f>+Indicateur[[#This Row],[% rep S2]]*Indicateur[[#This Row],[Taux Segement 2]]*Indicateur[[#This Row],[Poids T]]*Indicateur[[#This Row],[Distance en KM]]</f>
        <v>3.2848721150000002</v>
      </c>
      <c r="L215" s="20">
        <f>+Indicateur[[#This Row],[Bilan CO2 S2]]+Indicateur[[#This Row],[Bilan CO2 S1]]</f>
        <v>6.6268361150000006</v>
      </c>
      <c r="M215" s="21">
        <v>158</v>
      </c>
      <c r="N215" s="5" t="s">
        <v>168</v>
      </c>
      <c r="O215" s="2" t="s">
        <v>151</v>
      </c>
      <c r="P215" s="2" t="s">
        <v>169</v>
      </c>
      <c r="Q215" s="2" t="s">
        <v>10</v>
      </c>
      <c r="R215" s="2" t="s">
        <v>11</v>
      </c>
      <c r="S215" s="2">
        <v>12</v>
      </c>
      <c r="T215" s="2" t="s">
        <v>12</v>
      </c>
      <c r="U215" s="6">
        <v>278.49700000000001</v>
      </c>
      <c r="V215" s="30">
        <f>(VLOOKUP(E215,Table1[#All],4,FALSE)*VLOOKUP(E215,Table1[[#All],[Type TRANSPORT]:[% répartition segment 1]],2,FALSE)+VLOOKUP(E215,Tableau2[#All],4,FALSE)*VLOOKUP(E215,Tableau2[[#All],[Type TRANSPORT]:[% répartition segment 2]],2,FALSE))*U215*C215/1000</f>
        <v>6.6268361150000006</v>
      </c>
    </row>
    <row r="216" spans="1:22" x14ac:dyDescent="0.3">
      <c r="A216" s="2">
        <v>1364089</v>
      </c>
      <c r="B216" s="12">
        <f>+VLOOKUP(Indicateur[[#This Row],[Numero OT]],[1]Raw_data!$D:$E,2,FALSE)</f>
        <v>44330</v>
      </c>
      <c r="C216" s="2">
        <v>400</v>
      </c>
      <c r="D216" s="2">
        <f t="shared" si="3"/>
        <v>0.4</v>
      </c>
      <c r="E216" s="2" t="s">
        <v>19</v>
      </c>
      <c r="F216" s="3">
        <f>+VLOOKUP(E216,Table1[#All],4,FALSE)</f>
        <v>0.16</v>
      </c>
      <c r="G216" s="3">
        <f>+VLOOKUP(E216,Tableau2[#All],4,FALSE)</f>
        <v>6.7400000000000002E-2</v>
      </c>
      <c r="H216" s="4">
        <f>VLOOKUP(E216,Table1[[#All],[Type TRANSPORT]:[% répartition segment 1]],2,FALSE)</f>
        <v>0.3</v>
      </c>
      <c r="I216" s="4">
        <f>VLOOKUP(E216,Tableau2[[#All],[Type TRANSPORT]:[% répartition segment 2]],2,FALSE)</f>
        <v>0.7</v>
      </c>
      <c r="J216" s="20">
        <f>Indicateur[[#This Row],[% rep S1]]*Indicateur[[#This Row],[Taux segement 1]]*Indicateur[[#This Row],[Poids T]]*Indicateur[[#This Row],[Distance en KM]]</f>
        <v>9.9163008000000019</v>
      </c>
      <c r="K216" s="20">
        <f>+Indicateur[[#This Row],[% rep S2]]*Indicateur[[#This Row],[Taux Segement 2]]*Indicateur[[#This Row],[Poids T]]*Indicateur[[#This Row],[Distance en KM]]</f>
        <v>9.7468973280000011</v>
      </c>
      <c r="L216" s="20">
        <f>+Indicateur[[#This Row],[Bilan CO2 S2]]+Indicateur[[#This Row],[Bilan CO2 S1]]</f>
        <v>19.663198128000005</v>
      </c>
      <c r="M216" s="21">
        <v>228</v>
      </c>
      <c r="N216" s="5" t="s">
        <v>175</v>
      </c>
      <c r="O216" s="2" t="s">
        <v>154</v>
      </c>
      <c r="P216" s="2" t="s">
        <v>174</v>
      </c>
      <c r="Q216" s="2" t="s">
        <v>10</v>
      </c>
      <c r="R216" s="2" t="s">
        <v>11</v>
      </c>
      <c r="S216" s="2">
        <v>12</v>
      </c>
      <c r="T216" s="2" t="s">
        <v>12</v>
      </c>
      <c r="U216" s="6">
        <v>516.47400000000005</v>
      </c>
      <c r="V216" s="30">
        <f>(VLOOKUP(E216,Table1[#All],4,FALSE)*VLOOKUP(E216,Table1[[#All],[Type TRANSPORT]:[% répartition segment 1]],2,FALSE)+VLOOKUP(E216,Tableau2[#All],4,FALSE)*VLOOKUP(E216,Tableau2[[#All],[Type TRANSPORT]:[% répartition segment 2]],2,FALSE))*U216*C216/1000</f>
        <v>19.663198128000005</v>
      </c>
    </row>
    <row r="217" spans="1:22" x14ac:dyDescent="0.3">
      <c r="A217" s="2">
        <v>1364357</v>
      </c>
      <c r="B217" s="12">
        <f>+VLOOKUP(Indicateur[[#This Row],[Numero OT]],[1]Raw_data!$D:$E,2,FALSE)</f>
        <v>44330</v>
      </c>
      <c r="C217" s="2">
        <v>120</v>
      </c>
      <c r="D217" s="2">
        <f t="shared" si="3"/>
        <v>0.12</v>
      </c>
      <c r="E217" s="2" t="s">
        <v>6</v>
      </c>
      <c r="F217" s="3">
        <f>+VLOOKUP(E217,Table1[#All],4,FALSE)</f>
        <v>0.16</v>
      </c>
      <c r="G217" s="3">
        <f>+VLOOKUP(E217,Tableau2[#All],4,FALSE)</f>
        <v>6.7400000000000002E-2</v>
      </c>
      <c r="H217" s="4">
        <f>VLOOKUP(E217,Table1[[#All],[Type TRANSPORT]:[% répartition segment 1]],2,FALSE)</f>
        <v>0.3</v>
      </c>
      <c r="I217" s="4">
        <f>VLOOKUP(E217,Tableau2[[#All],[Type TRANSPORT]:[% répartition segment 2]],2,FALSE)</f>
        <v>0.7</v>
      </c>
      <c r="J217" s="20">
        <f>Indicateur[[#This Row],[% rep S1]]*Indicateur[[#This Row],[Taux segement 1]]*Indicateur[[#This Row],[Poids T]]*Indicateur[[#This Row],[Distance en KM]]</f>
        <v>0.9679564799999999</v>
      </c>
      <c r="K217" s="20">
        <f>+Indicateur[[#This Row],[% rep S2]]*Indicateur[[#This Row],[Taux Segement 2]]*Indicateur[[#This Row],[Poids T]]*Indicateur[[#This Row],[Distance en KM]]</f>
        <v>0.95142055680000004</v>
      </c>
      <c r="L217" s="20">
        <f>+Indicateur[[#This Row],[Bilan CO2 S2]]+Indicateur[[#This Row],[Bilan CO2 S1]]</f>
        <v>1.9193770367999998</v>
      </c>
      <c r="M217" s="21">
        <v>95</v>
      </c>
      <c r="N217" s="5" t="s">
        <v>214</v>
      </c>
      <c r="O217" s="2" t="s">
        <v>11</v>
      </c>
      <c r="P217" s="2" t="s">
        <v>215</v>
      </c>
      <c r="Q217" s="2" t="s">
        <v>247</v>
      </c>
      <c r="R217" s="2" t="s">
        <v>189</v>
      </c>
      <c r="S217" s="2">
        <v>8</v>
      </c>
      <c r="T217" s="2" t="s">
        <v>248</v>
      </c>
      <c r="U217" s="6">
        <v>168.048</v>
      </c>
      <c r="V217" s="30">
        <f>(VLOOKUP(E217,Table1[#All],4,FALSE)*VLOOKUP(E217,Table1[[#All],[Type TRANSPORT]:[% répartition segment 1]],2,FALSE)+VLOOKUP(E217,Tableau2[#All],4,FALSE)*VLOOKUP(E217,Tableau2[[#All],[Type TRANSPORT]:[% répartition segment 2]],2,FALSE))*U217*C217/1000</f>
        <v>1.9193770368</v>
      </c>
    </row>
    <row r="218" spans="1:22" x14ac:dyDescent="0.3">
      <c r="A218" s="2">
        <v>1364350</v>
      </c>
      <c r="B218" s="12">
        <f>+VLOOKUP(Indicateur[[#This Row],[Numero OT]],[1]Raw_data!$D:$E,2,FALSE)</f>
        <v>44330</v>
      </c>
      <c r="C218" s="2">
        <v>100</v>
      </c>
      <c r="D218" s="2">
        <f t="shared" si="3"/>
        <v>0.1</v>
      </c>
      <c r="E218" s="2" t="s">
        <v>19</v>
      </c>
      <c r="F218" s="3">
        <f>+VLOOKUP(E218,Table1[#All],4,FALSE)</f>
        <v>0.16</v>
      </c>
      <c r="G218" s="3">
        <f>+VLOOKUP(E218,Tableau2[#All],4,FALSE)</f>
        <v>6.7400000000000002E-2</v>
      </c>
      <c r="H218" s="4">
        <f>VLOOKUP(E218,Table1[[#All],[Type TRANSPORT]:[% répartition segment 1]],2,FALSE)</f>
        <v>0.3</v>
      </c>
      <c r="I218" s="4">
        <f>VLOOKUP(E218,Tableau2[[#All],[Type TRANSPORT]:[% répartition segment 2]],2,FALSE)</f>
        <v>0.7</v>
      </c>
      <c r="J218" s="20">
        <f>Indicateur[[#This Row],[% rep S1]]*Indicateur[[#This Row],[Taux segement 1]]*Indicateur[[#This Row],[Poids T]]*Indicateur[[#This Row],[Distance en KM]]</f>
        <v>0.91255680000000017</v>
      </c>
      <c r="K218" s="20">
        <f>+Indicateur[[#This Row],[% rep S2]]*Indicateur[[#This Row],[Taux Segement 2]]*Indicateur[[#This Row],[Poids T]]*Indicateur[[#This Row],[Distance en KM]]</f>
        <v>0.89696728800000003</v>
      </c>
      <c r="L218" s="20">
        <f>+Indicateur[[#This Row],[Bilan CO2 S2]]+Indicateur[[#This Row],[Bilan CO2 S1]]</f>
        <v>1.8095240880000003</v>
      </c>
      <c r="M218" s="21">
        <v>100</v>
      </c>
      <c r="N218" s="5" t="s">
        <v>214</v>
      </c>
      <c r="O218" s="2" t="s">
        <v>11</v>
      </c>
      <c r="P218" s="2" t="s">
        <v>215</v>
      </c>
      <c r="Q218" s="2" t="s">
        <v>273</v>
      </c>
      <c r="R218" s="2" t="s">
        <v>163</v>
      </c>
      <c r="S218" s="2">
        <v>12</v>
      </c>
      <c r="T218" s="2" t="s">
        <v>274</v>
      </c>
      <c r="U218" s="6">
        <v>190.11600000000001</v>
      </c>
      <c r="V218" s="30">
        <f>(VLOOKUP(E218,Table1[#All],4,FALSE)*VLOOKUP(E218,Table1[[#All],[Type TRANSPORT]:[% répartition segment 1]],2,FALSE)+VLOOKUP(E218,Tableau2[#All],4,FALSE)*VLOOKUP(E218,Tableau2[[#All],[Type TRANSPORT]:[% répartition segment 2]],2,FALSE))*U218*C218/1000</f>
        <v>1.8095240880000001</v>
      </c>
    </row>
    <row r="219" spans="1:22" x14ac:dyDescent="0.3">
      <c r="A219" s="2">
        <v>1363676</v>
      </c>
      <c r="B219" s="12">
        <f>+VLOOKUP(Indicateur[[#This Row],[Numero OT]],[1]Raw_data!$D:$E,2,FALSE)</f>
        <v>44333</v>
      </c>
      <c r="C219" s="2">
        <v>250</v>
      </c>
      <c r="D219" s="2">
        <f t="shared" si="3"/>
        <v>0.25</v>
      </c>
      <c r="E219" s="2" t="s">
        <v>6</v>
      </c>
      <c r="F219" s="3">
        <f>+VLOOKUP(E219,Table1[#All],4,FALSE)</f>
        <v>0.16</v>
      </c>
      <c r="G219" s="3">
        <f>+VLOOKUP(E219,Tableau2[#All],4,FALSE)</f>
        <v>6.7400000000000002E-2</v>
      </c>
      <c r="H219" s="4">
        <f>VLOOKUP(E219,Table1[[#All],[Type TRANSPORT]:[% répartition segment 1]],2,FALSE)</f>
        <v>0.3</v>
      </c>
      <c r="I219" s="4">
        <f>VLOOKUP(E219,Tableau2[[#All],[Type TRANSPORT]:[% répartition segment 2]],2,FALSE)</f>
        <v>0.7</v>
      </c>
      <c r="J219" s="20">
        <f>Indicateur[[#This Row],[% rep S1]]*Indicateur[[#This Row],[Taux segement 1]]*Indicateur[[#This Row],[Poids T]]*Indicateur[[#This Row],[Distance en KM]]</f>
        <v>6.4983119999999994</v>
      </c>
      <c r="K219" s="20">
        <f>+Indicateur[[#This Row],[% rep S2]]*Indicateur[[#This Row],[Taux Segement 2]]*Indicateur[[#This Row],[Poids T]]*Indicateur[[#This Row],[Distance en KM]]</f>
        <v>6.3872991699999995</v>
      </c>
      <c r="L219" s="20">
        <f>+Indicateur[[#This Row],[Bilan CO2 S2]]+Indicateur[[#This Row],[Bilan CO2 S1]]</f>
        <v>12.885611169999999</v>
      </c>
      <c r="M219" s="21">
        <v>196</v>
      </c>
      <c r="N219" s="5" t="s">
        <v>35</v>
      </c>
      <c r="O219" s="2" t="s">
        <v>36</v>
      </c>
      <c r="P219" s="2" t="s">
        <v>37</v>
      </c>
      <c r="Q219" s="2" t="s">
        <v>10</v>
      </c>
      <c r="R219" s="2" t="s">
        <v>11</v>
      </c>
      <c r="S219" s="2">
        <v>12</v>
      </c>
      <c r="T219" s="2" t="s">
        <v>12</v>
      </c>
      <c r="U219" s="6">
        <v>541.52599999999995</v>
      </c>
      <c r="V219" s="30">
        <f>(VLOOKUP(E219,Table1[#All],4,FALSE)*VLOOKUP(E219,Table1[[#All],[Type TRANSPORT]:[% répartition segment 1]],2,FALSE)+VLOOKUP(E219,Tableau2[#All],4,FALSE)*VLOOKUP(E219,Tableau2[[#All],[Type TRANSPORT]:[% répartition segment 2]],2,FALSE))*U219*C219/1000</f>
        <v>12.885611169999999</v>
      </c>
    </row>
    <row r="220" spans="1:22" x14ac:dyDescent="0.3">
      <c r="A220" s="2">
        <v>1364242</v>
      </c>
      <c r="B220" s="12">
        <f>+VLOOKUP(Indicateur[[#This Row],[Numero OT]],[1]Raw_data!$D:$E,2,FALSE)</f>
        <v>44333</v>
      </c>
      <c r="C220" s="2">
        <v>200</v>
      </c>
      <c r="D220" s="2">
        <f t="shared" si="3"/>
        <v>0.2</v>
      </c>
      <c r="E220" s="2" t="s">
        <v>6</v>
      </c>
      <c r="F220" s="3">
        <f>+VLOOKUP(E220,Table1[#All],4,FALSE)</f>
        <v>0.16</v>
      </c>
      <c r="G220" s="3">
        <f>+VLOOKUP(E220,Tableau2[#All],4,FALSE)</f>
        <v>6.7400000000000002E-2</v>
      </c>
      <c r="H220" s="4">
        <f>VLOOKUP(E220,Table1[[#All],[Type TRANSPORT]:[% répartition segment 1]],2,FALSE)</f>
        <v>0.3</v>
      </c>
      <c r="I220" s="4">
        <f>VLOOKUP(E220,Tableau2[[#All],[Type TRANSPORT]:[% répartition segment 2]],2,FALSE)</f>
        <v>0.7</v>
      </c>
      <c r="J220" s="20">
        <f>Indicateur[[#This Row],[% rep S1]]*Indicateur[[#This Row],[Taux segement 1]]*Indicateur[[#This Row],[Poids T]]*Indicateur[[#This Row],[Distance en KM]]</f>
        <v>2.4772128000000002</v>
      </c>
      <c r="K220" s="20">
        <f>+Indicateur[[#This Row],[% rep S2]]*Indicateur[[#This Row],[Taux Segement 2]]*Indicateur[[#This Row],[Poids T]]*Indicateur[[#This Row],[Distance en KM]]</f>
        <v>2.4348937479999999</v>
      </c>
      <c r="L220" s="20">
        <f>+Indicateur[[#This Row],[Bilan CO2 S2]]+Indicateur[[#This Row],[Bilan CO2 S1]]</f>
        <v>4.9121065480000006</v>
      </c>
      <c r="M220" s="21">
        <v>131</v>
      </c>
      <c r="N220" s="5" t="s">
        <v>191</v>
      </c>
      <c r="O220" s="2" t="s">
        <v>192</v>
      </c>
      <c r="P220" s="2" t="s">
        <v>193</v>
      </c>
      <c r="Q220" s="2" t="s">
        <v>10</v>
      </c>
      <c r="R220" s="2" t="s">
        <v>11</v>
      </c>
      <c r="S220" s="2">
        <v>12</v>
      </c>
      <c r="T220" s="2" t="s">
        <v>12</v>
      </c>
      <c r="U220" s="6">
        <v>258.04300000000001</v>
      </c>
      <c r="V220" s="30">
        <f>(VLOOKUP(E220,Table1[#All],4,FALSE)*VLOOKUP(E220,Table1[[#All],[Type TRANSPORT]:[% répartition segment 1]],2,FALSE)+VLOOKUP(E220,Tableau2[#All],4,FALSE)*VLOOKUP(E220,Tableau2[[#All],[Type TRANSPORT]:[% répartition segment 2]],2,FALSE))*U220*C220/1000</f>
        <v>4.9121065479999997</v>
      </c>
    </row>
    <row r="221" spans="1:22" x14ac:dyDescent="0.3">
      <c r="A221" s="2">
        <v>1364897</v>
      </c>
      <c r="B221" s="12">
        <f>+VLOOKUP(Indicateur[[#This Row],[Numero OT]],[1]Raw_data!$D:$E,2,FALSE)</f>
        <v>44333</v>
      </c>
      <c r="C221" s="2">
        <v>70</v>
      </c>
      <c r="D221" s="2">
        <f t="shared" si="3"/>
        <v>7.0000000000000007E-2</v>
      </c>
      <c r="E221" s="2" t="s">
        <v>19</v>
      </c>
      <c r="F221" s="3">
        <f>+VLOOKUP(E221,Table1[#All],4,FALSE)</f>
        <v>0.16</v>
      </c>
      <c r="G221" s="3">
        <f>+VLOOKUP(E221,Tableau2[#All],4,FALSE)</f>
        <v>6.7400000000000002E-2</v>
      </c>
      <c r="H221" s="4">
        <f>VLOOKUP(E221,Table1[[#All],[Type TRANSPORT]:[% répartition segment 1]],2,FALSE)</f>
        <v>0.3</v>
      </c>
      <c r="I221" s="4">
        <f>VLOOKUP(E221,Tableau2[[#All],[Type TRANSPORT]:[% répartition segment 2]],2,FALSE)</f>
        <v>0.7</v>
      </c>
      <c r="J221" s="20">
        <f>Indicateur[[#This Row],[% rep S1]]*Indicateur[[#This Row],[Taux segement 1]]*Indicateur[[#This Row],[Poids T]]*Indicateur[[#This Row],[Distance en KM]]</f>
        <v>0.84194544000000016</v>
      </c>
      <c r="K221" s="20">
        <f>+Indicateur[[#This Row],[% rep S2]]*Indicateur[[#This Row],[Taux Segement 2]]*Indicateur[[#This Row],[Poids T]]*Indicateur[[#This Row],[Distance en KM]]</f>
        <v>0.82756220540000003</v>
      </c>
      <c r="L221" s="20">
        <f>+Indicateur[[#This Row],[Bilan CO2 S2]]+Indicateur[[#This Row],[Bilan CO2 S1]]</f>
        <v>1.6695076454000002</v>
      </c>
      <c r="M221" s="21">
        <v>92</v>
      </c>
      <c r="N221" s="5" t="s">
        <v>214</v>
      </c>
      <c r="O221" s="2" t="s">
        <v>11</v>
      </c>
      <c r="P221" s="2" t="s">
        <v>215</v>
      </c>
      <c r="Q221" s="2" t="s">
        <v>234</v>
      </c>
      <c r="R221" s="2" t="s">
        <v>114</v>
      </c>
      <c r="S221" s="2">
        <v>14</v>
      </c>
      <c r="T221" s="2" t="s">
        <v>235</v>
      </c>
      <c r="U221" s="6">
        <v>250.57900000000001</v>
      </c>
      <c r="V221" s="30">
        <f>(VLOOKUP(E221,Table1[#All],4,FALSE)*VLOOKUP(E221,Table1[[#All],[Type TRANSPORT]:[% répartition segment 1]],2,FALSE)+VLOOKUP(E221,Tableau2[#All],4,FALSE)*VLOOKUP(E221,Tableau2[[#All],[Type TRANSPORT]:[% répartition segment 2]],2,FALSE))*U221*C221/1000</f>
        <v>1.6695076454</v>
      </c>
    </row>
    <row r="222" spans="1:22" x14ac:dyDescent="0.3">
      <c r="A222" s="2">
        <v>1364918</v>
      </c>
      <c r="B222" s="12">
        <f>+VLOOKUP(Indicateur[[#This Row],[Numero OT]],[1]Raw_data!$D:$E,2,FALSE)</f>
        <v>44333</v>
      </c>
      <c r="C222" s="2">
        <v>120</v>
      </c>
      <c r="D222" s="2">
        <f t="shared" si="3"/>
        <v>0.12</v>
      </c>
      <c r="E222" s="2" t="s">
        <v>19</v>
      </c>
      <c r="F222" s="3">
        <f>+VLOOKUP(E222,Table1[#All],4,FALSE)</f>
        <v>0.16</v>
      </c>
      <c r="G222" s="3">
        <f>+VLOOKUP(E222,Tableau2[#All],4,FALSE)</f>
        <v>6.7400000000000002E-2</v>
      </c>
      <c r="H222" s="4">
        <f>VLOOKUP(E222,Table1[[#All],[Type TRANSPORT]:[% répartition segment 1]],2,FALSE)</f>
        <v>0.3</v>
      </c>
      <c r="I222" s="4">
        <f>VLOOKUP(E222,Tableau2[[#All],[Type TRANSPORT]:[% répartition segment 2]],2,FALSE)</f>
        <v>0.7</v>
      </c>
      <c r="J222" s="20">
        <f>Indicateur[[#This Row],[% rep S1]]*Indicateur[[#This Row],[Taux segement 1]]*Indicateur[[#This Row],[Poids T]]*Indicateur[[#This Row],[Distance en KM]]</f>
        <v>1.4330707199999999</v>
      </c>
      <c r="K222" s="20">
        <f>+Indicateur[[#This Row],[% rep S2]]*Indicateur[[#This Row],[Taux Segement 2]]*Indicateur[[#This Row],[Poids T]]*Indicateur[[#This Row],[Distance en KM]]</f>
        <v>1.4085890952</v>
      </c>
      <c r="L222" s="20">
        <f>+Indicateur[[#This Row],[Bilan CO2 S2]]+Indicateur[[#This Row],[Bilan CO2 S1]]</f>
        <v>2.8416598151999999</v>
      </c>
      <c r="M222" s="21">
        <v>92</v>
      </c>
      <c r="N222" s="5" t="s">
        <v>214</v>
      </c>
      <c r="O222" s="2" t="s">
        <v>11</v>
      </c>
      <c r="P222" s="2" t="s">
        <v>215</v>
      </c>
      <c r="Q222" s="2" t="s">
        <v>148</v>
      </c>
      <c r="R222" s="2" t="s">
        <v>126</v>
      </c>
      <c r="S222" s="2">
        <v>12</v>
      </c>
      <c r="T222" s="2" t="s">
        <v>149</v>
      </c>
      <c r="U222" s="6">
        <v>248.797</v>
      </c>
      <c r="V222" s="30">
        <f>(VLOOKUP(E222,Table1[#All],4,FALSE)*VLOOKUP(E222,Table1[[#All],[Type TRANSPORT]:[% répartition segment 1]],2,FALSE)+VLOOKUP(E222,Tableau2[#All],4,FALSE)*VLOOKUP(E222,Tableau2[[#All],[Type TRANSPORT]:[% répartition segment 2]],2,FALSE))*U222*C222/1000</f>
        <v>2.8416598151999999</v>
      </c>
    </row>
    <row r="223" spans="1:22" x14ac:dyDescent="0.3">
      <c r="A223" s="2">
        <v>1364913</v>
      </c>
      <c r="B223" s="12">
        <f>+VLOOKUP(Indicateur[[#This Row],[Numero OT]],[1]Raw_data!$D:$E,2,FALSE)</f>
        <v>44333</v>
      </c>
      <c r="C223" s="2">
        <v>110</v>
      </c>
      <c r="D223" s="2">
        <f t="shared" si="3"/>
        <v>0.11</v>
      </c>
      <c r="E223" s="2" t="s">
        <v>19</v>
      </c>
      <c r="F223" s="3">
        <f>+VLOOKUP(E223,Table1[#All],4,FALSE)</f>
        <v>0.16</v>
      </c>
      <c r="G223" s="3">
        <f>+VLOOKUP(E223,Tableau2[#All],4,FALSE)</f>
        <v>6.7400000000000002E-2</v>
      </c>
      <c r="H223" s="4">
        <f>VLOOKUP(E223,Table1[[#All],[Type TRANSPORT]:[% répartition segment 1]],2,FALSE)</f>
        <v>0.3</v>
      </c>
      <c r="I223" s="4">
        <f>VLOOKUP(E223,Tableau2[[#All],[Type TRANSPORT]:[% répartition segment 2]],2,FALSE)</f>
        <v>0.7</v>
      </c>
      <c r="J223" s="20">
        <f>Indicateur[[#This Row],[% rep S1]]*Indicateur[[#This Row],[Taux segement 1]]*Indicateur[[#This Row],[Poids T]]*Indicateur[[#This Row],[Distance en KM]]</f>
        <v>1.40535648</v>
      </c>
      <c r="K223" s="20">
        <f>+Indicateur[[#This Row],[% rep S2]]*Indicateur[[#This Row],[Taux Segement 2]]*Indicateur[[#This Row],[Poids T]]*Indicateur[[#This Row],[Distance en KM]]</f>
        <v>1.3813483067999999</v>
      </c>
      <c r="L223" s="20">
        <f>+Indicateur[[#This Row],[Bilan CO2 S2]]+Indicateur[[#This Row],[Bilan CO2 S1]]</f>
        <v>2.7867047867999997</v>
      </c>
      <c r="M223" s="21">
        <v>95</v>
      </c>
      <c r="N223" s="5" t="s">
        <v>214</v>
      </c>
      <c r="O223" s="2" t="s">
        <v>11</v>
      </c>
      <c r="P223" s="2" t="s">
        <v>215</v>
      </c>
      <c r="Q223" s="2" t="s">
        <v>26</v>
      </c>
      <c r="R223" s="2" t="s">
        <v>27</v>
      </c>
      <c r="S223" s="2">
        <v>12</v>
      </c>
      <c r="T223" s="2" t="s">
        <v>28</v>
      </c>
      <c r="U223" s="6">
        <v>266.166</v>
      </c>
      <c r="V223" s="30">
        <f>(VLOOKUP(E223,Table1[#All],4,FALSE)*VLOOKUP(E223,Table1[[#All],[Type TRANSPORT]:[% répartition segment 1]],2,FALSE)+VLOOKUP(E223,Tableau2[#All],4,FALSE)*VLOOKUP(E223,Tableau2[[#All],[Type TRANSPORT]:[% répartition segment 2]],2,FALSE))*U223*C223/1000</f>
        <v>2.7867047868000001</v>
      </c>
    </row>
    <row r="224" spans="1:22" x14ac:dyDescent="0.3">
      <c r="A224" s="2">
        <v>1364892</v>
      </c>
      <c r="B224" s="12">
        <f>+VLOOKUP(Indicateur[[#This Row],[Numero OT]],[1]Raw_data!$D:$E,2,FALSE)</f>
        <v>44333</v>
      </c>
      <c r="C224" s="2">
        <v>120</v>
      </c>
      <c r="D224" s="2">
        <f t="shared" si="3"/>
        <v>0.12</v>
      </c>
      <c r="E224" s="2" t="s">
        <v>19</v>
      </c>
      <c r="F224" s="3">
        <f>+VLOOKUP(E224,Table1[#All],4,FALSE)</f>
        <v>0.16</v>
      </c>
      <c r="G224" s="3">
        <f>+VLOOKUP(E224,Tableau2[#All],4,FALSE)</f>
        <v>6.7400000000000002E-2</v>
      </c>
      <c r="H224" s="4">
        <f>VLOOKUP(E224,Table1[[#All],[Type TRANSPORT]:[% répartition segment 1]],2,FALSE)</f>
        <v>0.3</v>
      </c>
      <c r="I224" s="4">
        <f>VLOOKUP(E224,Tableau2[[#All],[Type TRANSPORT]:[% répartition segment 2]],2,FALSE)</f>
        <v>0.7</v>
      </c>
      <c r="J224" s="20">
        <f>Indicateur[[#This Row],[% rep S1]]*Indicateur[[#This Row],[Taux segement 1]]*Indicateur[[#This Row],[Poids T]]*Indicateur[[#This Row],[Distance en KM]]</f>
        <v>1.6168204799999997</v>
      </c>
      <c r="K224" s="20">
        <f>+Indicateur[[#This Row],[% rep S2]]*Indicateur[[#This Row],[Taux Segement 2]]*Indicateur[[#This Row],[Poids T]]*Indicateur[[#This Row],[Distance en KM]]</f>
        <v>1.5891997968</v>
      </c>
      <c r="L224" s="20">
        <f>+Indicateur[[#This Row],[Bilan CO2 S2]]+Indicateur[[#This Row],[Bilan CO2 S1]]</f>
        <v>3.2060202767999995</v>
      </c>
      <c r="M224" s="21">
        <v>100</v>
      </c>
      <c r="N224" s="5" t="s">
        <v>214</v>
      </c>
      <c r="O224" s="2" t="s">
        <v>11</v>
      </c>
      <c r="P224" s="2" t="s">
        <v>215</v>
      </c>
      <c r="Q224" s="2" t="s">
        <v>150</v>
      </c>
      <c r="R224" s="2" t="s">
        <v>151</v>
      </c>
      <c r="S224" s="2">
        <v>9</v>
      </c>
      <c r="T224" s="2" t="s">
        <v>152</v>
      </c>
      <c r="U224" s="6">
        <v>280.69799999999998</v>
      </c>
      <c r="V224" s="30">
        <f>(VLOOKUP(E224,Table1[#All],4,FALSE)*VLOOKUP(E224,Table1[[#All],[Type TRANSPORT]:[% répartition segment 1]],2,FALSE)+VLOOKUP(E224,Tableau2[#All],4,FALSE)*VLOOKUP(E224,Tableau2[[#All],[Type TRANSPORT]:[% répartition segment 2]],2,FALSE))*U224*C224/1000</f>
        <v>3.2060202767999999</v>
      </c>
    </row>
    <row r="225" spans="1:22" x14ac:dyDescent="0.3">
      <c r="A225" s="2">
        <v>1364886</v>
      </c>
      <c r="B225" s="12">
        <f>+VLOOKUP(Indicateur[[#This Row],[Numero OT]],[1]Raw_data!$D:$E,2,FALSE)</f>
        <v>44333</v>
      </c>
      <c r="C225" s="2">
        <v>70</v>
      </c>
      <c r="D225" s="2">
        <f t="shared" si="3"/>
        <v>7.0000000000000007E-2</v>
      </c>
      <c r="E225" s="2" t="s">
        <v>6</v>
      </c>
      <c r="F225" s="3">
        <f>+VLOOKUP(E225,Table1[#All],4,FALSE)</f>
        <v>0.16</v>
      </c>
      <c r="G225" s="3">
        <f>+VLOOKUP(E225,Tableau2[#All],4,FALSE)</f>
        <v>6.7400000000000002E-2</v>
      </c>
      <c r="H225" s="4">
        <f>VLOOKUP(E225,Table1[[#All],[Type TRANSPORT]:[% répartition segment 1]],2,FALSE)</f>
        <v>0.3</v>
      </c>
      <c r="I225" s="4">
        <f>VLOOKUP(E225,Tableau2[[#All],[Type TRANSPORT]:[% répartition segment 2]],2,FALSE)</f>
        <v>0.7</v>
      </c>
      <c r="J225" s="20">
        <f>Indicateur[[#This Row],[% rep S1]]*Indicateur[[#This Row],[Taux segement 1]]*Indicateur[[#This Row],[Poids T]]*Indicateur[[#This Row],[Distance en KM]]</f>
        <v>1.8183648000000001</v>
      </c>
      <c r="K225" s="20">
        <f>+Indicateur[[#This Row],[% rep S2]]*Indicateur[[#This Row],[Taux Segement 2]]*Indicateur[[#This Row],[Poids T]]*Indicateur[[#This Row],[Distance en KM]]</f>
        <v>1.7873010679999999</v>
      </c>
      <c r="L225" s="20">
        <f>+Indicateur[[#This Row],[Bilan CO2 S2]]+Indicateur[[#This Row],[Bilan CO2 S1]]</f>
        <v>3.605665868</v>
      </c>
      <c r="M225" s="21">
        <v>123</v>
      </c>
      <c r="N225" s="5" t="s">
        <v>214</v>
      </c>
      <c r="O225" s="2" t="s">
        <v>11</v>
      </c>
      <c r="P225" s="2" t="s">
        <v>215</v>
      </c>
      <c r="Q225" s="2" t="s">
        <v>133</v>
      </c>
      <c r="R225" s="2" t="s">
        <v>36</v>
      </c>
      <c r="S225" s="2">
        <v>20</v>
      </c>
      <c r="T225" s="2" t="s">
        <v>134</v>
      </c>
      <c r="U225" s="6">
        <v>541.17999999999995</v>
      </c>
      <c r="V225" s="30">
        <f>(VLOOKUP(E225,Table1[#All],4,FALSE)*VLOOKUP(E225,Table1[[#All],[Type TRANSPORT]:[% répartition segment 1]],2,FALSE)+VLOOKUP(E225,Tableau2[#All],4,FALSE)*VLOOKUP(E225,Tableau2[[#All],[Type TRANSPORT]:[% répartition segment 2]],2,FALSE))*U225*C225/1000</f>
        <v>3.605665868</v>
      </c>
    </row>
    <row r="226" spans="1:22" x14ac:dyDescent="0.3">
      <c r="A226" s="2">
        <v>1364905</v>
      </c>
      <c r="B226" s="12">
        <f>+VLOOKUP(Indicateur[[#This Row],[Numero OT]],[1]Raw_data!$D:$E,2,FALSE)</f>
        <v>44333</v>
      </c>
      <c r="C226" s="2">
        <v>70</v>
      </c>
      <c r="D226" s="2">
        <f t="shared" si="3"/>
        <v>7.0000000000000007E-2</v>
      </c>
      <c r="E226" s="2" t="s">
        <v>19</v>
      </c>
      <c r="F226" s="3">
        <f>+VLOOKUP(E226,Table1[#All],4,FALSE)</f>
        <v>0.16</v>
      </c>
      <c r="G226" s="3">
        <f>+VLOOKUP(E226,Tableau2[#All],4,FALSE)</f>
        <v>6.7400000000000002E-2</v>
      </c>
      <c r="H226" s="4">
        <f>VLOOKUP(E226,Table1[[#All],[Type TRANSPORT]:[% répartition segment 1]],2,FALSE)</f>
        <v>0.3</v>
      </c>
      <c r="I226" s="4">
        <f>VLOOKUP(E226,Tableau2[[#All],[Type TRANSPORT]:[% répartition segment 2]],2,FALSE)</f>
        <v>0.7</v>
      </c>
      <c r="J226" s="20">
        <f>Indicateur[[#This Row],[% rep S1]]*Indicateur[[#This Row],[Taux segement 1]]*Indicateur[[#This Row],[Poids T]]*Indicateur[[#This Row],[Distance en KM]]</f>
        <v>1.2783288000000002</v>
      </c>
      <c r="K226" s="20">
        <f>+Indicateur[[#This Row],[% rep S2]]*Indicateur[[#This Row],[Taux Segement 2]]*Indicateur[[#This Row],[Poids T]]*Indicateur[[#This Row],[Distance en KM]]</f>
        <v>1.256490683</v>
      </c>
      <c r="L226" s="20">
        <f>+Indicateur[[#This Row],[Bilan CO2 S2]]+Indicateur[[#This Row],[Bilan CO2 S1]]</f>
        <v>2.5348194830000002</v>
      </c>
      <c r="M226" s="21">
        <v>131</v>
      </c>
      <c r="N226" s="5" t="s">
        <v>214</v>
      </c>
      <c r="O226" s="2" t="s">
        <v>11</v>
      </c>
      <c r="P226" s="2" t="s">
        <v>215</v>
      </c>
      <c r="Q226" s="2" t="s">
        <v>128</v>
      </c>
      <c r="R226" s="2" t="s">
        <v>61</v>
      </c>
      <c r="S226" s="2">
        <v>20</v>
      </c>
      <c r="T226" s="2" t="s">
        <v>129</v>
      </c>
      <c r="U226" s="6">
        <v>380.45499999999998</v>
      </c>
      <c r="V226" s="30">
        <f>(VLOOKUP(E226,Table1[#All],4,FALSE)*VLOOKUP(E226,Table1[[#All],[Type TRANSPORT]:[% répartition segment 1]],2,FALSE)+VLOOKUP(E226,Tableau2[#All],4,FALSE)*VLOOKUP(E226,Tableau2[[#All],[Type TRANSPORT]:[% répartition segment 2]],2,FALSE))*U226*C226/1000</f>
        <v>2.5348194829999997</v>
      </c>
    </row>
    <row r="227" spans="1:22" x14ac:dyDescent="0.3">
      <c r="A227" s="2">
        <v>1364877</v>
      </c>
      <c r="B227" s="12">
        <f>+VLOOKUP(Indicateur[[#This Row],[Numero OT]],[1]Raw_data!$D:$E,2,FALSE)</f>
        <v>44333</v>
      </c>
      <c r="C227" s="2">
        <v>90</v>
      </c>
      <c r="D227" s="2">
        <f t="shared" si="3"/>
        <v>0.09</v>
      </c>
      <c r="E227" s="2" t="s">
        <v>19</v>
      </c>
      <c r="F227" s="3">
        <f>+VLOOKUP(E227,Table1[#All],4,FALSE)</f>
        <v>0.16</v>
      </c>
      <c r="G227" s="3">
        <f>+VLOOKUP(E227,Tableau2[#All],4,FALSE)</f>
        <v>6.7400000000000002E-2</v>
      </c>
      <c r="H227" s="4">
        <f>VLOOKUP(E227,Table1[[#All],[Type TRANSPORT]:[% répartition segment 1]],2,FALSE)</f>
        <v>0.3</v>
      </c>
      <c r="I227" s="4">
        <f>VLOOKUP(E227,Tableau2[[#All],[Type TRANSPORT]:[% répartition segment 2]],2,FALSE)</f>
        <v>0.7</v>
      </c>
      <c r="J227" s="20">
        <f>Indicateur[[#This Row],[% rep S1]]*Indicateur[[#This Row],[Taux segement 1]]*Indicateur[[#This Row],[Poids T]]*Indicateur[[#This Row],[Distance en KM]]</f>
        <v>2.2282473600000001</v>
      </c>
      <c r="K227" s="20">
        <f>+Indicateur[[#This Row],[% rep S2]]*Indicateur[[#This Row],[Taux Segement 2]]*Indicateur[[#This Row],[Poids T]]*Indicateur[[#This Row],[Distance en KM]]</f>
        <v>2.1901814675999995</v>
      </c>
      <c r="L227" s="20">
        <f>+Indicateur[[#This Row],[Bilan CO2 S2]]+Indicateur[[#This Row],[Bilan CO2 S1]]</f>
        <v>4.4184288275999997</v>
      </c>
      <c r="M227" s="21">
        <v>140</v>
      </c>
      <c r="N227" s="5" t="s">
        <v>214</v>
      </c>
      <c r="O227" s="2" t="s">
        <v>11</v>
      </c>
      <c r="P227" s="2" t="s">
        <v>215</v>
      </c>
      <c r="Q227" s="2" t="s">
        <v>153</v>
      </c>
      <c r="R227" s="2" t="s">
        <v>154</v>
      </c>
      <c r="S227" s="2">
        <v>15</v>
      </c>
      <c r="T227" s="2" t="s">
        <v>155</v>
      </c>
      <c r="U227" s="6">
        <v>515.798</v>
      </c>
      <c r="V227" s="30">
        <f>(VLOOKUP(E227,Table1[#All],4,FALSE)*VLOOKUP(E227,Table1[[#All],[Type TRANSPORT]:[% répartition segment 1]],2,FALSE)+VLOOKUP(E227,Tableau2[#All],4,FALSE)*VLOOKUP(E227,Tableau2[[#All],[Type TRANSPORT]:[% répartition segment 2]],2,FALSE))*U227*C227/1000</f>
        <v>4.4184288275999997</v>
      </c>
    </row>
    <row r="228" spans="1:22" x14ac:dyDescent="0.3">
      <c r="A228" s="2">
        <v>1365616</v>
      </c>
      <c r="B228" s="12">
        <f>+VLOOKUP(Indicateur[[#This Row],[Numero OT]],[1]Raw_data!$D:$E,2,FALSE)</f>
        <v>44334</v>
      </c>
      <c r="C228" s="2">
        <v>200</v>
      </c>
      <c r="D228" s="2">
        <f t="shared" si="3"/>
        <v>0.2</v>
      </c>
      <c r="E228" s="2" t="s">
        <v>19</v>
      </c>
      <c r="F228" s="3">
        <f>+VLOOKUP(E228,Table1[#All],4,FALSE)</f>
        <v>0.16</v>
      </c>
      <c r="G228" s="3">
        <f>+VLOOKUP(E228,Tableau2[#All],4,FALSE)</f>
        <v>6.7400000000000002E-2</v>
      </c>
      <c r="H228" s="4">
        <f>VLOOKUP(E228,Table1[[#All],[Type TRANSPORT]:[% répartition segment 1]],2,FALSE)</f>
        <v>0.3</v>
      </c>
      <c r="I228" s="4">
        <f>VLOOKUP(E228,Tableau2[[#All],[Type TRANSPORT]:[% répartition segment 2]],2,FALSE)</f>
        <v>0.7</v>
      </c>
      <c r="J228" s="20">
        <f>Indicateur[[#This Row],[% rep S1]]*Indicateur[[#This Row],[Taux segement 1]]*Indicateur[[#This Row],[Poids T]]*Indicateur[[#This Row],[Distance en KM]]</f>
        <v>2.6701920000000001</v>
      </c>
      <c r="K228" s="20">
        <f>+Indicateur[[#This Row],[% rep S2]]*Indicateur[[#This Row],[Taux Segement 2]]*Indicateur[[#This Row],[Poids T]]*Indicateur[[#This Row],[Distance en KM]]</f>
        <v>2.6245762199999998</v>
      </c>
      <c r="L228" s="20">
        <f>+Indicateur[[#This Row],[Bilan CO2 S2]]+Indicateur[[#This Row],[Bilan CO2 S1]]</f>
        <v>5.2947682199999999</v>
      </c>
      <c r="M228" s="21">
        <v>158</v>
      </c>
      <c r="N228" s="5" t="s">
        <v>23</v>
      </c>
      <c r="O228" s="2" t="s">
        <v>24</v>
      </c>
      <c r="P228" s="2" t="s">
        <v>25</v>
      </c>
      <c r="Q228" s="2" t="s">
        <v>10</v>
      </c>
      <c r="R228" s="2" t="s">
        <v>11</v>
      </c>
      <c r="S228" s="2">
        <v>12</v>
      </c>
      <c r="T228" s="2" t="s">
        <v>12</v>
      </c>
      <c r="U228" s="6">
        <v>278.14499999999998</v>
      </c>
      <c r="V228" s="30">
        <f>(VLOOKUP(E228,Table1[#All],4,FALSE)*VLOOKUP(E228,Table1[[#All],[Type TRANSPORT]:[% répartition segment 1]],2,FALSE)+VLOOKUP(E228,Tableau2[#All],4,FALSE)*VLOOKUP(E228,Tableau2[[#All],[Type TRANSPORT]:[% répartition segment 2]],2,FALSE))*U228*C228/1000</f>
        <v>5.2947682199999999</v>
      </c>
    </row>
    <row r="229" spans="1:22" x14ac:dyDescent="0.3">
      <c r="A229" s="2">
        <v>1366171</v>
      </c>
      <c r="B229" s="12">
        <f>+VLOOKUP(Indicateur[[#This Row],[Numero OT]],[1]Raw_data!$D:$E,2,FALSE)</f>
        <v>44335</v>
      </c>
      <c r="C229" s="2">
        <v>600</v>
      </c>
      <c r="D229" s="2">
        <f t="shared" si="3"/>
        <v>0.6</v>
      </c>
      <c r="E229" s="2" t="s">
        <v>19</v>
      </c>
      <c r="F229" s="3">
        <f>+VLOOKUP(E229,Table1[#All],4,FALSE)</f>
        <v>0.16</v>
      </c>
      <c r="G229" s="3">
        <f>+VLOOKUP(E229,Tableau2[#All],4,FALSE)</f>
        <v>6.7400000000000002E-2</v>
      </c>
      <c r="H229" s="4">
        <f>VLOOKUP(E229,Table1[[#All],[Type TRANSPORT]:[% répartition segment 1]],2,FALSE)</f>
        <v>0.3</v>
      </c>
      <c r="I229" s="4">
        <f>VLOOKUP(E229,Tableau2[[#All],[Type TRANSPORT]:[% répartition segment 2]],2,FALSE)</f>
        <v>0.7</v>
      </c>
      <c r="J229" s="20">
        <f>Indicateur[[#This Row],[% rep S1]]*Indicateur[[#This Row],[Taux segement 1]]*Indicateur[[#This Row],[Poids T]]*Indicateur[[#This Row],[Distance en KM]]</f>
        <v>14.426784</v>
      </c>
      <c r="K229" s="20">
        <f>+Indicateur[[#This Row],[% rep S2]]*Indicateur[[#This Row],[Taux Segement 2]]*Indicateur[[#This Row],[Poids T]]*Indicateur[[#This Row],[Distance en KM]]</f>
        <v>14.18032644</v>
      </c>
      <c r="L229" s="20">
        <f>+Indicateur[[#This Row],[Bilan CO2 S2]]+Indicateur[[#This Row],[Bilan CO2 S1]]</f>
        <v>28.60711044</v>
      </c>
      <c r="M229" s="21">
        <v>309.37</v>
      </c>
      <c r="N229" s="5" t="s">
        <v>23</v>
      </c>
      <c r="O229" s="2" t="s">
        <v>24</v>
      </c>
      <c r="P229" s="2" t="s">
        <v>25</v>
      </c>
      <c r="Q229" s="2" t="s">
        <v>29</v>
      </c>
      <c r="R229" s="2" t="s">
        <v>30</v>
      </c>
      <c r="S229" s="2">
        <v>12</v>
      </c>
      <c r="T229" s="2" t="s">
        <v>31</v>
      </c>
      <c r="U229" s="6">
        <v>500.93</v>
      </c>
      <c r="V229" s="30">
        <f>(VLOOKUP(E229,Table1[#All],4,FALSE)*VLOOKUP(E229,Table1[[#All],[Type TRANSPORT]:[% répartition segment 1]],2,FALSE)+VLOOKUP(E229,Tableau2[#All],4,FALSE)*VLOOKUP(E229,Tableau2[[#All],[Type TRANSPORT]:[% répartition segment 2]],2,FALSE))*U229*C229/1000</f>
        <v>28.607110440000003</v>
      </c>
    </row>
    <row r="230" spans="1:22" x14ac:dyDescent="0.3">
      <c r="A230" s="2">
        <v>1365549</v>
      </c>
      <c r="B230" s="12">
        <f>+VLOOKUP(Indicateur[[#This Row],[Numero OT]],[1]Raw_data!$D:$E,2,FALSE)</f>
        <v>44335</v>
      </c>
      <c r="C230" s="2">
        <v>200</v>
      </c>
      <c r="D230" s="2">
        <f t="shared" si="3"/>
        <v>0.2</v>
      </c>
      <c r="E230" s="2" t="s">
        <v>6</v>
      </c>
      <c r="F230" s="3">
        <f>+VLOOKUP(E230,Table1[#All],4,FALSE)</f>
        <v>0.16</v>
      </c>
      <c r="G230" s="3">
        <f>+VLOOKUP(E230,Tableau2[#All],4,FALSE)</f>
        <v>6.7400000000000002E-2</v>
      </c>
      <c r="H230" s="4">
        <f>VLOOKUP(E230,Table1[[#All],[Type TRANSPORT]:[% répartition segment 1]],2,FALSE)</f>
        <v>0.3</v>
      </c>
      <c r="I230" s="4">
        <f>VLOOKUP(E230,Tableau2[[#All],[Type TRANSPORT]:[% répartition segment 2]],2,FALSE)</f>
        <v>0.7</v>
      </c>
      <c r="J230" s="20">
        <f>Indicateur[[#This Row],[% rep S1]]*Indicateur[[#This Row],[Taux segement 1]]*Indicateur[[#This Row],[Poids T]]*Indicateur[[#This Row],[Distance en KM]]</f>
        <v>2.4184224000000003</v>
      </c>
      <c r="K230" s="20">
        <f>+Indicateur[[#This Row],[% rep S2]]*Indicateur[[#This Row],[Taux Segement 2]]*Indicateur[[#This Row],[Poids T]]*Indicateur[[#This Row],[Distance en KM]]</f>
        <v>2.3771076840000003</v>
      </c>
      <c r="L230" s="20">
        <f>+Indicateur[[#This Row],[Bilan CO2 S2]]+Indicateur[[#This Row],[Bilan CO2 S1]]</f>
        <v>4.795530084000001</v>
      </c>
      <c r="M230" s="21">
        <v>125</v>
      </c>
      <c r="N230" s="5" t="s">
        <v>113</v>
      </c>
      <c r="O230" s="2" t="s">
        <v>114</v>
      </c>
      <c r="P230" s="2" t="s">
        <v>115</v>
      </c>
      <c r="Q230" s="2" t="s">
        <v>10</v>
      </c>
      <c r="R230" s="2" t="s">
        <v>11</v>
      </c>
      <c r="S230" s="2">
        <v>12</v>
      </c>
      <c r="T230" s="2" t="s">
        <v>12</v>
      </c>
      <c r="U230" s="6">
        <v>251.91900000000001</v>
      </c>
      <c r="V230" s="30">
        <f>(VLOOKUP(E230,Table1[#All],4,FALSE)*VLOOKUP(E230,Table1[[#All],[Type TRANSPORT]:[% répartition segment 1]],2,FALSE)+VLOOKUP(E230,Tableau2[#All],4,FALSE)*VLOOKUP(E230,Tableau2[[#All],[Type TRANSPORT]:[% répartition segment 2]],2,FALSE))*U230*C230/1000</f>
        <v>4.7955300840000001</v>
      </c>
    </row>
    <row r="231" spans="1:22" x14ac:dyDescent="0.3">
      <c r="A231" s="2">
        <v>1366714</v>
      </c>
      <c r="B231" s="12">
        <f>+VLOOKUP(Indicateur[[#This Row],[Numero OT]],[1]Raw_data!$D:$E,2,FALSE)</f>
        <v>44336</v>
      </c>
      <c r="C231" s="2">
        <v>400</v>
      </c>
      <c r="D231" s="2">
        <f t="shared" si="3"/>
        <v>0.4</v>
      </c>
      <c r="E231" s="2" t="s">
        <v>19</v>
      </c>
      <c r="F231" s="3">
        <f>+VLOOKUP(E231,Table1[#All],4,FALSE)</f>
        <v>0.16</v>
      </c>
      <c r="G231" s="3">
        <f>+VLOOKUP(E231,Tableau2[#All],4,FALSE)</f>
        <v>6.7400000000000002E-2</v>
      </c>
      <c r="H231" s="4">
        <f>VLOOKUP(E231,Table1[[#All],[Type TRANSPORT]:[% répartition segment 1]],2,FALSE)</f>
        <v>0.3</v>
      </c>
      <c r="I231" s="4">
        <f>VLOOKUP(E231,Tableau2[[#All],[Type TRANSPORT]:[% répartition segment 2]],2,FALSE)</f>
        <v>0.7</v>
      </c>
      <c r="J231" s="20">
        <f>Indicateur[[#This Row],[% rep S1]]*Indicateur[[#This Row],[Taux segement 1]]*Indicateur[[#This Row],[Poids T]]*Indicateur[[#This Row],[Distance en KM]]</f>
        <v>5.113977600000001</v>
      </c>
      <c r="K231" s="20">
        <f>+Indicateur[[#This Row],[% rep S2]]*Indicateur[[#This Row],[Taux Segement 2]]*Indicateur[[#This Row],[Poids T]]*Indicateur[[#This Row],[Distance en KM]]</f>
        <v>5.0266138160000002</v>
      </c>
      <c r="L231" s="20">
        <f>+Indicateur[[#This Row],[Bilan CO2 S2]]+Indicateur[[#This Row],[Bilan CO2 S1]]</f>
        <v>10.140591416000001</v>
      </c>
      <c r="M231" s="21">
        <v>158</v>
      </c>
      <c r="N231" s="5" t="s">
        <v>78</v>
      </c>
      <c r="O231" s="2" t="s">
        <v>27</v>
      </c>
      <c r="P231" s="2" t="s">
        <v>79</v>
      </c>
      <c r="Q231" s="2" t="s">
        <v>10</v>
      </c>
      <c r="R231" s="2" t="s">
        <v>11</v>
      </c>
      <c r="S231" s="2">
        <v>12</v>
      </c>
      <c r="T231" s="2" t="s">
        <v>12</v>
      </c>
      <c r="U231" s="6">
        <v>266.35300000000001</v>
      </c>
      <c r="V231" s="30">
        <f>(VLOOKUP(E231,Table1[#All],4,FALSE)*VLOOKUP(E231,Table1[[#All],[Type TRANSPORT]:[% répartition segment 1]],2,FALSE)+VLOOKUP(E231,Tableau2[#All],4,FALSE)*VLOOKUP(E231,Tableau2[[#All],[Type TRANSPORT]:[% répartition segment 2]],2,FALSE))*U231*C231/1000</f>
        <v>10.140591416000001</v>
      </c>
    </row>
    <row r="232" spans="1:22" x14ac:dyDescent="0.3">
      <c r="A232" s="2">
        <v>1365472</v>
      </c>
      <c r="B232" s="12">
        <f>+VLOOKUP(Indicateur[[#This Row],[Numero OT]],[1]Raw_data!$D:$E,2,FALSE)</f>
        <v>44336</v>
      </c>
      <c r="C232" s="2">
        <v>750</v>
      </c>
      <c r="D232" s="2">
        <f t="shared" si="3"/>
        <v>0.75</v>
      </c>
      <c r="E232" s="2" t="s">
        <v>19</v>
      </c>
      <c r="F232" s="3">
        <f>+VLOOKUP(E232,Table1[#All],4,FALSE)</f>
        <v>0.16</v>
      </c>
      <c r="G232" s="3">
        <f>+VLOOKUP(E232,Tableau2[#All],4,FALSE)</f>
        <v>6.7400000000000002E-2</v>
      </c>
      <c r="H232" s="4">
        <f>VLOOKUP(E232,Table1[[#All],[Type TRANSPORT]:[% répartition segment 1]],2,FALSE)</f>
        <v>0.3</v>
      </c>
      <c r="I232" s="4">
        <f>VLOOKUP(E232,Tableau2[[#All],[Type TRANSPORT]:[% répartition segment 2]],2,FALSE)</f>
        <v>0.7</v>
      </c>
      <c r="J232" s="20">
        <f>Indicateur[[#This Row],[% rep S1]]*Indicateur[[#This Row],[Taux segement 1]]*Indicateur[[#This Row],[Poids T]]*Indicateur[[#This Row],[Distance en KM]]</f>
        <v>9.0100080000000009</v>
      </c>
      <c r="K232" s="20">
        <f>+Indicateur[[#This Row],[% rep S2]]*Indicateur[[#This Row],[Taux Segement 2]]*Indicateur[[#This Row],[Poids T]]*Indicateur[[#This Row],[Distance en KM]]</f>
        <v>8.8560870299999994</v>
      </c>
      <c r="L232" s="20">
        <f>+Indicateur[[#This Row],[Bilan CO2 S2]]+Indicateur[[#This Row],[Bilan CO2 S1]]</f>
        <v>17.86609503</v>
      </c>
      <c r="M232" s="21">
        <v>206</v>
      </c>
      <c r="N232" s="5" t="s">
        <v>125</v>
      </c>
      <c r="O232" s="2" t="s">
        <v>126</v>
      </c>
      <c r="P232" s="2" t="s">
        <v>127</v>
      </c>
      <c r="Q232" s="2" t="s">
        <v>10</v>
      </c>
      <c r="R232" s="2" t="s">
        <v>11</v>
      </c>
      <c r="S232" s="2">
        <v>12</v>
      </c>
      <c r="T232" s="2" t="s">
        <v>12</v>
      </c>
      <c r="U232" s="6">
        <v>250.27799999999999</v>
      </c>
      <c r="V232" s="30">
        <f>(VLOOKUP(E232,Table1[#All],4,FALSE)*VLOOKUP(E232,Table1[[#All],[Type TRANSPORT]:[% répartition segment 1]],2,FALSE)+VLOOKUP(E232,Tableau2[#All],4,FALSE)*VLOOKUP(E232,Tableau2[[#All],[Type TRANSPORT]:[% répartition segment 2]],2,FALSE))*U232*C232/1000</f>
        <v>17.866095029999997</v>
      </c>
    </row>
    <row r="233" spans="1:22" x14ac:dyDescent="0.3">
      <c r="A233" s="2">
        <v>1366022</v>
      </c>
      <c r="B233" s="12">
        <f>+VLOOKUP(Indicateur[[#This Row],[Numero OT]],[1]Raw_data!$D:$E,2,FALSE)</f>
        <v>44337</v>
      </c>
      <c r="C233" s="2">
        <v>250</v>
      </c>
      <c r="D233" s="2">
        <f t="shared" si="3"/>
        <v>0.25</v>
      </c>
      <c r="E233" s="2" t="s">
        <v>6</v>
      </c>
      <c r="F233" s="3">
        <f>+VLOOKUP(E233,Table1[#All],4,FALSE)</f>
        <v>0.16</v>
      </c>
      <c r="G233" s="3">
        <f>+VLOOKUP(E233,Tableau2[#All],4,FALSE)</f>
        <v>6.7400000000000002E-2</v>
      </c>
      <c r="H233" s="4">
        <f>VLOOKUP(E233,Table1[[#All],[Type TRANSPORT]:[% répartition segment 1]],2,FALSE)</f>
        <v>0.3</v>
      </c>
      <c r="I233" s="4">
        <f>VLOOKUP(E233,Tableau2[[#All],[Type TRANSPORT]:[% répartition segment 2]],2,FALSE)</f>
        <v>0.7</v>
      </c>
      <c r="J233" s="20">
        <f>Indicateur[[#This Row],[% rep S1]]*Indicateur[[#This Row],[Taux segement 1]]*Indicateur[[#This Row],[Poids T]]*Indicateur[[#This Row],[Distance en KM]]</f>
        <v>6.4983119999999994</v>
      </c>
      <c r="K233" s="20">
        <f>+Indicateur[[#This Row],[% rep S2]]*Indicateur[[#This Row],[Taux Segement 2]]*Indicateur[[#This Row],[Poids T]]*Indicateur[[#This Row],[Distance en KM]]</f>
        <v>6.3872991699999995</v>
      </c>
      <c r="L233" s="20">
        <f>+Indicateur[[#This Row],[Bilan CO2 S2]]+Indicateur[[#This Row],[Bilan CO2 S1]]</f>
        <v>12.885611169999999</v>
      </c>
      <c r="M233" s="21">
        <v>196</v>
      </c>
      <c r="N233" s="5" t="s">
        <v>35</v>
      </c>
      <c r="O233" s="2" t="s">
        <v>36</v>
      </c>
      <c r="P233" s="2" t="s">
        <v>37</v>
      </c>
      <c r="Q233" s="2" t="s">
        <v>10</v>
      </c>
      <c r="R233" s="2" t="s">
        <v>11</v>
      </c>
      <c r="S233" s="2">
        <v>12</v>
      </c>
      <c r="T233" s="2" t="s">
        <v>12</v>
      </c>
      <c r="U233" s="6">
        <v>541.52599999999995</v>
      </c>
      <c r="V233" s="30">
        <f>(VLOOKUP(E233,Table1[#All],4,FALSE)*VLOOKUP(E233,Table1[[#All],[Type TRANSPORT]:[% répartition segment 1]],2,FALSE)+VLOOKUP(E233,Tableau2[#All],4,FALSE)*VLOOKUP(E233,Tableau2[[#All],[Type TRANSPORT]:[% répartition segment 2]],2,FALSE))*U233*C233/1000</f>
        <v>12.885611169999999</v>
      </c>
    </row>
    <row r="234" spans="1:22" x14ac:dyDescent="0.3">
      <c r="A234" s="2">
        <v>1365611</v>
      </c>
      <c r="B234" s="12">
        <f>+VLOOKUP(Indicateur[[#This Row],[Numero OT]],[1]Raw_data!$D:$E,2,FALSE)</f>
        <v>44337</v>
      </c>
      <c r="C234" s="2">
        <v>250</v>
      </c>
      <c r="D234" s="2">
        <f t="shared" si="3"/>
        <v>0.25</v>
      </c>
      <c r="E234" s="2" t="s">
        <v>6</v>
      </c>
      <c r="F234" s="3">
        <f>+VLOOKUP(E234,Table1[#All],4,FALSE)</f>
        <v>0.16</v>
      </c>
      <c r="G234" s="3">
        <f>+VLOOKUP(E234,Tableau2[#All],4,FALSE)</f>
        <v>6.7400000000000002E-2</v>
      </c>
      <c r="H234" s="4">
        <f>VLOOKUP(E234,Table1[[#All],[Type TRANSPORT]:[% répartition segment 1]],2,FALSE)</f>
        <v>0.3</v>
      </c>
      <c r="I234" s="4">
        <f>VLOOKUP(E234,Tableau2[[#All],[Type TRANSPORT]:[% répartition segment 2]],2,FALSE)</f>
        <v>0.7</v>
      </c>
      <c r="J234" s="20">
        <f>Indicateur[[#This Row],[% rep S1]]*Indicateur[[#This Row],[Taux segement 1]]*Indicateur[[#This Row],[Poids T]]*Indicateur[[#This Row],[Distance en KM]]</f>
        <v>3.3419640000000004</v>
      </c>
      <c r="K234" s="20">
        <f>+Indicateur[[#This Row],[% rep S2]]*Indicateur[[#This Row],[Taux Segement 2]]*Indicateur[[#This Row],[Poids T]]*Indicateur[[#This Row],[Distance en KM]]</f>
        <v>3.2848721150000002</v>
      </c>
      <c r="L234" s="20">
        <f>+Indicateur[[#This Row],[Bilan CO2 S2]]+Indicateur[[#This Row],[Bilan CO2 S1]]</f>
        <v>6.6268361150000006</v>
      </c>
      <c r="M234" s="21">
        <v>158</v>
      </c>
      <c r="N234" s="5" t="s">
        <v>168</v>
      </c>
      <c r="O234" s="2" t="s">
        <v>151</v>
      </c>
      <c r="P234" s="2" t="s">
        <v>169</v>
      </c>
      <c r="Q234" s="2" t="s">
        <v>10</v>
      </c>
      <c r="R234" s="2" t="s">
        <v>11</v>
      </c>
      <c r="S234" s="2">
        <v>12</v>
      </c>
      <c r="T234" s="2" t="s">
        <v>12</v>
      </c>
      <c r="U234" s="6">
        <v>278.49700000000001</v>
      </c>
      <c r="V234" s="30">
        <f>(VLOOKUP(E234,Table1[#All],4,FALSE)*VLOOKUP(E234,Table1[[#All],[Type TRANSPORT]:[% répartition segment 1]],2,FALSE)+VLOOKUP(E234,Tableau2[#All],4,FALSE)*VLOOKUP(E234,Tableau2[[#All],[Type TRANSPORT]:[% répartition segment 2]],2,FALSE))*U234*C234/1000</f>
        <v>6.6268361150000006</v>
      </c>
    </row>
    <row r="235" spans="1:22" x14ac:dyDescent="0.3">
      <c r="A235" s="2">
        <v>1365567</v>
      </c>
      <c r="B235" s="12">
        <f>+VLOOKUP(Indicateur[[#This Row],[Numero OT]],[1]Raw_data!$D:$E,2,FALSE)</f>
        <v>44337</v>
      </c>
      <c r="C235" s="2">
        <v>400</v>
      </c>
      <c r="D235" s="2">
        <f t="shared" si="3"/>
        <v>0.4</v>
      </c>
      <c r="E235" s="2" t="s">
        <v>19</v>
      </c>
      <c r="F235" s="3">
        <f>+VLOOKUP(E235,Table1[#All],4,FALSE)</f>
        <v>0.16</v>
      </c>
      <c r="G235" s="3">
        <f>+VLOOKUP(E235,Tableau2[#All],4,FALSE)</f>
        <v>6.7400000000000002E-2</v>
      </c>
      <c r="H235" s="4">
        <f>VLOOKUP(E235,Table1[[#All],[Type TRANSPORT]:[% répartition segment 1]],2,FALSE)</f>
        <v>0.3</v>
      </c>
      <c r="I235" s="4">
        <f>VLOOKUP(E235,Tableau2[[#All],[Type TRANSPORT]:[% répartition segment 2]],2,FALSE)</f>
        <v>0.7</v>
      </c>
      <c r="J235" s="20">
        <f>Indicateur[[#This Row],[% rep S1]]*Indicateur[[#This Row],[Taux segement 1]]*Indicateur[[#This Row],[Poids T]]*Indicateur[[#This Row],[Distance en KM]]</f>
        <v>9.9163008000000019</v>
      </c>
      <c r="K235" s="20">
        <f>+Indicateur[[#This Row],[% rep S2]]*Indicateur[[#This Row],[Taux Segement 2]]*Indicateur[[#This Row],[Poids T]]*Indicateur[[#This Row],[Distance en KM]]</f>
        <v>9.7468973280000011</v>
      </c>
      <c r="L235" s="20">
        <f>+Indicateur[[#This Row],[Bilan CO2 S2]]+Indicateur[[#This Row],[Bilan CO2 S1]]</f>
        <v>19.663198128000005</v>
      </c>
      <c r="M235" s="21">
        <v>228</v>
      </c>
      <c r="N235" s="5" t="s">
        <v>175</v>
      </c>
      <c r="O235" s="2" t="s">
        <v>154</v>
      </c>
      <c r="P235" s="2" t="s">
        <v>174</v>
      </c>
      <c r="Q235" s="2" t="s">
        <v>10</v>
      </c>
      <c r="R235" s="2" t="s">
        <v>11</v>
      </c>
      <c r="S235" s="2">
        <v>12</v>
      </c>
      <c r="T235" s="2" t="s">
        <v>12</v>
      </c>
      <c r="U235" s="6">
        <v>516.47400000000005</v>
      </c>
      <c r="V235" s="30">
        <f>(VLOOKUP(E235,Table1[#All],4,FALSE)*VLOOKUP(E235,Table1[[#All],[Type TRANSPORT]:[% répartition segment 1]],2,FALSE)+VLOOKUP(E235,Tableau2[#All],4,FALSE)*VLOOKUP(E235,Tableau2[[#All],[Type TRANSPORT]:[% répartition segment 2]],2,FALSE))*U235*C235/1000</f>
        <v>19.663198128000005</v>
      </c>
    </row>
    <row r="236" spans="1:22" x14ac:dyDescent="0.3">
      <c r="A236" s="2">
        <v>1367285</v>
      </c>
      <c r="B236" s="12">
        <f>+VLOOKUP(Indicateur[[#This Row],[Numero OT]],[1]Raw_data!$D:$E,2,FALSE)</f>
        <v>44341</v>
      </c>
      <c r="C236" s="2">
        <v>200</v>
      </c>
      <c r="D236" s="2">
        <f t="shared" si="3"/>
        <v>0.2</v>
      </c>
      <c r="E236" s="2" t="s">
        <v>19</v>
      </c>
      <c r="F236" s="3">
        <f>+VLOOKUP(E236,Table1[#All],4,FALSE)</f>
        <v>0.16</v>
      </c>
      <c r="G236" s="3">
        <f>+VLOOKUP(E236,Tableau2[#All],4,FALSE)</f>
        <v>6.7400000000000002E-2</v>
      </c>
      <c r="H236" s="4">
        <f>VLOOKUP(E236,Table1[[#All],[Type TRANSPORT]:[% répartition segment 1]],2,FALSE)</f>
        <v>0.3</v>
      </c>
      <c r="I236" s="4">
        <f>VLOOKUP(E236,Tableau2[[#All],[Type TRANSPORT]:[% répartition segment 2]],2,FALSE)</f>
        <v>0.7</v>
      </c>
      <c r="J236" s="20">
        <f>Indicateur[[#This Row],[% rep S1]]*Indicateur[[#This Row],[Taux segement 1]]*Indicateur[[#This Row],[Poids T]]*Indicateur[[#This Row],[Distance en KM]]</f>
        <v>2.4086208</v>
      </c>
      <c r="K236" s="20">
        <f>+Indicateur[[#This Row],[% rep S2]]*Indicateur[[#This Row],[Taux Segement 2]]*Indicateur[[#This Row],[Poids T]]*Indicateur[[#This Row],[Distance en KM]]</f>
        <v>2.3674735280000001</v>
      </c>
      <c r="L236" s="20">
        <f>+Indicateur[[#This Row],[Bilan CO2 S2]]+Indicateur[[#This Row],[Bilan CO2 S1]]</f>
        <v>4.7760943280000001</v>
      </c>
      <c r="M236" s="21">
        <v>132</v>
      </c>
      <c r="N236" s="5" t="s">
        <v>422</v>
      </c>
      <c r="O236" s="2" t="s">
        <v>136</v>
      </c>
      <c r="P236" s="2" t="s">
        <v>423</v>
      </c>
      <c r="Q236" s="2" t="s">
        <v>26</v>
      </c>
      <c r="R236" s="2" t="s">
        <v>27</v>
      </c>
      <c r="S236" s="2">
        <v>12</v>
      </c>
      <c r="T236" s="2" t="s">
        <v>28</v>
      </c>
      <c r="U236" s="6">
        <v>250.898</v>
      </c>
      <c r="V236" s="30">
        <f>(VLOOKUP(E236,Table1[#All],4,FALSE)*VLOOKUP(E236,Table1[[#All],[Type TRANSPORT]:[% répartition segment 1]],2,FALSE)+VLOOKUP(E236,Tableau2[#All],4,FALSE)*VLOOKUP(E236,Tableau2[[#All],[Type TRANSPORT]:[% répartition segment 2]],2,FALSE))*U236*C236/1000</f>
        <v>4.7760943280000001</v>
      </c>
    </row>
    <row r="237" spans="1:22" x14ac:dyDescent="0.3">
      <c r="A237" s="2">
        <v>1365038</v>
      </c>
      <c r="B237" s="12">
        <f>+VLOOKUP(Indicateur[[#This Row],[Numero OT]],[1]Raw_data!$D:$E,2,FALSE)</f>
        <v>44341</v>
      </c>
      <c r="C237" s="2">
        <v>80</v>
      </c>
      <c r="D237" s="2">
        <f t="shared" si="3"/>
        <v>0.08</v>
      </c>
      <c r="E237" s="2" t="s">
        <v>47</v>
      </c>
      <c r="F237" s="3">
        <f>+VLOOKUP(E237,Table1[#All],4,FALSE)</f>
        <v>6.7400000000000002E-2</v>
      </c>
      <c r="G237" s="3">
        <v>0.24099999999999999</v>
      </c>
      <c r="H237" s="4">
        <f>VLOOKUP(E237,Table1[[#All],[Type TRANSPORT]:[% répartition segment 1]],2,FALSE)</f>
        <v>1</v>
      </c>
      <c r="I237" s="4">
        <f>VLOOKUP(E237,Tableau2[[#All],[Type TRANSPORT]:[% répartition segment 2]],2,FALSE)</f>
        <v>0</v>
      </c>
      <c r="J237" s="20">
        <f>Indicateur[[#This Row],[% rep S1]]*Indicateur[[#This Row],[Taux segement 1]]*Indicateur[[#This Row],[Poids T]]*Indicateur[[#This Row],[Distance en KM]]</f>
        <v>0.83552814399999997</v>
      </c>
      <c r="K237" s="20">
        <f>+Indicateur[[#This Row],[% rep S2]]*Indicateur[[#This Row],[Taux Segement 2]]*Indicateur[[#This Row],[Poids T]]*Indicateur[[#This Row],[Distance en KM]]</f>
        <v>0</v>
      </c>
      <c r="L237" s="20">
        <f>+Indicateur[[#This Row],[Bilan CO2 S2]]+Indicateur[[#This Row],[Bilan CO2 S1]]</f>
        <v>0.83552814399999997</v>
      </c>
      <c r="M237" s="21">
        <v>250</v>
      </c>
      <c r="N237" s="5" t="s">
        <v>48</v>
      </c>
      <c r="O237" s="2" t="s">
        <v>49</v>
      </c>
      <c r="P237" s="2" t="s">
        <v>50</v>
      </c>
      <c r="Q237" s="2" t="s">
        <v>51</v>
      </c>
      <c r="R237" s="2" t="s">
        <v>52</v>
      </c>
      <c r="S237" s="2">
        <v>14</v>
      </c>
      <c r="T237" s="2" t="s">
        <v>53</v>
      </c>
      <c r="U237" s="6">
        <v>154.95699999999999</v>
      </c>
      <c r="V237" s="30">
        <f>(VLOOKUP(E237,Table1[#All],4,FALSE)*VLOOKUP(E237,Table1[[#All],[Type TRANSPORT]:[% répartition segment 1]],2,FALSE)+VLOOKUP(E237,Tableau2[#All],4,FALSE)*VLOOKUP(E237,Tableau2[[#All],[Type TRANSPORT]:[% répartition segment 2]],2,FALSE))*U237*C237/1000</f>
        <v>0.83552814399999997</v>
      </c>
    </row>
    <row r="238" spans="1:22" x14ac:dyDescent="0.3">
      <c r="A238" s="2">
        <v>1367798</v>
      </c>
      <c r="B238" s="12">
        <f>+VLOOKUP(Indicateur[[#This Row],[Numero OT]],[1]Raw_data!$D:$E,2,FALSE)</f>
        <v>44342</v>
      </c>
      <c r="C238" s="2">
        <v>200</v>
      </c>
      <c r="D238" s="2">
        <f t="shared" si="3"/>
        <v>0.2</v>
      </c>
      <c r="E238" s="2" t="s">
        <v>19</v>
      </c>
      <c r="F238" s="3">
        <f>+VLOOKUP(E238,Table1[#All],4,FALSE)</f>
        <v>0.16</v>
      </c>
      <c r="G238" s="3">
        <f>+VLOOKUP(E238,Tableau2[#All],4,FALSE)</f>
        <v>6.7400000000000002E-2</v>
      </c>
      <c r="H238" s="4">
        <f>VLOOKUP(E238,Table1[[#All],[Type TRANSPORT]:[% répartition segment 1]],2,FALSE)</f>
        <v>0.3</v>
      </c>
      <c r="I238" s="4">
        <f>VLOOKUP(E238,Tableau2[[#All],[Type TRANSPORT]:[% répartition segment 2]],2,FALSE)</f>
        <v>0.7</v>
      </c>
      <c r="J238" s="20">
        <f>Indicateur[[#This Row],[% rep S1]]*Indicateur[[#This Row],[Taux segement 1]]*Indicateur[[#This Row],[Poids T]]*Indicateur[[#This Row],[Distance en KM]]</f>
        <v>2.6701920000000001</v>
      </c>
      <c r="K238" s="20">
        <f>+Indicateur[[#This Row],[% rep S2]]*Indicateur[[#This Row],[Taux Segement 2]]*Indicateur[[#This Row],[Poids T]]*Indicateur[[#This Row],[Distance en KM]]</f>
        <v>2.6245762199999998</v>
      </c>
      <c r="L238" s="20">
        <f>+Indicateur[[#This Row],[Bilan CO2 S2]]+Indicateur[[#This Row],[Bilan CO2 S1]]</f>
        <v>5.2947682199999999</v>
      </c>
      <c r="M238" s="21">
        <v>158</v>
      </c>
      <c r="N238" s="5" t="s">
        <v>23</v>
      </c>
      <c r="O238" s="2" t="s">
        <v>24</v>
      </c>
      <c r="P238" s="2" t="s">
        <v>25</v>
      </c>
      <c r="Q238" s="2" t="s">
        <v>10</v>
      </c>
      <c r="R238" s="2" t="s">
        <v>11</v>
      </c>
      <c r="S238" s="2">
        <v>12</v>
      </c>
      <c r="T238" s="2" t="s">
        <v>12</v>
      </c>
      <c r="U238" s="6">
        <v>278.14499999999998</v>
      </c>
      <c r="V238" s="30">
        <f>(VLOOKUP(E238,Table1[#All],4,FALSE)*VLOOKUP(E238,Table1[[#All],[Type TRANSPORT]:[% répartition segment 1]],2,FALSE)+VLOOKUP(E238,Tableau2[#All],4,FALSE)*VLOOKUP(E238,Tableau2[[#All],[Type TRANSPORT]:[% répartition segment 2]],2,FALSE))*U238*C238/1000</f>
        <v>5.2947682199999999</v>
      </c>
    </row>
    <row r="239" spans="1:22" x14ac:dyDescent="0.3">
      <c r="A239" s="2">
        <v>1365194</v>
      </c>
      <c r="B239" s="12">
        <f>+VLOOKUP(Indicateur[[#This Row],[Numero OT]],[1]Raw_data!$D:$E,2,FALSE)</f>
        <v>44342</v>
      </c>
      <c r="C239" s="2">
        <v>400</v>
      </c>
      <c r="D239" s="2">
        <f t="shared" si="3"/>
        <v>0.4</v>
      </c>
      <c r="E239" s="2" t="s">
        <v>6</v>
      </c>
      <c r="F239" s="3">
        <f>+VLOOKUP(E239,Table1[#All],4,FALSE)</f>
        <v>0.16</v>
      </c>
      <c r="G239" s="3">
        <f>+VLOOKUP(E239,Tableau2[#All],4,FALSE)</f>
        <v>6.7400000000000002E-2</v>
      </c>
      <c r="H239" s="4">
        <f>VLOOKUP(E239,Table1[[#All],[Type TRANSPORT]:[% répartition segment 1]],2,FALSE)</f>
        <v>0.3</v>
      </c>
      <c r="I239" s="4">
        <f>VLOOKUP(E239,Tableau2[[#All],[Type TRANSPORT]:[% répartition segment 2]],2,FALSE)</f>
        <v>0.7</v>
      </c>
      <c r="J239" s="20">
        <f>Indicateur[[#This Row],[% rep S1]]*Indicateur[[#This Row],[Taux segement 1]]*Indicateur[[#This Row],[Poids T]]*Indicateur[[#This Row],[Distance en KM]]</f>
        <v>7.3072512000000005</v>
      </c>
      <c r="K239" s="20">
        <f>+Indicateur[[#This Row],[% rep S2]]*Indicateur[[#This Row],[Taux Segement 2]]*Indicateur[[#This Row],[Poids T]]*Indicateur[[#This Row],[Distance en KM]]</f>
        <v>7.1824189920000006</v>
      </c>
      <c r="L239" s="20">
        <f>+Indicateur[[#This Row],[Bilan CO2 S2]]+Indicateur[[#This Row],[Bilan CO2 S1]]</f>
        <v>14.489670192000002</v>
      </c>
      <c r="M239" s="21">
        <v>200</v>
      </c>
      <c r="N239" s="5" t="s">
        <v>60</v>
      </c>
      <c r="O239" s="2" t="s">
        <v>61</v>
      </c>
      <c r="P239" s="2" t="s">
        <v>62</v>
      </c>
      <c r="Q239" s="2" t="s">
        <v>10</v>
      </c>
      <c r="R239" s="2" t="s">
        <v>11</v>
      </c>
      <c r="S239" s="2">
        <v>12</v>
      </c>
      <c r="T239" s="2" t="s">
        <v>12</v>
      </c>
      <c r="U239" s="6">
        <v>380.58600000000001</v>
      </c>
      <c r="V239" s="30">
        <f>(VLOOKUP(E239,Table1[#All],4,FALSE)*VLOOKUP(E239,Table1[[#All],[Type TRANSPORT]:[% répartition segment 1]],2,FALSE)+VLOOKUP(E239,Tableau2[#All],4,FALSE)*VLOOKUP(E239,Tableau2[[#All],[Type TRANSPORT]:[% répartition segment 2]],2,FALSE))*U239*C239/1000</f>
        <v>14.489670192</v>
      </c>
    </row>
    <row r="240" spans="1:22" x14ac:dyDescent="0.3">
      <c r="A240" s="2">
        <v>1367812</v>
      </c>
      <c r="B240" s="12">
        <f>+VLOOKUP(Indicateur[[#This Row],[Numero OT]],[1]Raw_data!$D:$E,2,FALSE)</f>
        <v>44342</v>
      </c>
      <c r="C240" s="2">
        <v>200</v>
      </c>
      <c r="D240" s="2">
        <f t="shared" si="3"/>
        <v>0.2</v>
      </c>
      <c r="E240" s="2" t="s">
        <v>19</v>
      </c>
      <c r="F240" s="3">
        <f>+VLOOKUP(E240,Table1[#All],4,FALSE)</f>
        <v>0.16</v>
      </c>
      <c r="G240" s="3">
        <f>+VLOOKUP(E240,Tableau2[#All],4,FALSE)</f>
        <v>6.7400000000000002E-2</v>
      </c>
      <c r="H240" s="4">
        <f>VLOOKUP(E240,Table1[[#All],[Type TRANSPORT]:[% répartition segment 1]],2,FALSE)</f>
        <v>0.3</v>
      </c>
      <c r="I240" s="4">
        <f>VLOOKUP(E240,Tableau2[[#All],[Type TRANSPORT]:[% répartition segment 2]],2,FALSE)</f>
        <v>0.7</v>
      </c>
      <c r="J240" s="20">
        <f>Indicateur[[#This Row],[% rep S1]]*Indicateur[[#This Row],[Taux segement 1]]*Indicateur[[#This Row],[Poids T]]*Indicateur[[#This Row],[Distance en KM]]</f>
        <v>2.4772128000000002</v>
      </c>
      <c r="K240" s="20">
        <f>+Indicateur[[#This Row],[% rep S2]]*Indicateur[[#This Row],[Taux Segement 2]]*Indicateur[[#This Row],[Poids T]]*Indicateur[[#This Row],[Distance en KM]]</f>
        <v>2.4348937479999999</v>
      </c>
      <c r="L240" s="20">
        <f>+Indicateur[[#This Row],[Bilan CO2 S2]]+Indicateur[[#This Row],[Bilan CO2 S1]]</f>
        <v>4.9121065480000006</v>
      </c>
      <c r="M240" s="21">
        <v>131</v>
      </c>
      <c r="N240" s="5" t="s">
        <v>191</v>
      </c>
      <c r="O240" s="2" t="s">
        <v>192</v>
      </c>
      <c r="P240" s="2" t="s">
        <v>193</v>
      </c>
      <c r="Q240" s="2" t="s">
        <v>10</v>
      </c>
      <c r="R240" s="2" t="s">
        <v>11</v>
      </c>
      <c r="S240" s="2">
        <v>12</v>
      </c>
      <c r="T240" s="2" t="s">
        <v>12</v>
      </c>
      <c r="U240" s="6">
        <v>258.04300000000001</v>
      </c>
      <c r="V240" s="30">
        <f>(VLOOKUP(E240,Table1[#All],4,FALSE)*VLOOKUP(E240,Table1[[#All],[Type TRANSPORT]:[% répartition segment 1]],2,FALSE)+VLOOKUP(E240,Tableau2[#All],4,FALSE)*VLOOKUP(E240,Tableau2[[#All],[Type TRANSPORT]:[% répartition segment 2]],2,FALSE))*U240*C240/1000</f>
        <v>4.9121065479999997</v>
      </c>
    </row>
    <row r="241" spans="1:22" x14ac:dyDescent="0.3">
      <c r="A241" s="2">
        <v>1368472</v>
      </c>
      <c r="B241" s="12">
        <f>+VLOOKUP(Indicateur[[#This Row],[Numero OT]],[1]Raw_data!$D:$E,2,FALSE)</f>
        <v>44343</v>
      </c>
      <c r="C241" s="2">
        <v>200</v>
      </c>
      <c r="D241" s="2">
        <f t="shared" si="3"/>
        <v>0.2</v>
      </c>
      <c r="E241" s="2" t="s">
        <v>6</v>
      </c>
      <c r="F241" s="3">
        <f>+VLOOKUP(E241,Table1[#All],4,FALSE)</f>
        <v>0.16</v>
      </c>
      <c r="G241" s="3">
        <f>+VLOOKUP(E241,Tableau2[#All],4,FALSE)</f>
        <v>6.7400000000000002E-2</v>
      </c>
      <c r="H241" s="4">
        <f>VLOOKUP(E241,Table1[[#All],[Type TRANSPORT]:[% répartition segment 1]],2,FALSE)</f>
        <v>0.3</v>
      </c>
      <c r="I241" s="4">
        <f>VLOOKUP(E241,Tableau2[[#All],[Type TRANSPORT]:[% répartition segment 2]],2,FALSE)</f>
        <v>0.7</v>
      </c>
      <c r="J241" s="20">
        <f>Indicateur[[#This Row],[% rep S1]]*Indicateur[[#This Row],[Taux segement 1]]*Indicateur[[#This Row],[Poids T]]*Indicateur[[#This Row],[Distance en KM]]</f>
        <v>5.1986496000000004</v>
      </c>
      <c r="K241" s="20">
        <f>+Indicateur[[#This Row],[% rep S2]]*Indicateur[[#This Row],[Taux Segement 2]]*Indicateur[[#This Row],[Poids T]]*Indicateur[[#This Row],[Distance en KM]]</f>
        <v>5.1098393359999994</v>
      </c>
      <c r="L241" s="20">
        <f>+Indicateur[[#This Row],[Bilan CO2 S2]]+Indicateur[[#This Row],[Bilan CO2 S1]]</f>
        <v>10.308488936</v>
      </c>
      <c r="M241" s="21">
        <v>196</v>
      </c>
      <c r="N241" s="5" t="s">
        <v>35</v>
      </c>
      <c r="O241" s="2" t="s">
        <v>36</v>
      </c>
      <c r="P241" s="2" t="s">
        <v>37</v>
      </c>
      <c r="Q241" s="2" t="s">
        <v>10</v>
      </c>
      <c r="R241" s="2" t="s">
        <v>11</v>
      </c>
      <c r="S241" s="2">
        <v>12</v>
      </c>
      <c r="T241" s="2" t="s">
        <v>12</v>
      </c>
      <c r="U241" s="6">
        <v>541.52599999999995</v>
      </c>
      <c r="V241" s="30">
        <f>(VLOOKUP(E241,Table1[#All],4,FALSE)*VLOOKUP(E241,Table1[[#All],[Type TRANSPORT]:[% répartition segment 1]],2,FALSE)+VLOOKUP(E241,Tableau2[#All],4,FALSE)*VLOOKUP(E241,Tableau2[[#All],[Type TRANSPORT]:[% répartition segment 2]],2,FALSE))*U241*C241/1000</f>
        <v>10.308488936</v>
      </c>
    </row>
    <row r="242" spans="1:22" x14ac:dyDescent="0.3">
      <c r="A242" s="2">
        <v>1368438</v>
      </c>
      <c r="B242" s="12">
        <f>+VLOOKUP(Indicateur[[#This Row],[Numero OT]],[1]Raw_data!$D:$E,2,FALSE)</f>
        <v>44343</v>
      </c>
      <c r="C242" s="2">
        <v>200</v>
      </c>
      <c r="D242" s="2">
        <f t="shared" si="3"/>
        <v>0.2</v>
      </c>
      <c r="E242" s="2" t="s">
        <v>19</v>
      </c>
      <c r="F242" s="3">
        <f>+VLOOKUP(E242,Table1[#All],4,FALSE)</f>
        <v>0.16</v>
      </c>
      <c r="G242" s="3">
        <f>+VLOOKUP(E242,Tableau2[#All],4,FALSE)</f>
        <v>6.7400000000000002E-2</v>
      </c>
      <c r="H242" s="4">
        <f>VLOOKUP(E242,Table1[[#All],[Type TRANSPORT]:[% répartition segment 1]],2,FALSE)</f>
        <v>0.3</v>
      </c>
      <c r="I242" s="4">
        <f>VLOOKUP(E242,Tableau2[[#All],[Type TRANSPORT]:[% répartition segment 2]],2,FALSE)</f>
        <v>0.7</v>
      </c>
      <c r="J242" s="20">
        <f>Indicateur[[#This Row],[% rep S1]]*Indicateur[[#This Row],[Taux segement 1]]*Indicateur[[#This Row],[Poids T]]*Indicateur[[#This Row],[Distance en KM]]</f>
        <v>2.5569888000000005</v>
      </c>
      <c r="K242" s="20">
        <f>+Indicateur[[#This Row],[% rep S2]]*Indicateur[[#This Row],[Taux Segement 2]]*Indicateur[[#This Row],[Poids T]]*Indicateur[[#This Row],[Distance en KM]]</f>
        <v>2.5133069080000001</v>
      </c>
      <c r="L242" s="20">
        <f>+Indicateur[[#This Row],[Bilan CO2 S2]]+Indicateur[[#This Row],[Bilan CO2 S1]]</f>
        <v>5.0702957080000006</v>
      </c>
      <c r="M242" s="21">
        <v>158</v>
      </c>
      <c r="N242" s="5" t="s">
        <v>78</v>
      </c>
      <c r="O242" s="2" t="s">
        <v>27</v>
      </c>
      <c r="P242" s="2" t="s">
        <v>79</v>
      </c>
      <c r="Q242" s="2" t="s">
        <v>10</v>
      </c>
      <c r="R242" s="2" t="s">
        <v>11</v>
      </c>
      <c r="S242" s="2">
        <v>12</v>
      </c>
      <c r="T242" s="2" t="s">
        <v>12</v>
      </c>
      <c r="U242" s="6">
        <v>266.35300000000001</v>
      </c>
      <c r="V242" s="30">
        <f>(VLOOKUP(E242,Table1[#All],4,FALSE)*VLOOKUP(E242,Table1[[#All],[Type TRANSPORT]:[% répartition segment 1]],2,FALSE)+VLOOKUP(E242,Tableau2[#All],4,FALSE)*VLOOKUP(E242,Tableau2[[#All],[Type TRANSPORT]:[% répartition segment 2]],2,FALSE))*U242*C242/1000</f>
        <v>5.0702957080000006</v>
      </c>
    </row>
    <row r="243" spans="1:22" x14ac:dyDescent="0.3">
      <c r="A243" s="2">
        <v>1368435</v>
      </c>
      <c r="B243" s="12">
        <f>+VLOOKUP(Indicateur[[#This Row],[Numero OT]],[1]Raw_data!$D:$E,2,FALSE)</f>
        <v>44343</v>
      </c>
      <c r="C243" s="2">
        <v>200</v>
      </c>
      <c r="D243" s="2">
        <f t="shared" si="3"/>
        <v>0.2</v>
      </c>
      <c r="E243" s="2" t="s">
        <v>6</v>
      </c>
      <c r="F243" s="3">
        <f>+VLOOKUP(E243,Table1[#All],4,FALSE)</f>
        <v>0.16</v>
      </c>
      <c r="G243" s="3">
        <f>+VLOOKUP(E243,Tableau2[#All],4,FALSE)</f>
        <v>6.7400000000000002E-2</v>
      </c>
      <c r="H243" s="4">
        <f>VLOOKUP(E243,Table1[[#All],[Type TRANSPORT]:[% répartition segment 1]],2,FALSE)</f>
        <v>0.3</v>
      </c>
      <c r="I243" s="4">
        <f>VLOOKUP(E243,Tableau2[[#All],[Type TRANSPORT]:[% répartition segment 2]],2,FALSE)</f>
        <v>0.7</v>
      </c>
      <c r="J243" s="20">
        <f>Indicateur[[#This Row],[% rep S1]]*Indicateur[[#This Row],[Taux segement 1]]*Indicateur[[#This Row],[Poids T]]*Indicateur[[#This Row],[Distance en KM]]</f>
        <v>2.4184224000000003</v>
      </c>
      <c r="K243" s="20">
        <f>+Indicateur[[#This Row],[% rep S2]]*Indicateur[[#This Row],[Taux Segement 2]]*Indicateur[[#This Row],[Poids T]]*Indicateur[[#This Row],[Distance en KM]]</f>
        <v>2.3771076840000003</v>
      </c>
      <c r="L243" s="20">
        <f>+Indicateur[[#This Row],[Bilan CO2 S2]]+Indicateur[[#This Row],[Bilan CO2 S1]]</f>
        <v>4.795530084000001</v>
      </c>
      <c r="M243" s="21">
        <v>125</v>
      </c>
      <c r="N243" s="5" t="s">
        <v>113</v>
      </c>
      <c r="O243" s="2" t="s">
        <v>114</v>
      </c>
      <c r="P243" s="2" t="s">
        <v>115</v>
      </c>
      <c r="Q243" s="2" t="s">
        <v>10</v>
      </c>
      <c r="R243" s="2" t="s">
        <v>11</v>
      </c>
      <c r="S243" s="2">
        <v>12</v>
      </c>
      <c r="T243" s="2" t="s">
        <v>12</v>
      </c>
      <c r="U243" s="6">
        <v>251.91900000000001</v>
      </c>
      <c r="V243" s="30">
        <f>(VLOOKUP(E243,Table1[#All],4,FALSE)*VLOOKUP(E243,Table1[[#All],[Type TRANSPORT]:[% répartition segment 1]],2,FALSE)+VLOOKUP(E243,Tableau2[#All],4,FALSE)*VLOOKUP(E243,Tableau2[[#All],[Type TRANSPORT]:[% répartition segment 2]],2,FALSE))*U243*C243/1000</f>
        <v>4.7955300840000001</v>
      </c>
    </row>
    <row r="244" spans="1:22" x14ac:dyDescent="0.3">
      <c r="A244" s="2">
        <v>1368479</v>
      </c>
      <c r="B244" s="12">
        <f>+VLOOKUP(Indicateur[[#This Row],[Numero OT]],[1]Raw_data!$D:$E,2,FALSE)</f>
        <v>44343</v>
      </c>
      <c r="C244" s="2">
        <v>200</v>
      </c>
      <c r="D244" s="2">
        <f t="shared" si="3"/>
        <v>0.2</v>
      </c>
      <c r="E244" s="2" t="s">
        <v>6</v>
      </c>
      <c r="F244" s="3">
        <f>+VLOOKUP(E244,Table1[#All],4,FALSE)</f>
        <v>0.16</v>
      </c>
      <c r="G244" s="3">
        <f>+VLOOKUP(E244,Tableau2[#All],4,FALSE)</f>
        <v>6.7400000000000002E-2</v>
      </c>
      <c r="H244" s="4">
        <f>VLOOKUP(E244,Table1[[#All],[Type TRANSPORT]:[% répartition segment 1]],2,FALSE)</f>
        <v>0.3</v>
      </c>
      <c r="I244" s="4">
        <f>VLOOKUP(E244,Tableau2[[#All],[Type TRANSPORT]:[% répartition segment 2]],2,FALSE)</f>
        <v>0.7</v>
      </c>
      <c r="J244" s="20">
        <f>Indicateur[[#This Row],[% rep S1]]*Indicateur[[#This Row],[Taux segement 1]]*Indicateur[[#This Row],[Poids T]]*Indicateur[[#This Row],[Distance en KM]]</f>
        <v>2.6735712000000005</v>
      </c>
      <c r="K244" s="20">
        <f>+Indicateur[[#This Row],[% rep S2]]*Indicateur[[#This Row],[Taux Segement 2]]*Indicateur[[#This Row],[Poids T]]*Indicateur[[#This Row],[Distance en KM]]</f>
        <v>2.6278976919999999</v>
      </c>
      <c r="L244" s="20">
        <f>+Indicateur[[#This Row],[Bilan CO2 S2]]+Indicateur[[#This Row],[Bilan CO2 S1]]</f>
        <v>5.3014688920000008</v>
      </c>
      <c r="M244" s="21">
        <v>158</v>
      </c>
      <c r="N244" s="5" t="s">
        <v>168</v>
      </c>
      <c r="O244" s="2" t="s">
        <v>151</v>
      </c>
      <c r="P244" s="2" t="s">
        <v>169</v>
      </c>
      <c r="Q244" s="2" t="s">
        <v>10</v>
      </c>
      <c r="R244" s="2" t="s">
        <v>11</v>
      </c>
      <c r="S244" s="2">
        <v>12</v>
      </c>
      <c r="T244" s="2" t="s">
        <v>12</v>
      </c>
      <c r="U244" s="6">
        <v>278.49700000000001</v>
      </c>
      <c r="V244" s="30">
        <f>(VLOOKUP(E244,Table1[#All],4,FALSE)*VLOOKUP(E244,Table1[[#All],[Type TRANSPORT]:[% répartition segment 1]],2,FALSE)+VLOOKUP(E244,Tableau2[#All],4,FALSE)*VLOOKUP(E244,Tableau2[[#All],[Type TRANSPORT]:[% répartition segment 2]],2,FALSE))*U244*C244/1000</f>
        <v>5.3014688920000008</v>
      </c>
    </row>
    <row r="245" spans="1:22" x14ac:dyDescent="0.3">
      <c r="A245" s="2">
        <v>1368862</v>
      </c>
      <c r="B245" s="12">
        <f>+VLOOKUP(Indicateur[[#This Row],[Numero OT]],[1]Raw_data!$D:$E,2,FALSE)</f>
        <v>44343</v>
      </c>
      <c r="C245" s="2">
        <v>200</v>
      </c>
      <c r="D245" s="2">
        <f t="shared" si="3"/>
        <v>0.2</v>
      </c>
      <c r="E245" s="2" t="s">
        <v>19</v>
      </c>
      <c r="F245" s="3">
        <f>+VLOOKUP(E245,Table1[#All],4,FALSE)</f>
        <v>0.16</v>
      </c>
      <c r="G245" s="3">
        <f>+VLOOKUP(E245,Tableau2[#All],4,FALSE)</f>
        <v>6.7400000000000002E-2</v>
      </c>
      <c r="H245" s="4">
        <f>VLOOKUP(E245,Table1[[#All],[Type TRANSPORT]:[% répartition segment 1]],2,FALSE)</f>
        <v>0.3</v>
      </c>
      <c r="I245" s="4">
        <f>VLOOKUP(E245,Tableau2[[#All],[Type TRANSPORT]:[% répartition segment 2]],2,FALSE)</f>
        <v>0.7</v>
      </c>
      <c r="J245" s="20">
        <f>Indicateur[[#This Row],[% rep S1]]*Indicateur[[#This Row],[Taux segement 1]]*Indicateur[[#This Row],[Poids T]]*Indicateur[[#This Row],[Distance en KM]]</f>
        <v>4.958150400000001</v>
      </c>
      <c r="K245" s="20">
        <f>+Indicateur[[#This Row],[% rep S2]]*Indicateur[[#This Row],[Taux Segement 2]]*Indicateur[[#This Row],[Poids T]]*Indicateur[[#This Row],[Distance en KM]]</f>
        <v>4.8734486640000005</v>
      </c>
      <c r="L245" s="20">
        <f>+Indicateur[[#This Row],[Bilan CO2 S2]]+Indicateur[[#This Row],[Bilan CO2 S1]]</f>
        <v>9.8315990640000024</v>
      </c>
      <c r="M245" s="21">
        <v>165</v>
      </c>
      <c r="N245" s="5" t="s">
        <v>175</v>
      </c>
      <c r="O245" s="2" t="s">
        <v>154</v>
      </c>
      <c r="P245" s="2" t="s">
        <v>174</v>
      </c>
      <c r="Q245" s="2" t="s">
        <v>10</v>
      </c>
      <c r="R245" s="2" t="s">
        <v>11</v>
      </c>
      <c r="S245" s="2">
        <v>12</v>
      </c>
      <c r="T245" s="2" t="s">
        <v>12</v>
      </c>
      <c r="U245" s="6">
        <v>516.47400000000005</v>
      </c>
      <c r="V245" s="30">
        <f>(VLOOKUP(E245,Table1[#All],4,FALSE)*VLOOKUP(E245,Table1[[#All],[Type TRANSPORT]:[% répartition segment 1]],2,FALSE)+VLOOKUP(E245,Tableau2[#All],4,FALSE)*VLOOKUP(E245,Tableau2[[#All],[Type TRANSPORT]:[% répartition segment 2]],2,FALSE))*U245*C245/1000</f>
        <v>9.8315990640000024</v>
      </c>
    </row>
    <row r="246" spans="1:22" x14ac:dyDescent="0.3">
      <c r="A246" s="2">
        <v>1369338</v>
      </c>
      <c r="B246" s="12">
        <f>+VLOOKUP(Indicateur[[#This Row],[Numero OT]],[1]Raw_data!$D:$E,2,FALSE)</f>
        <v>44347</v>
      </c>
      <c r="C246" s="2">
        <v>200</v>
      </c>
      <c r="D246" s="2">
        <f t="shared" si="3"/>
        <v>0.2</v>
      </c>
      <c r="E246" s="2" t="s">
        <v>19</v>
      </c>
      <c r="F246" s="3">
        <f>+VLOOKUP(E246,Table1[#All],4,FALSE)</f>
        <v>0.16</v>
      </c>
      <c r="G246" s="3">
        <f>+VLOOKUP(E246,Tableau2[#All],4,FALSE)</f>
        <v>6.7400000000000002E-2</v>
      </c>
      <c r="H246" s="4">
        <f>VLOOKUP(E246,Table1[[#All],[Type TRANSPORT]:[% répartition segment 1]],2,FALSE)</f>
        <v>0.3</v>
      </c>
      <c r="I246" s="4">
        <f>VLOOKUP(E246,Tableau2[[#All],[Type TRANSPORT]:[% répartition segment 2]],2,FALSE)</f>
        <v>0.7</v>
      </c>
      <c r="J246" s="20">
        <f>Indicateur[[#This Row],[% rep S1]]*Indicateur[[#This Row],[Taux segement 1]]*Indicateur[[#This Row],[Poids T]]*Indicateur[[#This Row],[Distance en KM]]</f>
        <v>2.4184224000000003</v>
      </c>
      <c r="K246" s="20">
        <f>+Indicateur[[#This Row],[% rep S2]]*Indicateur[[#This Row],[Taux Segement 2]]*Indicateur[[#This Row],[Poids T]]*Indicateur[[#This Row],[Distance en KM]]</f>
        <v>2.3771076840000003</v>
      </c>
      <c r="L246" s="20">
        <f>+Indicateur[[#This Row],[Bilan CO2 S2]]+Indicateur[[#This Row],[Bilan CO2 S1]]</f>
        <v>4.795530084000001</v>
      </c>
      <c r="M246" s="21">
        <v>125</v>
      </c>
      <c r="N246" s="5" t="s">
        <v>113</v>
      </c>
      <c r="O246" s="2" t="s">
        <v>114</v>
      </c>
      <c r="P246" s="2" t="s">
        <v>115</v>
      </c>
      <c r="Q246" s="2" t="s">
        <v>10</v>
      </c>
      <c r="R246" s="2" t="s">
        <v>11</v>
      </c>
      <c r="S246" s="2">
        <v>12</v>
      </c>
      <c r="T246" s="2" t="s">
        <v>12</v>
      </c>
      <c r="U246" s="6">
        <v>251.91900000000001</v>
      </c>
      <c r="V246" s="30">
        <f>(VLOOKUP(E246,Table1[#All],4,FALSE)*VLOOKUP(E246,Table1[[#All],[Type TRANSPORT]:[% répartition segment 1]],2,FALSE)+VLOOKUP(E246,Tableau2[#All],4,FALSE)*VLOOKUP(E246,Tableau2[[#All],[Type TRANSPORT]:[% répartition segment 2]],2,FALSE))*U246*C246/1000</f>
        <v>4.7955300840000001</v>
      </c>
    </row>
    <row r="247" spans="1:22" x14ac:dyDescent="0.3">
      <c r="A247" s="2">
        <v>1369761</v>
      </c>
      <c r="B247" s="12">
        <f>+VLOOKUP(Indicateur[[#This Row],[Numero OT]],[1]Raw_data!$D:$E,2,FALSE)</f>
        <v>44348</v>
      </c>
      <c r="C247" s="2">
        <v>200</v>
      </c>
      <c r="D247" s="2">
        <f t="shared" si="3"/>
        <v>0.2</v>
      </c>
      <c r="E247" s="2" t="s">
        <v>19</v>
      </c>
      <c r="F247" s="3">
        <f>+VLOOKUP(E247,Table1[#All],4,FALSE)</f>
        <v>0.16</v>
      </c>
      <c r="G247" s="3">
        <f>+VLOOKUP(E247,Tableau2[#All],4,FALSE)</f>
        <v>6.7400000000000002E-2</v>
      </c>
      <c r="H247" s="4">
        <f>VLOOKUP(E247,Table1[[#All],[Type TRANSPORT]:[% répartition segment 1]],2,FALSE)</f>
        <v>0.3</v>
      </c>
      <c r="I247" s="4">
        <f>VLOOKUP(E247,Tableau2[[#All],[Type TRANSPORT]:[% répartition segment 2]],2,FALSE)</f>
        <v>0.7</v>
      </c>
      <c r="J247" s="20">
        <f>Indicateur[[#This Row],[% rep S1]]*Indicateur[[#This Row],[Taux segement 1]]*Indicateur[[#This Row],[Poids T]]*Indicateur[[#This Row],[Distance en KM]]</f>
        <v>2.6701920000000001</v>
      </c>
      <c r="K247" s="20">
        <f>+Indicateur[[#This Row],[% rep S2]]*Indicateur[[#This Row],[Taux Segement 2]]*Indicateur[[#This Row],[Poids T]]*Indicateur[[#This Row],[Distance en KM]]</f>
        <v>2.6245762199999998</v>
      </c>
      <c r="L247" s="20">
        <f>+Indicateur[[#This Row],[Bilan CO2 S2]]+Indicateur[[#This Row],[Bilan CO2 S1]]</f>
        <v>5.2947682199999999</v>
      </c>
      <c r="M247" s="21">
        <v>158</v>
      </c>
      <c r="N247" s="5" t="s">
        <v>23</v>
      </c>
      <c r="O247" s="2" t="s">
        <v>24</v>
      </c>
      <c r="P247" s="2" t="s">
        <v>25</v>
      </c>
      <c r="Q247" s="2" t="s">
        <v>10</v>
      </c>
      <c r="R247" s="2" t="s">
        <v>11</v>
      </c>
      <c r="S247" s="2">
        <v>12</v>
      </c>
      <c r="T247" s="2" t="s">
        <v>12</v>
      </c>
      <c r="U247" s="6">
        <v>278.14499999999998</v>
      </c>
      <c r="V247" s="30">
        <f>(VLOOKUP(E247,Table1[#All],4,FALSE)*VLOOKUP(E247,Table1[[#All],[Type TRANSPORT]:[% répartition segment 1]],2,FALSE)+VLOOKUP(E247,Tableau2[#All],4,FALSE)*VLOOKUP(E247,Tableau2[[#All],[Type TRANSPORT]:[% répartition segment 2]],2,FALSE))*U247*C247/1000</f>
        <v>5.2947682199999999</v>
      </c>
    </row>
    <row r="248" spans="1:22" x14ac:dyDescent="0.3">
      <c r="A248" s="2">
        <v>1370412</v>
      </c>
      <c r="B248" s="12">
        <f>+VLOOKUP(Indicateur[[#This Row],[Numero OT]],[1]Raw_data!$D:$E,2,FALSE)</f>
        <v>44348</v>
      </c>
      <c r="C248" s="2">
        <v>300</v>
      </c>
      <c r="D248" s="2">
        <f t="shared" si="3"/>
        <v>0.3</v>
      </c>
      <c r="E248" s="2" t="s">
        <v>6</v>
      </c>
      <c r="F248" s="3">
        <f>+VLOOKUP(E248,Table1[#All],4,FALSE)</f>
        <v>0.16</v>
      </c>
      <c r="G248" s="3">
        <f>+VLOOKUP(E248,Tableau2[#All],4,FALSE)</f>
        <v>6.7400000000000002E-2</v>
      </c>
      <c r="H248" s="4">
        <f>VLOOKUP(E248,Table1[[#All],[Type TRANSPORT]:[% répartition segment 1]],2,FALSE)</f>
        <v>0.3</v>
      </c>
      <c r="I248" s="4">
        <f>VLOOKUP(E248,Tableau2[[#All],[Type TRANSPORT]:[% répartition segment 2]],2,FALSE)</f>
        <v>0.7</v>
      </c>
      <c r="J248" s="20">
        <f>Indicateur[[#This Row],[% rep S1]]*Indicateur[[#This Row],[Taux segement 1]]*Indicateur[[#This Row],[Poids T]]*Indicateur[[#This Row],[Distance en KM]]</f>
        <v>5.4804383999999997</v>
      </c>
      <c r="K248" s="20">
        <f>+Indicateur[[#This Row],[% rep S2]]*Indicateur[[#This Row],[Taux Segement 2]]*Indicateur[[#This Row],[Poids T]]*Indicateur[[#This Row],[Distance en KM]]</f>
        <v>5.386814244</v>
      </c>
      <c r="L248" s="20">
        <f>+Indicateur[[#This Row],[Bilan CO2 S2]]+Indicateur[[#This Row],[Bilan CO2 S1]]</f>
        <v>10.867252644000001</v>
      </c>
      <c r="M248" s="21">
        <v>166</v>
      </c>
      <c r="N248" s="5" t="s">
        <v>60</v>
      </c>
      <c r="O248" s="2" t="s">
        <v>61</v>
      </c>
      <c r="P248" s="2" t="s">
        <v>62</v>
      </c>
      <c r="Q248" s="2" t="s">
        <v>10</v>
      </c>
      <c r="R248" s="2" t="s">
        <v>11</v>
      </c>
      <c r="S248" s="2">
        <v>12</v>
      </c>
      <c r="T248" s="2" t="s">
        <v>12</v>
      </c>
      <c r="U248" s="6">
        <v>380.58600000000001</v>
      </c>
      <c r="V248" s="30">
        <f>(VLOOKUP(E248,Table1[#All],4,FALSE)*VLOOKUP(E248,Table1[[#All],[Type TRANSPORT]:[% répartition segment 1]],2,FALSE)+VLOOKUP(E248,Tableau2[#All],4,FALSE)*VLOOKUP(E248,Tableau2[[#All],[Type TRANSPORT]:[% répartition segment 2]],2,FALSE))*U248*C248/1000</f>
        <v>10.867252644000001</v>
      </c>
    </row>
    <row r="249" spans="1:22" x14ac:dyDescent="0.3">
      <c r="A249" s="2">
        <v>1369760</v>
      </c>
      <c r="B249" s="12">
        <f>+VLOOKUP(Indicateur[[#This Row],[Numero OT]],[1]Raw_data!$D:$E,2,FALSE)</f>
        <v>44348</v>
      </c>
      <c r="C249" s="2">
        <v>300</v>
      </c>
      <c r="D249" s="2">
        <f t="shared" si="3"/>
        <v>0.3</v>
      </c>
      <c r="E249" s="2" t="s">
        <v>19</v>
      </c>
      <c r="F249" s="3">
        <f>+VLOOKUP(E249,Table1[#All],4,FALSE)</f>
        <v>0.16</v>
      </c>
      <c r="G249" s="3">
        <f>+VLOOKUP(E249,Tableau2[#All],4,FALSE)</f>
        <v>6.7400000000000002E-2</v>
      </c>
      <c r="H249" s="4">
        <f>VLOOKUP(E249,Table1[[#All],[Type TRANSPORT]:[% répartition segment 1]],2,FALSE)</f>
        <v>0.3</v>
      </c>
      <c r="I249" s="4">
        <f>VLOOKUP(E249,Tableau2[[#All],[Type TRANSPORT]:[% répartition segment 2]],2,FALSE)</f>
        <v>0.7</v>
      </c>
      <c r="J249" s="20">
        <f>Indicateur[[#This Row],[% rep S1]]*Indicateur[[#This Row],[Taux segement 1]]*Indicateur[[#This Row],[Poids T]]*Indicateur[[#This Row],[Distance en KM]]</f>
        <v>3.6040031999999997</v>
      </c>
      <c r="K249" s="20">
        <f>+Indicateur[[#This Row],[% rep S2]]*Indicateur[[#This Row],[Taux Segement 2]]*Indicateur[[#This Row],[Poids T]]*Indicateur[[#This Row],[Distance en KM]]</f>
        <v>3.5424348119999998</v>
      </c>
      <c r="L249" s="20">
        <f>+Indicateur[[#This Row],[Bilan CO2 S2]]+Indicateur[[#This Row],[Bilan CO2 S1]]</f>
        <v>7.1464380119999991</v>
      </c>
      <c r="M249" s="21">
        <v>158</v>
      </c>
      <c r="N249" s="5" t="s">
        <v>125</v>
      </c>
      <c r="O249" s="2" t="s">
        <v>126</v>
      </c>
      <c r="P249" s="2" t="s">
        <v>127</v>
      </c>
      <c r="Q249" s="2" t="s">
        <v>10</v>
      </c>
      <c r="R249" s="2" t="s">
        <v>11</v>
      </c>
      <c r="S249" s="2">
        <v>12</v>
      </c>
      <c r="T249" s="2" t="s">
        <v>12</v>
      </c>
      <c r="U249" s="6">
        <v>250.27799999999999</v>
      </c>
      <c r="V249" s="30">
        <f>(VLOOKUP(E249,Table1[#All],4,FALSE)*VLOOKUP(E249,Table1[[#All],[Type TRANSPORT]:[% répartition segment 1]],2,FALSE)+VLOOKUP(E249,Tableau2[#All],4,FALSE)*VLOOKUP(E249,Tableau2[[#All],[Type TRANSPORT]:[% répartition segment 2]],2,FALSE))*U249*C249/1000</f>
        <v>7.146438012</v>
      </c>
    </row>
    <row r="250" spans="1:22" x14ac:dyDescent="0.3">
      <c r="A250" s="2">
        <v>1369762</v>
      </c>
      <c r="B250" s="12">
        <f>+VLOOKUP(Indicateur[[#This Row],[Numero OT]],[1]Raw_data!$D:$E,2,FALSE)</f>
        <v>44348</v>
      </c>
      <c r="C250" s="2">
        <v>200</v>
      </c>
      <c r="D250" s="2">
        <f t="shared" si="3"/>
        <v>0.2</v>
      </c>
      <c r="E250" s="2" t="s">
        <v>19</v>
      </c>
      <c r="F250" s="3">
        <f>+VLOOKUP(E250,Table1[#All],4,FALSE)</f>
        <v>0.16</v>
      </c>
      <c r="G250" s="3">
        <f>+VLOOKUP(E250,Tableau2[#All],4,FALSE)</f>
        <v>6.7400000000000002E-2</v>
      </c>
      <c r="H250" s="4">
        <f>VLOOKUP(E250,Table1[[#All],[Type TRANSPORT]:[% répartition segment 1]],2,FALSE)</f>
        <v>0.3</v>
      </c>
      <c r="I250" s="4">
        <f>VLOOKUP(E250,Tableau2[[#All],[Type TRANSPORT]:[% répartition segment 2]],2,FALSE)</f>
        <v>0.7</v>
      </c>
      <c r="J250" s="20">
        <f>Indicateur[[#This Row],[% rep S1]]*Indicateur[[#This Row],[Taux segement 1]]*Indicateur[[#This Row],[Poids T]]*Indicateur[[#This Row],[Distance en KM]]</f>
        <v>2.4772128000000002</v>
      </c>
      <c r="K250" s="20">
        <f>+Indicateur[[#This Row],[% rep S2]]*Indicateur[[#This Row],[Taux Segement 2]]*Indicateur[[#This Row],[Poids T]]*Indicateur[[#This Row],[Distance en KM]]</f>
        <v>2.4348937479999999</v>
      </c>
      <c r="L250" s="20">
        <f>+Indicateur[[#This Row],[Bilan CO2 S2]]+Indicateur[[#This Row],[Bilan CO2 S1]]</f>
        <v>4.9121065480000006</v>
      </c>
      <c r="M250" s="21">
        <v>131</v>
      </c>
      <c r="N250" s="5" t="s">
        <v>191</v>
      </c>
      <c r="O250" s="2" t="s">
        <v>192</v>
      </c>
      <c r="P250" s="2" t="s">
        <v>193</v>
      </c>
      <c r="Q250" s="2" t="s">
        <v>10</v>
      </c>
      <c r="R250" s="2" t="s">
        <v>11</v>
      </c>
      <c r="S250" s="2">
        <v>12</v>
      </c>
      <c r="T250" s="2" t="s">
        <v>12</v>
      </c>
      <c r="U250" s="6">
        <v>258.04300000000001</v>
      </c>
      <c r="V250" s="30">
        <f>(VLOOKUP(E250,Table1[#All],4,FALSE)*VLOOKUP(E250,Table1[[#All],[Type TRANSPORT]:[% répartition segment 1]],2,FALSE)+VLOOKUP(E250,Tableau2[#All],4,FALSE)*VLOOKUP(E250,Tableau2[[#All],[Type TRANSPORT]:[% répartition segment 2]],2,FALSE))*U250*C250/1000</f>
        <v>4.9121065479999997</v>
      </c>
    </row>
    <row r="251" spans="1:22" x14ac:dyDescent="0.3">
      <c r="A251" s="2">
        <v>1370143</v>
      </c>
      <c r="B251" s="12">
        <f>+VLOOKUP(Indicateur[[#This Row],[Numero OT]],[1]Raw_data!$D:$E,2,FALSE)</f>
        <v>44348</v>
      </c>
      <c r="C251" s="2">
        <v>60</v>
      </c>
      <c r="D251" s="2">
        <f t="shared" si="3"/>
        <v>0.06</v>
      </c>
      <c r="E251" s="2" t="s">
        <v>6</v>
      </c>
      <c r="F251" s="3">
        <f>+VLOOKUP(E251,Table1[#All],4,FALSE)</f>
        <v>0.16</v>
      </c>
      <c r="G251" s="3">
        <f>+VLOOKUP(E251,Tableau2[#All],4,FALSE)</f>
        <v>6.7400000000000002E-2</v>
      </c>
      <c r="H251" s="4">
        <f>VLOOKUP(E251,Table1[[#All],[Type TRANSPORT]:[% répartition segment 1]],2,FALSE)</f>
        <v>0.3</v>
      </c>
      <c r="I251" s="4">
        <f>VLOOKUP(E251,Tableau2[[#All],[Type TRANSPORT]:[% répartition segment 2]],2,FALSE)</f>
        <v>0.7</v>
      </c>
      <c r="J251" s="20">
        <f>Indicateur[[#This Row],[% rep S1]]*Indicateur[[#This Row],[Taux segement 1]]*Indicateur[[#This Row],[Poids T]]*Indicateur[[#This Row],[Distance en KM]]</f>
        <v>2.23001856</v>
      </c>
      <c r="K251" s="20">
        <f>+Indicateur[[#This Row],[% rep S2]]*Indicateur[[#This Row],[Taux Segement 2]]*Indicateur[[#This Row],[Poids T]]*Indicateur[[#This Row],[Distance en KM]]</f>
        <v>2.1919224096000001</v>
      </c>
      <c r="L251" s="20">
        <f>+Indicateur[[#This Row],[Bilan CO2 S2]]+Indicateur[[#This Row],[Bilan CO2 S1]]</f>
        <v>4.4219409695999996</v>
      </c>
      <c r="M251" s="21">
        <v>200</v>
      </c>
      <c r="N251" s="5" t="s">
        <v>414</v>
      </c>
      <c r="O251" s="2" t="s">
        <v>93</v>
      </c>
      <c r="P251" s="2" t="s">
        <v>415</v>
      </c>
      <c r="Q251" s="2" t="s">
        <v>397</v>
      </c>
      <c r="R251" s="2" t="s">
        <v>64</v>
      </c>
      <c r="S251" s="2">
        <v>16</v>
      </c>
      <c r="T251" s="2" t="s">
        <v>398</v>
      </c>
      <c r="U251" s="6">
        <v>774.31200000000001</v>
      </c>
      <c r="V251" s="30">
        <f>(VLOOKUP(E251,Table1[#All],4,FALSE)*VLOOKUP(E251,Table1[[#All],[Type TRANSPORT]:[% répartition segment 1]],2,FALSE)+VLOOKUP(E251,Tableau2[#All],4,FALSE)*VLOOKUP(E251,Tableau2[[#All],[Type TRANSPORT]:[% répartition segment 2]],2,FALSE))*U251*C251/1000</f>
        <v>4.4219409696000005</v>
      </c>
    </row>
    <row r="252" spans="1:22" x14ac:dyDescent="0.3">
      <c r="A252" s="2">
        <v>1370254</v>
      </c>
      <c r="B252" s="12">
        <f>+VLOOKUP(Indicateur[[#This Row],[Numero OT]],[1]Raw_data!$D:$E,2,FALSE)</f>
        <v>44348</v>
      </c>
      <c r="C252" s="2">
        <v>200</v>
      </c>
      <c r="D252" s="2">
        <f t="shared" si="3"/>
        <v>0.2</v>
      </c>
      <c r="E252" s="2" t="s">
        <v>13</v>
      </c>
      <c r="F252" s="3">
        <f>+VLOOKUP(E252,Table1[#All],4,FALSE)</f>
        <v>0.24099999999999999</v>
      </c>
      <c r="G252" s="3">
        <v>0.24099999999999999</v>
      </c>
      <c r="H252" s="4">
        <f>VLOOKUP(E252,Table1[[#All],[Type TRANSPORT]:[% répartition segment 1]],2,FALSE)</f>
        <v>1</v>
      </c>
      <c r="I252" s="4">
        <f>VLOOKUP(E252,Tableau2[[#All],[Type TRANSPORT]:[% répartition segment 2]],2,FALSE)</f>
        <v>0</v>
      </c>
      <c r="J252" s="20">
        <f>Indicateur[[#This Row],[% rep S1]]*Indicateur[[#This Row],[Taux segement 1]]*Indicateur[[#This Row],[Poids T]]*Indicateur[[#This Row],[Distance en KM]]</f>
        <v>2.4624416</v>
      </c>
      <c r="K252" s="20">
        <f>+Indicateur[[#This Row],[% rep S2]]*Indicateur[[#This Row],[Taux Segement 2]]*Indicateur[[#This Row],[Poids T]]*Indicateur[[#This Row],[Distance en KM]]</f>
        <v>0</v>
      </c>
      <c r="L252" s="20">
        <f>+Indicateur[[#This Row],[Bilan CO2 S2]]+Indicateur[[#This Row],[Bilan CO2 S1]]</f>
        <v>2.4624416</v>
      </c>
      <c r="M252" s="21">
        <v>80</v>
      </c>
      <c r="N252" s="5" t="s">
        <v>214</v>
      </c>
      <c r="O252" s="2" t="s">
        <v>11</v>
      </c>
      <c r="P252" s="2" t="s">
        <v>215</v>
      </c>
      <c r="Q252" s="2" t="s">
        <v>98</v>
      </c>
      <c r="R252" s="2" t="s">
        <v>99</v>
      </c>
      <c r="S252" s="2">
        <v>12</v>
      </c>
      <c r="T252" s="2" t="s">
        <v>100</v>
      </c>
      <c r="U252" s="6">
        <v>51.088000000000001</v>
      </c>
      <c r="V252" s="30">
        <f>(VLOOKUP(E252,Table1[#All],4,FALSE)*VLOOKUP(E252,Table1[[#All],[Type TRANSPORT]:[% répartition segment 1]],2,FALSE)+VLOOKUP(E252,Tableau2[#All],4,FALSE)*VLOOKUP(E252,Tableau2[[#All],[Type TRANSPORT]:[% répartition segment 2]],2,FALSE))*U252*C252/1000</f>
        <v>2.4624416</v>
      </c>
    </row>
    <row r="253" spans="1:22" x14ac:dyDescent="0.3">
      <c r="A253" s="2">
        <v>1370844</v>
      </c>
      <c r="B253" s="12">
        <f>+VLOOKUP(Indicateur[[#This Row],[Numero OT]],[1]Raw_data!$D:$E,2,FALSE)</f>
        <v>44349</v>
      </c>
      <c r="C253" s="2">
        <v>300</v>
      </c>
      <c r="D253" s="2">
        <f t="shared" si="3"/>
        <v>0.3</v>
      </c>
      <c r="E253" s="2" t="s">
        <v>13</v>
      </c>
      <c r="F253" s="3">
        <f>+VLOOKUP(E253,Table1[#All],4,FALSE)</f>
        <v>0.24099999999999999</v>
      </c>
      <c r="G253" s="3">
        <v>0.24099999999999999</v>
      </c>
      <c r="H253" s="4">
        <f>VLOOKUP(E253,Table1[[#All],[Type TRANSPORT]:[% répartition segment 1]],2,FALSE)</f>
        <v>1</v>
      </c>
      <c r="I253" s="4">
        <f>VLOOKUP(E253,Tableau2[[#All],[Type TRANSPORT]:[% répartition segment 2]],2,FALSE)</f>
        <v>0</v>
      </c>
      <c r="J253" s="20">
        <f>Indicateur[[#This Row],[% rep S1]]*Indicateur[[#This Row],[Taux segement 1]]*Indicateur[[#This Row],[Poids T]]*Indicateur[[#This Row],[Distance en KM]]</f>
        <v>3.7776026999999996</v>
      </c>
      <c r="K253" s="20">
        <f>+Indicateur[[#This Row],[% rep S2]]*Indicateur[[#This Row],[Taux Segement 2]]*Indicateur[[#This Row],[Poids T]]*Indicateur[[#This Row],[Distance en KM]]</f>
        <v>0</v>
      </c>
      <c r="L253" s="20">
        <f>+Indicateur[[#This Row],[Bilan CO2 S2]]+Indicateur[[#This Row],[Bilan CO2 S1]]</f>
        <v>3.7776026999999996</v>
      </c>
      <c r="M253" s="21">
        <v>80</v>
      </c>
      <c r="N253" s="5" t="s">
        <v>409</v>
      </c>
      <c r="O253" s="2" t="s">
        <v>99</v>
      </c>
      <c r="P253" s="2" t="s">
        <v>410</v>
      </c>
      <c r="Q253" s="2" t="s">
        <v>10</v>
      </c>
      <c r="R253" s="2" t="s">
        <v>11</v>
      </c>
      <c r="S253" s="2">
        <v>12</v>
      </c>
      <c r="T253" s="2" t="s">
        <v>12</v>
      </c>
      <c r="U253" s="6">
        <v>52.249000000000002</v>
      </c>
      <c r="V253" s="30">
        <f>(VLOOKUP(E253,Table1[#All],4,FALSE)*VLOOKUP(E253,Table1[[#All],[Type TRANSPORT]:[% répartition segment 1]],2,FALSE)+VLOOKUP(E253,Tableau2[#All],4,FALSE)*VLOOKUP(E253,Tableau2[[#All],[Type TRANSPORT]:[% répartition segment 2]],2,FALSE))*U253*C253/1000</f>
        <v>3.7776027000000005</v>
      </c>
    </row>
    <row r="254" spans="1:22" x14ac:dyDescent="0.3">
      <c r="A254" s="2">
        <v>1370989</v>
      </c>
      <c r="B254" s="12">
        <f>+VLOOKUP(Indicateur[[#This Row],[Numero OT]],[1]Raw_data!$D:$E,2,FALSE)</f>
        <v>44349</v>
      </c>
      <c r="C254" s="2">
        <v>300</v>
      </c>
      <c r="D254" s="2">
        <f t="shared" si="3"/>
        <v>0.3</v>
      </c>
      <c r="E254" s="2" t="s">
        <v>13</v>
      </c>
      <c r="F254" s="3">
        <f>+VLOOKUP(E254,Table1[#All],4,FALSE)</f>
        <v>0.24099999999999999</v>
      </c>
      <c r="G254" s="3">
        <v>0.378</v>
      </c>
      <c r="H254" s="4">
        <f>VLOOKUP(E254,Table1[[#All],[Type TRANSPORT]:[% répartition segment 1]],2,FALSE)</f>
        <v>1</v>
      </c>
      <c r="I254" s="4">
        <f>VLOOKUP(E254,Tableau2[[#All],[Type TRANSPORT]:[% répartition segment 2]],2,FALSE)</f>
        <v>0</v>
      </c>
      <c r="J254" s="20">
        <f>Indicateur[[#This Row],[% rep S1]]*Indicateur[[#This Row],[Taux segement 1]]*Indicateur[[#This Row],[Poids T]]*Indicateur[[#This Row],[Distance en KM]]</f>
        <v>3.6936623999999996</v>
      </c>
      <c r="K254" s="20">
        <f>+Indicateur[[#This Row],[% rep S2]]*Indicateur[[#This Row],[Taux Segement 2]]*Indicateur[[#This Row],[Poids T]]*Indicateur[[#This Row],[Distance en KM]]</f>
        <v>0</v>
      </c>
      <c r="L254" s="20">
        <f>+Indicateur[[#This Row],[Bilan CO2 S2]]+Indicateur[[#This Row],[Bilan CO2 S1]]</f>
        <v>3.6936623999999996</v>
      </c>
      <c r="M254" s="21">
        <v>80</v>
      </c>
      <c r="N254" s="5" t="s">
        <v>214</v>
      </c>
      <c r="O254" s="2" t="s">
        <v>11</v>
      </c>
      <c r="P254" s="2" t="s">
        <v>215</v>
      </c>
      <c r="Q254" s="2" t="s">
        <v>98</v>
      </c>
      <c r="R254" s="2" t="s">
        <v>99</v>
      </c>
      <c r="S254" s="2">
        <v>12</v>
      </c>
      <c r="T254" s="2" t="s">
        <v>100</v>
      </c>
      <c r="U254" s="6">
        <v>51.088000000000001</v>
      </c>
      <c r="V254" s="30">
        <f>(VLOOKUP(E254,Table1[#All],4,FALSE)*VLOOKUP(E254,Table1[[#All],[Type TRANSPORT]:[% répartition segment 1]],2,FALSE)+VLOOKUP(E254,Tableau2[#All],4,FALSE)*VLOOKUP(E254,Tableau2[[#All],[Type TRANSPORT]:[% répartition segment 2]],2,FALSE))*U254*C254/1000</f>
        <v>3.6936624</v>
      </c>
    </row>
    <row r="255" spans="1:22" x14ac:dyDescent="0.3">
      <c r="A255" s="2">
        <v>1371122</v>
      </c>
      <c r="B255" s="12">
        <f>+VLOOKUP(Indicateur[[#This Row],[Numero OT]],[1]Raw_data!$D:$E,2,FALSE)</f>
        <v>44349</v>
      </c>
      <c r="C255" s="2">
        <v>300</v>
      </c>
      <c r="D255" s="2">
        <f t="shared" si="3"/>
        <v>0.3</v>
      </c>
      <c r="E255" s="2" t="s">
        <v>13</v>
      </c>
      <c r="F255" s="3">
        <f>+VLOOKUP(E255,Table1[#All],4,FALSE)</f>
        <v>0.24099999999999999</v>
      </c>
      <c r="G255" s="3">
        <v>0.24099999999999999</v>
      </c>
      <c r="H255" s="4">
        <f>VLOOKUP(E255,Table1[[#All],[Type TRANSPORT]:[% répartition segment 1]],2,FALSE)</f>
        <v>1</v>
      </c>
      <c r="I255" s="4">
        <f>VLOOKUP(E255,Tableau2[[#All],[Type TRANSPORT]:[% répartition segment 2]],2,FALSE)</f>
        <v>0</v>
      </c>
      <c r="J255" s="20">
        <f>Indicateur[[#This Row],[% rep S1]]*Indicateur[[#This Row],[Taux segement 1]]*Indicateur[[#This Row],[Poids T]]*Indicateur[[#This Row],[Distance en KM]]</f>
        <v>5.1770414999999996</v>
      </c>
      <c r="K255" s="20">
        <f>+Indicateur[[#This Row],[% rep S2]]*Indicateur[[#This Row],[Taux Segement 2]]*Indicateur[[#This Row],[Poids T]]*Indicateur[[#This Row],[Distance en KM]]</f>
        <v>0</v>
      </c>
      <c r="L255" s="20">
        <f>+Indicateur[[#This Row],[Bilan CO2 S2]]+Indicateur[[#This Row],[Bilan CO2 S1]]</f>
        <v>5.1770414999999996</v>
      </c>
      <c r="M255" s="21">
        <v>80</v>
      </c>
      <c r="N255" s="5" t="s">
        <v>214</v>
      </c>
      <c r="O255" s="2" t="s">
        <v>11</v>
      </c>
      <c r="P255" s="2" t="s">
        <v>215</v>
      </c>
      <c r="Q255" s="2" t="s">
        <v>275</v>
      </c>
      <c r="R255" s="2" t="s">
        <v>276</v>
      </c>
      <c r="S255" s="2">
        <v>20</v>
      </c>
      <c r="T255" s="2" t="s">
        <v>277</v>
      </c>
      <c r="U255" s="6">
        <v>71.605000000000004</v>
      </c>
      <c r="V255" s="30">
        <f>(VLOOKUP(E255,Table1[#All],4,FALSE)*VLOOKUP(E255,Table1[[#All],[Type TRANSPORT]:[% répartition segment 1]],2,FALSE)+VLOOKUP(E255,Tableau2[#All],4,FALSE)*VLOOKUP(E255,Tableau2[[#All],[Type TRANSPORT]:[% répartition segment 2]],2,FALSE))*U255*C255/1000</f>
        <v>5.1770415000000005</v>
      </c>
    </row>
    <row r="256" spans="1:22" x14ac:dyDescent="0.3">
      <c r="A256" s="2">
        <v>1371124</v>
      </c>
      <c r="B256" s="12">
        <f>+VLOOKUP(Indicateur[[#This Row],[Numero OT]],[1]Raw_data!$D:$E,2,FALSE)</f>
        <v>44349</v>
      </c>
      <c r="C256" s="2">
        <v>300</v>
      </c>
      <c r="D256" s="2">
        <f t="shared" si="3"/>
        <v>0.3</v>
      </c>
      <c r="E256" s="2" t="s">
        <v>13</v>
      </c>
      <c r="F256" s="3">
        <f>+VLOOKUP(E256,Table1[#All],4,FALSE)</f>
        <v>0.24099999999999999</v>
      </c>
      <c r="G256" s="3">
        <v>0.24099999999999999</v>
      </c>
      <c r="H256" s="4">
        <f>VLOOKUP(E256,Table1[[#All],[Type TRANSPORT]:[% répartition segment 1]],2,FALSE)</f>
        <v>1</v>
      </c>
      <c r="I256" s="4">
        <f>VLOOKUP(E256,Tableau2[[#All],[Type TRANSPORT]:[% répartition segment 2]],2,FALSE)</f>
        <v>0</v>
      </c>
      <c r="J256" s="20">
        <f>Indicateur[[#This Row],[% rep S1]]*Indicateur[[#This Row],[Taux segement 1]]*Indicateur[[#This Row],[Poids T]]*Indicateur[[#This Row],[Distance en KM]]</f>
        <v>5.6857442999999996</v>
      </c>
      <c r="K256" s="20">
        <f>+Indicateur[[#This Row],[% rep S2]]*Indicateur[[#This Row],[Taux Segement 2]]*Indicateur[[#This Row],[Poids T]]*Indicateur[[#This Row],[Distance en KM]]</f>
        <v>0</v>
      </c>
      <c r="L256" s="20">
        <f>+Indicateur[[#This Row],[Bilan CO2 S2]]+Indicateur[[#This Row],[Bilan CO2 S1]]</f>
        <v>5.6857442999999996</v>
      </c>
      <c r="M256" s="21">
        <v>80</v>
      </c>
      <c r="N256" s="5" t="s">
        <v>214</v>
      </c>
      <c r="O256" s="2" t="s">
        <v>11</v>
      </c>
      <c r="P256" s="2" t="s">
        <v>215</v>
      </c>
      <c r="Q256" s="2" t="s">
        <v>278</v>
      </c>
      <c r="R256" s="2" t="s">
        <v>279</v>
      </c>
      <c r="S256" s="2">
        <v>18</v>
      </c>
      <c r="T256" s="2" t="s">
        <v>280</v>
      </c>
      <c r="U256" s="6">
        <v>78.641000000000005</v>
      </c>
      <c r="V256" s="30">
        <f>(VLOOKUP(E256,Table1[#All],4,FALSE)*VLOOKUP(E256,Table1[[#All],[Type TRANSPORT]:[% répartition segment 1]],2,FALSE)+VLOOKUP(E256,Tableau2[#All],4,FALSE)*VLOOKUP(E256,Tableau2[[#All],[Type TRANSPORT]:[% répartition segment 2]],2,FALSE))*U256*C256/1000</f>
        <v>5.6857443000000005</v>
      </c>
    </row>
    <row r="257" spans="1:22" x14ac:dyDescent="0.3">
      <c r="A257" s="2">
        <v>1370373</v>
      </c>
      <c r="B257" s="12">
        <f>+VLOOKUP(Indicateur[[#This Row],[Numero OT]],[1]Raw_data!$D:$E,2,FALSE)</f>
        <v>44350</v>
      </c>
      <c r="C257" s="2">
        <v>200</v>
      </c>
      <c r="D257" s="2">
        <f t="shared" si="3"/>
        <v>0.2</v>
      </c>
      <c r="E257" s="2" t="s">
        <v>6</v>
      </c>
      <c r="F257" s="3">
        <f>+VLOOKUP(E257,Table1[#All],4,FALSE)</f>
        <v>0.16</v>
      </c>
      <c r="G257" s="3">
        <f>+VLOOKUP(E257,Tableau2[#All],4,FALSE)</f>
        <v>6.7400000000000002E-2</v>
      </c>
      <c r="H257" s="4">
        <f>VLOOKUP(E257,Table1[[#All],[Type TRANSPORT]:[% répartition segment 1]],2,FALSE)</f>
        <v>0.3</v>
      </c>
      <c r="I257" s="4">
        <f>VLOOKUP(E257,Tableau2[[#All],[Type TRANSPORT]:[% répartition segment 2]],2,FALSE)</f>
        <v>0.7</v>
      </c>
      <c r="J257" s="20">
        <f>Indicateur[[#This Row],[% rep S1]]*Indicateur[[#This Row],[Taux segement 1]]*Indicateur[[#This Row],[Poids T]]*Indicateur[[#This Row],[Distance en KM]]</f>
        <v>5.1986496000000004</v>
      </c>
      <c r="K257" s="20">
        <f>+Indicateur[[#This Row],[% rep S2]]*Indicateur[[#This Row],[Taux Segement 2]]*Indicateur[[#This Row],[Poids T]]*Indicateur[[#This Row],[Distance en KM]]</f>
        <v>5.1098393359999994</v>
      </c>
      <c r="L257" s="20">
        <f>+Indicateur[[#This Row],[Bilan CO2 S2]]+Indicateur[[#This Row],[Bilan CO2 S1]]</f>
        <v>10.308488936</v>
      </c>
      <c r="M257" s="21">
        <v>196</v>
      </c>
      <c r="N257" s="5" t="s">
        <v>35</v>
      </c>
      <c r="O257" s="2" t="s">
        <v>36</v>
      </c>
      <c r="P257" s="2" t="s">
        <v>37</v>
      </c>
      <c r="Q257" s="2" t="s">
        <v>10</v>
      </c>
      <c r="R257" s="2" t="s">
        <v>11</v>
      </c>
      <c r="S257" s="2">
        <v>12</v>
      </c>
      <c r="T257" s="2" t="s">
        <v>12</v>
      </c>
      <c r="U257" s="6">
        <v>541.52599999999995</v>
      </c>
      <c r="V257" s="30">
        <f>(VLOOKUP(E257,Table1[#All],4,FALSE)*VLOOKUP(E257,Table1[[#All],[Type TRANSPORT]:[% répartition segment 1]],2,FALSE)+VLOOKUP(E257,Tableau2[#All],4,FALSE)*VLOOKUP(E257,Tableau2[[#All],[Type TRANSPORT]:[% répartition segment 2]],2,FALSE))*U257*C257/1000</f>
        <v>10.308488936</v>
      </c>
    </row>
    <row r="258" spans="1:22" x14ac:dyDescent="0.3">
      <c r="A258" s="2">
        <v>1370374</v>
      </c>
      <c r="B258" s="12">
        <f>+VLOOKUP(Indicateur[[#This Row],[Numero OT]],[1]Raw_data!$D:$E,2,FALSE)</f>
        <v>44350</v>
      </c>
      <c r="C258" s="2">
        <v>200</v>
      </c>
      <c r="D258" s="2">
        <f t="shared" ref="D258:D321" si="4">+C258/1000</f>
        <v>0.2</v>
      </c>
      <c r="E258" s="2" t="s">
        <v>6</v>
      </c>
      <c r="F258" s="3">
        <f>+VLOOKUP(E258,Table1[#All],4,FALSE)</f>
        <v>0.16</v>
      </c>
      <c r="G258" s="3">
        <f>+VLOOKUP(E258,Tableau2[#All],4,FALSE)</f>
        <v>6.7400000000000002E-2</v>
      </c>
      <c r="H258" s="4">
        <f>VLOOKUP(E258,Table1[[#All],[Type TRANSPORT]:[% répartition segment 1]],2,FALSE)</f>
        <v>0.3</v>
      </c>
      <c r="I258" s="4">
        <f>VLOOKUP(E258,Tableau2[[#All],[Type TRANSPORT]:[% répartition segment 2]],2,FALSE)</f>
        <v>0.7</v>
      </c>
      <c r="J258" s="20">
        <f>Indicateur[[#This Row],[% rep S1]]*Indicateur[[#This Row],[Taux segement 1]]*Indicateur[[#This Row],[Poids T]]*Indicateur[[#This Row],[Distance en KM]]</f>
        <v>2.5569888000000005</v>
      </c>
      <c r="K258" s="20">
        <f>+Indicateur[[#This Row],[% rep S2]]*Indicateur[[#This Row],[Taux Segement 2]]*Indicateur[[#This Row],[Poids T]]*Indicateur[[#This Row],[Distance en KM]]</f>
        <v>2.5133069080000001</v>
      </c>
      <c r="L258" s="20">
        <f>+Indicateur[[#This Row],[Bilan CO2 S2]]+Indicateur[[#This Row],[Bilan CO2 S1]]</f>
        <v>5.0702957080000006</v>
      </c>
      <c r="M258" s="21">
        <v>158</v>
      </c>
      <c r="N258" s="5" t="s">
        <v>78</v>
      </c>
      <c r="O258" s="2" t="s">
        <v>27</v>
      </c>
      <c r="P258" s="2" t="s">
        <v>79</v>
      </c>
      <c r="Q258" s="2" t="s">
        <v>10</v>
      </c>
      <c r="R258" s="2" t="s">
        <v>11</v>
      </c>
      <c r="S258" s="2">
        <v>12</v>
      </c>
      <c r="T258" s="2" t="s">
        <v>12</v>
      </c>
      <c r="U258" s="6">
        <v>266.35300000000001</v>
      </c>
      <c r="V258" s="30">
        <f>(VLOOKUP(E258,Table1[#All],4,FALSE)*VLOOKUP(E258,Table1[[#All],[Type TRANSPORT]:[% répartition segment 1]],2,FALSE)+VLOOKUP(E258,Tableau2[#All],4,FALSE)*VLOOKUP(E258,Tableau2[[#All],[Type TRANSPORT]:[% répartition segment 2]],2,FALSE))*U258*C258/1000</f>
        <v>5.0702957080000006</v>
      </c>
    </row>
    <row r="259" spans="1:22" x14ac:dyDescent="0.3">
      <c r="A259" s="2">
        <v>1370830</v>
      </c>
      <c r="B259" s="12">
        <f>+VLOOKUP(Indicateur[[#This Row],[Numero OT]],[1]Raw_data!$D:$E,2,FALSE)</f>
        <v>44350</v>
      </c>
      <c r="C259" s="2">
        <v>300</v>
      </c>
      <c r="D259" s="2">
        <f t="shared" si="4"/>
        <v>0.3</v>
      </c>
      <c r="E259" s="2" t="s">
        <v>19</v>
      </c>
      <c r="F259" s="3">
        <f>+VLOOKUP(E259,Table1[#All],4,FALSE)</f>
        <v>0.16</v>
      </c>
      <c r="G259" s="3">
        <f>+VLOOKUP(E259,Tableau2[#All],4,FALSE)</f>
        <v>6.7400000000000002E-2</v>
      </c>
      <c r="H259" s="4">
        <f>VLOOKUP(E259,Table1[[#All],[Type TRANSPORT]:[% répartition segment 1]],2,FALSE)</f>
        <v>0.3</v>
      </c>
      <c r="I259" s="4">
        <f>VLOOKUP(E259,Tableau2[[#All],[Type TRANSPORT]:[% répartition segment 2]],2,FALSE)</f>
        <v>0.7</v>
      </c>
      <c r="J259" s="20">
        <f>Indicateur[[#This Row],[% rep S1]]*Indicateur[[#This Row],[Taux segement 1]]*Indicateur[[#This Row],[Poids T]]*Indicateur[[#This Row],[Distance en KM]]</f>
        <v>3.6276336000000002</v>
      </c>
      <c r="K259" s="20">
        <f>+Indicateur[[#This Row],[% rep S2]]*Indicateur[[#This Row],[Taux Segement 2]]*Indicateur[[#This Row],[Poids T]]*Indicateur[[#This Row],[Distance en KM]]</f>
        <v>3.565661526</v>
      </c>
      <c r="L259" s="20">
        <f>+Indicateur[[#This Row],[Bilan CO2 S2]]+Indicateur[[#This Row],[Bilan CO2 S1]]</f>
        <v>7.1932951260000006</v>
      </c>
      <c r="M259" s="21">
        <v>206</v>
      </c>
      <c r="N259" s="5" t="s">
        <v>113</v>
      </c>
      <c r="O259" s="2" t="s">
        <v>114</v>
      </c>
      <c r="P259" s="2" t="s">
        <v>115</v>
      </c>
      <c r="Q259" s="2" t="s">
        <v>10</v>
      </c>
      <c r="R259" s="2" t="s">
        <v>11</v>
      </c>
      <c r="S259" s="2">
        <v>12</v>
      </c>
      <c r="T259" s="2" t="s">
        <v>12</v>
      </c>
      <c r="U259" s="6">
        <v>251.91900000000001</v>
      </c>
      <c r="V259" s="30">
        <f>(VLOOKUP(E259,Table1[#All],4,FALSE)*VLOOKUP(E259,Table1[[#All],[Type TRANSPORT]:[% répartition segment 1]],2,FALSE)+VLOOKUP(E259,Tableau2[#All],4,FALSE)*VLOOKUP(E259,Tableau2[[#All],[Type TRANSPORT]:[% répartition segment 2]],2,FALSE))*U259*C259/1000</f>
        <v>7.1932951259999998</v>
      </c>
    </row>
    <row r="260" spans="1:22" x14ac:dyDescent="0.3">
      <c r="A260" s="2">
        <v>1371811</v>
      </c>
      <c r="B260" s="12">
        <f>+VLOOKUP(Indicateur[[#This Row],[Numero OT]],[1]Raw_data!$D:$E,2,FALSE)</f>
        <v>44350</v>
      </c>
      <c r="C260" s="2">
        <v>150</v>
      </c>
      <c r="D260" s="2">
        <f t="shared" si="4"/>
        <v>0.15</v>
      </c>
      <c r="E260" s="2" t="s">
        <v>19</v>
      </c>
      <c r="F260" s="3">
        <f>+VLOOKUP(E260,Table1[#All],4,FALSE)</f>
        <v>0.16</v>
      </c>
      <c r="G260" s="3">
        <f>+VLOOKUP(E260,Tableau2[#All],4,FALSE)</f>
        <v>6.7400000000000002E-2</v>
      </c>
      <c r="H260" s="4">
        <f>VLOOKUP(E260,Table1[[#All],[Type TRANSPORT]:[% répartition segment 1]],2,FALSE)</f>
        <v>0.3</v>
      </c>
      <c r="I260" s="4">
        <f>VLOOKUP(E260,Tableau2[[#All],[Type TRANSPORT]:[% répartition segment 2]],2,FALSE)</f>
        <v>0.7</v>
      </c>
      <c r="J260" s="20">
        <f>Indicateur[[#This Row],[% rep S1]]*Indicateur[[#This Row],[Taux segement 1]]*Indicateur[[#This Row],[Poids T]]*Indicateur[[#This Row],[Distance en KM]]</f>
        <v>1.8020015999999999</v>
      </c>
      <c r="K260" s="20">
        <f>+Indicateur[[#This Row],[% rep S2]]*Indicateur[[#This Row],[Taux Segement 2]]*Indicateur[[#This Row],[Poids T]]*Indicateur[[#This Row],[Distance en KM]]</f>
        <v>1.7712174059999999</v>
      </c>
      <c r="L260" s="20">
        <f>+Indicateur[[#This Row],[Bilan CO2 S2]]+Indicateur[[#This Row],[Bilan CO2 S1]]</f>
        <v>3.5732190059999995</v>
      </c>
      <c r="M260" s="21">
        <v>158</v>
      </c>
      <c r="N260" s="5" t="s">
        <v>125</v>
      </c>
      <c r="O260" s="2" t="s">
        <v>126</v>
      </c>
      <c r="P260" s="2" t="s">
        <v>127</v>
      </c>
      <c r="Q260" s="2" t="s">
        <v>10</v>
      </c>
      <c r="R260" s="2" t="s">
        <v>11</v>
      </c>
      <c r="S260" s="2">
        <v>12</v>
      </c>
      <c r="T260" s="2" t="s">
        <v>12</v>
      </c>
      <c r="U260" s="6">
        <v>250.27799999999999</v>
      </c>
      <c r="V260" s="30">
        <f>(VLOOKUP(E260,Table1[#All],4,FALSE)*VLOOKUP(E260,Table1[[#All],[Type TRANSPORT]:[% répartition segment 1]],2,FALSE)+VLOOKUP(E260,Tableau2[#All],4,FALSE)*VLOOKUP(E260,Tableau2[[#All],[Type TRANSPORT]:[% répartition segment 2]],2,FALSE))*U260*C260/1000</f>
        <v>3.573219006</v>
      </c>
    </row>
    <row r="261" spans="1:22" x14ac:dyDescent="0.3">
      <c r="A261" s="2">
        <v>1370913</v>
      </c>
      <c r="B261" s="12">
        <f>+VLOOKUP(Indicateur[[#This Row],[Numero OT]],[1]Raw_data!$D:$E,2,FALSE)</f>
        <v>44350</v>
      </c>
      <c r="C261" s="2">
        <v>400</v>
      </c>
      <c r="D261" s="2">
        <f t="shared" si="4"/>
        <v>0.4</v>
      </c>
      <c r="E261" s="2" t="s">
        <v>19</v>
      </c>
      <c r="F261" s="3">
        <f>+VLOOKUP(E261,Table1[#All],4,FALSE)</f>
        <v>0.16</v>
      </c>
      <c r="G261" s="3">
        <f>+VLOOKUP(E261,Tableau2[#All],4,FALSE)</f>
        <v>6.7400000000000002E-2</v>
      </c>
      <c r="H261" s="4">
        <f>VLOOKUP(E261,Table1[[#All],[Type TRANSPORT]:[% répartition segment 1]],2,FALSE)</f>
        <v>0.3</v>
      </c>
      <c r="I261" s="4">
        <f>VLOOKUP(E261,Tableau2[[#All],[Type TRANSPORT]:[% répartition segment 2]],2,FALSE)</f>
        <v>0.7</v>
      </c>
      <c r="J261" s="20">
        <f>Indicateur[[#This Row],[% rep S1]]*Indicateur[[#This Row],[Taux segement 1]]*Indicateur[[#This Row],[Poids T]]*Indicateur[[#This Row],[Distance en KM]]</f>
        <v>9.9163008000000019</v>
      </c>
      <c r="K261" s="20">
        <f>+Indicateur[[#This Row],[% rep S2]]*Indicateur[[#This Row],[Taux Segement 2]]*Indicateur[[#This Row],[Poids T]]*Indicateur[[#This Row],[Distance en KM]]</f>
        <v>9.7468973280000011</v>
      </c>
      <c r="L261" s="20">
        <f>+Indicateur[[#This Row],[Bilan CO2 S2]]+Indicateur[[#This Row],[Bilan CO2 S1]]</f>
        <v>19.663198128000005</v>
      </c>
      <c r="M261" s="21">
        <v>228</v>
      </c>
      <c r="N261" s="5" t="s">
        <v>175</v>
      </c>
      <c r="O261" s="2" t="s">
        <v>154</v>
      </c>
      <c r="P261" s="2" t="s">
        <v>174</v>
      </c>
      <c r="Q261" s="2" t="s">
        <v>10</v>
      </c>
      <c r="R261" s="2" t="s">
        <v>11</v>
      </c>
      <c r="S261" s="2">
        <v>12</v>
      </c>
      <c r="T261" s="2" t="s">
        <v>12</v>
      </c>
      <c r="U261" s="6">
        <v>516.47400000000005</v>
      </c>
      <c r="V261" s="30">
        <f>(VLOOKUP(E261,Table1[#All],4,FALSE)*VLOOKUP(E261,Table1[[#All],[Type TRANSPORT]:[% répartition segment 1]],2,FALSE)+VLOOKUP(E261,Tableau2[#All],4,FALSE)*VLOOKUP(E261,Tableau2[[#All],[Type TRANSPORT]:[% répartition segment 2]],2,FALSE))*U261*C261/1000</f>
        <v>19.663198128000005</v>
      </c>
    </row>
    <row r="262" spans="1:22" x14ac:dyDescent="0.3">
      <c r="A262" s="2">
        <v>1371344</v>
      </c>
      <c r="B262" s="12">
        <f>+VLOOKUP(Indicateur[[#This Row],[Numero OT]],[1]Raw_data!$D:$E,2,FALSE)</f>
        <v>44350</v>
      </c>
      <c r="C262" s="2">
        <v>100</v>
      </c>
      <c r="D262" s="2">
        <f t="shared" si="4"/>
        <v>0.1</v>
      </c>
      <c r="E262" s="2" t="s">
        <v>13</v>
      </c>
      <c r="F262" s="3">
        <f>+VLOOKUP(E262,Table1[#All],4,FALSE)</f>
        <v>0.24099999999999999</v>
      </c>
      <c r="G262" s="3">
        <v>0.24099999999999999</v>
      </c>
      <c r="H262" s="4">
        <f>VLOOKUP(E262,Table1[[#All],[Type TRANSPORT]:[% répartition segment 1]],2,FALSE)</f>
        <v>1</v>
      </c>
      <c r="I262" s="4">
        <f>VLOOKUP(E262,Tableau2[[#All],[Type TRANSPORT]:[% répartition segment 2]],2,FALSE)</f>
        <v>0</v>
      </c>
      <c r="J262" s="20">
        <f>Indicateur[[#This Row],[% rep S1]]*Indicateur[[#This Row],[Taux segement 1]]*Indicateur[[#This Row],[Poids T]]*Indicateur[[#This Row],[Distance en KM]]</f>
        <v>0.8695039</v>
      </c>
      <c r="K262" s="20">
        <f>+Indicateur[[#This Row],[% rep S2]]*Indicateur[[#This Row],[Taux Segement 2]]*Indicateur[[#This Row],[Poids T]]*Indicateur[[#This Row],[Distance en KM]]</f>
        <v>0</v>
      </c>
      <c r="L262" s="20">
        <f>+Indicateur[[#This Row],[Bilan CO2 S2]]+Indicateur[[#This Row],[Bilan CO2 S1]]</f>
        <v>0.8695039</v>
      </c>
      <c r="M262" s="21">
        <v>80</v>
      </c>
      <c r="N262" s="5" t="s">
        <v>214</v>
      </c>
      <c r="O262" s="2" t="s">
        <v>11</v>
      </c>
      <c r="P262" s="2" t="s">
        <v>215</v>
      </c>
      <c r="Q262" s="2" t="s">
        <v>281</v>
      </c>
      <c r="R262" s="2" t="s">
        <v>282</v>
      </c>
      <c r="S262" s="2">
        <v>12</v>
      </c>
      <c r="T262" s="2" t="s">
        <v>283</v>
      </c>
      <c r="U262" s="6">
        <v>36.079000000000001</v>
      </c>
      <c r="V262" s="30">
        <f>(VLOOKUP(E262,Table1[#All],4,FALSE)*VLOOKUP(E262,Table1[[#All],[Type TRANSPORT]:[% répartition segment 1]],2,FALSE)+VLOOKUP(E262,Tableau2[#All],4,FALSE)*VLOOKUP(E262,Tableau2[[#All],[Type TRANSPORT]:[% répartition segment 2]],2,FALSE))*U262*C262/1000</f>
        <v>0.86950389999999989</v>
      </c>
    </row>
    <row r="263" spans="1:22" x14ac:dyDescent="0.3">
      <c r="A263" s="2">
        <v>1371882</v>
      </c>
      <c r="B263" s="12">
        <f>+VLOOKUP(Indicateur[[#This Row],[Numero OT]],[1]Raw_data!$D:$E,2,FALSE)</f>
        <v>44351</v>
      </c>
      <c r="C263" s="2">
        <v>150</v>
      </c>
      <c r="D263" s="2">
        <f t="shared" si="4"/>
        <v>0.15</v>
      </c>
      <c r="E263" s="2" t="s">
        <v>19</v>
      </c>
      <c r="F263" s="3">
        <f>+VLOOKUP(E263,Table1[#All],4,FALSE)</f>
        <v>0.16</v>
      </c>
      <c r="G263" s="3">
        <f>+VLOOKUP(E263,Tableau2[#All],4,FALSE)</f>
        <v>6.7400000000000002E-2</v>
      </c>
      <c r="H263" s="4">
        <f>VLOOKUP(E263,Table1[[#All],[Type TRANSPORT]:[% répartition segment 1]],2,FALSE)</f>
        <v>0.3</v>
      </c>
      <c r="I263" s="4">
        <f>VLOOKUP(E263,Tableau2[[#All],[Type TRANSPORT]:[% répartition segment 2]],2,FALSE)</f>
        <v>0.7</v>
      </c>
      <c r="J263" s="20">
        <f>Indicateur[[#This Row],[% rep S1]]*Indicateur[[#This Row],[Taux segement 1]]*Indicateur[[#This Row],[Poids T]]*Indicateur[[#This Row],[Distance en KM]]</f>
        <v>1.3719311999999999</v>
      </c>
      <c r="K263" s="20">
        <f>+Indicateur[[#This Row],[% rep S2]]*Indicateur[[#This Row],[Taux Segement 2]]*Indicateur[[#This Row],[Poids T]]*Indicateur[[#This Row],[Distance en KM]]</f>
        <v>1.348494042</v>
      </c>
      <c r="L263" s="20">
        <f>+Indicateur[[#This Row],[Bilan CO2 S2]]+Indicateur[[#This Row],[Bilan CO2 S1]]</f>
        <v>2.7204252420000001</v>
      </c>
      <c r="M263" s="21">
        <v>114.22</v>
      </c>
      <c r="N263" s="5" t="s">
        <v>162</v>
      </c>
      <c r="O263" s="2" t="s">
        <v>163</v>
      </c>
      <c r="P263" s="2" t="s">
        <v>164</v>
      </c>
      <c r="Q263" s="2" t="s">
        <v>10</v>
      </c>
      <c r="R263" s="2" t="s">
        <v>11</v>
      </c>
      <c r="S263" s="2">
        <v>12</v>
      </c>
      <c r="T263" s="2" t="s">
        <v>12</v>
      </c>
      <c r="U263" s="6">
        <v>190.54599999999999</v>
      </c>
      <c r="V263" s="30">
        <f>(VLOOKUP(E263,Table1[#All],4,FALSE)*VLOOKUP(E263,Table1[[#All],[Type TRANSPORT]:[% répartition segment 1]],2,FALSE)+VLOOKUP(E263,Tableau2[#All],4,FALSE)*VLOOKUP(E263,Tableau2[[#All],[Type TRANSPORT]:[% répartition segment 2]],2,FALSE))*U263*C263/1000</f>
        <v>2.7204252419999997</v>
      </c>
    </row>
    <row r="264" spans="1:22" x14ac:dyDescent="0.3">
      <c r="A264" s="2">
        <v>1371465</v>
      </c>
      <c r="B264" s="12">
        <f>+VLOOKUP(Indicateur[[#This Row],[Numero OT]],[1]Raw_data!$D:$E,2,FALSE)</f>
        <v>44354</v>
      </c>
      <c r="C264" s="2">
        <v>200</v>
      </c>
      <c r="D264" s="2">
        <f t="shared" si="4"/>
        <v>0.2</v>
      </c>
      <c r="E264" s="2" t="s">
        <v>6</v>
      </c>
      <c r="F264" s="3">
        <f>+VLOOKUP(E264,Table1[#All],4,FALSE)</f>
        <v>0.16</v>
      </c>
      <c r="G264" s="3">
        <f>+VLOOKUP(E264,Tableau2[#All],4,FALSE)</f>
        <v>6.7400000000000002E-2</v>
      </c>
      <c r="H264" s="4">
        <f>VLOOKUP(E264,Table1[[#All],[Type TRANSPORT]:[% répartition segment 1]],2,FALSE)</f>
        <v>0.3</v>
      </c>
      <c r="I264" s="4">
        <f>VLOOKUP(E264,Tableau2[[#All],[Type TRANSPORT]:[% répartition segment 2]],2,FALSE)</f>
        <v>0.7</v>
      </c>
      <c r="J264" s="20">
        <f>Indicateur[[#This Row],[% rep S1]]*Indicateur[[#This Row],[Taux segement 1]]*Indicateur[[#This Row],[Poids T]]*Indicateur[[#This Row],[Distance en KM]]</f>
        <v>3.6536256000000003</v>
      </c>
      <c r="K264" s="20">
        <f>+Indicateur[[#This Row],[% rep S2]]*Indicateur[[#This Row],[Taux Segement 2]]*Indicateur[[#This Row],[Poids T]]*Indicateur[[#This Row],[Distance en KM]]</f>
        <v>3.5912094960000003</v>
      </c>
      <c r="L264" s="20">
        <f>+Indicateur[[#This Row],[Bilan CO2 S2]]+Indicateur[[#This Row],[Bilan CO2 S1]]</f>
        <v>7.244835096000001</v>
      </c>
      <c r="M264" s="21">
        <v>200</v>
      </c>
      <c r="N264" s="5" t="s">
        <v>60</v>
      </c>
      <c r="O264" s="2" t="s">
        <v>61</v>
      </c>
      <c r="P264" s="2" t="s">
        <v>62</v>
      </c>
      <c r="Q264" s="2" t="s">
        <v>10</v>
      </c>
      <c r="R264" s="2" t="s">
        <v>11</v>
      </c>
      <c r="S264" s="2">
        <v>12</v>
      </c>
      <c r="T264" s="2" t="s">
        <v>12</v>
      </c>
      <c r="U264" s="6">
        <v>380.58600000000001</v>
      </c>
      <c r="V264" s="30">
        <f>(VLOOKUP(E264,Table1[#All],4,FALSE)*VLOOKUP(E264,Table1[[#All],[Type TRANSPORT]:[% répartition segment 1]],2,FALSE)+VLOOKUP(E264,Tableau2[#All],4,FALSE)*VLOOKUP(E264,Tableau2[[#All],[Type TRANSPORT]:[% répartition segment 2]],2,FALSE))*U264*C264/1000</f>
        <v>7.2448350960000001</v>
      </c>
    </row>
    <row r="265" spans="1:22" x14ac:dyDescent="0.3">
      <c r="A265" s="2">
        <v>1372434</v>
      </c>
      <c r="B265" s="12">
        <f>+VLOOKUP(Indicateur[[#This Row],[Numero OT]],[1]Raw_data!$D:$E,2,FALSE)</f>
        <v>44355</v>
      </c>
      <c r="C265" s="2">
        <v>200</v>
      </c>
      <c r="D265" s="2">
        <f t="shared" si="4"/>
        <v>0.2</v>
      </c>
      <c r="E265" s="2" t="s">
        <v>19</v>
      </c>
      <c r="F265" s="3">
        <f>+VLOOKUP(E265,Table1[#All],4,FALSE)</f>
        <v>0.16</v>
      </c>
      <c r="G265" s="3">
        <f>+VLOOKUP(E265,Tableau2[#All],4,FALSE)</f>
        <v>6.7400000000000002E-2</v>
      </c>
      <c r="H265" s="4">
        <f>VLOOKUP(E265,Table1[[#All],[Type TRANSPORT]:[% répartition segment 1]],2,FALSE)</f>
        <v>0.3</v>
      </c>
      <c r="I265" s="4">
        <f>VLOOKUP(E265,Tableau2[[#All],[Type TRANSPORT]:[% répartition segment 2]],2,FALSE)</f>
        <v>0.7</v>
      </c>
      <c r="J265" s="20">
        <f>Indicateur[[#This Row],[% rep S1]]*Indicateur[[#This Row],[Taux segement 1]]*Indicateur[[#This Row],[Poids T]]*Indicateur[[#This Row],[Distance en KM]]</f>
        <v>2.6701920000000001</v>
      </c>
      <c r="K265" s="20">
        <f>+Indicateur[[#This Row],[% rep S2]]*Indicateur[[#This Row],[Taux Segement 2]]*Indicateur[[#This Row],[Poids T]]*Indicateur[[#This Row],[Distance en KM]]</f>
        <v>2.6245762199999998</v>
      </c>
      <c r="L265" s="20">
        <f>+Indicateur[[#This Row],[Bilan CO2 S2]]+Indicateur[[#This Row],[Bilan CO2 S1]]</f>
        <v>5.2947682199999999</v>
      </c>
      <c r="M265" s="21">
        <v>158</v>
      </c>
      <c r="N265" s="5" t="s">
        <v>23</v>
      </c>
      <c r="O265" s="2" t="s">
        <v>24</v>
      </c>
      <c r="P265" s="2" t="s">
        <v>25</v>
      </c>
      <c r="Q265" s="2" t="s">
        <v>10</v>
      </c>
      <c r="R265" s="2" t="s">
        <v>11</v>
      </c>
      <c r="S265" s="2">
        <v>12</v>
      </c>
      <c r="T265" s="2" t="s">
        <v>12</v>
      </c>
      <c r="U265" s="6">
        <v>278.14499999999998</v>
      </c>
      <c r="V265" s="30">
        <f>(VLOOKUP(E265,Table1[#All],4,FALSE)*VLOOKUP(E265,Table1[[#All],[Type TRANSPORT]:[% répartition segment 1]],2,FALSE)+VLOOKUP(E265,Tableau2[#All],4,FALSE)*VLOOKUP(E265,Tableau2[[#All],[Type TRANSPORT]:[% répartition segment 2]],2,FALSE))*U265*C265/1000</f>
        <v>5.2947682199999999</v>
      </c>
    </row>
    <row r="266" spans="1:22" x14ac:dyDescent="0.3">
      <c r="A266" s="2">
        <v>1371982</v>
      </c>
      <c r="B266" s="12">
        <f>+VLOOKUP(Indicateur[[#This Row],[Numero OT]],[1]Raw_data!$D:$E,2,FALSE)</f>
        <v>44355</v>
      </c>
      <c r="C266" s="2">
        <v>300</v>
      </c>
      <c r="D266" s="2">
        <f t="shared" si="4"/>
        <v>0.3</v>
      </c>
      <c r="E266" s="2" t="s">
        <v>6</v>
      </c>
      <c r="F266" s="3">
        <f>+VLOOKUP(E266,Table1[#All],4,FALSE)</f>
        <v>0.16</v>
      </c>
      <c r="G266" s="3">
        <f>+VLOOKUP(E266,Tableau2[#All],4,FALSE)</f>
        <v>6.7400000000000002E-2</v>
      </c>
      <c r="H266" s="4">
        <f>VLOOKUP(E266,Table1[[#All],[Type TRANSPORT]:[% répartition segment 1]],2,FALSE)</f>
        <v>0.3</v>
      </c>
      <c r="I266" s="4">
        <f>VLOOKUP(E266,Tableau2[[#All],[Type TRANSPORT]:[% répartition segment 2]],2,FALSE)</f>
        <v>0.7</v>
      </c>
      <c r="J266" s="20">
        <f>Indicateur[[#This Row],[% rep S1]]*Indicateur[[#This Row],[Taux segement 1]]*Indicateur[[#This Row],[Poids T]]*Indicateur[[#This Row],[Distance en KM]]</f>
        <v>3.6276336000000002</v>
      </c>
      <c r="K266" s="20">
        <f>+Indicateur[[#This Row],[% rep S2]]*Indicateur[[#This Row],[Taux Segement 2]]*Indicateur[[#This Row],[Poids T]]*Indicateur[[#This Row],[Distance en KM]]</f>
        <v>3.565661526</v>
      </c>
      <c r="L266" s="20">
        <f>+Indicateur[[#This Row],[Bilan CO2 S2]]+Indicateur[[#This Row],[Bilan CO2 S1]]</f>
        <v>7.1932951260000006</v>
      </c>
      <c r="M266" s="21">
        <v>125</v>
      </c>
      <c r="N266" s="5" t="s">
        <v>113</v>
      </c>
      <c r="O266" s="2" t="s">
        <v>114</v>
      </c>
      <c r="P266" s="2" t="s">
        <v>115</v>
      </c>
      <c r="Q266" s="2" t="s">
        <v>10</v>
      </c>
      <c r="R266" s="2" t="s">
        <v>11</v>
      </c>
      <c r="S266" s="2">
        <v>12</v>
      </c>
      <c r="T266" s="2" t="s">
        <v>12</v>
      </c>
      <c r="U266" s="6">
        <v>251.91900000000001</v>
      </c>
      <c r="V266" s="30">
        <f>(VLOOKUP(E266,Table1[#All],4,FALSE)*VLOOKUP(E266,Table1[[#All],[Type TRANSPORT]:[% répartition segment 1]],2,FALSE)+VLOOKUP(E266,Tableau2[#All],4,FALSE)*VLOOKUP(E266,Tableau2[[#All],[Type TRANSPORT]:[% répartition segment 2]],2,FALSE))*U266*C266/1000</f>
        <v>7.1932951259999998</v>
      </c>
    </row>
    <row r="267" spans="1:22" x14ac:dyDescent="0.3">
      <c r="A267" s="2">
        <v>1372433</v>
      </c>
      <c r="B267" s="12">
        <f>+VLOOKUP(Indicateur[[#This Row],[Numero OT]],[1]Raw_data!$D:$E,2,FALSE)</f>
        <v>44355</v>
      </c>
      <c r="C267" s="2">
        <v>800</v>
      </c>
      <c r="D267" s="2">
        <f t="shared" si="4"/>
        <v>0.8</v>
      </c>
      <c r="E267" s="2" t="s">
        <v>19</v>
      </c>
      <c r="F267" s="3">
        <f>+VLOOKUP(E267,Table1[#All],4,FALSE)</f>
        <v>0.16</v>
      </c>
      <c r="G267" s="3">
        <f>+VLOOKUP(E267,Tableau2[#All],4,FALSE)</f>
        <v>6.7400000000000002E-2</v>
      </c>
      <c r="H267" s="4">
        <f>VLOOKUP(E267,Table1[[#All],[Type TRANSPORT]:[% répartition segment 1]],2,FALSE)</f>
        <v>0.3</v>
      </c>
      <c r="I267" s="4">
        <f>VLOOKUP(E267,Tableau2[[#All],[Type TRANSPORT]:[% répartition segment 2]],2,FALSE)</f>
        <v>0.7</v>
      </c>
      <c r="J267" s="20">
        <f>Indicateur[[#This Row],[% rep S1]]*Indicateur[[#This Row],[Taux segement 1]]*Indicateur[[#This Row],[Poids T]]*Indicateur[[#This Row],[Distance en KM]]</f>
        <v>9.6106752000000011</v>
      </c>
      <c r="K267" s="20">
        <f>+Indicateur[[#This Row],[% rep S2]]*Indicateur[[#This Row],[Taux Segement 2]]*Indicateur[[#This Row],[Poids T]]*Indicateur[[#This Row],[Distance en KM]]</f>
        <v>9.4464928319999988</v>
      </c>
      <c r="L267" s="20">
        <f>+Indicateur[[#This Row],[Bilan CO2 S2]]+Indicateur[[#This Row],[Bilan CO2 S1]]</f>
        <v>19.057168032</v>
      </c>
      <c r="M267" s="21">
        <v>206</v>
      </c>
      <c r="N267" s="5" t="s">
        <v>125</v>
      </c>
      <c r="O267" s="2" t="s">
        <v>126</v>
      </c>
      <c r="P267" s="2" t="s">
        <v>127</v>
      </c>
      <c r="Q267" s="2" t="s">
        <v>10</v>
      </c>
      <c r="R267" s="2" t="s">
        <v>11</v>
      </c>
      <c r="S267" s="2">
        <v>12</v>
      </c>
      <c r="T267" s="2" t="s">
        <v>12</v>
      </c>
      <c r="U267" s="6">
        <v>250.27799999999999</v>
      </c>
      <c r="V267" s="30">
        <f>(VLOOKUP(E267,Table1[#All],4,FALSE)*VLOOKUP(E267,Table1[[#All],[Type TRANSPORT]:[% répartition segment 1]],2,FALSE)+VLOOKUP(E267,Tableau2[#All],4,FALSE)*VLOOKUP(E267,Tableau2[[#All],[Type TRANSPORT]:[% répartition segment 2]],2,FALSE))*U267*C267/1000</f>
        <v>19.057168031999996</v>
      </c>
    </row>
    <row r="268" spans="1:22" x14ac:dyDescent="0.3">
      <c r="A268" s="2">
        <v>1373651</v>
      </c>
      <c r="B268" s="12">
        <f>+VLOOKUP(Indicateur[[#This Row],[Numero OT]],[1]Raw_data!$D:$E,2,FALSE)</f>
        <v>44356</v>
      </c>
      <c r="C268" s="2">
        <v>300</v>
      </c>
      <c r="D268" s="2">
        <f t="shared" si="4"/>
        <v>0.3</v>
      </c>
      <c r="E268" s="2" t="s">
        <v>6</v>
      </c>
      <c r="F268" s="3">
        <f>+VLOOKUP(E268,Table1[#All],4,FALSE)</f>
        <v>0.16</v>
      </c>
      <c r="G268" s="3">
        <f>+VLOOKUP(E268,Tableau2[#All],4,FALSE)</f>
        <v>6.7400000000000002E-2</v>
      </c>
      <c r="H268" s="4">
        <f>VLOOKUP(E268,Table1[[#All],[Type TRANSPORT]:[% répartition segment 1]],2,FALSE)</f>
        <v>0.3</v>
      </c>
      <c r="I268" s="4">
        <f>VLOOKUP(E268,Tableau2[[#All],[Type TRANSPORT]:[% répartition segment 2]],2,FALSE)</f>
        <v>0.7</v>
      </c>
      <c r="J268" s="20">
        <f>Indicateur[[#This Row],[% rep S1]]*Indicateur[[#This Row],[Taux segement 1]]*Indicateur[[#This Row],[Poids T]]*Indicateur[[#This Row],[Distance en KM]]</f>
        <v>11.7691488</v>
      </c>
      <c r="K268" s="20">
        <f>+Indicateur[[#This Row],[% rep S2]]*Indicateur[[#This Row],[Taux Segement 2]]*Indicateur[[#This Row],[Poids T]]*Indicateur[[#This Row],[Distance en KM]]</f>
        <v>11.568092507999999</v>
      </c>
      <c r="L268" s="20">
        <f>+Indicateur[[#This Row],[Bilan CO2 S2]]+Indicateur[[#This Row],[Bilan CO2 S1]]</f>
        <v>23.337241307999999</v>
      </c>
      <c r="M268" s="21">
        <v>340</v>
      </c>
      <c r="N268" s="5" t="s">
        <v>78</v>
      </c>
      <c r="O268" s="2" t="s">
        <v>27</v>
      </c>
      <c r="P268" s="2" t="s">
        <v>79</v>
      </c>
      <c r="Q268" s="2" t="s">
        <v>83</v>
      </c>
      <c r="R268" s="2" t="s">
        <v>84</v>
      </c>
      <c r="S268" s="2">
        <v>15</v>
      </c>
      <c r="T268" s="2" t="s">
        <v>85</v>
      </c>
      <c r="U268" s="6">
        <v>817.30200000000002</v>
      </c>
      <c r="V268" s="30">
        <f>(VLOOKUP(E268,Table1[#All],4,FALSE)*VLOOKUP(E268,Table1[[#All],[Type TRANSPORT]:[% répartition segment 1]],2,FALSE)+VLOOKUP(E268,Tableau2[#All],4,FALSE)*VLOOKUP(E268,Tableau2[[#All],[Type TRANSPORT]:[% répartition segment 2]],2,FALSE))*U268*C268/1000</f>
        <v>23.337241307999996</v>
      </c>
    </row>
    <row r="269" spans="1:22" x14ac:dyDescent="0.3">
      <c r="A269" s="2">
        <v>1372391</v>
      </c>
      <c r="B269" s="12">
        <f>+VLOOKUP(Indicateur[[#This Row],[Numero OT]],[1]Raw_data!$D:$E,2,FALSE)</f>
        <v>44356</v>
      </c>
      <c r="C269" s="2">
        <v>400</v>
      </c>
      <c r="D269" s="2">
        <f t="shared" si="4"/>
        <v>0.4</v>
      </c>
      <c r="E269" s="2" t="s">
        <v>6</v>
      </c>
      <c r="F269" s="3">
        <f>+VLOOKUP(E269,Table1[#All],4,FALSE)</f>
        <v>0.16</v>
      </c>
      <c r="G269" s="3">
        <f>+VLOOKUP(E269,Tableau2[#All],4,FALSE)</f>
        <v>6.7400000000000002E-2</v>
      </c>
      <c r="H269" s="4">
        <f>VLOOKUP(E269,Table1[[#All],[Type TRANSPORT]:[% répartition segment 1]],2,FALSE)</f>
        <v>0.3</v>
      </c>
      <c r="I269" s="4">
        <f>VLOOKUP(E269,Tableau2[[#All],[Type TRANSPORT]:[% répartition segment 2]],2,FALSE)</f>
        <v>0.7</v>
      </c>
      <c r="J269" s="20">
        <f>Indicateur[[#This Row],[% rep S1]]*Indicateur[[#This Row],[Taux segement 1]]*Indicateur[[#This Row],[Poids T]]*Indicateur[[#This Row],[Distance en KM]]</f>
        <v>5.113977600000001</v>
      </c>
      <c r="K269" s="20">
        <f>+Indicateur[[#This Row],[% rep S2]]*Indicateur[[#This Row],[Taux Segement 2]]*Indicateur[[#This Row],[Poids T]]*Indicateur[[#This Row],[Distance en KM]]</f>
        <v>5.0266138160000002</v>
      </c>
      <c r="L269" s="20">
        <f>+Indicateur[[#This Row],[Bilan CO2 S2]]+Indicateur[[#This Row],[Bilan CO2 S1]]</f>
        <v>10.140591416000001</v>
      </c>
      <c r="M269" s="21">
        <v>498.4</v>
      </c>
      <c r="N269" s="5" t="s">
        <v>78</v>
      </c>
      <c r="O269" s="2" t="s">
        <v>27</v>
      </c>
      <c r="P269" s="2" t="s">
        <v>79</v>
      </c>
      <c r="Q269" s="2" t="s">
        <v>10</v>
      </c>
      <c r="R269" s="2" t="s">
        <v>11</v>
      </c>
      <c r="S269" s="2">
        <v>12</v>
      </c>
      <c r="T269" s="2" t="s">
        <v>12</v>
      </c>
      <c r="U269" s="6">
        <v>266.35300000000001</v>
      </c>
      <c r="V269" s="30">
        <f>(VLOOKUP(E269,Table1[#All],4,FALSE)*VLOOKUP(E269,Table1[[#All],[Type TRANSPORT]:[% répartition segment 1]],2,FALSE)+VLOOKUP(E269,Tableau2[#All],4,FALSE)*VLOOKUP(E269,Tableau2[[#All],[Type TRANSPORT]:[% répartition segment 2]],2,FALSE))*U269*C269/1000</f>
        <v>10.140591416000001</v>
      </c>
    </row>
    <row r="270" spans="1:22" x14ac:dyDescent="0.3">
      <c r="A270" s="2">
        <v>1372435</v>
      </c>
      <c r="B270" s="12">
        <f>+VLOOKUP(Indicateur[[#This Row],[Numero OT]],[1]Raw_data!$D:$E,2,FALSE)</f>
        <v>44356</v>
      </c>
      <c r="C270" s="2">
        <v>200</v>
      </c>
      <c r="D270" s="2">
        <f t="shared" si="4"/>
        <v>0.2</v>
      </c>
      <c r="E270" s="2" t="s">
        <v>6</v>
      </c>
      <c r="F270" s="3">
        <f>+VLOOKUP(E270,Table1[#All],4,FALSE)</f>
        <v>0.16</v>
      </c>
      <c r="G270" s="3">
        <f>+VLOOKUP(E270,Tableau2[#All],4,FALSE)</f>
        <v>6.7400000000000002E-2</v>
      </c>
      <c r="H270" s="4">
        <f>VLOOKUP(E270,Table1[[#All],[Type TRANSPORT]:[% répartition segment 1]],2,FALSE)</f>
        <v>0.3</v>
      </c>
      <c r="I270" s="4">
        <f>VLOOKUP(E270,Tableau2[[#All],[Type TRANSPORT]:[% répartition segment 2]],2,FALSE)</f>
        <v>0.7</v>
      </c>
      <c r="J270" s="20">
        <f>Indicateur[[#This Row],[% rep S1]]*Indicateur[[#This Row],[Taux segement 1]]*Indicateur[[#This Row],[Poids T]]*Indicateur[[#This Row],[Distance en KM]]</f>
        <v>2.4772128000000002</v>
      </c>
      <c r="K270" s="20">
        <f>+Indicateur[[#This Row],[% rep S2]]*Indicateur[[#This Row],[Taux Segement 2]]*Indicateur[[#This Row],[Poids T]]*Indicateur[[#This Row],[Distance en KM]]</f>
        <v>2.4348937479999999</v>
      </c>
      <c r="L270" s="20">
        <f>+Indicateur[[#This Row],[Bilan CO2 S2]]+Indicateur[[#This Row],[Bilan CO2 S1]]</f>
        <v>4.9121065480000006</v>
      </c>
      <c r="M270" s="21">
        <v>131</v>
      </c>
      <c r="N270" s="5" t="s">
        <v>191</v>
      </c>
      <c r="O270" s="2" t="s">
        <v>192</v>
      </c>
      <c r="P270" s="2" t="s">
        <v>193</v>
      </c>
      <c r="Q270" s="2" t="s">
        <v>10</v>
      </c>
      <c r="R270" s="2" t="s">
        <v>11</v>
      </c>
      <c r="S270" s="2">
        <v>12</v>
      </c>
      <c r="T270" s="2" t="s">
        <v>12</v>
      </c>
      <c r="U270" s="6">
        <v>258.04300000000001</v>
      </c>
      <c r="V270" s="30">
        <f>(VLOOKUP(E270,Table1[#All],4,FALSE)*VLOOKUP(E270,Table1[[#All],[Type TRANSPORT]:[% répartition segment 1]],2,FALSE)+VLOOKUP(E270,Tableau2[#All],4,FALSE)*VLOOKUP(E270,Tableau2[[#All],[Type TRANSPORT]:[% répartition segment 2]],2,FALSE))*U270*C270/1000</f>
        <v>4.9121065479999997</v>
      </c>
    </row>
    <row r="271" spans="1:22" x14ac:dyDescent="0.3">
      <c r="A271" s="2">
        <v>1373073</v>
      </c>
      <c r="B271" s="12">
        <f>+VLOOKUP(Indicateur[[#This Row],[Numero OT]],[1]Raw_data!$D:$E,2,FALSE)</f>
        <v>44357</v>
      </c>
      <c r="C271" s="2">
        <v>200</v>
      </c>
      <c r="D271" s="2">
        <f t="shared" si="4"/>
        <v>0.2</v>
      </c>
      <c r="E271" s="2" t="s">
        <v>6</v>
      </c>
      <c r="F271" s="3">
        <f>+VLOOKUP(E271,Table1[#All],4,FALSE)</f>
        <v>0.16</v>
      </c>
      <c r="G271" s="3">
        <f>+VLOOKUP(E271,Tableau2[#All],4,FALSE)</f>
        <v>6.7400000000000002E-2</v>
      </c>
      <c r="H271" s="4">
        <f>VLOOKUP(E271,Table1[[#All],[Type TRANSPORT]:[% répartition segment 1]],2,FALSE)</f>
        <v>0.3</v>
      </c>
      <c r="I271" s="4">
        <f>VLOOKUP(E271,Tableau2[[#All],[Type TRANSPORT]:[% répartition segment 2]],2,FALSE)</f>
        <v>0.7</v>
      </c>
      <c r="J271" s="20">
        <f>Indicateur[[#This Row],[% rep S1]]*Indicateur[[#This Row],[Taux segement 1]]*Indicateur[[#This Row],[Poids T]]*Indicateur[[#This Row],[Distance en KM]]</f>
        <v>5.1986496000000004</v>
      </c>
      <c r="K271" s="20">
        <f>+Indicateur[[#This Row],[% rep S2]]*Indicateur[[#This Row],[Taux Segement 2]]*Indicateur[[#This Row],[Poids T]]*Indicateur[[#This Row],[Distance en KM]]</f>
        <v>5.1098393359999994</v>
      </c>
      <c r="L271" s="20">
        <f>+Indicateur[[#This Row],[Bilan CO2 S2]]+Indicateur[[#This Row],[Bilan CO2 S1]]</f>
        <v>10.308488936</v>
      </c>
      <c r="M271" s="21">
        <v>196</v>
      </c>
      <c r="N271" s="5" t="s">
        <v>35</v>
      </c>
      <c r="O271" s="2" t="s">
        <v>36</v>
      </c>
      <c r="P271" s="2" t="s">
        <v>37</v>
      </c>
      <c r="Q271" s="2" t="s">
        <v>10</v>
      </c>
      <c r="R271" s="2" t="s">
        <v>11</v>
      </c>
      <c r="S271" s="2">
        <v>12</v>
      </c>
      <c r="T271" s="2" t="s">
        <v>12</v>
      </c>
      <c r="U271" s="6">
        <v>541.52599999999995</v>
      </c>
      <c r="V271" s="30">
        <f>(VLOOKUP(E271,Table1[#All],4,FALSE)*VLOOKUP(E271,Table1[[#All],[Type TRANSPORT]:[% répartition segment 1]],2,FALSE)+VLOOKUP(E271,Tableau2[#All],4,FALSE)*VLOOKUP(E271,Tableau2[[#All],[Type TRANSPORT]:[% répartition segment 2]],2,FALSE))*U271*C271/1000</f>
        <v>10.308488936</v>
      </c>
    </row>
    <row r="272" spans="1:22" x14ac:dyDescent="0.3">
      <c r="A272" s="2">
        <v>1373074</v>
      </c>
      <c r="B272" s="12">
        <f>+VLOOKUP(Indicateur[[#This Row],[Numero OT]],[1]Raw_data!$D:$E,2,FALSE)</f>
        <v>44357</v>
      </c>
      <c r="C272" s="2">
        <v>400</v>
      </c>
      <c r="D272" s="2">
        <f t="shared" si="4"/>
        <v>0.4</v>
      </c>
      <c r="E272" s="2" t="s">
        <v>6</v>
      </c>
      <c r="F272" s="3">
        <f>+VLOOKUP(E272,Table1[#All],4,FALSE)</f>
        <v>0.16</v>
      </c>
      <c r="G272" s="3">
        <f>+VLOOKUP(E272,Tableau2[#All],4,FALSE)</f>
        <v>6.7400000000000002E-2</v>
      </c>
      <c r="H272" s="4">
        <f>VLOOKUP(E272,Table1[[#All],[Type TRANSPORT]:[% répartition segment 1]],2,FALSE)</f>
        <v>0.3</v>
      </c>
      <c r="I272" s="4">
        <f>VLOOKUP(E272,Tableau2[[#All],[Type TRANSPORT]:[% répartition segment 2]],2,FALSE)</f>
        <v>0.7</v>
      </c>
      <c r="J272" s="20">
        <f>Indicateur[[#This Row],[% rep S1]]*Indicateur[[#This Row],[Taux segement 1]]*Indicateur[[#This Row],[Poids T]]*Indicateur[[#This Row],[Distance en KM]]</f>
        <v>5.113977600000001</v>
      </c>
      <c r="K272" s="20">
        <f>+Indicateur[[#This Row],[% rep S2]]*Indicateur[[#This Row],[Taux Segement 2]]*Indicateur[[#This Row],[Poids T]]*Indicateur[[#This Row],[Distance en KM]]</f>
        <v>5.0266138160000002</v>
      </c>
      <c r="L272" s="20">
        <f>+Indicateur[[#This Row],[Bilan CO2 S2]]+Indicateur[[#This Row],[Bilan CO2 S1]]</f>
        <v>10.140591416000001</v>
      </c>
      <c r="M272" s="21">
        <v>158</v>
      </c>
      <c r="N272" s="5" t="s">
        <v>78</v>
      </c>
      <c r="O272" s="2" t="s">
        <v>27</v>
      </c>
      <c r="P272" s="2" t="s">
        <v>79</v>
      </c>
      <c r="Q272" s="2" t="s">
        <v>10</v>
      </c>
      <c r="R272" s="2" t="s">
        <v>11</v>
      </c>
      <c r="S272" s="2">
        <v>12</v>
      </c>
      <c r="T272" s="2" t="s">
        <v>12</v>
      </c>
      <c r="U272" s="6">
        <v>266.35300000000001</v>
      </c>
      <c r="V272" s="30">
        <f>(VLOOKUP(E272,Table1[#All],4,FALSE)*VLOOKUP(E272,Table1[[#All],[Type TRANSPORT]:[% répartition segment 1]],2,FALSE)+VLOOKUP(E272,Tableau2[#All],4,FALSE)*VLOOKUP(E272,Tableau2[[#All],[Type TRANSPORT]:[% répartition segment 2]],2,FALSE))*U272*C272/1000</f>
        <v>10.140591416000001</v>
      </c>
    </row>
    <row r="273" spans="1:22" x14ac:dyDescent="0.3">
      <c r="A273" s="2">
        <v>1369759</v>
      </c>
      <c r="B273" s="12">
        <f>+VLOOKUP(Indicateur[[#This Row],[Numero OT]],[1]Raw_data!$D:$E,2,FALSE)</f>
        <v>44357</v>
      </c>
      <c r="C273" s="2">
        <v>200</v>
      </c>
      <c r="D273" s="2">
        <f t="shared" si="4"/>
        <v>0.2</v>
      </c>
      <c r="E273" s="2" t="s">
        <v>6</v>
      </c>
      <c r="F273" s="3">
        <f>+VLOOKUP(E273,Table1[#All],4,FALSE)</f>
        <v>0.16</v>
      </c>
      <c r="G273" s="3">
        <f>+VLOOKUP(E273,Tableau2[#All],4,FALSE)</f>
        <v>6.7400000000000002E-2</v>
      </c>
      <c r="H273" s="4">
        <f>VLOOKUP(E273,Table1[[#All],[Type TRANSPORT]:[% répartition segment 1]],2,FALSE)</f>
        <v>0.3</v>
      </c>
      <c r="I273" s="4">
        <f>VLOOKUP(E273,Tableau2[[#All],[Type TRANSPORT]:[% répartition segment 2]],2,FALSE)</f>
        <v>0.7</v>
      </c>
      <c r="J273" s="20">
        <f>Indicateur[[#This Row],[% rep S1]]*Indicateur[[#This Row],[Taux segement 1]]*Indicateur[[#This Row],[Poids T]]*Indicateur[[#This Row],[Distance en KM]]</f>
        <v>2.6735712000000005</v>
      </c>
      <c r="K273" s="20">
        <f>+Indicateur[[#This Row],[% rep S2]]*Indicateur[[#This Row],[Taux Segement 2]]*Indicateur[[#This Row],[Poids T]]*Indicateur[[#This Row],[Distance en KM]]</f>
        <v>2.6278976919999999</v>
      </c>
      <c r="L273" s="20">
        <f>+Indicateur[[#This Row],[Bilan CO2 S2]]+Indicateur[[#This Row],[Bilan CO2 S1]]</f>
        <v>5.3014688920000008</v>
      </c>
      <c r="M273" s="21">
        <v>158</v>
      </c>
      <c r="N273" s="5" t="s">
        <v>168</v>
      </c>
      <c r="O273" s="2" t="s">
        <v>151</v>
      </c>
      <c r="P273" s="2" t="s">
        <v>169</v>
      </c>
      <c r="Q273" s="2" t="s">
        <v>10</v>
      </c>
      <c r="R273" s="2" t="s">
        <v>11</v>
      </c>
      <c r="S273" s="2">
        <v>12</v>
      </c>
      <c r="T273" s="2" t="s">
        <v>12</v>
      </c>
      <c r="U273" s="6">
        <v>278.49700000000001</v>
      </c>
      <c r="V273" s="30">
        <f>(VLOOKUP(E273,Table1[#All],4,FALSE)*VLOOKUP(E273,Table1[[#All],[Type TRANSPORT]:[% répartition segment 1]],2,FALSE)+VLOOKUP(E273,Tableau2[#All],4,FALSE)*VLOOKUP(E273,Tableau2[[#All],[Type TRANSPORT]:[% répartition segment 2]],2,FALSE))*U273*C273/1000</f>
        <v>5.3014688920000008</v>
      </c>
    </row>
    <row r="274" spans="1:22" x14ac:dyDescent="0.3">
      <c r="A274" s="2">
        <v>1373589</v>
      </c>
      <c r="B274" s="12">
        <f>+VLOOKUP(Indicateur[[#This Row],[Numero OT]],[1]Raw_data!$D:$E,2,FALSE)</f>
        <v>44357</v>
      </c>
      <c r="C274" s="2">
        <v>200</v>
      </c>
      <c r="D274" s="2">
        <f t="shared" si="4"/>
        <v>0.2</v>
      </c>
      <c r="E274" s="2" t="s">
        <v>19</v>
      </c>
      <c r="F274" s="3">
        <f>+VLOOKUP(E274,Table1[#All],4,FALSE)</f>
        <v>0.16</v>
      </c>
      <c r="G274" s="3">
        <f>+VLOOKUP(E274,Tableau2[#All],4,FALSE)</f>
        <v>6.7400000000000002E-2</v>
      </c>
      <c r="H274" s="4">
        <f>VLOOKUP(E274,Table1[[#All],[Type TRANSPORT]:[% répartition segment 1]],2,FALSE)</f>
        <v>0.3</v>
      </c>
      <c r="I274" s="4">
        <f>VLOOKUP(E274,Tableau2[[#All],[Type TRANSPORT]:[% répartition segment 2]],2,FALSE)</f>
        <v>0.7</v>
      </c>
      <c r="J274" s="20">
        <f>Indicateur[[#This Row],[% rep S1]]*Indicateur[[#This Row],[Taux segement 1]]*Indicateur[[#This Row],[Poids T]]*Indicateur[[#This Row],[Distance en KM]]</f>
        <v>4.958150400000001</v>
      </c>
      <c r="K274" s="20">
        <f>+Indicateur[[#This Row],[% rep S2]]*Indicateur[[#This Row],[Taux Segement 2]]*Indicateur[[#This Row],[Poids T]]*Indicateur[[#This Row],[Distance en KM]]</f>
        <v>4.8734486640000005</v>
      </c>
      <c r="L274" s="20">
        <f>+Indicateur[[#This Row],[Bilan CO2 S2]]+Indicateur[[#This Row],[Bilan CO2 S1]]</f>
        <v>9.8315990640000024</v>
      </c>
      <c r="M274" s="21">
        <v>228</v>
      </c>
      <c r="N274" s="5" t="s">
        <v>175</v>
      </c>
      <c r="O274" s="2" t="s">
        <v>154</v>
      </c>
      <c r="P274" s="2" t="s">
        <v>174</v>
      </c>
      <c r="Q274" s="2" t="s">
        <v>10</v>
      </c>
      <c r="R274" s="2" t="s">
        <v>11</v>
      </c>
      <c r="S274" s="2">
        <v>12</v>
      </c>
      <c r="T274" s="2" t="s">
        <v>12</v>
      </c>
      <c r="U274" s="6">
        <v>516.47400000000005</v>
      </c>
      <c r="V274" s="30">
        <f>(VLOOKUP(E274,Table1[#All],4,FALSE)*VLOOKUP(E274,Table1[[#All],[Type TRANSPORT]:[% répartition segment 1]],2,FALSE)+VLOOKUP(E274,Tableau2[#All],4,FALSE)*VLOOKUP(E274,Tableau2[[#All],[Type TRANSPORT]:[% répartition segment 2]],2,FALSE))*U274*C274/1000</f>
        <v>9.8315990640000024</v>
      </c>
    </row>
    <row r="275" spans="1:22" x14ac:dyDescent="0.3">
      <c r="A275" s="2">
        <v>1374250</v>
      </c>
      <c r="B275" s="12">
        <f>+VLOOKUP(Indicateur[[#This Row],[Numero OT]],[1]Raw_data!$D:$E,2,FALSE)</f>
        <v>44358</v>
      </c>
      <c r="C275" s="2">
        <v>150</v>
      </c>
      <c r="D275" s="2">
        <f t="shared" si="4"/>
        <v>0.15</v>
      </c>
      <c r="E275" s="2" t="s">
        <v>19</v>
      </c>
      <c r="F275" s="3">
        <f>+VLOOKUP(E275,Table1[#All],4,FALSE)</f>
        <v>0.16</v>
      </c>
      <c r="G275" s="3">
        <f>+VLOOKUP(E275,Tableau2[#All],4,FALSE)</f>
        <v>6.7400000000000002E-2</v>
      </c>
      <c r="H275" s="4">
        <f>VLOOKUP(E275,Table1[[#All],[Type TRANSPORT]:[% répartition segment 1]],2,FALSE)</f>
        <v>0.3</v>
      </c>
      <c r="I275" s="4">
        <f>VLOOKUP(E275,Tableau2[[#All],[Type TRANSPORT]:[% répartition segment 2]],2,FALSE)</f>
        <v>0.7</v>
      </c>
      <c r="J275" s="20">
        <f>Indicateur[[#This Row],[% rep S1]]*Indicateur[[#This Row],[Taux segement 1]]*Indicateur[[#This Row],[Poids T]]*Indicateur[[#This Row],[Distance en KM]]</f>
        <v>1.8020015999999999</v>
      </c>
      <c r="K275" s="20">
        <f>+Indicateur[[#This Row],[% rep S2]]*Indicateur[[#This Row],[Taux Segement 2]]*Indicateur[[#This Row],[Poids T]]*Indicateur[[#This Row],[Distance en KM]]</f>
        <v>1.7712174059999999</v>
      </c>
      <c r="L275" s="20">
        <f>+Indicateur[[#This Row],[Bilan CO2 S2]]+Indicateur[[#This Row],[Bilan CO2 S1]]</f>
        <v>3.5732190059999995</v>
      </c>
      <c r="M275" s="21">
        <v>158</v>
      </c>
      <c r="N275" s="5" t="s">
        <v>125</v>
      </c>
      <c r="O275" s="2" t="s">
        <v>126</v>
      </c>
      <c r="P275" s="2" t="s">
        <v>127</v>
      </c>
      <c r="Q275" s="2" t="s">
        <v>10</v>
      </c>
      <c r="R275" s="2" t="s">
        <v>11</v>
      </c>
      <c r="S275" s="2">
        <v>12</v>
      </c>
      <c r="T275" s="2" t="s">
        <v>12</v>
      </c>
      <c r="U275" s="6">
        <v>250.27799999999999</v>
      </c>
      <c r="V275" s="30">
        <f>(VLOOKUP(E275,Table1[#All],4,FALSE)*VLOOKUP(E275,Table1[[#All],[Type TRANSPORT]:[% répartition segment 1]],2,FALSE)+VLOOKUP(E275,Tableau2[#All],4,FALSE)*VLOOKUP(E275,Tableau2[[#All],[Type TRANSPORT]:[% répartition segment 2]],2,FALSE))*U275*C275/1000</f>
        <v>3.573219006</v>
      </c>
    </row>
    <row r="276" spans="1:22" x14ac:dyDescent="0.3">
      <c r="A276" s="2">
        <v>1374125</v>
      </c>
      <c r="B276" s="12">
        <f>+VLOOKUP(Indicateur[[#This Row],[Numero OT]],[1]Raw_data!$D:$E,2,FALSE)</f>
        <v>44361</v>
      </c>
      <c r="C276" s="2">
        <v>200</v>
      </c>
      <c r="D276" s="2">
        <f t="shared" si="4"/>
        <v>0.2</v>
      </c>
      <c r="E276" s="2" t="s">
        <v>6</v>
      </c>
      <c r="F276" s="3">
        <f>+VLOOKUP(E276,Table1[#All],4,FALSE)</f>
        <v>0.16</v>
      </c>
      <c r="G276" s="3">
        <f>+VLOOKUP(E276,Tableau2[#All],4,FALSE)</f>
        <v>6.7400000000000002E-2</v>
      </c>
      <c r="H276" s="4">
        <f>VLOOKUP(E276,Table1[[#All],[Type TRANSPORT]:[% répartition segment 1]],2,FALSE)</f>
        <v>0.3</v>
      </c>
      <c r="I276" s="4">
        <f>VLOOKUP(E276,Tableau2[[#All],[Type TRANSPORT]:[% répartition segment 2]],2,FALSE)</f>
        <v>0.7</v>
      </c>
      <c r="J276" s="20">
        <f>Indicateur[[#This Row],[% rep S1]]*Indicateur[[#This Row],[Taux segement 1]]*Indicateur[[#This Row],[Poids T]]*Indicateur[[#This Row],[Distance en KM]]</f>
        <v>3.6536256000000003</v>
      </c>
      <c r="K276" s="20">
        <f>+Indicateur[[#This Row],[% rep S2]]*Indicateur[[#This Row],[Taux Segement 2]]*Indicateur[[#This Row],[Poids T]]*Indicateur[[#This Row],[Distance en KM]]</f>
        <v>3.5912094960000003</v>
      </c>
      <c r="L276" s="20">
        <f>+Indicateur[[#This Row],[Bilan CO2 S2]]+Indicateur[[#This Row],[Bilan CO2 S1]]</f>
        <v>7.244835096000001</v>
      </c>
      <c r="M276" s="21">
        <v>200</v>
      </c>
      <c r="N276" s="5" t="s">
        <v>60</v>
      </c>
      <c r="O276" s="2" t="s">
        <v>61</v>
      </c>
      <c r="P276" s="2" t="s">
        <v>62</v>
      </c>
      <c r="Q276" s="2" t="s">
        <v>10</v>
      </c>
      <c r="R276" s="2" t="s">
        <v>11</v>
      </c>
      <c r="S276" s="2">
        <v>12</v>
      </c>
      <c r="T276" s="2" t="s">
        <v>12</v>
      </c>
      <c r="U276" s="6">
        <v>380.58600000000001</v>
      </c>
      <c r="V276" s="30">
        <f>(VLOOKUP(E276,Table1[#All],4,FALSE)*VLOOKUP(E276,Table1[[#All],[Type TRANSPORT]:[% répartition segment 1]],2,FALSE)+VLOOKUP(E276,Tableau2[#All],4,FALSE)*VLOOKUP(E276,Tableau2[[#All],[Type TRANSPORT]:[% répartition segment 2]],2,FALSE))*U276*C276/1000</f>
        <v>7.2448350960000001</v>
      </c>
    </row>
    <row r="277" spans="1:22" x14ac:dyDescent="0.3">
      <c r="A277" s="2">
        <v>1374639</v>
      </c>
      <c r="B277" s="12">
        <f>+VLOOKUP(Indicateur[[#This Row],[Numero OT]],[1]Raw_data!$D:$E,2,FALSE)</f>
        <v>44361</v>
      </c>
      <c r="C277" s="2">
        <v>300</v>
      </c>
      <c r="D277" s="2">
        <f t="shared" si="4"/>
        <v>0.3</v>
      </c>
      <c r="E277" s="2" t="s">
        <v>19</v>
      </c>
      <c r="F277" s="3">
        <f>+VLOOKUP(E277,Table1[#All],4,FALSE)</f>
        <v>0.16</v>
      </c>
      <c r="G277" s="3">
        <f>+VLOOKUP(E277,Tableau2[#All],4,FALSE)</f>
        <v>6.7400000000000002E-2</v>
      </c>
      <c r="H277" s="4">
        <f>VLOOKUP(E277,Table1[[#All],[Type TRANSPORT]:[% répartition segment 1]],2,FALSE)</f>
        <v>0.3</v>
      </c>
      <c r="I277" s="4">
        <f>VLOOKUP(E277,Tableau2[[#All],[Type TRANSPORT]:[% répartition segment 2]],2,FALSE)</f>
        <v>0.7</v>
      </c>
      <c r="J277" s="20">
        <f>Indicateur[[#This Row],[% rep S1]]*Indicateur[[#This Row],[Taux segement 1]]*Indicateur[[#This Row],[Poids T]]*Indicateur[[#This Row],[Distance en KM]]</f>
        <v>3.6276336000000002</v>
      </c>
      <c r="K277" s="20">
        <f>+Indicateur[[#This Row],[% rep S2]]*Indicateur[[#This Row],[Taux Segement 2]]*Indicateur[[#This Row],[Poids T]]*Indicateur[[#This Row],[Distance en KM]]</f>
        <v>3.565661526</v>
      </c>
      <c r="L277" s="20">
        <f>+Indicateur[[#This Row],[Bilan CO2 S2]]+Indicateur[[#This Row],[Bilan CO2 S1]]</f>
        <v>7.1932951260000006</v>
      </c>
      <c r="M277" s="21">
        <v>125</v>
      </c>
      <c r="N277" s="5" t="s">
        <v>113</v>
      </c>
      <c r="O277" s="2" t="s">
        <v>114</v>
      </c>
      <c r="P277" s="2" t="s">
        <v>115</v>
      </c>
      <c r="Q277" s="2" t="s">
        <v>10</v>
      </c>
      <c r="R277" s="2" t="s">
        <v>11</v>
      </c>
      <c r="S277" s="2">
        <v>12</v>
      </c>
      <c r="T277" s="2" t="s">
        <v>12</v>
      </c>
      <c r="U277" s="6">
        <v>251.91900000000001</v>
      </c>
      <c r="V277" s="30">
        <f>(VLOOKUP(E277,Table1[#All],4,FALSE)*VLOOKUP(E277,Table1[[#All],[Type TRANSPORT]:[% répartition segment 1]],2,FALSE)+VLOOKUP(E277,Tableau2[#All],4,FALSE)*VLOOKUP(E277,Tableau2[[#All],[Type TRANSPORT]:[% répartition segment 2]],2,FALSE))*U277*C277/1000</f>
        <v>7.1932951259999998</v>
      </c>
    </row>
    <row r="278" spans="1:22" x14ac:dyDescent="0.3">
      <c r="A278" s="2">
        <v>1375107</v>
      </c>
      <c r="B278" s="12">
        <f>+VLOOKUP(Indicateur[[#This Row],[Numero OT]],[1]Raw_data!$D:$E,2,FALSE)</f>
        <v>44362</v>
      </c>
      <c r="C278" s="2">
        <v>300</v>
      </c>
      <c r="D278" s="2">
        <f t="shared" si="4"/>
        <v>0.3</v>
      </c>
      <c r="E278" s="2" t="s">
        <v>19</v>
      </c>
      <c r="F278" s="3">
        <f>+VLOOKUP(E278,Table1[#All],4,FALSE)</f>
        <v>0.16</v>
      </c>
      <c r="G278" s="3">
        <f>+VLOOKUP(E278,Tableau2[#All],4,FALSE)</f>
        <v>6.7400000000000002E-2</v>
      </c>
      <c r="H278" s="4">
        <f>VLOOKUP(E278,Table1[[#All],[Type TRANSPORT]:[% répartition segment 1]],2,FALSE)</f>
        <v>0.3</v>
      </c>
      <c r="I278" s="4">
        <f>VLOOKUP(E278,Tableau2[[#All],[Type TRANSPORT]:[% répartition segment 2]],2,FALSE)</f>
        <v>0.7</v>
      </c>
      <c r="J278" s="20">
        <f>Indicateur[[#This Row],[% rep S1]]*Indicateur[[#This Row],[Taux segement 1]]*Indicateur[[#This Row],[Poids T]]*Indicateur[[#This Row],[Distance en KM]]</f>
        <v>4.0052879999999993</v>
      </c>
      <c r="K278" s="20">
        <f>+Indicateur[[#This Row],[% rep S2]]*Indicateur[[#This Row],[Taux Segement 2]]*Indicateur[[#This Row],[Poids T]]*Indicateur[[#This Row],[Distance en KM]]</f>
        <v>3.9368643299999997</v>
      </c>
      <c r="L278" s="20">
        <f>+Indicateur[[#This Row],[Bilan CO2 S2]]+Indicateur[[#This Row],[Bilan CO2 S1]]</f>
        <v>7.942152329999999</v>
      </c>
      <c r="M278" s="21">
        <v>158</v>
      </c>
      <c r="N278" s="5" t="s">
        <v>23</v>
      </c>
      <c r="O278" s="2" t="s">
        <v>24</v>
      </c>
      <c r="P278" s="2" t="s">
        <v>25</v>
      </c>
      <c r="Q278" s="2" t="s">
        <v>10</v>
      </c>
      <c r="R278" s="2" t="s">
        <v>11</v>
      </c>
      <c r="S278" s="2">
        <v>12</v>
      </c>
      <c r="T278" s="2" t="s">
        <v>12</v>
      </c>
      <c r="U278" s="6">
        <v>278.14499999999998</v>
      </c>
      <c r="V278" s="30">
        <f>(VLOOKUP(E278,Table1[#All],4,FALSE)*VLOOKUP(E278,Table1[[#All],[Type TRANSPORT]:[% répartition segment 1]],2,FALSE)+VLOOKUP(E278,Tableau2[#All],4,FALSE)*VLOOKUP(E278,Tableau2[[#All],[Type TRANSPORT]:[% répartition segment 2]],2,FALSE))*U278*C278/1000</f>
        <v>7.942152329999999</v>
      </c>
    </row>
    <row r="279" spans="1:22" x14ac:dyDescent="0.3">
      <c r="A279" s="2">
        <v>1375106</v>
      </c>
      <c r="B279" s="12">
        <f>+VLOOKUP(Indicateur[[#This Row],[Numero OT]],[1]Raw_data!$D:$E,2,FALSE)</f>
        <v>44362</v>
      </c>
      <c r="C279" s="2">
        <v>300</v>
      </c>
      <c r="D279" s="2">
        <f t="shared" si="4"/>
        <v>0.3</v>
      </c>
      <c r="E279" s="2" t="s">
        <v>19</v>
      </c>
      <c r="F279" s="3">
        <f>+VLOOKUP(E279,Table1[#All],4,FALSE)</f>
        <v>0.16</v>
      </c>
      <c r="G279" s="3">
        <f>+VLOOKUP(E279,Tableau2[#All],4,FALSE)</f>
        <v>6.7400000000000002E-2</v>
      </c>
      <c r="H279" s="4">
        <f>VLOOKUP(E279,Table1[[#All],[Type TRANSPORT]:[% répartition segment 1]],2,FALSE)</f>
        <v>0.3</v>
      </c>
      <c r="I279" s="4">
        <f>VLOOKUP(E279,Tableau2[[#All],[Type TRANSPORT]:[% répartition segment 2]],2,FALSE)</f>
        <v>0.7</v>
      </c>
      <c r="J279" s="20">
        <f>Indicateur[[#This Row],[% rep S1]]*Indicateur[[#This Row],[Taux segement 1]]*Indicateur[[#This Row],[Poids T]]*Indicateur[[#This Row],[Distance en KM]]</f>
        <v>3.6040031999999997</v>
      </c>
      <c r="K279" s="20">
        <f>+Indicateur[[#This Row],[% rep S2]]*Indicateur[[#This Row],[Taux Segement 2]]*Indicateur[[#This Row],[Poids T]]*Indicateur[[#This Row],[Distance en KM]]</f>
        <v>3.5424348119999998</v>
      </c>
      <c r="L279" s="20">
        <f>+Indicateur[[#This Row],[Bilan CO2 S2]]+Indicateur[[#This Row],[Bilan CO2 S1]]</f>
        <v>7.1464380119999991</v>
      </c>
      <c r="M279" s="21">
        <v>158</v>
      </c>
      <c r="N279" s="5" t="s">
        <v>125</v>
      </c>
      <c r="O279" s="2" t="s">
        <v>126</v>
      </c>
      <c r="P279" s="2" t="s">
        <v>127</v>
      </c>
      <c r="Q279" s="2" t="s">
        <v>10</v>
      </c>
      <c r="R279" s="2" t="s">
        <v>11</v>
      </c>
      <c r="S279" s="2">
        <v>12</v>
      </c>
      <c r="T279" s="2" t="s">
        <v>12</v>
      </c>
      <c r="U279" s="6">
        <v>250.27799999999999</v>
      </c>
      <c r="V279" s="30">
        <f>(VLOOKUP(E279,Table1[#All],4,FALSE)*VLOOKUP(E279,Table1[[#All],[Type TRANSPORT]:[% répartition segment 1]],2,FALSE)+VLOOKUP(E279,Tableau2[#All],4,FALSE)*VLOOKUP(E279,Tableau2[[#All],[Type TRANSPORT]:[% répartition segment 2]],2,FALSE))*U279*C279/1000</f>
        <v>7.146438012</v>
      </c>
    </row>
    <row r="280" spans="1:22" x14ac:dyDescent="0.3">
      <c r="A280" s="2">
        <v>1375702</v>
      </c>
      <c r="B280" s="12">
        <f>+VLOOKUP(Indicateur[[#This Row],[Numero OT]],[1]Raw_data!$D:$E,2,FALSE)</f>
        <v>44363</v>
      </c>
      <c r="C280" s="2">
        <v>300</v>
      </c>
      <c r="D280" s="2">
        <f t="shared" si="4"/>
        <v>0.3</v>
      </c>
      <c r="E280" s="2" t="s">
        <v>19</v>
      </c>
      <c r="F280" s="3">
        <f>+VLOOKUP(E280,Table1[#All],4,FALSE)</f>
        <v>0.16</v>
      </c>
      <c r="G280" s="3">
        <f>+VLOOKUP(E280,Tableau2[#All],4,FALSE)</f>
        <v>6.7400000000000002E-2</v>
      </c>
      <c r="H280" s="4">
        <f>VLOOKUP(E280,Table1[[#All],[Type TRANSPORT]:[% répartition segment 1]],2,FALSE)</f>
        <v>0.3</v>
      </c>
      <c r="I280" s="4">
        <f>VLOOKUP(E280,Tableau2[[#All],[Type TRANSPORT]:[% répartition segment 2]],2,FALSE)</f>
        <v>0.7</v>
      </c>
      <c r="J280" s="20">
        <f>Indicateur[[#This Row],[% rep S1]]*Indicateur[[#This Row],[Taux segement 1]]*Indicateur[[#This Row],[Poids T]]*Indicateur[[#This Row],[Distance en KM]]</f>
        <v>3.8354832000000001</v>
      </c>
      <c r="K280" s="20">
        <f>+Indicateur[[#This Row],[% rep S2]]*Indicateur[[#This Row],[Taux Segement 2]]*Indicateur[[#This Row],[Poids T]]*Indicateur[[#This Row],[Distance en KM]]</f>
        <v>3.769960362</v>
      </c>
      <c r="L280" s="20">
        <f>+Indicateur[[#This Row],[Bilan CO2 S2]]+Indicateur[[#This Row],[Bilan CO2 S1]]</f>
        <v>7.6054435619999996</v>
      </c>
      <c r="M280" s="21">
        <v>158</v>
      </c>
      <c r="N280" s="5" t="s">
        <v>78</v>
      </c>
      <c r="O280" s="2" t="s">
        <v>27</v>
      </c>
      <c r="P280" s="2" t="s">
        <v>79</v>
      </c>
      <c r="Q280" s="2" t="s">
        <v>10</v>
      </c>
      <c r="R280" s="2" t="s">
        <v>11</v>
      </c>
      <c r="S280" s="2">
        <v>12</v>
      </c>
      <c r="T280" s="2" t="s">
        <v>12</v>
      </c>
      <c r="U280" s="6">
        <v>266.35300000000001</v>
      </c>
      <c r="V280" s="30">
        <f>(VLOOKUP(E280,Table1[#All],4,FALSE)*VLOOKUP(E280,Table1[[#All],[Type TRANSPORT]:[% répartition segment 1]],2,FALSE)+VLOOKUP(E280,Tableau2[#All],4,FALSE)*VLOOKUP(E280,Tableau2[[#All],[Type TRANSPORT]:[% répartition segment 2]],2,FALSE))*U280*C280/1000</f>
        <v>7.6054435620000005</v>
      </c>
    </row>
    <row r="281" spans="1:22" x14ac:dyDescent="0.3">
      <c r="A281" s="2">
        <v>1375108</v>
      </c>
      <c r="B281" s="12">
        <f>+VLOOKUP(Indicateur[[#This Row],[Numero OT]],[1]Raw_data!$D:$E,2,FALSE)</f>
        <v>44363</v>
      </c>
      <c r="C281" s="2">
        <v>300</v>
      </c>
      <c r="D281" s="2">
        <f t="shared" si="4"/>
        <v>0.3</v>
      </c>
      <c r="E281" s="2" t="s">
        <v>6</v>
      </c>
      <c r="F281" s="3">
        <f>+VLOOKUP(E281,Table1[#All],4,FALSE)</f>
        <v>0.16</v>
      </c>
      <c r="G281" s="3">
        <f>+VLOOKUP(E281,Tableau2[#All],4,FALSE)</f>
        <v>6.7400000000000002E-2</v>
      </c>
      <c r="H281" s="4">
        <f>VLOOKUP(E281,Table1[[#All],[Type TRANSPORT]:[% répartition segment 1]],2,FALSE)</f>
        <v>0.3</v>
      </c>
      <c r="I281" s="4">
        <f>VLOOKUP(E281,Tableau2[[#All],[Type TRANSPORT]:[% répartition segment 2]],2,FALSE)</f>
        <v>0.7</v>
      </c>
      <c r="J281" s="20">
        <f>Indicateur[[#This Row],[% rep S1]]*Indicateur[[#This Row],[Taux segement 1]]*Indicateur[[#This Row],[Poids T]]*Indicateur[[#This Row],[Distance en KM]]</f>
        <v>3.7158191999999999</v>
      </c>
      <c r="K281" s="20">
        <f>+Indicateur[[#This Row],[% rep S2]]*Indicateur[[#This Row],[Taux Segement 2]]*Indicateur[[#This Row],[Poids T]]*Indicateur[[#This Row],[Distance en KM]]</f>
        <v>3.6523406220000001</v>
      </c>
      <c r="L281" s="20">
        <f>+Indicateur[[#This Row],[Bilan CO2 S2]]+Indicateur[[#This Row],[Bilan CO2 S1]]</f>
        <v>7.368159822</v>
      </c>
      <c r="M281" s="21">
        <v>131</v>
      </c>
      <c r="N281" s="5" t="s">
        <v>191</v>
      </c>
      <c r="O281" s="2" t="s">
        <v>192</v>
      </c>
      <c r="P281" s="2" t="s">
        <v>193</v>
      </c>
      <c r="Q281" s="2" t="s">
        <v>10</v>
      </c>
      <c r="R281" s="2" t="s">
        <v>11</v>
      </c>
      <c r="S281" s="2">
        <v>12</v>
      </c>
      <c r="T281" s="2" t="s">
        <v>12</v>
      </c>
      <c r="U281" s="6">
        <v>258.04300000000001</v>
      </c>
      <c r="V281" s="30">
        <f>(VLOOKUP(E281,Table1[#All],4,FALSE)*VLOOKUP(E281,Table1[[#All],[Type TRANSPORT]:[% répartition segment 1]],2,FALSE)+VLOOKUP(E281,Tableau2[#All],4,FALSE)*VLOOKUP(E281,Tableau2[[#All],[Type TRANSPORT]:[% répartition segment 2]],2,FALSE))*U281*C281/1000</f>
        <v>7.368159822</v>
      </c>
    </row>
    <row r="282" spans="1:22" x14ac:dyDescent="0.3">
      <c r="A282" s="2">
        <v>1376211</v>
      </c>
      <c r="B282" s="12">
        <f>+VLOOKUP(Indicateur[[#This Row],[Numero OT]],[1]Raw_data!$D:$E,2,FALSE)</f>
        <v>44363</v>
      </c>
      <c r="C282" s="2">
        <v>70</v>
      </c>
      <c r="D282" s="2">
        <f t="shared" si="4"/>
        <v>7.0000000000000007E-2</v>
      </c>
      <c r="E282" s="2" t="s">
        <v>13</v>
      </c>
      <c r="F282" s="3">
        <f>+VLOOKUP(E282,Table1[#All],4,FALSE)</f>
        <v>0.24099999999999999</v>
      </c>
      <c r="G282" s="3">
        <v>0.24099999999999999</v>
      </c>
      <c r="H282" s="4">
        <f>VLOOKUP(E282,Table1[[#All],[Type TRANSPORT]:[% répartition segment 1]],2,FALSE)</f>
        <v>1</v>
      </c>
      <c r="I282" s="4">
        <f>VLOOKUP(E282,Tableau2[[#All],[Type TRANSPORT]:[% répartition segment 2]],2,FALSE)</f>
        <v>0</v>
      </c>
      <c r="J282" s="20">
        <f>Indicateur[[#This Row],[% rep S1]]*Indicateur[[#This Row],[Taux segement 1]]*Indicateur[[#This Row],[Poids T]]*Indicateur[[#This Row],[Distance en KM]]</f>
        <v>0.48211085999999997</v>
      </c>
      <c r="K282" s="20">
        <f>+Indicateur[[#This Row],[% rep S2]]*Indicateur[[#This Row],[Taux Segement 2]]*Indicateur[[#This Row],[Poids T]]*Indicateur[[#This Row],[Distance en KM]]</f>
        <v>0</v>
      </c>
      <c r="L282" s="20">
        <f>+Indicateur[[#This Row],[Bilan CO2 S2]]+Indicateur[[#This Row],[Bilan CO2 S1]]</f>
        <v>0.48211085999999997</v>
      </c>
      <c r="M282" s="21">
        <v>80</v>
      </c>
      <c r="N282" s="5" t="s">
        <v>214</v>
      </c>
      <c r="O282" s="2" t="s">
        <v>11</v>
      </c>
      <c r="P282" s="2" t="s">
        <v>215</v>
      </c>
      <c r="Q282" s="2" t="s">
        <v>284</v>
      </c>
      <c r="R282" s="2" t="s">
        <v>285</v>
      </c>
      <c r="S282" s="2">
        <v>20</v>
      </c>
      <c r="T282" s="2" t="s">
        <v>286</v>
      </c>
      <c r="U282" s="6">
        <v>28.577999999999999</v>
      </c>
      <c r="V282" s="30">
        <f>(VLOOKUP(E282,Table1[#All],4,FALSE)*VLOOKUP(E282,Table1[[#All],[Type TRANSPORT]:[% répartition segment 1]],2,FALSE)+VLOOKUP(E282,Tableau2[#All],4,FALSE)*VLOOKUP(E282,Tableau2[[#All],[Type TRANSPORT]:[% répartition segment 2]],2,FALSE))*U282*C282/1000</f>
        <v>0.48211085999999992</v>
      </c>
    </row>
    <row r="283" spans="1:22" x14ac:dyDescent="0.3">
      <c r="A283" s="2">
        <v>1375701</v>
      </c>
      <c r="B283" s="12">
        <f>+VLOOKUP(Indicateur[[#This Row],[Numero OT]],[1]Raw_data!$D:$E,2,FALSE)</f>
        <v>44364</v>
      </c>
      <c r="C283" s="2">
        <v>300</v>
      </c>
      <c r="D283" s="2">
        <f t="shared" si="4"/>
        <v>0.3</v>
      </c>
      <c r="E283" s="2" t="s">
        <v>6</v>
      </c>
      <c r="F283" s="3">
        <f>+VLOOKUP(E283,Table1[#All],4,FALSE)</f>
        <v>0.16</v>
      </c>
      <c r="G283" s="3">
        <f>+VLOOKUP(E283,Tableau2[#All],4,FALSE)</f>
        <v>6.7400000000000002E-2</v>
      </c>
      <c r="H283" s="4">
        <f>VLOOKUP(E283,Table1[[#All],[Type TRANSPORT]:[% répartition segment 1]],2,FALSE)</f>
        <v>0.3</v>
      </c>
      <c r="I283" s="4">
        <f>VLOOKUP(E283,Tableau2[[#All],[Type TRANSPORT]:[% répartition segment 2]],2,FALSE)</f>
        <v>0.7</v>
      </c>
      <c r="J283" s="20">
        <f>Indicateur[[#This Row],[% rep S1]]*Indicateur[[#This Row],[Taux segement 1]]*Indicateur[[#This Row],[Poids T]]*Indicateur[[#This Row],[Distance en KM]]</f>
        <v>7.7979743999999993</v>
      </c>
      <c r="K283" s="20">
        <f>+Indicateur[[#This Row],[% rep S2]]*Indicateur[[#This Row],[Taux Segement 2]]*Indicateur[[#This Row],[Poids T]]*Indicateur[[#This Row],[Distance en KM]]</f>
        <v>7.6647590039999995</v>
      </c>
      <c r="L283" s="20">
        <f>+Indicateur[[#This Row],[Bilan CO2 S2]]+Indicateur[[#This Row],[Bilan CO2 S1]]</f>
        <v>15.462733403999998</v>
      </c>
      <c r="M283" s="21">
        <v>196</v>
      </c>
      <c r="N283" s="5" t="s">
        <v>35</v>
      </c>
      <c r="O283" s="2" t="s">
        <v>36</v>
      </c>
      <c r="P283" s="2" t="s">
        <v>37</v>
      </c>
      <c r="Q283" s="2" t="s">
        <v>10</v>
      </c>
      <c r="R283" s="2" t="s">
        <v>11</v>
      </c>
      <c r="S283" s="2">
        <v>12</v>
      </c>
      <c r="T283" s="2" t="s">
        <v>12</v>
      </c>
      <c r="U283" s="6">
        <v>541.52599999999995</v>
      </c>
      <c r="V283" s="30">
        <f>(VLOOKUP(E283,Table1[#All],4,FALSE)*VLOOKUP(E283,Table1[[#All],[Type TRANSPORT]:[% répartition segment 1]],2,FALSE)+VLOOKUP(E283,Tableau2[#All],4,FALSE)*VLOOKUP(E283,Tableau2[[#All],[Type TRANSPORT]:[% répartition segment 2]],2,FALSE))*U283*C283/1000</f>
        <v>15.462733403999998</v>
      </c>
    </row>
    <row r="284" spans="1:22" x14ac:dyDescent="0.3">
      <c r="A284" s="2">
        <v>1377064</v>
      </c>
      <c r="B284" s="12">
        <f>+VLOOKUP(Indicateur[[#This Row],[Numero OT]],[1]Raw_data!$D:$E,2,FALSE)</f>
        <v>44364</v>
      </c>
      <c r="C284" s="2">
        <v>300</v>
      </c>
      <c r="D284" s="2">
        <f t="shared" si="4"/>
        <v>0.3</v>
      </c>
      <c r="E284" s="2" t="s">
        <v>19</v>
      </c>
      <c r="F284" s="3">
        <f>+VLOOKUP(E284,Table1[#All],4,FALSE)</f>
        <v>0.16</v>
      </c>
      <c r="G284" s="3">
        <f>+VLOOKUP(E284,Tableau2[#All],4,FALSE)</f>
        <v>6.7400000000000002E-2</v>
      </c>
      <c r="H284" s="4">
        <f>VLOOKUP(E284,Table1[[#All],[Type TRANSPORT]:[% répartition segment 1]],2,FALSE)</f>
        <v>0.3</v>
      </c>
      <c r="I284" s="4">
        <f>VLOOKUP(E284,Tableau2[[#All],[Type TRANSPORT]:[% répartition segment 2]],2,FALSE)</f>
        <v>0.7</v>
      </c>
      <c r="J284" s="20">
        <f>Indicateur[[#This Row],[% rep S1]]*Indicateur[[#This Row],[Taux segement 1]]*Indicateur[[#This Row],[Poids T]]*Indicateur[[#This Row],[Distance en KM]]</f>
        <v>7.4372256000000005</v>
      </c>
      <c r="K284" s="20">
        <f>+Indicateur[[#This Row],[% rep S2]]*Indicateur[[#This Row],[Taux Segement 2]]*Indicateur[[#This Row],[Poids T]]*Indicateur[[#This Row],[Distance en KM]]</f>
        <v>7.3101729960000004</v>
      </c>
      <c r="L284" s="20">
        <f>+Indicateur[[#This Row],[Bilan CO2 S2]]+Indicateur[[#This Row],[Bilan CO2 S1]]</f>
        <v>14.747398596</v>
      </c>
      <c r="M284" s="21">
        <v>165</v>
      </c>
      <c r="N284" s="5" t="s">
        <v>175</v>
      </c>
      <c r="O284" s="2" t="s">
        <v>154</v>
      </c>
      <c r="P284" s="2" t="s">
        <v>174</v>
      </c>
      <c r="Q284" s="2" t="s">
        <v>10</v>
      </c>
      <c r="R284" s="2" t="s">
        <v>11</v>
      </c>
      <c r="S284" s="2">
        <v>12</v>
      </c>
      <c r="T284" s="2" t="s">
        <v>12</v>
      </c>
      <c r="U284" s="6">
        <v>516.47400000000005</v>
      </c>
      <c r="V284" s="30">
        <f>(VLOOKUP(E284,Table1[#All],4,FALSE)*VLOOKUP(E284,Table1[[#All],[Type TRANSPORT]:[% répartition segment 1]],2,FALSE)+VLOOKUP(E284,Tableau2[#All],4,FALSE)*VLOOKUP(E284,Tableau2[[#All],[Type TRANSPORT]:[% répartition segment 2]],2,FALSE))*U284*C284/1000</f>
        <v>14.747398596</v>
      </c>
    </row>
    <row r="285" spans="1:22" x14ac:dyDescent="0.3">
      <c r="A285" s="2">
        <v>1377081</v>
      </c>
      <c r="B285" s="12">
        <f>+VLOOKUP(Indicateur[[#This Row],[Numero OT]],[1]Raw_data!$D:$E,2,FALSE)</f>
        <v>44365</v>
      </c>
      <c r="C285" s="2">
        <v>400</v>
      </c>
      <c r="D285" s="2">
        <f t="shared" si="4"/>
        <v>0.4</v>
      </c>
      <c r="E285" s="2" t="s">
        <v>6</v>
      </c>
      <c r="F285" s="3">
        <f>+VLOOKUP(E285,Table1[#All],4,FALSE)</f>
        <v>0.16</v>
      </c>
      <c r="G285" s="3">
        <f>+VLOOKUP(E285,Tableau2[#All],4,FALSE)</f>
        <v>6.7400000000000002E-2</v>
      </c>
      <c r="H285" s="4">
        <f>VLOOKUP(E285,Table1[[#All],[Type TRANSPORT]:[% répartition segment 1]],2,FALSE)</f>
        <v>0.3</v>
      </c>
      <c r="I285" s="4">
        <f>VLOOKUP(E285,Tableau2[[#All],[Type TRANSPORT]:[% répartition segment 2]],2,FALSE)</f>
        <v>0.7</v>
      </c>
      <c r="J285" s="20">
        <f>Indicateur[[#This Row],[% rep S1]]*Indicateur[[#This Row],[Taux segement 1]]*Indicateur[[#This Row],[Poids T]]*Indicateur[[#This Row],[Distance en KM]]</f>
        <v>5.347142400000001</v>
      </c>
      <c r="K285" s="20">
        <f>+Indicateur[[#This Row],[% rep S2]]*Indicateur[[#This Row],[Taux Segement 2]]*Indicateur[[#This Row],[Poids T]]*Indicateur[[#This Row],[Distance en KM]]</f>
        <v>5.2557953839999998</v>
      </c>
      <c r="L285" s="20">
        <f>+Indicateur[[#This Row],[Bilan CO2 S2]]+Indicateur[[#This Row],[Bilan CO2 S1]]</f>
        <v>10.602937784000002</v>
      </c>
      <c r="M285" s="21">
        <v>158</v>
      </c>
      <c r="N285" s="5" t="s">
        <v>168</v>
      </c>
      <c r="O285" s="2" t="s">
        <v>151</v>
      </c>
      <c r="P285" s="2" t="s">
        <v>169</v>
      </c>
      <c r="Q285" s="2" t="s">
        <v>10</v>
      </c>
      <c r="R285" s="2" t="s">
        <v>11</v>
      </c>
      <c r="S285" s="2">
        <v>12</v>
      </c>
      <c r="T285" s="2" t="s">
        <v>12</v>
      </c>
      <c r="U285" s="6">
        <v>278.49700000000001</v>
      </c>
      <c r="V285" s="30">
        <f>(VLOOKUP(E285,Table1[#All],4,FALSE)*VLOOKUP(E285,Table1[[#All],[Type TRANSPORT]:[% répartition segment 1]],2,FALSE)+VLOOKUP(E285,Tableau2[#All],4,FALSE)*VLOOKUP(E285,Tableau2[[#All],[Type TRANSPORT]:[% répartition segment 2]],2,FALSE))*U285*C285/1000</f>
        <v>10.602937784000002</v>
      </c>
    </row>
    <row r="286" spans="1:22" x14ac:dyDescent="0.3">
      <c r="A286" s="2">
        <v>1376775</v>
      </c>
      <c r="B286" s="12">
        <f>+VLOOKUP(Indicateur[[#This Row],[Numero OT]],[1]Raw_data!$D:$E,2,FALSE)</f>
        <v>44368</v>
      </c>
      <c r="C286" s="2">
        <v>300</v>
      </c>
      <c r="D286" s="2">
        <f t="shared" si="4"/>
        <v>0.3</v>
      </c>
      <c r="E286" s="2" t="s">
        <v>6</v>
      </c>
      <c r="F286" s="3">
        <f>+VLOOKUP(E286,Table1[#All],4,FALSE)</f>
        <v>0.16</v>
      </c>
      <c r="G286" s="3">
        <f>+VLOOKUP(E286,Tableau2[#All],4,FALSE)</f>
        <v>6.7400000000000002E-2</v>
      </c>
      <c r="H286" s="4">
        <f>VLOOKUP(E286,Table1[[#All],[Type TRANSPORT]:[% répartition segment 1]],2,FALSE)</f>
        <v>0.3</v>
      </c>
      <c r="I286" s="4">
        <f>VLOOKUP(E286,Tableau2[[#All],[Type TRANSPORT]:[% répartition segment 2]],2,FALSE)</f>
        <v>0.7</v>
      </c>
      <c r="J286" s="20">
        <f>Indicateur[[#This Row],[% rep S1]]*Indicateur[[#This Row],[Taux segement 1]]*Indicateur[[#This Row],[Poids T]]*Indicateur[[#This Row],[Distance en KM]]</f>
        <v>5.4804383999999997</v>
      </c>
      <c r="K286" s="20">
        <f>+Indicateur[[#This Row],[% rep S2]]*Indicateur[[#This Row],[Taux Segement 2]]*Indicateur[[#This Row],[Poids T]]*Indicateur[[#This Row],[Distance en KM]]</f>
        <v>5.386814244</v>
      </c>
      <c r="L286" s="20">
        <f>+Indicateur[[#This Row],[Bilan CO2 S2]]+Indicateur[[#This Row],[Bilan CO2 S1]]</f>
        <v>10.867252644000001</v>
      </c>
      <c r="M286" s="21">
        <v>166</v>
      </c>
      <c r="N286" s="5" t="s">
        <v>60</v>
      </c>
      <c r="O286" s="2" t="s">
        <v>61</v>
      </c>
      <c r="P286" s="2" t="s">
        <v>62</v>
      </c>
      <c r="Q286" s="2" t="s">
        <v>10</v>
      </c>
      <c r="R286" s="2" t="s">
        <v>11</v>
      </c>
      <c r="S286" s="2">
        <v>12</v>
      </c>
      <c r="T286" s="2" t="s">
        <v>12</v>
      </c>
      <c r="U286" s="6">
        <v>380.58600000000001</v>
      </c>
      <c r="V286" s="30">
        <f>(VLOOKUP(E286,Table1[#All],4,FALSE)*VLOOKUP(E286,Table1[[#All],[Type TRANSPORT]:[% répartition segment 1]],2,FALSE)+VLOOKUP(E286,Tableau2[#All],4,FALSE)*VLOOKUP(E286,Tableau2[[#All],[Type TRANSPORT]:[% répartition segment 2]],2,FALSE))*U286*C286/1000</f>
        <v>10.867252644000001</v>
      </c>
    </row>
    <row r="287" spans="1:22" x14ac:dyDescent="0.3">
      <c r="A287" s="2">
        <v>1378162</v>
      </c>
      <c r="B287" s="12">
        <f>+VLOOKUP(Indicateur[[#This Row],[Numero OT]],[1]Raw_data!$D:$E,2,FALSE)</f>
        <v>44368</v>
      </c>
      <c r="C287" s="2">
        <v>2800</v>
      </c>
      <c r="D287" s="2">
        <f t="shared" si="4"/>
        <v>2.8</v>
      </c>
      <c r="E287" s="2" t="s">
        <v>47</v>
      </c>
      <c r="F287" s="3">
        <f>+VLOOKUP(E287,Table1[#All],4,FALSE)</f>
        <v>6.7400000000000002E-2</v>
      </c>
      <c r="G287" s="3">
        <v>6.7400000000000002E-2</v>
      </c>
      <c r="H287" s="4">
        <f>VLOOKUP(E287,Table1[[#All],[Type TRANSPORT]:[% répartition segment 1]],2,FALSE)</f>
        <v>1</v>
      </c>
      <c r="I287" s="4">
        <f>VLOOKUP(E287,Tableau2[[#All],[Type TRANSPORT]:[% répartition segment 2]],2,FALSE)</f>
        <v>0</v>
      </c>
      <c r="J287" s="20">
        <f>Indicateur[[#This Row],[% rep S1]]*Indicateur[[#This Row],[Taux segement 1]]*Indicateur[[#This Row],[Poids T]]*Indicateur[[#This Row],[Distance en KM]]</f>
        <v>50.266138160000004</v>
      </c>
      <c r="K287" s="20">
        <f>+Indicateur[[#This Row],[% rep S2]]*Indicateur[[#This Row],[Taux Segement 2]]*Indicateur[[#This Row],[Poids T]]*Indicateur[[#This Row],[Distance en KM]]</f>
        <v>0</v>
      </c>
      <c r="L287" s="20">
        <f>+Indicateur[[#This Row],[Bilan CO2 S2]]+Indicateur[[#This Row],[Bilan CO2 S1]]</f>
        <v>50.266138160000004</v>
      </c>
      <c r="M287" s="21">
        <v>800</v>
      </c>
      <c r="N287" s="5" t="s">
        <v>78</v>
      </c>
      <c r="O287" s="2" t="s">
        <v>27</v>
      </c>
      <c r="P287" s="2" t="s">
        <v>79</v>
      </c>
      <c r="Q287" s="2" t="s">
        <v>10</v>
      </c>
      <c r="R287" s="2" t="s">
        <v>11</v>
      </c>
      <c r="S287" s="2">
        <v>12</v>
      </c>
      <c r="T287" s="2" t="s">
        <v>12</v>
      </c>
      <c r="U287" s="6">
        <v>266.35300000000001</v>
      </c>
      <c r="V287" s="30">
        <f>(VLOOKUP(E287,Table1[#All],4,FALSE)*VLOOKUP(E287,Table1[[#All],[Type TRANSPORT]:[% répartition segment 1]],2,FALSE)+VLOOKUP(E287,Tableau2[#All],4,FALSE)*VLOOKUP(E287,Tableau2[[#All],[Type TRANSPORT]:[% répartition segment 2]],2,FALSE))*U287*C287/1000</f>
        <v>50.266138160000011</v>
      </c>
    </row>
    <row r="288" spans="1:22" x14ac:dyDescent="0.3">
      <c r="A288" s="2">
        <v>1377985</v>
      </c>
      <c r="B288" s="12">
        <f>+VLOOKUP(Indicateur[[#This Row],[Numero OT]],[1]Raw_data!$D:$E,2,FALSE)</f>
        <v>44368</v>
      </c>
      <c r="C288" s="2">
        <v>70</v>
      </c>
      <c r="D288" s="2">
        <f t="shared" si="4"/>
        <v>7.0000000000000007E-2</v>
      </c>
      <c r="E288" s="2" t="s">
        <v>13</v>
      </c>
      <c r="F288" s="3">
        <f>+VLOOKUP(E288,Table1[#All],4,FALSE)</f>
        <v>0.24099999999999999</v>
      </c>
      <c r="G288" s="3">
        <v>0.24099999999999999</v>
      </c>
      <c r="H288" s="4">
        <f>VLOOKUP(E288,Table1[[#All],[Type TRANSPORT]:[% répartition segment 1]],2,FALSE)</f>
        <v>1</v>
      </c>
      <c r="I288" s="4">
        <f>VLOOKUP(E288,Tableau2[[#All],[Type TRANSPORT]:[% répartition segment 2]],2,FALSE)</f>
        <v>0</v>
      </c>
      <c r="J288" s="20">
        <f>Indicateur[[#This Row],[% rep S1]]*Indicateur[[#This Row],[Taux segement 1]]*Indicateur[[#This Row],[Poids T]]*Indicateur[[#This Row],[Distance en KM]]</f>
        <v>0.83919814999999998</v>
      </c>
      <c r="K288" s="20">
        <f>+Indicateur[[#This Row],[% rep S2]]*Indicateur[[#This Row],[Taux Segement 2]]*Indicateur[[#This Row],[Poids T]]*Indicateur[[#This Row],[Distance en KM]]</f>
        <v>0</v>
      </c>
      <c r="L288" s="20">
        <f>+Indicateur[[#This Row],[Bilan CO2 S2]]+Indicateur[[#This Row],[Bilan CO2 S1]]</f>
        <v>0.83919814999999998</v>
      </c>
      <c r="M288" s="21">
        <v>80</v>
      </c>
      <c r="N288" s="5" t="s">
        <v>214</v>
      </c>
      <c r="O288" s="2" t="s">
        <v>11</v>
      </c>
      <c r="P288" s="2" t="s">
        <v>215</v>
      </c>
      <c r="Q288" s="2" t="s">
        <v>287</v>
      </c>
      <c r="R288" s="2" t="s">
        <v>288</v>
      </c>
      <c r="S288" s="2">
        <v>13</v>
      </c>
      <c r="T288" s="2" t="s">
        <v>289</v>
      </c>
      <c r="U288" s="6">
        <v>49.744999999999997</v>
      </c>
      <c r="V288" s="30">
        <f>(VLOOKUP(E288,Table1[#All],4,FALSE)*VLOOKUP(E288,Table1[[#All],[Type TRANSPORT]:[% répartition segment 1]],2,FALSE)+VLOOKUP(E288,Tableau2[#All],4,FALSE)*VLOOKUP(E288,Tableau2[[#All],[Type TRANSPORT]:[% répartition segment 2]],2,FALSE))*U288*C288/1000</f>
        <v>0.83919814999999998</v>
      </c>
    </row>
    <row r="289" spans="1:22" x14ac:dyDescent="0.3">
      <c r="A289" s="2">
        <v>1377988</v>
      </c>
      <c r="B289" s="12">
        <f>+VLOOKUP(Indicateur[[#This Row],[Numero OT]],[1]Raw_data!$D:$E,2,FALSE)</f>
        <v>44368</v>
      </c>
      <c r="C289" s="2">
        <v>90</v>
      </c>
      <c r="D289" s="2">
        <f t="shared" si="4"/>
        <v>0.09</v>
      </c>
      <c r="E289" s="2" t="s">
        <v>13</v>
      </c>
      <c r="F289" s="3">
        <f>+VLOOKUP(E289,Table1[#All],4,FALSE)</f>
        <v>0.24099999999999999</v>
      </c>
      <c r="G289" s="3">
        <v>0.24099999999999999</v>
      </c>
      <c r="H289" s="4">
        <f>VLOOKUP(E289,Table1[[#All],[Type TRANSPORT]:[% répartition segment 1]],2,FALSE)</f>
        <v>1</v>
      </c>
      <c r="I289" s="4">
        <f>VLOOKUP(E289,Tableau2[[#All],[Type TRANSPORT]:[% répartition segment 2]],2,FALSE)</f>
        <v>0</v>
      </c>
      <c r="J289" s="20">
        <f>Indicateur[[#This Row],[% rep S1]]*Indicateur[[#This Row],[Taux segement 1]]*Indicateur[[#This Row],[Poids T]]*Indicateur[[#This Row],[Distance en KM]]</f>
        <v>1.1876142599999999</v>
      </c>
      <c r="K289" s="20">
        <f>+Indicateur[[#This Row],[% rep S2]]*Indicateur[[#This Row],[Taux Segement 2]]*Indicateur[[#This Row],[Poids T]]*Indicateur[[#This Row],[Distance en KM]]</f>
        <v>0</v>
      </c>
      <c r="L289" s="20">
        <f>+Indicateur[[#This Row],[Bilan CO2 S2]]+Indicateur[[#This Row],[Bilan CO2 S1]]</f>
        <v>1.1876142599999999</v>
      </c>
      <c r="M289" s="21">
        <v>80</v>
      </c>
      <c r="N289" s="5" t="s">
        <v>214</v>
      </c>
      <c r="O289" s="2" t="s">
        <v>11</v>
      </c>
      <c r="P289" s="2" t="s">
        <v>215</v>
      </c>
      <c r="Q289" s="2" t="s">
        <v>290</v>
      </c>
      <c r="R289" s="2" t="s">
        <v>291</v>
      </c>
      <c r="S289" s="2">
        <v>13</v>
      </c>
      <c r="T289" s="2" t="s">
        <v>292</v>
      </c>
      <c r="U289" s="6">
        <v>54.753999999999998</v>
      </c>
      <c r="V289" s="30">
        <f>(VLOOKUP(E289,Table1[#All],4,FALSE)*VLOOKUP(E289,Table1[[#All],[Type TRANSPORT]:[% répartition segment 1]],2,FALSE)+VLOOKUP(E289,Tableau2[#All],4,FALSE)*VLOOKUP(E289,Tableau2[[#All],[Type TRANSPORT]:[% répartition segment 2]],2,FALSE))*U289*C289/1000</f>
        <v>1.1876142599999999</v>
      </c>
    </row>
    <row r="290" spans="1:22" x14ac:dyDescent="0.3">
      <c r="A290" s="2">
        <v>1377990</v>
      </c>
      <c r="B290" s="12">
        <f>+VLOOKUP(Indicateur[[#This Row],[Numero OT]],[1]Raw_data!$D:$E,2,FALSE)</f>
        <v>44368</v>
      </c>
      <c r="C290" s="2">
        <v>120</v>
      </c>
      <c r="D290" s="2">
        <f t="shared" si="4"/>
        <v>0.12</v>
      </c>
      <c r="E290" s="2" t="s">
        <v>13</v>
      </c>
      <c r="F290" s="3">
        <f>+VLOOKUP(E290,Table1[#All],4,FALSE)</f>
        <v>0.24099999999999999</v>
      </c>
      <c r="G290" s="3">
        <v>0.24099999999999999</v>
      </c>
      <c r="H290" s="4">
        <f>VLOOKUP(E290,Table1[[#All],[Type TRANSPORT]:[% répartition segment 1]],2,FALSE)</f>
        <v>1</v>
      </c>
      <c r="I290" s="4">
        <f>VLOOKUP(E290,Tableau2[[#All],[Type TRANSPORT]:[% répartition segment 2]],2,FALSE)</f>
        <v>0</v>
      </c>
      <c r="J290" s="20">
        <f>Indicateur[[#This Row],[% rep S1]]*Indicateur[[#This Row],[Taux segement 1]]*Indicateur[[#This Row],[Poids T]]*Indicateur[[#This Row],[Distance en KM]]</f>
        <v>0.95713631999999982</v>
      </c>
      <c r="K290" s="20">
        <f>+Indicateur[[#This Row],[% rep S2]]*Indicateur[[#This Row],[Taux Segement 2]]*Indicateur[[#This Row],[Poids T]]*Indicateur[[#This Row],[Distance en KM]]</f>
        <v>0</v>
      </c>
      <c r="L290" s="20">
        <f>+Indicateur[[#This Row],[Bilan CO2 S2]]+Indicateur[[#This Row],[Bilan CO2 S1]]</f>
        <v>0.95713631999999982</v>
      </c>
      <c r="M290" s="21">
        <v>80</v>
      </c>
      <c r="N290" s="5" t="s">
        <v>214</v>
      </c>
      <c r="O290" s="2" t="s">
        <v>11</v>
      </c>
      <c r="P290" s="2" t="s">
        <v>215</v>
      </c>
      <c r="Q290" s="2" t="s">
        <v>293</v>
      </c>
      <c r="R290" s="2" t="s">
        <v>294</v>
      </c>
      <c r="S290" s="2">
        <v>13</v>
      </c>
      <c r="T290" s="2" t="s">
        <v>295</v>
      </c>
      <c r="U290" s="6">
        <v>33.095999999999997</v>
      </c>
      <c r="V290" s="30">
        <f>(VLOOKUP(E290,Table1[#All],4,FALSE)*VLOOKUP(E290,Table1[[#All],[Type TRANSPORT]:[% répartition segment 1]],2,FALSE)+VLOOKUP(E290,Tableau2[#All],4,FALSE)*VLOOKUP(E290,Tableau2[[#All],[Type TRANSPORT]:[% répartition segment 2]],2,FALSE))*U290*C290/1000</f>
        <v>0.95713631999999982</v>
      </c>
    </row>
    <row r="291" spans="1:22" x14ac:dyDescent="0.3">
      <c r="A291" s="2">
        <v>1377817</v>
      </c>
      <c r="B291" s="12">
        <f>+VLOOKUP(Indicateur[[#This Row],[Numero OT]],[1]Raw_data!$D:$E,2,FALSE)</f>
        <v>44369</v>
      </c>
      <c r="C291" s="2">
        <v>300</v>
      </c>
      <c r="D291" s="2">
        <f t="shared" si="4"/>
        <v>0.3</v>
      </c>
      <c r="E291" s="2" t="s">
        <v>19</v>
      </c>
      <c r="F291" s="3">
        <f>+VLOOKUP(E291,Table1[#All],4,FALSE)</f>
        <v>0.16</v>
      </c>
      <c r="G291" s="3">
        <f>+VLOOKUP(E291,Tableau2[#All],4,FALSE)</f>
        <v>6.7400000000000002E-2</v>
      </c>
      <c r="H291" s="4">
        <f>VLOOKUP(E291,Table1[[#All],[Type TRANSPORT]:[% répartition segment 1]],2,FALSE)</f>
        <v>0.3</v>
      </c>
      <c r="I291" s="4">
        <f>VLOOKUP(E291,Tableau2[[#All],[Type TRANSPORT]:[% répartition segment 2]],2,FALSE)</f>
        <v>0.7</v>
      </c>
      <c r="J291" s="20">
        <f>Indicateur[[#This Row],[% rep S1]]*Indicateur[[#This Row],[Taux segement 1]]*Indicateur[[#This Row],[Poids T]]*Indicateur[[#This Row],[Distance en KM]]</f>
        <v>4.0052879999999993</v>
      </c>
      <c r="K291" s="20">
        <f>+Indicateur[[#This Row],[% rep S2]]*Indicateur[[#This Row],[Taux Segement 2]]*Indicateur[[#This Row],[Poids T]]*Indicateur[[#This Row],[Distance en KM]]</f>
        <v>3.9368643299999997</v>
      </c>
      <c r="L291" s="20">
        <f>+Indicateur[[#This Row],[Bilan CO2 S2]]+Indicateur[[#This Row],[Bilan CO2 S1]]</f>
        <v>7.942152329999999</v>
      </c>
      <c r="M291" s="21">
        <v>158</v>
      </c>
      <c r="N291" s="5" t="s">
        <v>23</v>
      </c>
      <c r="O291" s="2" t="s">
        <v>24</v>
      </c>
      <c r="P291" s="2" t="s">
        <v>25</v>
      </c>
      <c r="Q291" s="2" t="s">
        <v>10</v>
      </c>
      <c r="R291" s="2" t="s">
        <v>11</v>
      </c>
      <c r="S291" s="2">
        <v>12</v>
      </c>
      <c r="T291" s="2" t="s">
        <v>12</v>
      </c>
      <c r="U291" s="6">
        <v>278.14499999999998</v>
      </c>
      <c r="V291" s="30">
        <f>(VLOOKUP(E291,Table1[#All],4,FALSE)*VLOOKUP(E291,Table1[[#All],[Type TRANSPORT]:[% répartition segment 1]],2,FALSE)+VLOOKUP(E291,Tableau2[#All],4,FALSE)*VLOOKUP(E291,Tableau2[[#All],[Type TRANSPORT]:[% répartition segment 2]],2,FALSE))*U291*C291/1000</f>
        <v>7.942152329999999</v>
      </c>
    </row>
    <row r="292" spans="1:22" x14ac:dyDescent="0.3">
      <c r="A292" s="2">
        <v>1377351</v>
      </c>
      <c r="B292" s="12">
        <f>+VLOOKUP(Indicateur[[#This Row],[Numero OT]],[1]Raw_data!$D:$E,2,FALSE)</f>
        <v>44369</v>
      </c>
      <c r="C292" s="2">
        <v>300</v>
      </c>
      <c r="D292" s="2">
        <f t="shared" si="4"/>
        <v>0.3</v>
      </c>
      <c r="E292" s="2" t="s">
        <v>6</v>
      </c>
      <c r="F292" s="3">
        <f>+VLOOKUP(E292,Table1[#All],4,FALSE)</f>
        <v>0.16</v>
      </c>
      <c r="G292" s="3">
        <f>+VLOOKUP(E292,Tableau2[#All],4,FALSE)</f>
        <v>6.7400000000000002E-2</v>
      </c>
      <c r="H292" s="4">
        <f>VLOOKUP(E292,Table1[[#All],[Type TRANSPORT]:[% répartition segment 1]],2,FALSE)</f>
        <v>0.3</v>
      </c>
      <c r="I292" s="4">
        <f>VLOOKUP(E292,Tableau2[[#All],[Type TRANSPORT]:[% répartition segment 2]],2,FALSE)</f>
        <v>0.7</v>
      </c>
      <c r="J292" s="20">
        <f>Indicateur[[#This Row],[% rep S1]]*Indicateur[[#This Row],[Taux segement 1]]*Indicateur[[#This Row],[Poids T]]*Indicateur[[#This Row],[Distance en KM]]</f>
        <v>3.6276336000000002</v>
      </c>
      <c r="K292" s="20">
        <f>+Indicateur[[#This Row],[% rep S2]]*Indicateur[[#This Row],[Taux Segement 2]]*Indicateur[[#This Row],[Poids T]]*Indicateur[[#This Row],[Distance en KM]]</f>
        <v>3.565661526</v>
      </c>
      <c r="L292" s="20">
        <f>+Indicateur[[#This Row],[Bilan CO2 S2]]+Indicateur[[#This Row],[Bilan CO2 S1]]</f>
        <v>7.1932951260000006</v>
      </c>
      <c r="M292" s="21">
        <v>125</v>
      </c>
      <c r="N292" s="5" t="s">
        <v>113</v>
      </c>
      <c r="O292" s="2" t="s">
        <v>114</v>
      </c>
      <c r="P292" s="2" t="s">
        <v>115</v>
      </c>
      <c r="Q292" s="2" t="s">
        <v>10</v>
      </c>
      <c r="R292" s="2" t="s">
        <v>11</v>
      </c>
      <c r="S292" s="2">
        <v>12</v>
      </c>
      <c r="T292" s="2" t="s">
        <v>12</v>
      </c>
      <c r="U292" s="6">
        <v>251.91900000000001</v>
      </c>
      <c r="V292" s="30">
        <f>(VLOOKUP(E292,Table1[#All],4,FALSE)*VLOOKUP(E292,Table1[[#All],[Type TRANSPORT]:[% répartition segment 1]],2,FALSE)+VLOOKUP(E292,Tableau2[#All],4,FALSE)*VLOOKUP(E292,Tableau2[[#All],[Type TRANSPORT]:[% répartition segment 2]],2,FALSE))*U292*C292/1000</f>
        <v>7.1932951259999998</v>
      </c>
    </row>
    <row r="293" spans="1:22" x14ac:dyDescent="0.3">
      <c r="A293" s="2">
        <v>1377816</v>
      </c>
      <c r="B293" s="12">
        <f>+VLOOKUP(Indicateur[[#This Row],[Numero OT]],[1]Raw_data!$D:$E,2,FALSE)</f>
        <v>44369</v>
      </c>
      <c r="C293" s="2">
        <v>300</v>
      </c>
      <c r="D293" s="2">
        <f t="shared" si="4"/>
        <v>0.3</v>
      </c>
      <c r="E293" s="2" t="s">
        <v>19</v>
      </c>
      <c r="F293" s="3">
        <f>+VLOOKUP(E293,Table1[#All],4,FALSE)</f>
        <v>0.16</v>
      </c>
      <c r="G293" s="3">
        <f>+VLOOKUP(E293,Tableau2[#All],4,FALSE)</f>
        <v>6.7400000000000002E-2</v>
      </c>
      <c r="H293" s="4">
        <f>VLOOKUP(E293,Table1[[#All],[Type TRANSPORT]:[% répartition segment 1]],2,FALSE)</f>
        <v>0.3</v>
      </c>
      <c r="I293" s="4">
        <f>VLOOKUP(E293,Tableau2[[#All],[Type TRANSPORT]:[% répartition segment 2]],2,FALSE)</f>
        <v>0.7</v>
      </c>
      <c r="J293" s="20">
        <f>Indicateur[[#This Row],[% rep S1]]*Indicateur[[#This Row],[Taux segement 1]]*Indicateur[[#This Row],[Poids T]]*Indicateur[[#This Row],[Distance en KM]]</f>
        <v>3.6040031999999997</v>
      </c>
      <c r="K293" s="20">
        <f>+Indicateur[[#This Row],[% rep S2]]*Indicateur[[#This Row],[Taux Segement 2]]*Indicateur[[#This Row],[Poids T]]*Indicateur[[#This Row],[Distance en KM]]</f>
        <v>3.5424348119999998</v>
      </c>
      <c r="L293" s="20">
        <f>+Indicateur[[#This Row],[Bilan CO2 S2]]+Indicateur[[#This Row],[Bilan CO2 S1]]</f>
        <v>7.1464380119999991</v>
      </c>
      <c r="M293" s="21">
        <v>158</v>
      </c>
      <c r="N293" s="5" t="s">
        <v>125</v>
      </c>
      <c r="O293" s="2" t="s">
        <v>126</v>
      </c>
      <c r="P293" s="2" t="s">
        <v>127</v>
      </c>
      <c r="Q293" s="2" t="s">
        <v>10</v>
      </c>
      <c r="R293" s="2" t="s">
        <v>11</v>
      </c>
      <c r="S293" s="2">
        <v>12</v>
      </c>
      <c r="T293" s="2" t="s">
        <v>12</v>
      </c>
      <c r="U293" s="6">
        <v>250.27799999999999</v>
      </c>
      <c r="V293" s="30">
        <f>(VLOOKUP(E293,Table1[#All],4,FALSE)*VLOOKUP(E293,Table1[[#All],[Type TRANSPORT]:[% répartition segment 1]],2,FALSE)+VLOOKUP(E293,Tableau2[#All],4,FALSE)*VLOOKUP(E293,Tableau2[[#All],[Type TRANSPORT]:[% répartition segment 2]],2,FALSE))*U293*C293/1000</f>
        <v>7.146438012</v>
      </c>
    </row>
    <row r="294" spans="1:22" x14ac:dyDescent="0.3">
      <c r="A294" s="2">
        <v>1378407</v>
      </c>
      <c r="B294" s="12">
        <f>+VLOOKUP(Indicateur[[#This Row],[Numero OT]],[1]Raw_data!$D:$E,2,FALSE)</f>
        <v>44370</v>
      </c>
      <c r="C294" s="2">
        <v>300</v>
      </c>
      <c r="D294" s="2">
        <f t="shared" si="4"/>
        <v>0.3</v>
      </c>
      <c r="E294" s="2" t="s">
        <v>19</v>
      </c>
      <c r="F294" s="3">
        <f>+VLOOKUP(E294,Table1[#All],4,FALSE)</f>
        <v>0.16</v>
      </c>
      <c r="G294" s="3">
        <f>+VLOOKUP(E294,Tableau2[#All],4,FALSE)</f>
        <v>6.7400000000000002E-2</v>
      </c>
      <c r="H294" s="4">
        <f>VLOOKUP(E294,Table1[[#All],[Type TRANSPORT]:[% répartition segment 1]],2,FALSE)</f>
        <v>0.3</v>
      </c>
      <c r="I294" s="4">
        <f>VLOOKUP(E294,Tableau2[[#All],[Type TRANSPORT]:[% répartition segment 2]],2,FALSE)</f>
        <v>0.7</v>
      </c>
      <c r="J294" s="20">
        <f>Indicateur[[#This Row],[% rep S1]]*Indicateur[[#This Row],[Taux segement 1]]*Indicateur[[#This Row],[Poids T]]*Indicateur[[#This Row],[Distance en KM]]</f>
        <v>3.8354832000000001</v>
      </c>
      <c r="K294" s="20">
        <f>+Indicateur[[#This Row],[% rep S2]]*Indicateur[[#This Row],[Taux Segement 2]]*Indicateur[[#This Row],[Poids T]]*Indicateur[[#This Row],[Distance en KM]]</f>
        <v>3.769960362</v>
      </c>
      <c r="L294" s="20">
        <f>+Indicateur[[#This Row],[Bilan CO2 S2]]+Indicateur[[#This Row],[Bilan CO2 S1]]</f>
        <v>7.6054435619999996</v>
      </c>
      <c r="M294" s="21">
        <v>158</v>
      </c>
      <c r="N294" s="5" t="s">
        <v>78</v>
      </c>
      <c r="O294" s="2" t="s">
        <v>27</v>
      </c>
      <c r="P294" s="2" t="s">
        <v>79</v>
      </c>
      <c r="Q294" s="2" t="s">
        <v>10</v>
      </c>
      <c r="R294" s="2" t="s">
        <v>11</v>
      </c>
      <c r="S294" s="2">
        <v>12</v>
      </c>
      <c r="T294" s="2" t="s">
        <v>12</v>
      </c>
      <c r="U294" s="6">
        <v>266.35300000000001</v>
      </c>
      <c r="V294" s="30">
        <f>(VLOOKUP(E294,Table1[#All],4,FALSE)*VLOOKUP(E294,Table1[[#All],[Type TRANSPORT]:[% répartition segment 1]],2,FALSE)+VLOOKUP(E294,Tableau2[#All],4,FALSE)*VLOOKUP(E294,Tableau2[[#All],[Type TRANSPORT]:[% répartition segment 2]],2,FALSE))*U294*C294/1000</f>
        <v>7.6054435620000005</v>
      </c>
    </row>
    <row r="295" spans="1:22" x14ac:dyDescent="0.3">
      <c r="A295" s="2">
        <v>1378766</v>
      </c>
      <c r="B295" s="12">
        <f>+VLOOKUP(Indicateur[[#This Row],[Numero OT]],[1]Raw_data!$D:$E,2,FALSE)</f>
        <v>44370</v>
      </c>
      <c r="C295" s="2">
        <v>300</v>
      </c>
      <c r="D295" s="2">
        <f t="shared" si="4"/>
        <v>0.3</v>
      </c>
      <c r="E295" s="2" t="s">
        <v>6</v>
      </c>
      <c r="F295" s="3">
        <f>+VLOOKUP(E295,Table1[#All],4,FALSE)</f>
        <v>0.16</v>
      </c>
      <c r="G295" s="3">
        <f>+VLOOKUP(E295,Tableau2[#All],4,FALSE)</f>
        <v>6.7400000000000002E-2</v>
      </c>
      <c r="H295" s="4">
        <f>VLOOKUP(E295,Table1[[#All],[Type TRANSPORT]:[% répartition segment 1]],2,FALSE)</f>
        <v>0.3</v>
      </c>
      <c r="I295" s="4">
        <f>VLOOKUP(E295,Tableau2[[#All],[Type TRANSPORT]:[% répartition segment 2]],2,FALSE)</f>
        <v>0.7</v>
      </c>
      <c r="J295" s="20">
        <f>Indicateur[[#This Row],[% rep S1]]*Indicateur[[#This Row],[Taux segement 1]]*Indicateur[[#This Row],[Poids T]]*Indicateur[[#This Row],[Distance en KM]]</f>
        <v>4.0103568000000003</v>
      </c>
      <c r="K295" s="20">
        <f>+Indicateur[[#This Row],[% rep S2]]*Indicateur[[#This Row],[Taux Segement 2]]*Indicateur[[#This Row],[Poids T]]*Indicateur[[#This Row],[Distance en KM]]</f>
        <v>3.9418465380000001</v>
      </c>
      <c r="L295" s="20">
        <f>+Indicateur[[#This Row],[Bilan CO2 S2]]+Indicateur[[#This Row],[Bilan CO2 S1]]</f>
        <v>7.9522033380000003</v>
      </c>
      <c r="M295" s="21">
        <v>158</v>
      </c>
      <c r="N295" s="5" t="s">
        <v>168</v>
      </c>
      <c r="O295" s="2" t="s">
        <v>151</v>
      </c>
      <c r="P295" s="2" t="s">
        <v>169</v>
      </c>
      <c r="Q295" s="2" t="s">
        <v>10</v>
      </c>
      <c r="R295" s="2" t="s">
        <v>11</v>
      </c>
      <c r="S295" s="2">
        <v>12</v>
      </c>
      <c r="T295" s="2" t="s">
        <v>12</v>
      </c>
      <c r="U295" s="6">
        <v>278.49700000000001</v>
      </c>
      <c r="V295" s="30">
        <f>(VLOOKUP(E295,Table1[#All],4,FALSE)*VLOOKUP(E295,Table1[[#All],[Type TRANSPORT]:[% répartition segment 1]],2,FALSE)+VLOOKUP(E295,Tableau2[#All],4,FALSE)*VLOOKUP(E295,Tableau2[[#All],[Type TRANSPORT]:[% répartition segment 2]],2,FALSE))*U295*C295/1000</f>
        <v>7.9522033380000003</v>
      </c>
    </row>
    <row r="296" spans="1:22" x14ac:dyDescent="0.3">
      <c r="A296" s="2">
        <v>1377818</v>
      </c>
      <c r="B296" s="12">
        <f>+VLOOKUP(Indicateur[[#This Row],[Numero OT]],[1]Raw_data!$D:$E,2,FALSE)</f>
        <v>44370</v>
      </c>
      <c r="C296" s="2">
        <v>300</v>
      </c>
      <c r="D296" s="2">
        <f t="shared" si="4"/>
        <v>0.3</v>
      </c>
      <c r="E296" s="2" t="s">
        <v>6</v>
      </c>
      <c r="F296" s="3">
        <f>+VLOOKUP(E296,Table1[#All],4,FALSE)</f>
        <v>0.16</v>
      </c>
      <c r="G296" s="3">
        <f>+VLOOKUP(E296,Tableau2[#All],4,FALSE)</f>
        <v>6.7400000000000002E-2</v>
      </c>
      <c r="H296" s="4">
        <f>VLOOKUP(E296,Table1[[#All],[Type TRANSPORT]:[% répartition segment 1]],2,FALSE)</f>
        <v>0.3</v>
      </c>
      <c r="I296" s="4">
        <f>VLOOKUP(E296,Tableau2[[#All],[Type TRANSPORT]:[% répartition segment 2]],2,FALSE)</f>
        <v>0.7</v>
      </c>
      <c r="J296" s="20">
        <f>Indicateur[[#This Row],[% rep S1]]*Indicateur[[#This Row],[Taux segement 1]]*Indicateur[[#This Row],[Poids T]]*Indicateur[[#This Row],[Distance en KM]]</f>
        <v>3.7158191999999999</v>
      </c>
      <c r="K296" s="20">
        <f>+Indicateur[[#This Row],[% rep S2]]*Indicateur[[#This Row],[Taux Segement 2]]*Indicateur[[#This Row],[Poids T]]*Indicateur[[#This Row],[Distance en KM]]</f>
        <v>3.6523406220000001</v>
      </c>
      <c r="L296" s="20">
        <f>+Indicateur[[#This Row],[Bilan CO2 S2]]+Indicateur[[#This Row],[Bilan CO2 S1]]</f>
        <v>7.368159822</v>
      </c>
      <c r="M296" s="21">
        <v>131</v>
      </c>
      <c r="N296" s="5" t="s">
        <v>191</v>
      </c>
      <c r="O296" s="2" t="s">
        <v>192</v>
      </c>
      <c r="P296" s="2" t="s">
        <v>193</v>
      </c>
      <c r="Q296" s="2" t="s">
        <v>10</v>
      </c>
      <c r="R296" s="2" t="s">
        <v>11</v>
      </c>
      <c r="S296" s="2">
        <v>12</v>
      </c>
      <c r="T296" s="2" t="s">
        <v>12</v>
      </c>
      <c r="U296" s="6">
        <v>258.04300000000001</v>
      </c>
      <c r="V296" s="30">
        <f>(VLOOKUP(E296,Table1[#All],4,FALSE)*VLOOKUP(E296,Table1[[#All],[Type TRANSPORT]:[% répartition segment 1]],2,FALSE)+VLOOKUP(E296,Tableau2[#All],4,FALSE)*VLOOKUP(E296,Tableau2[[#All],[Type TRANSPORT]:[% répartition segment 2]],2,FALSE))*U296*C296/1000</f>
        <v>7.368159822</v>
      </c>
    </row>
    <row r="297" spans="1:22" x14ac:dyDescent="0.3">
      <c r="A297" s="2">
        <v>1379751</v>
      </c>
      <c r="B297" s="12">
        <f>+VLOOKUP(Indicateur[[#This Row],[Numero OT]],[1]Raw_data!$D:$E,2,FALSE)</f>
        <v>44371</v>
      </c>
      <c r="C297" s="2">
        <v>1200</v>
      </c>
      <c r="D297" s="2">
        <f t="shared" si="4"/>
        <v>1.2</v>
      </c>
      <c r="E297" s="2" t="s">
        <v>19</v>
      </c>
      <c r="F297" s="3">
        <f>+VLOOKUP(E297,Table1[#All],4,FALSE)</f>
        <v>0.16</v>
      </c>
      <c r="G297" s="3">
        <f>+VLOOKUP(E297,Tableau2[#All],4,FALSE)</f>
        <v>6.7400000000000002E-2</v>
      </c>
      <c r="H297" s="4">
        <f>VLOOKUP(E297,Table1[[#All],[Type TRANSPORT]:[% répartition segment 1]],2,FALSE)</f>
        <v>0.3</v>
      </c>
      <c r="I297" s="4">
        <f>VLOOKUP(E297,Tableau2[[#All],[Type TRANSPORT]:[% répartition segment 2]],2,FALSE)</f>
        <v>0.7</v>
      </c>
      <c r="J297" s="20">
        <f>Indicateur[[#This Row],[% rep S1]]*Indicateur[[#This Row],[Taux segement 1]]*Indicateur[[#This Row],[Poids T]]*Indicateur[[#This Row],[Distance en KM]]</f>
        <v>15.3419328</v>
      </c>
      <c r="K297" s="20">
        <f>+Indicateur[[#This Row],[% rep S2]]*Indicateur[[#This Row],[Taux Segement 2]]*Indicateur[[#This Row],[Poids T]]*Indicateur[[#This Row],[Distance en KM]]</f>
        <v>15.079841448</v>
      </c>
      <c r="L297" s="20">
        <f>+Indicateur[[#This Row],[Bilan CO2 S2]]+Indicateur[[#This Row],[Bilan CO2 S1]]</f>
        <v>30.421774247999998</v>
      </c>
      <c r="M297" s="21">
        <v>218</v>
      </c>
      <c r="N297" s="5" t="s">
        <v>78</v>
      </c>
      <c r="O297" s="2" t="s">
        <v>27</v>
      </c>
      <c r="P297" s="2" t="s">
        <v>79</v>
      </c>
      <c r="Q297" s="2" t="s">
        <v>10</v>
      </c>
      <c r="R297" s="2" t="s">
        <v>11</v>
      </c>
      <c r="S297" s="2">
        <v>12</v>
      </c>
      <c r="T297" s="2" t="s">
        <v>12</v>
      </c>
      <c r="U297" s="6">
        <v>266.35300000000001</v>
      </c>
      <c r="V297" s="30">
        <f>(VLOOKUP(E297,Table1[#All],4,FALSE)*VLOOKUP(E297,Table1[[#All],[Type TRANSPORT]:[% répartition segment 1]],2,FALSE)+VLOOKUP(E297,Tableau2[#All],4,FALSE)*VLOOKUP(E297,Tableau2[[#All],[Type TRANSPORT]:[% répartition segment 2]],2,FALSE))*U297*C297/1000</f>
        <v>30.421774248000002</v>
      </c>
    </row>
    <row r="298" spans="1:22" x14ac:dyDescent="0.3">
      <c r="A298" s="2">
        <v>1377815</v>
      </c>
      <c r="B298" s="12">
        <f>+VLOOKUP(Indicateur[[#This Row],[Numero OT]],[1]Raw_data!$D:$E,2,FALSE)</f>
        <v>44371</v>
      </c>
      <c r="C298" s="2">
        <v>300</v>
      </c>
      <c r="D298" s="2">
        <f t="shared" si="4"/>
        <v>0.3</v>
      </c>
      <c r="E298" s="2" t="s">
        <v>6</v>
      </c>
      <c r="F298" s="3">
        <f>+VLOOKUP(E298,Table1[#All],4,FALSE)</f>
        <v>0.16</v>
      </c>
      <c r="G298" s="3">
        <f>+VLOOKUP(E298,Tableau2[#All],4,FALSE)</f>
        <v>6.7400000000000002E-2</v>
      </c>
      <c r="H298" s="4">
        <f>VLOOKUP(E298,Table1[[#All],[Type TRANSPORT]:[% répartition segment 1]],2,FALSE)</f>
        <v>0.3</v>
      </c>
      <c r="I298" s="4">
        <f>VLOOKUP(E298,Tableau2[[#All],[Type TRANSPORT]:[% répartition segment 2]],2,FALSE)</f>
        <v>0.7</v>
      </c>
      <c r="J298" s="20">
        <f>Indicateur[[#This Row],[% rep S1]]*Indicateur[[#This Row],[Taux segement 1]]*Indicateur[[#This Row],[Poids T]]*Indicateur[[#This Row],[Distance en KM]]</f>
        <v>4.0103568000000003</v>
      </c>
      <c r="K298" s="20">
        <f>+Indicateur[[#This Row],[% rep S2]]*Indicateur[[#This Row],[Taux Segement 2]]*Indicateur[[#This Row],[Poids T]]*Indicateur[[#This Row],[Distance en KM]]</f>
        <v>3.9418465380000001</v>
      </c>
      <c r="L298" s="20">
        <f>+Indicateur[[#This Row],[Bilan CO2 S2]]+Indicateur[[#This Row],[Bilan CO2 S1]]</f>
        <v>7.9522033380000003</v>
      </c>
      <c r="M298" s="21">
        <v>158</v>
      </c>
      <c r="N298" s="5" t="s">
        <v>168</v>
      </c>
      <c r="O298" s="2" t="s">
        <v>151</v>
      </c>
      <c r="P298" s="2" t="s">
        <v>169</v>
      </c>
      <c r="Q298" s="2" t="s">
        <v>10</v>
      </c>
      <c r="R298" s="2" t="s">
        <v>11</v>
      </c>
      <c r="S298" s="2">
        <v>12</v>
      </c>
      <c r="T298" s="2" t="s">
        <v>12</v>
      </c>
      <c r="U298" s="6">
        <v>278.49700000000001</v>
      </c>
      <c r="V298" s="30">
        <f>(VLOOKUP(E298,Table1[#All],4,FALSE)*VLOOKUP(E298,Table1[[#All],[Type TRANSPORT]:[% répartition segment 1]],2,FALSE)+VLOOKUP(E298,Tableau2[#All],4,FALSE)*VLOOKUP(E298,Tableau2[[#All],[Type TRANSPORT]:[% répartition segment 2]],2,FALSE))*U298*C298/1000</f>
        <v>7.9522033380000003</v>
      </c>
    </row>
    <row r="299" spans="1:22" x14ac:dyDescent="0.3">
      <c r="A299" s="2">
        <v>1378914</v>
      </c>
      <c r="B299" s="12">
        <f>+VLOOKUP(Indicateur[[#This Row],[Numero OT]],[1]Raw_data!$D:$E,2,FALSE)</f>
        <v>44371</v>
      </c>
      <c r="C299" s="2">
        <v>600</v>
      </c>
      <c r="D299" s="2">
        <f t="shared" si="4"/>
        <v>0.6</v>
      </c>
      <c r="E299" s="2" t="s">
        <v>19</v>
      </c>
      <c r="F299" s="3">
        <f>+VLOOKUP(E299,Table1[#All],4,FALSE)</f>
        <v>0.16</v>
      </c>
      <c r="G299" s="3">
        <f>+VLOOKUP(E299,Tableau2[#All],4,FALSE)</f>
        <v>6.7400000000000002E-2</v>
      </c>
      <c r="H299" s="4">
        <f>VLOOKUP(E299,Table1[[#All],[Type TRANSPORT]:[% répartition segment 1]],2,FALSE)</f>
        <v>0.3</v>
      </c>
      <c r="I299" s="4">
        <f>VLOOKUP(E299,Tableau2[[#All],[Type TRANSPORT]:[% répartition segment 2]],2,FALSE)</f>
        <v>0.7</v>
      </c>
      <c r="J299" s="20">
        <f>Indicateur[[#This Row],[% rep S1]]*Indicateur[[#This Row],[Taux segement 1]]*Indicateur[[#This Row],[Poids T]]*Indicateur[[#This Row],[Distance en KM]]</f>
        <v>14.874451200000001</v>
      </c>
      <c r="K299" s="20">
        <f>+Indicateur[[#This Row],[% rep S2]]*Indicateur[[#This Row],[Taux Segement 2]]*Indicateur[[#This Row],[Poids T]]*Indicateur[[#This Row],[Distance en KM]]</f>
        <v>14.620345992000001</v>
      </c>
      <c r="L299" s="20">
        <f>+Indicateur[[#This Row],[Bilan CO2 S2]]+Indicateur[[#This Row],[Bilan CO2 S1]]</f>
        <v>29.494797192</v>
      </c>
      <c r="M299" s="21">
        <v>228</v>
      </c>
      <c r="N299" s="5" t="s">
        <v>175</v>
      </c>
      <c r="O299" s="2" t="s">
        <v>154</v>
      </c>
      <c r="P299" s="2" t="s">
        <v>174</v>
      </c>
      <c r="Q299" s="2" t="s">
        <v>10</v>
      </c>
      <c r="R299" s="2" t="s">
        <v>11</v>
      </c>
      <c r="S299" s="2">
        <v>12</v>
      </c>
      <c r="T299" s="2" t="s">
        <v>12</v>
      </c>
      <c r="U299" s="6">
        <v>516.47400000000005</v>
      </c>
      <c r="V299" s="30">
        <f>(VLOOKUP(E299,Table1[#All],4,FALSE)*VLOOKUP(E299,Table1[[#All],[Type TRANSPORT]:[% répartition segment 1]],2,FALSE)+VLOOKUP(E299,Tableau2[#All],4,FALSE)*VLOOKUP(E299,Tableau2[[#All],[Type TRANSPORT]:[% répartition segment 2]],2,FALSE))*U299*C299/1000</f>
        <v>29.494797192</v>
      </c>
    </row>
    <row r="300" spans="1:22" x14ac:dyDescent="0.3">
      <c r="A300" s="2">
        <v>1380010</v>
      </c>
      <c r="B300" s="12">
        <f>+VLOOKUP(Indicateur[[#This Row],[Numero OT]],[1]Raw_data!$D:$E,2,FALSE)</f>
        <v>44372</v>
      </c>
      <c r="C300" s="2">
        <v>120</v>
      </c>
      <c r="D300" s="2">
        <f t="shared" si="4"/>
        <v>0.12</v>
      </c>
      <c r="E300" s="2" t="s">
        <v>6</v>
      </c>
      <c r="F300" s="3">
        <f>+VLOOKUP(E300,Table1[#All],4,FALSE)</f>
        <v>0.16</v>
      </c>
      <c r="G300" s="3">
        <f>+VLOOKUP(E300,Tableau2[#All],4,FALSE)</f>
        <v>6.7400000000000002E-2</v>
      </c>
      <c r="H300" s="4">
        <f>VLOOKUP(E300,Table1[[#All],[Type TRANSPORT]:[% répartition segment 1]],2,FALSE)</f>
        <v>0.3</v>
      </c>
      <c r="I300" s="4">
        <f>VLOOKUP(E300,Tableau2[[#All],[Type TRANSPORT]:[% répartition segment 2]],2,FALSE)</f>
        <v>0.7</v>
      </c>
      <c r="J300" s="20">
        <f>Indicateur[[#This Row],[% rep S1]]*Indicateur[[#This Row],[Taux segement 1]]*Indicateur[[#This Row],[Poids T]]*Indicateur[[#This Row],[Distance en KM]]</f>
        <v>5.1231110399999995</v>
      </c>
      <c r="K300" s="20">
        <f>+Indicateur[[#This Row],[% rep S2]]*Indicateur[[#This Row],[Taux Segement 2]]*Indicateur[[#This Row],[Poids T]]*Indicateur[[#This Row],[Distance en KM]]</f>
        <v>5.0355912264000002</v>
      </c>
      <c r="L300" s="20">
        <f>+Indicateur[[#This Row],[Bilan CO2 S2]]+Indicateur[[#This Row],[Bilan CO2 S1]]</f>
        <v>10.158702266399999</v>
      </c>
      <c r="M300" s="21">
        <v>171</v>
      </c>
      <c r="N300" s="5" t="s">
        <v>214</v>
      </c>
      <c r="O300" s="2" t="s">
        <v>11</v>
      </c>
      <c r="P300" s="2" t="s">
        <v>215</v>
      </c>
      <c r="Q300" s="2" t="s">
        <v>221</v>
      </c>
      <c r="R300" s="2" t="s">
        <v>222</v>
      </c>
      <c r="S300" s="2">
        <v>20</v>
      </c>
      <c r="T300" s="2" t="s">
        <v>223</v>
      </c>
      <c r="U300" s="6">
        <v>889.42899999999997</v>
      </c>
      <c r="V300" s="30">
        <f>(VLOOKUP(E300,Table1[#All],4,FALSE)*VLOOKUP(E300,Table1[[#All],[Type TRANSPORT]:[% répartition segment 1]],2,FALSE)+VLOOKUP(E300,Tableau2[#All],4,FALSE)*VLOOKUP(E300,Tableau2[[#All],[Type TRANSPORT]:[% répartition segment 2]],2,FALSE))*U300*C300/1000</f>
        <v>10.158702266399999</v>
      </c>
    </row>
    <row r="301" spans="1:22" x14ac:dyDescent="0.3">
      <c r="A301" s="2">
        <v>1379496</v>
      </c>
      <c r="B301" s="12">
        <f>+VLOOKUP(Indicateur[[#This Row],[Numero OT]],[1]Raw_data!$D:$E,2,FALSE)</f>
        <v>44375</v>
      </c>
      <c r="C301" s="2">
        <v>300</v>
      </c>
      <c r="D301" s="2">
        <f t="shared" si="4"/>
        <v>0.3</v>
      </c>
      <c r="E301" s="2" t="s">
        <v>6</v>
      </c>
      <c r="F301" s="3">
        <f>+VLOOKUP(E301,Table1[#All],4,FALSE)</f>
        <v>0.16</v>
      </c>
      <c r="G301" s="3">
        <f>+VLOOKUP(E301,Tableau2[#All],4,FALSE)</f>
        <v>6.7400000000000002E-2</v>
      </c>
      <c r="H301" s="4">
        <f>VLOOKUP(E301,Table1[[#All],[Type TRANSPORT]:[% répartition segment 1]],2,FALSE)</f>
        <v>0.3</v>
      </c>
      <c r="I301" s="4">
        <f>VLOOKUP(E301,Tableau2[[#All],[Type TRANSPORT]:[% répartition segment 2]],2,FALSE)</f>
        <v>0.7</v>
      </c>
      <c r="J301" s="20">
        <f>Indicateur[[#This Row],[% rep S1]]*Indicateur[[#This Row],[Taux segement 1]]*Indicateur[[#This Row],[Poids T]]*Indicateur[[#This Row],[Distance en KM]]</f>
        <v>5.4804383999999997</v>
      </c>
      <c r="K301" s="20">
        <f>+Indicateur[[#This Row],[% rep S2]]*Indicateur[[#This Row],[Taux Segement 2]]*Indicateur[[#This Row],[Poids T]]*Indicateur[[#This Row],[Distance en KM]]</f>
        <v>5.386814244</v>
      </c>
      <c r="L301" s="20">
        <f>+Indicateur[[#This Row],[Bilan CO2 S2]]+Indicateur[[#This Row],[Bilan CO2 S1]]</f>
        <v>10.867252644000001</v>
      </c>
      <c r="M301" s="21">
        <v>166</v>
      </c>
      <c r="N301" s="5" t="s">
        <v>60</v>
      </c>
      <c r="O301" s="2" t="s">
        <v>61</v>
      </c>
      <c r="P301" s="2" t="s">
        <v>62</v>
      </c>
      <c r="Q301" s="2" t="s">
        <v>10</v>
      </c>
      <c r="R301" s="2" t="s">
        <v>11</v>
      </c>
      <c r="S301" s="2">
        <v>12</v>
      </c>
      <c r="T301" s="2" t="s">
        <v>12</v>
      </c>
      <c r="U301" s="6">
        <v>380.58600000000001</v>
      </c>
      <c r="V301" s="30">
        <f>(VLOOKUP(E301,Table1[#All],4,FALSE)*VLOOKUP(E301,Table1[[#All],[Type TRANSPORT]:[% répartition segment 1]],2,FALSE)+VLOOKUP(E301,Tableau2[#All],4,FALSE)*VLOOKUP(E301,Tableau2[[#All],[Type TRANSPORT]:[% répartition segment 2]],2,FALSE))*U301*C301/1000</f>
        <v>10.867252644000001</v>
      </c>
    </row>
    <row r="302" spans="1:22" x14ac:dyDescent="0.3">
      <c r="A302" s="2">
        <v>1380615</v>
      </c>
      <c r="B302" s="12">
        <f>+VLOOKUP(Indicateur[[#This Row],[Numero OT]],[1]Raw_data!$D:$E,2,FALSE)</f>
        <v>44376</v>
      </c>
      <c r="C302" s="2">
        <v>300</v>
      </c>
      <c r="D302" s="2">
        <f t="shared" si="4"/>
        <v>0.3</v>
      </c>
      <c r="E302" s="2" t="s">
        <v>19</v>
      </c>
      <c r="F302" s="3">
        <f>+VLOOKUP(E302,Table1[#All],4,FALSE)</f>
        <v>0.16</v>
      </c>
      <c r="G302" s="3">
        <f>+VLOOKUP(E302,Tableau2[#All],4,FALSE)</f>
        <v>6.7400000000000002E-2</v>
      </c>
      <c r="H302" s="4">
        <f>VLOOKUP(E302,Table1[[#All],[Type TRANSPORT]:[% répartition segment 1]],2,FALSE)</f>
        <v>0.3</v>
      </c>
      <c r="I302" s="4">
        <f>VLOOKUP(E302,Tableau2[[#All],[Type TRANSPORT]:[% répartition segment 2]],2,FALSE)</f>
        <v>0.7</v>
      </c>
      <c r="J302" s="20">
        <f>Indicateur[[#This Row],[% rep S1]]*Indicateur[[#This Row],[Taux segement 1]]*Indicateur[[#This Row],[Poids T]]*Indicateur[[#This Row],[Distance en KM]]</f>
        <v>4.0052879999999993</v>
      </c>
      <c r="K302" s="20">
        <f>+Indicateur[[#This Row],[% rep S2]]*Indicateur[[#This Row],[Taux Segement 2]]*Indicateur[[#This Row],[Poids T]]*Indicateur[[#This Row],[Distance en KM]]</f>
        <v>3.9368643299999997</v>
      </c>
      <c r="L302" s="20">
        <f>+Indicateur[[#This Row],[Bilan CO2 S2]]+Indicateur[[#This Row],[Bilan CO2 S1]]</f>
        <v>7.942152329999999</v>
      </c>
      <c r="M302" s="21">
        <v>158</v>
      </c>
      <c r="N302" s="5" t="s">
        <v>23</v>
      </c>
      <c r="O302" s="2" t="s">
        <v>24</v>
      </c>
      <c r="P302" s="2" t="s">
        <v>25</v>
      </c>
      <c r="Q302" s="2" t="s">
        <v>10</v>
      </c>
      <c r="R302" s="2" t="s">
        <v>11</v>
      </c>
      <c r="S302" s="2">
        <v>12</v>
      </c>
      <c r="T302" s="2" t="s">
        <v>12</v>
      </c>
      <c r="U302" s="6">
        <v>278.14499999999998</v>
      </c>
      <c r="V302" s="30">
        <f>(VLOOKUP(E302,Table1[#All],4,FALSE)*VLOOKUP(E302,Table1[[#All],[Type TRANSPORT]:[% répartition segment 1]],2,FALSE)+VLOOKUP(E302,Tableau2[#All],4,FALSE)*VLOOKUP(E302,Tableau2[[#All],[Type TRANSPORT]:[% répartition segment 2]],2,FALSE))*U302*C302/1000</f>
        <v>7.942152329999999</v>
      </c>
    </row>
    <row r="303" spans="1:22" x14ac:dyDescent="0.3">
      <c r="A303" s="2">
        <v>1380064</v>
      </c>
      <c r="B303" s="12">
        <f>+VLOOKUP(Indicateur[[#This Row],[Numero OT]],[1]Raw_data!$D:$E,2,FALSE)</f>
        <v>44376</v>
      </c>
      <c r="C303" s="2">
        <v>300</v>
      </c>
      <c r="D303" s="2">
        <f t="shared" si="4"/>
        <v>0.3</v>
      </c>
      <c r="E303" s="2" t="s">
        <v>6</v>
      </c>
      <c r="F303" s="3">
        <f>+VLOOKUP(E303,Table1[#All],4,FALSE)</f>
        <v>0.16</v>
      </c>
      <c r="G303" s="3">
        <f>+VLOOKUP(E303,Tableau2[#All],4,FALSE)</f>
        <v>6.7400000000000002E-2</v>
      </c>
      <c r="H303" s="4">
        <f>VLOOKUP(E303,Table1[[#All],[Type TRANSPORT]:[% répartition segment 1]],2,FALSE)</f>
        <v>0.3</v>
      </c>
      <c r="I303" s="4">
        <f>VLOOKUP(E303,Tableau2[[#All],[Type TRANSPORT]:[% répartition segment 2]],2,FALSE)</f>
        <v>0.7</v>
      </c>
      <c r="J303" s="20">
        <f>Indicateur[[#This Row],[% rep S1]]*Indicateur[[#This Row],[Taux segement 1]]*Indicateur[[#This Row],[Poids T]]*Indicateur[[#This Row],[Distance en KM]]</f>
        <v>3.6276336000000002</v>
      </c>
      <c r="K303" s="20">
        <f>+Indicateur[[#This Row],[% rep S2]]*Indicateur[[#This Row],[Taux Segement 2]]*Indicateur[[#This Row],[Poids T]]*Indicateur[[#This Row],[Distance en KM]]</f>
        <v>3.565661526</v>
      </c>
      <c r="L303" s="20">
        <f>+Indicateur[[#This Row],[Bilan CO2 S2]]+Indicateur[[#This Row],[Bilan CO2 S1]]</f>
        <v>7.1932951260000006</v>
      </c>
      <c r="M303" s="21">
        <v>125</v>
      </c>
      <c r="N303" s="5" t="s">
        <v>113</v>
      </c>
      <c r="O303" s="2" t="s">
        <v>114</v>
      </c>
      <c r="P303" s="2" t="s">
        <v>115</v>
      </c>
      <c r="Q303" s="2" t="s">
        <v>10</v>
      </c>
      <c r="R303" s="2" t="s">
        <v>11</v>
      </c>
      <c r="S303" s="2">
        <v>12</v>
      </c>
      <c r="T303" s="2" t="s">
        <v>12</v>
      </c>
      <c r="U303" s="6">
        <v>251.91900000000001</v>
      </c>
      <c r="V303" s="30">
        <f>(VLOOKUP(E303,Table1[#All],4,FALSE)*VLOOKUP(E303,Table1[[#All],[Type TRANSPORT]:[% répartition segment 1]],2,FALSE)+VLOOKUP(E303,Tableau2[#All],4,FALSE)*VLOOKUP(E303,Tableau2[[#All],[Type TRANSPORT]:[% répartition segment 2]],2,FALSE))*U303*C303/1000</f>
        <v>7.1932951259999998</v>
      </c>
    </row>
    <row r="304" spans="1:22" x14ac:dyDescent="0.3">
      <c r="A304" s="2">
        <v>1380614</v>
      </c>
      <c r="B304" s="12">
        <f>+VLOOKUP(Indicateur[[#This Row],[Numero OT]],[1]Raw_data!$D:$E,2,FALSE)</f>
        <v>44376</v>
      </c>
      <c r="C304" s="2">
        <v>300</v>
      </c>
      <c r="D304" s="2">
        <f t="shared" si="4"/>
        <v>0.3</v>
      </c>
      <c r="E304" s="2" t="s">
        <v>19</v>
      </c>
      <c r="F304" s="3">
        <f>+VLOOKUP(E304,Table1[#All],4,FALSE)</f>
        <v>0.16</v>
      </c>
      <c r="G304" s="3">
        <f>+VLOOKUP(E304,Tableau2[#All],4,FALSE)</f>
        <v>6.7400000000000002E-2</v>
      </c>
      <c r="H304" s="4">
        <f>VLOOKUP(E304,Table1[[#All],[Type TRANSPORT]:[% répartition segment 1]],2,FALSE)</f>
        <v>0.3</v>
      </c>
      <c r="I304" s="4">
        <f>VLOOKUP(E304,Tableau2[[#All],[Type TRANSPORT]:[% répartition segment 2]],2,FALSE)</f>
        <v>0.7</v>
      </c>
      <c r="J304" s="20">
        <f>Indicateur[[#This Row],[% rep S1]]*Indicateur[[#This Row],[Taux segement 1]]*Indicateur[[#This Row],[Poids T]]*Indicateur[[#This Row],[Distance en KM]]</f>
        <v>3.6040031999999997</v>
      </c>
      <c r="K304" s="20">
        <f>+Indicateur[[#This Row],[% rep S2]]*Indicateur[[#This Row],[Taux Segement 2]]*Indicateur[[#This Row],[Poids T]]*Indicateur[[#This Row],[Distance en KM]]</f>
        <v>3.5424348119999998</v>
      </c>
      <c r="L304" s="20">
        <f>+Indicateur[[#This Row],[Bilan CO2 S2]]+Indicateur[[#This Row],[Bilan CO2 S1]]</f>
        <v>7.1464380119999991</v>
      </c>
      <c r="M304" s="21">
        <v>125</v>
      </c>
      <c r="N304" s="5" t="s">
        <v>125</v>
      </c>
      <c r="O304" s="2" t="s">
        <v>126</v>
      </c>
      <c r="P304" s="2" t="s">
        <v>127</v>
      </c>
      <c r="Q304" s="2" t="s">
        <v>10</v>
      </c>
      <c r="R304" s="2" t="s">
        <v>11</v>
      </c>
      <c r="S304" s="2">
        <v>12</v>
      </c>
      <c r="T304" s="2" t="s">
        <v>12</v>
      </c>
      <c r="U304" s="6">
        <v>250.27799999999999</v>
      </c>
      <c r="V304" s="30">
        <f>(VLOOKUP(E304,Table1[#All],4,FALSE)*VLOOKUP(E304,Table1[[#All],[Type TRANSPORT]:[% répartition segment 1]],2,FALSE)+VLOOKUP(E304,Tableau2[#All],4,FALSE)*VLOOKUP(E304,Tableau2[[#All],[Type TRANSPORT]:[% répartition segment 2]],2,FALSE))*U304*C304/1000</f>
        <v>7.146438012</v>
      </c>
    </row>
    <row r="305" spans="1:22" x14ac:dyDescent="0.3">
      <c r="A305" s="2">
        <v>1381197</v>
      </c>
      <c r="B305" s="12">
        <f>+VLOOKUP(Indicateur[[#This Row],[Numero OT]],[1]Raw_data!$D:$E,2,FALSE)</f>
        <v>44377</v>
      </c>
      <c r="C305" s="2">
        <v>300</v>
      </c>
      <c r="D305" s="2">
        <f t="shared" si="4"/>
        <v>0.3</v>
      </c>
      <c r="E305" s="2" t="s">
        <v>19</v>
      </c>
      <c r="F305" s="3">
        <f>+VLOOKUP(E305,Table1[#All],4,FALSE)</f>
        <v>0.16</v>
      </c>
      <c r="G305" s="3">
        <f>+VLOOKUP(E305,Tableau2[#All],4,FALSE)</f>
        <v>6.7400000000000002E-2</v>
      </c>
      <c r="H305" s="4">
        <f>VLOOKUP(E305,Table1[[#All],[Type TRANSPORT]:[% répartition segment 1]],2,FALSE)</f>
        <v>0.3</v>
      </c>
      <c r="I305" s="4">
        <f>VLOOKUP(E305,Tableau2[[#All],[Type TRANSPORT]:[% répartition segment 2]],2,FALSE)</f>
        <v>0.7</v>
      </c>
      <c r="J305" s="20">
        <f>Indicateur[[#This Row],[% rep S1]]*Indicateur[[#This Row],[Taux segement 1]]*Indicateur[[#This Row],[Poids T]]*Indicateur[[#This Row],[Distance en KM]]</f>
        <v>3.8354832000000001</v>
      </c>
      <c r="K305" s="20">
        <f>+Indicateur[[#This Row],[% rep S2]]*Indicateur[[#This Row],[Taux Segement 2]]*Indicateur[[#This Row],[Poids T]]*Indicateur[[#This Row],[Distance en KM]]</f>
        <v>3.769960362</v>
      </c>
      <c r="L305" s="20">
        <f>+Indicateur[[#This Row],[Bilan CO2 S2]]+Indicateur[[#This Row],[Bilan CO2 S1]]</f>
        <v>7.6054435619999996</v>
      </c>
      <c r="M305" s="21">
        <v>158</v>
      </c>
      <c r="N305" s="5" t="s">
        <v>78</v>
      </c>
      <c r="O305" s="2" t="s">
        <v>27</v>
      </c>
      <c r="P305" s="2" t="s">
        <v>79</v>
      </c>
      <c r="Q305" s="2" t="s">
        <v>10</v>
      </c>
      <c r="R305" s="2" t="s">
        <v>11</v>
      </c>
      <c r="S305" s="2">
        <v>12</v>
      </c>
      <c r="T305" s="2" t="s">
        <v>12</v>
      </c>
      <c r="U305" s="6">
        <v>266.35300000000001</v>
      </c>
      <c r="V305" s="30">
        <f>(VLOOKUP(E305,Table1[#All],4,FALSE)*VLOOKUP(E305,Table1[[#All],[Type TRANSPORT]:[% répartition segment 1]],2,FALSE)+VLOOKUP(E305,Tableau2[#All],4,FALSE)*VLOOKUP(E305,Tableau2[[#All],[Type TRANSPORT]:[% répartition segment 2]],2,FALSE))*U305*C305/1000</f>
        <v>7.6054435620000005</v>
      </c>
    </row>
    <row r="306" spans="1:22" x14ac:dyDescent="0.3">
      <c r="A306" s="2">
        <v>1378406</v>
      </c>
      <c r="B306" s="12">
        <f>+VLOOKUP(Indicateur[[#This Row],[Numero OT]],[1]Raw_data!$D:$E,2,FALSE)</f>
        <v>44378</v>
      </c>
      <c r="C306" s="2">
        <v>400</v>
      </c>
      <c r="D306" s="2">
        <f t="shared" si="4"/>
        <v>0.4</v>
      </c>
      <c r="E306" s="2" t="s">
        <v>6</v>
      </c>
      <c r="F306" s="3">
        <f>+VLOOKUP(E306,Table1[#All],4,FALSE)</f>
        <v>0.16</v>
      </c>
      <c r="G306" s="3">
        <f>+VLOOKUP(E306,Tableau2[#All],4,FALSE)</f>
        <v>6.7400000000000002E-2</v>
      </c>
      <c r="H306" s="4">
        <f>VLOOKUP(E306,Table1[[#All],[Type TRANSPORT]:[% répartition segment 1]],2,FALSE)</f>
        <v>0.3</v>
      </c>
      <c r="I306" s="4">
        <f>VLOOKUP(E306,Tableau2[[#All],[Type TRANSPORT]:[% répartition segment 2]],2,FALSE)</f>
        <v>0.7</v>
      </c>
      <c r="J306" s="20">
        <f>Indicateur[[#This Row],[% rep S1]]*Indicateur[[#This Row],[Taux segement 1]]*Indicateur[[#This Row],[Poids T]]*Indicateur[[#This Row],[Distance en KM]]</f>
        <v>10.397299200000001</v>
      </c>
      <c r="K306" s="20">
        <f>+Indicateur[[#This Row],[% rep S2]]*Indicateur[[#This Row],[Taux Segement 2]]*Indicateur[[#This Row],[Poids T]]*Indicateur[[#This Row],[Distance en KM]]</f>
        <v>10.219678671999999</v>
      </c>
      <c r="L306" s="20">
        <f>+Indicateur[[#This Row],[Bilan CO2 S2]]+Indicateur[[#This Row],[Bilan CO2 S1]]</f>
        <v>20.616977872</v>
      </c>
      <c r="M306" s="21">
        <v>239</v>
      </c>
      <c r="N306" s="5" t="s">
        <v>35</v>
      </c>
      <c r="O306" s="2" t="s">
        <v>36</v>
      </c>
      <c r="P306" s="2" t="s">
        <v>37</v>
      </c>
      <c r="Q306" s="2" t="s">
        <v>10</v>
      </c>
      <c r="R306" s="2" t="s">
        <v>11</v>
      </c>
      <c r="S306" s="2">
        <v>12</v>
      </c>
      <c r="T306" s="2" t="s">
        <v>12</v>
      </c>
      <c r="U306" s="6">
        <v>541.52599999999995</v>
      </c>
      <c r="V306" s="30">
        <f>(VLOOKUP(E306,Table1[#All],4,FALSE)*VLOOKUP(E306,Table1[[#All],[Type TRANSPORT]:[% répartition segment 1]],2,FALSE)+VLOOKUP(E306,Tableau2[#All],4,FALSE)*VLOOKUP(E306,Tableau2[[#All],[Type TRANSPORT]:[% répartition segment 2]],2,FALSE))*U306*C306/1000</f>
        <v>20.616977872</v>
      </c>
    </row>
    <row r="307" spans="1:22" x14ac:dyDescent="0.3">
      <c r="A307" s="2">
        <v>1381767</v>
      </c>
      <c r="B307" s="12">
        <f>+VLOOKUP(Indicateur[[#This Row],[Numero OT]],[1]Raw_data!$D:$E,2,FALSE)</f>
        <v>44378</v>
      </c>
      <c r="C307" s="2">
        <v>300</v>
      </c>
      <c r="D307" s="2">
        <f t="shared" si="4"/>
        <v>0.3</v>
      </c>
      <c r="E307" s="2" t="s">
        <v>19</v>
      </c>
      <c r="F307" s="3">
        <f>+VLOOKUP(E307,Table1[#All],4,FALSE)</f>
        <v>0.16</v>
      </c>
      <c r="G307" s="3">
        <f>+VLOOKUP(E307,Tableau2[#All],4,FALSE)</f>
        <v>6.7400000000000002E-2</v>
      </c>
      <c r="H307" s="4">
        <f>VLOOKUP(E307,Table1[[#All],[Type TRANSPORT]:[% répartition segment 1]],2,FALSE)</f>
        <v>0.3</v>
      </c>
      <c r="I307" s="4">
        <f>VLOOKUP(E307,Tableau2[[#All],[Type TRANSPORT]:[% répartition segment 2]],2,FALSE)</f>
        <v>0.7</v>
      </c>
      <c r="J307" s="20">
        <f>Indicateur[[#This Row],[% rep S1]]*Indicateur[[#This Row],[Taux segement 1]]*Indicateur[[#This Row],[Poids T]]*Indicateur[[#This Row],[Distance en KM]]</f>
        <v>7.4372256000000005</v>
      </c>
      <c r="K307" s="20">
        <f>+Indicateur[[#This Row],[% rep S2]]*Indicateur[[#This Row],[Taux Segement 2]]*Indicateur[[#This Row],[Poids T]]*Indicateur[[#This Row],[Distance en KM]]</f>
        <v>7.3101729960000004</v>
      </c>
      <c r="L307" s="20">
        <f>+Indicateur[[#This Row],[Bilan CO2 S2]]+Indicateur[[#This Row],[Bilan CO2 S1]]</f>
        <v>14.747398596</v>
      </c>
      <c r="M307" s="21">
        <v>165</v>
      </c>
      <c r="N307" s="5" t="s">
        <v>175</v>
      </c>
      <c r="O307" s="2" t="s">
        <v>154</v>
      </c>
      <c r="P307" s="2" t="s">
        <v>174</v>
      </c>
      <c r="Q307" s="2" t="s">
        <v>10</v>
      </c>
      <c r="R307" s="2" t="s">
        <v>11</v>
      </c>
      <c r="S307" s="2">
        <v>12</v>
      </c>
      <c r="T307" s="2" t="s">
        <v>12</v>
      </c>
      <c r="U307" s="6">
        <v>516.47400000000005</v>
      </c>
      <c r="V307" s="30">
        <f>(VLOOKUP(E307,Table1[#All],4,FALSE)*VLOOKUP(E307,Table1[[#All],[Type TRANSPORT]:[% répartition segment 1]],2,FALSE)+VLOOKUP(E307,Tableau2[#All],4,FALSE)*VLOOKUP(E307,Tableau2[[#All],[Type TRANSPORT]:[% répartition segment 2]],2,FALSE))*U307*C307/1000</f>
        <v>14.747398596</v>
      </c>
    </row>
    <row r="308" spans="1:22" x14ac:dyDescent="0.3">
      <c r="A308" s="2">
        <v>1382822</v>
      </c>
      <c r="B308" s="12">
        <f>+VLOOKUP(Indicateur[[#This Row],[Numero OT]],[1]Raw_data!$D:$E,2,FALSE)</f>
        <v>44379</v>
      </c>
      <c r="C308" s="2">
        <v>200</v>
      </c>
      <c r="D308" s="2">
        <f t="shared" si="4"/>
        <v>0.2</v>
      </c>
      <c r="E308" s="2" t="s">
        <v>6</v>
      </c>
      <c r="F308" s="3">
        <f>+VLOOKUP(E308,Table1[#All],4,FALSE)</f>
        <v>0.16</v>
      </c>
      <c r="G308" s="3">
        <f>+VLOOKUP(E308,Tableau2[#All],4,FALSE)</f>
        <v>6.7400000000000002E-2</v>
      </c>
      <c r="H308" s="4">
        <f>VLOOKUP(E308,Table1[[#All],[Type TRANSPORT]:[% répartition segment 1]],2,FALSE)</f>
        <v>0.3</v>
      </c>
      <c r="I308" s="4">
        <f>VLOOKUP(E308,Tableau2[[#All],[Type TRANSPORT]:[% répartition segment 2]],2,FALSE)</f>
        <v>0.7</v>
      </c>
      <c r="J308" s="20">
        <f>Indicateur[[#This Row],[% rep S1]]*Indicateur[[#This Row],[Taux segement 1]]*Indicateur[[#This Row],[Poids T]]*Indicateur[[#This Row],[Distance en KM]]</f>
        <v>7.1082720000000013</v>
      </c>
      <c r="K308" s="20">
        <f>+Indicateur[[#This Row],[% rep S2]]*Indicateur[[#This Row],[Taux Segement 2]]*Indicateur[[#This Row],[Poids T]]*Indicateur[[#This Row],[Distance en KM]]</f>
        <v>6.9868390200000006</v>
      </c>
      <c r="L308" s="20">
        <f>+Indicateur[[#This Row],[Bilan CO2 S2]]+Indicateur[[#This Row],[Bilan CO2 S1]]</f>
        <v>14.095111020000001</v>
      </c>
      <c r="M308" s="21">
        <v>159</v>
      </c>
      <c r="N308" s="5" t="s">
        <v>214</v>
      </c>
      <c r="O308" s="2" t="s">
        <v>11</v>
      </c>
      <c r="P308" s="2" t="s">
        <v>215</v>
      </c>
      <c r="Q308" s="2" t="s">
        <v>216</v>
      </c>
      <c r="R308" s="2" t="s">
        <v>8</v>
      </c>
      <c r="S308" s="2">
        <v>14</v>
      </c>
      <c r="T308" s="2" t="s">
        <v>217</v>
      </c>
      <c r="U308" s="6">
        <v>740.44500000000005</v>
      </c>
      <c r="V308" s="30">
        <f>(VLOOKUP(E308,Table1[#All],4,FALSE)*VLOOKUP(E308,Table1[[#All],[Type TRANSPORT]:[% répartition segment 1]],2,FALSE)+VLOOKUP(E308,Tableau2[#All],4,FALSE)*VLOOKUP(E308,Tableau2[[#All],[Type TRANSPORT]:[% répartition segment 2]],2,FALSE))*U308*C308/1000</f>
        <v>14.095111020000003</v>
      </c>
    </row>
    <row r="309" spans="1:22" x14ac:dyDescent="0.3">
      <c r="A309" s="2">
        <v>1382967</v>
      </c>
      <c r="B309" s="12">
        <f>+VLOOKUP(Indicateur[[#This Row],[Numero OT]],[1]Raw_data!$D:$E,2,FALSE)</f>
        <v>44379</v>
      </c>
      <c r="C309" s="2">
        <v>100</v>
      </c>
      <c r="D309" s="2">
        <f t="shared" si="4"/>
        <v>0.1</v>
      </c>
      <c r="E309" s="2" t="s">
        <v>13</v>
      </c>
      <c r="F309" s="3">
        <f>+VLOOKUP(E309,Table1[#All],4,FALSE)</f>
        <v>0.24099999999999999</v>
      </c>
      <c r="G309" s="3">
        <v>0.24099999999999999</v>
      </c>
      <c r="H309" s="4">
        <f>VLOOKUP(E309,Table1[[#All],[Type TRANSPORT]:[% répartition segment 1]],2,FALSE)</f>
        <v>1</v>
      </c>
      <c r="I309" s="4">
        <f>VLOOKUP(E309,Tableau2[[#All],[Type TRANSPORT]:[% répartition segment 2]],2,FALSE)</f>
        <v>0</v>
      </c>
      <c r="J309" s="20">
        <f>Indicateur[[#This Row],[% rep S1]]*Indicateur[[#This Row],[Taux segement 1]]*Indicateur[[#This Row],[Poids T]]*Indicateur[[#This Row],[Distance en KM]]</f>
        <v>2.0884578</v>
      </c>
      <c r="K309" s="20">
        <f>+Indicateur[[#This Row],[% rep S2]]*Indicateur[[#This Row],[Taux Segement 2]]*Indicateur[[#This Row],[Poids T]]*Indicateur[[#This Row],[Distance en KM]]</f>
        <v>0</v>
      </c>
      <c r="L309" s="20">
        <f>+Indicateur[[#This Row],[Bilan CO2 S2]]+Indicateur[[#This Row],[Bilan CO2 S1]]</f>
        <v>2.0884578</v>
      </c>
      <c r="M309" s="21">
        <v>130</v>
      </c>
      <c r="N309" s="5" t="s">
        <v>214</v>
      </c>
      <c r="O309" s="2" t="s">
        <v>11</v>
      </c>
      <c r="P309" s="2" t="s">
        <v>215</v>
      </c>
      <c r="Q309" s="2" t="s">
        <v>296</v>
      </c>
      <c r="R309" s="2" t="s">
        <v>297</v>
      </c>
      <c r="S309" s="2">
        <v>20</v>
      </c>
      <c r="T309" s="2" t="s">
        <v>298</v>
      </c>
      <c r="U309" s="6">
        <v>86.658000000000001</v>
      </c>
      <c r="V309" s="30">
        <f>(VLOOKUP(E309,Table1[#All],4,FALSE)*VLOOKUP(E309,Table1[[#All],[Type TRANSPORT]:[% répartition segment 1]],2,FALSE)+VLOOKUP(E309,Tableau2[#All],4,FALSE)*VLOOKUP(E309,Tableau2[[#All],[Type TRANSPORT]:[% répartition segment 2]],2,FALSE))*U309*C309/1000</f>
        <v>2.0884578</v>
      </c>
    </row>
    <row r="310" spans="1:22" x14ac:dyDescent="0.3">
      <c r="A310" s="2">
        <v>1382305</v>
      </c>
      <c r="B310" s="12">
        <f>+VLOOKUP(Indicateur[[#This Row],[Numero OT]],[1]Raw_data!$D:$E,2,FALSE)</f>
        <v>44382</v>
      </c>
      <c r="C310" s="2">
        <v>300</v>
      </c>
      <c r="D310" s="2">
        <f t="shared" si="4"/>
        <v>0.3</v>
      </c>
      <c r="E310" s="2" t="s">
        <v>6</v>
      </c>
      <c r="F310" s="3">
        <f>+VLOOKUP(E310,Table1[#All],4,FALSE)</f>
        <v>0.16</v>
      </c>
      <c r="G310" s="3">
        <f>+VLOOKUP(E310,Tableau2[#All],4,FALSE)</f>
        <v>6.7400000000000002E-2</v>
      </c>
      <c r="H310" s="4">
        <f>VLOOKUP(E310,Table1[[#All],[Type TRANSPORT]:[% répartition segment 1]],2,FALSE)</f>
        <v>0.3</v>
      </c>
      <c r="I310" s="4">
        <f>VLOOKUP(E310,Tableau2[[#All],[Type TRANSPORT]:[% répartition segment 2]],2,FALSE)</f>
        <v>0.7</v>
      </c>
      <c r="J310" s="20">
        <f>Indicateur[[#This Row],[% rep S1]]*Indicateur[[#This Row],[Taux segement 1]]*Indicateur[[#This Row],[Poids T]]*Indicateur[[#This Row],[Distance en KM]]</f>
        <v>5.4804383999999997</v>
      </c>
      <c r="K310" s="20">
        <f>+Indicateur[[#This Row],[% rep S2]]*Indicateur[[#This Row],[Taux Segement 2]]*Indicateur[[#This Row],[Poids T]]*Indicateur[[#This Row],[Distance en KM]]</f>
        <v>5.386814244</v>
      </c>
      <c r="L310" s="20">
        <f>+Indicateur[[#This Row],[Bilan CO2 S2]]+Indicateur[[#This Row],[Bilan CO2 S1]]</f>
        <v>10.867252644000001</v>
      </c>
      <c r="M310" s="21">
        <v>166</v>
      </c>
      <c r="N310" s="5" t="s">
        <v>60</v>
      </c>
      <c r="O310" s="2" t="s">
        <v>61</v>
      </c>
      <c r="P310" s="2" t="s">
        <v>62</v>
      </c>
      <c r="Q310" s="2" t="s">
        <v>10</v>
      </c>
      <c r="R310" s="2" t="s">
        <v>11</v>
      </c>
      <c r="S310" s="2">
        <v>12</v>
      </c>
      <c r="T310" s="2" t="s">
        <v>12</v>
      </c>
      <c r="U310" s="6">
        <v>380.58600000000001</v>
      </c>
      <c r="V310" s="30">
        <f>(VLOOKUP(E310,Table1[#All],4,FALSE)*VLOOKUP(E310,Table1[[#All],[Type TRANSPORT]:[% répartition segment 1]],2,FALSE)+VLOOKUP(E310,Tableau2[#All],4,FALSE)*VLOOKUP(E310,Tableau2[[#All],[Type TRANSPORT]:[% répartition segment 2]],2,FALSE))*U310*C310/1000</f>
        <v>10.867252644000001</v>
      </c>
    </row>
    <row r="311" spans="1:22" x14ac:dyDescent="0.3">
      <c r="A311" s="2">
        <v>1382905</v>
      </c>
      <c r="B311" s="12">
        <f>+VLOOKUP(Indicateur[[#This Row],[Numero OT]],[1]Raw_data!$D:$E,2,FALSE)</f>
        <v>44382</v>
      </c>
      <c r="C311" s="2">
        <v>300</v>
      </c>
      <c r="D311" s="2">
        <f t="shared" si="4"/>
        <v>0.3</v>
      </c>
      <c r="E311" s="2" t="s">
        <v>6</v>
      </c>
      <c r="F311" s="3">
        <f>+VLOOKUP(E311,Table1[#All],4,FALSE)</f>
        <v>0.16</v>
      </c>
      <c r="G311" s="3">
        <f>+VLOOKUP(E311,Tableau2[#All],4,FALSE)</f>
        <v>6.7400000000000002E-2</v>
      </c>
      <c r="H311" s="4">
        <f>VLOOKUP(E311,Table1[[#All],[Type TRANSPORT]:[% répartition segment 1]],2,FALSE)</f>
        <v>0.3</v>
      </c>
      <c r="I311" s="4">
        <f>VLOOKUP(E311,Tableau2[[#All],[Type TRANSPORT]:[% répartition segment 2]],2,FALSE)</f>
        <v>0.7</v>
      </c>
      <c r="J311" s="20">
        <f>Indicateur[[#This Row],[% rep S1]]*Indicateur[[#This Row],[Taux segement 1]]*Indicateur[[#This Row],[Poids T]]*Indicateur[[#This Row],[Distance en KM]]</f>
        <v>3.6276336000000002</v>
      </c>
      <c r="K311" s="20">
        <f>+Indicateur[[#This Row],[% rep S2]]*Indicateur[[#This Row],[Taux Segement 2]]*Indicateur[[#This Row],[Poids T]]*Indicateur[[#This Row],[Distance en KM]]</f>
        <v>3.565661526</v>
      </c>
      <c r="L311" s="20">
        <f>+Indicateur[[#This Row],[Bilan CO2 S2]]+Indicateur[[#This Row],[Bilan CO2 S1]]</f>
        <v>7.1932951260000006</v>
      </c>
      <c r="M311" s="21">
        <v>125</v>
      </c>
      <c r="N311" s="5" t="s">
        <v>113</v>
      </c>
      <c r="O311" s="2" t="s">
        <v>114</v>
      </c>
      <c r="P311" s="2" t="s">
        <v>115</v>
      </c>
      <c r="Q311" s="2" t="s">
        <v>10</v>
      </c>
      <c r="R311" s="2" t="s">
        <v>11</v>
      </c>
      <c r="S311" s="2">
        <v>12</v>
      </c>
      <c r="T311" s="2" t="s">
        <v>12</v>
      </c>
      <c r="U311" s="6">
        <v>251.91900000000001</v>
      </c>
      <c r="V311" s="30">
        <f>(VLOOKUP(E311,Table1[#All],4,FALSE)*VLOOKUP(E311,Table1[[#All],[Type TRANSPORT]:[% répartition segment 1]],2,FALSE)+VLOOKUP(E311,Tableau2[#All],4,FALSE)*VLOOKUP(E311,Tableau2[[#All],[Type TRANSPORT]:[% répartition segment 2]],2,FALSE))*U311*C311/1000</f>
        <v>7.1932951259999998</v>
      </c>
    </row>
    <row r="312" spans="1:22" x14ac:dyDescent="0.3">
      <c r="A312" s="2">
        <v>1383359</v>
      </c>
      <c r="B312" s="12">
        <f>+VLOOKUP(Indicateur[[#This Row],[Numero OT]],[1]Raw_data!$D:$E,2,FALSE)</f>
        <v>44383</v>
      </c>
      <c r="C312" s="2">
        <v>300</v>
      </c>
      <c r="D312" s="2">
        <f t="shared" si="4"/>
        <v>0.3</v>
      </c>
      <c r="E312" s="2" t="s">
        <v>19</v>
      </c>
      <c r="F312" s="3">
        <f>+VLOOKUP(E312,Table1[#All],4,FALSE)</f>
        <v>0.16</v>
      </c>
      <c r="G312" s="3">
        <f>+VLOOKUP(E312,Tableau2[#All],4,FALSE)</f>
        <v>6.7400000000000002E-2</v>
      </c>
      <c r="H312" s="4">
        <f>VLOOKUP(E312,Table1[[#All],[Type TRANSPORT]:[% répartition segment 1]],2,FALSE)</f>
        <v>0.3</v>
      </c>
      <c r="I312" s="4">
        <f>VLOOKUP(E312,Tableau2[[#All],[Type TRANSPORT]:[% répartition segment 2]],2,FALSE)</f>
        <v>0.7</v>
      </c>
      <c r="J312" s="20">
        <f>Indicateur[[#This Row],[% rep S1]]*Indicateur[[#This Row],[Taux segement 1]]*Indicateur[[#This Row],[Poids T]]*Indicateur[[#This Row],[Distance en KM]]</f>
        <v>4.0052879999999993</v>
      </c>
      <c r="K312" s="20">
        <f>+Indicateur[[#This Row],[% rep S2]]*Indicateur[[#This Row],[Taux Segement 2]]*Indicateur[[#This Row],[Poids T]]*Indicateur[[#This Row],[Distance en KM]]</f>
        <v>3.9368643299999997</v>
      </c>
      <c r="L312" s="20">
        <f>+Indicateur[[#This Row],[Bilan CO2 S2]]+Indicateur[[#This Row],[Bilan CO2 S1]]</f>
        <v>7.942152329999999</v>
      </c>
      <c r="M312" s="21">
        <v>158</v>
      </c>
      <c r="N312" s="5" t="s">
        <v>23</v>
      </c>
      <c r="O312" s="2" t="s">
        <v>24</v>
      </c>
      <c r="P312" s="2" t="s">
        <v>25</v>
      </c>
      <c r="Q312" s="2" t="s">
        <v>10</v>
      </c>
      <c r="R312" s="2" t="s">
        <v>11</v>
      </c>
      <c r="S312" s="2">
        <v>12</v>
      </c>
      <c r="T312" s="2" t="s">
        <v>12</v>
      </c>
      <c r="U312" s="6">
        <v>278.14499999999998</v>
      </c>
      <c r="V312" s="30">
        <f>(VLOOKUP(E312,Table1[#All],4,FALSE)*VLOOKUP(E312,Table1[[#All],[Type TRANSPORT]:[% répartition segment 1]],2,FALSE)+VLOOKUP(E312,Tableau2[#All],4,FALSE)*VLOOKUP(E312,Tableau2[[#All],[Type TRANSPORT]:[% répartition segment 2]],2,FALSE))*U312*C312/1000</f>
        <v>7.942152329999999</v>
      </c>
    </row>
    <row r="313" spans="1:22" x14ac:dyDescent="0.3">
      <c r="A313" s="2">
        <v>1383358</v>
      </c>
      <c r="B313" s="12">
        <f>+VLOOKUP(Indicateur[[#This Row],[Numero OT]],[1]Raw_data!$D:$E,2,FALSE)</f>
        <v>44383</v>
      </c>
      <c r="C313" s="2">
        <v>300</v>
      </c>
      <c r="D313" s="2">
        <f t="shared" si="4"/>
        <v>0.3</v>
      </c>
      <c r="E313" s="2" t="s">
        <v>19</v>
      </c>
      <c r="F313" s="3">
        <f>+VLOOKUP(E313,Table1[#All],4,FALSE)</f>
        <v>0.16</v>
      </c>
      <c r="G313" s="3">
        <f>+VLOOKUP(E313,Tableau2[#All],4,FALSE)</f>
        <v>6.7400000000000002E-2</v>
      </c>
      <c r="H313" s="4">
        <f>VLOOKUP(E313,Table1[[#All],[Type TRANSPORT]:[% répartition segment 1]],2,FALSE)</f>
        <v>0.3</v>
      </c>
      <c r="I313" s="4">
        <f>VLOOKUP(E313,Tableau2[[#All],[Type TRANSPORT]:[% répartition segment 2]],2,FALSE)</f>
        <v>0.7</v>
      </c>
      <c r="J313" s="20">
        <f>Indicateur[[#This Row],[% rep S1]]*Indicateur[[#This Row],[Taux segement 1]]*Indicateur[[#This Row],[Poids T]]*Indicateur[[#This Row],[Distance en KM]]</f>
        <v>3.6040031999999997</v>
      </c>
      <c r="K313" s="20">
        <f>+Indicateur[[#This Row],[% rep S2]]*Indicateur[[#This Row],[Taux Segement 2]]*Indicateur[[#This Row],[Poids T]]*Indicateur[[#This Row],[Distance en KM]]</f>
        <v>3.5424348119999998</v>
      </c>
      <c r="L313" s="20">
        <f>+Indicateur[[#This Row],[Bilan CO2 S2]]+Indicateur[[#This Row],[Bilan CO2 S1]]</f>
        <v>7.1464380119999991</v>
      </c>
      <c r="M313" s="21">
        <v>158</v>
      </c>
      <c r="N313" s="5" t="s">
        <v>125</v>
      </c>
      <c r="O313" s="2" t="s">
        <v>126</v>
      </c>
      <c r="P313" s="2" t="s">
        <v>127</v>
      </c>
      <c r="Q313" s="2" t="s">
        <v>10</v>
      </c>
      <c r="R313" s="2" t="s">
        <v>11</v>
      </c>
      <c r="S313" s="2">
        <v>12</v>
      </c>
      <c r="T313" s="2" t="s">
        <v>12</v>
      </c>
      <c r="U313" s="6">
        <v>250.27799999999999</v>
      </c>
      <c r="V313" s="30">
        <f>(VLOOKUP(E313,Table1[#All],4,FALSE)*VLOOKUP(E313,Table1[[#All],[Type TRANSPORT]:[% répartition segment 1]],2,FALSE)+VLOOKUP(E313,Tableau2[#All],4,FALSE)*VLOOKUP(E313,Tableau2[[#All],[Type TRANSPORT]:[% répartition segment 2]],2,FALSE))*U313*C313/1000</f>
        <v>7.146438012</v>
      </c>
    </row>
    <row r="314" spans="1:22" x14ac:dyDescent="0.3">
      <c r="A314" s="2">
        <v>1383889</v>
      </c>
      <c r="B314" s="12">
        <f>+VLOOKUP(Indicateur[[#This Row],[Numero OT]],[1]Raw_data!$D:$E,2,FALSE)</f>
        <v>44384</v>
      </c>
      <c r="C314" s="2">
        <v>300</v>
      </c>
      <c r="D314" s="2">
        <f t="shared" si="4"/>
        <v>0.3</v>
      </c>
      <c r="E314" s="2" t="s">
        <v>19</v>
      </c>
      <c r="F314" s="3">
        <f>+VLOOKUP(E314,Table1[#All],4,FALSE)</f>
        <v>0.16</v>
      </c>
      <c r="G314" s="3">
        <f>+VLOOKUP(E314,Tableau2[#All],4,FALSE)</f>
        <v>6.7400000000000002E-2</v>
      </c>
      <c r="H314" s="4">
        <f>VLOOKUP(E314,Table1[[#All],[Type TRANSPORT]:[% répartition segment 1]],2,FALSE)</f>
        <v>0.3</v>
      </c>
      <c r="I314" s="4">
        <f>VLOOKUP(E314,Tableau2[[#All],[Type TRANSPORT]:[% répartition segment 2]],2,FALSE)</f>
        <v>0.7</v>
      </c>
      <c r="J314" s="20">
        <f>Indicateur[[#This Row],[% rep S1]]*Indicateur[[#This Row],[Taux segement 1]]*Indicateur[[#This Row],[Poids T]]*Indicateur[[#This Row],[Distance en KM]]</f>
        <v>3.8354832000000001</v>
      </c>
      <c r="K314" s="20">
        <f>+Indicateur[[#This Row],[% rep S2]]*Indicateur[[#This Row],[Taux Segement 2]]*Indicateur[[#This Row],[Poids T]]*Indicateur[[#This Row],[Distance en KM]]</f>
        <v>3.769960362</v>
      </c>
      <c r="L314" s="20">
        <f>+Indicateur[[#This Row],[Bilan CO2 S2]]+Indicateur[[#This Row],[Bilan CO2 S1]]</f>
        <v>7.6054435619999996</v>
      </c>
      <c r="M314" s="21">
        <v>158</v>
      </c>
      <c r="N314" s="5" t="s">
        <v>78</v>
      </c>
      <c r="O314" s="2" t="s">
        <v>27</v>
      </c>
      <c r="P314" s="2" t="s">
        <v>79</v>
      </c>
      <c r="Q314" s="2" t="s">
        <v>10</v>
      </c>
      <c r="R314" s="2" t="s">
        <v>11</v>
      </c>
      <c r="S314" s="2">
        <v>12</v>
      </c>
      <c r="T314" s="2" t="s">
        <v>12</v>
      </c>
      <c r="U314" s="6">
        <v>266.35300000000001</v>
      </c>
      <c r="V314" s="30">
        <f>(VLOOKUP(E314,Table1[#All],4,FALSE)*VLOOKUP(E314,Table1[[#All],[Type TRANSPORT]:[% répartition segment 1]],2,FALSE)+VLOOKUP(E314,Tableau2[#All],4,FALSE)*VLOOKUP(E314,Tableau2[[#All],[Type TRANSPORT]:[% répartition segment 2]],2,FALSE))*U314*C314/1000</f>
        <v>7.6054435620000005</v>
      </c>
    </row>
    <row r="315" spans="1:22" x14ac:dyDescent="0.3">
      <c r="A315" s="2">
        <v>1380616</v>
      </c>
      <c r="B315" s="12">
        <f>+VLOOKUP(Indicateur[[#This Row],[Numero OT]],[1]Raw_data!$D:$E,2,FALSE)</f>
        <v>44384</v>
      </c>
      <c r="C315" s="2">
        <v>300</v>
      </c>
      <c r="D315" s="2">
        <f t="shared" si="4"/>
        <v>0.3</v>
      </c>
      <c r="E315" s="2" t="s">
        <v>6</v>
      </c>
      <c r="F315" s="3">
        <f>+VLOOKUP(E315,Table1[#All],4,FALSE)</f>
        <v>0.16</v>
      </c>
      <c r="G315" s="3">
        <f>+VLOOKUP(E315,Tableau2[#All],4,FALSE)</f>
        <v>6.7400000000000002E-2</v>
      </c>
      <c r="H315" s="4">
        <f>VLOOKUP(E315,Table1[[#All],[Type TRANSPORT]:[% répartition segment 1]],2,FALSE)</f>
        <v>0.3</v>
      </c>
      <c r="I315" s="4">
        <f>VLOOKUP(E315,Tableau2[[#All],[Type TRANSPORT]:[% répartition segment 2]],2,FALSE)</f>
        <v>0.7</v>
      </c>
      <c r="J315" s="20">
        <f>Indicateur[[#This Row],[% rep S1]]*Indicateur[[#This Row],[Taux segement 1]]*Indicateur[[#This Row],[Poids T]]*Indicateur[[#This Row],[Distance en KM]]</f>
        <v>3.7158191999999999</v>
      </c>
      <c r="K315" s="20">
        <f>+Indicateur[[#This Row],[% rep S2]]*Indicateur[[#This Row],[Taux Segement 2]]*Indicateur[[#This Row],[Poids T]]*Indicateur[[#This Row],[Distance en KM]]</f>
        <v>3.6523406220000001</v>
      </c>
      <c r="L315" s="20">
        <f>+Indicateur[[#This Row],[Bilan CO2 S2]]+Indicateur[[#This Row],[Bilan CO2 S1]]</f>
        <v>7.368159822</v>
      </c>
      <c r="M315" s="21">
        <v>158</v>
      </c>
      <c r="N315" s="5" t="s">
        <v>191</v>
      </c>
      <c r="O315" s="2" t="s">
        <v>192</v>
      </c>
      <c r="P315" s="2" t="s">
        <v>193</v>
      </c>
      <c r="Q315" s="2" t="s">
        <v>10</v>
      </c>
      <c r="R315" s="2" t="s">
        <v>11</v>
      </c>
      <c r="S315" s="2">
        <v>12</v>
      </c>
      <c r="T315" s="2" t="s">
        <v>12</v>
      </c>
      <c r="U315" s="6">
        <v>258.04300000000001</v>
      </c>
      <c r="V315" s="30">
        <f>(VLOOKUP(E315,Table1[#All],4,FALSE)*VLOOKUP(E315,Table1[[#All],[Type TRANSPORT]:[% répartition segment 1]],2,FALSE)+VLOOKUP(E315,Tableau2[#All],4,FALSE)*VLOOKUP(E315,Tableau2[[#All],[Type TRANSPORT]:[% répartition segment 2]],2,FALSE))*U315*C315/1000</f>
        <v>7.368159822</v>
      </c>
    </row>
    <row r="316" spans="1:22" x14ac:dyDescent="0.3">
      <c r="A316" s="2">
        <v>1383888</v>
      </c>
      <c r="B316" s="12">
        <f>+VLOOKUP(Indicateur[[#This Row],[Numero OT]],[1]Raw_data!$D:$E,2,FALSE)</f>
        <v>44385</v>
      </c>
      <c r="C316" s="2">
        <v>300</v>
      </c>
      <c r="D316" s="2">
        <f t="shared" si="4"/>
        <v>0.3</v>
      </c>
      <c r="E316" s="2" t="s">
        <v>6</v>
      </c>
      <c r="F316" s="3">
        <f>+VLOOKUP(E316,Table1[#All],4,FALSE)</f>
        <v>0.16</v>
      </c>
      <c r="G316" s="3">
        <f>+VLOOKUP(E316,Tableau2[#All],4,FALSE)</f>
        <v>6.7400000000000002E-2</v>
      </c>
      <c r="H316" s="4">
        <f>VLOOKUP(E316,Table1[[#All],[Type TRANSPORT]:[% répartition segment 1]],2,FALSE)</f>
        <v>0.3</v>
      </c>
      <c r="I316" s="4">
        <f>VLOOKUP(E316,Tableau2[[#All],[Type TRANSPORT]:[% répartition segment 2]],2,FALSE)</f>
        <v>0.7</v>
      </c>
      <c r="J316" s="20">
        <f>Indicateur[[#This Row],[% rep S1]]*Indicateur[[#This Row],[Taux segement 1]]*Indicateur[[#This Row],[Poids T]]*Indicateur[[#This Row],[Distance en KM]]</f>
        <v>7.7979743999999993</v>
      </c>
      <c r="K316" s="20">
        <f>+Indicateur[[#This Row],[% rep S2]]*Indicateur[[#This Row],[Taux Segement 2]]*Indicateur[[#This Row],[Poids T]]*Indicateur[[#This Row],[Distance en KM]]</f>
        <v>7.6647590039999995</v>
      </c>
      <c r="L316" s="20">
        <f>+Indicateur[[#This Row],[Bilan CO2 S2]]+Indicateur[[#This Row],[Bilan CO2 S1]]</f>
        <v>15.462733403999998</v>
      </c>
      <c r="M316" s="21">
        <v>196</v>
      </c>
      <c r="N316" s="5" t="s">
        <v>35</v>
      </c>
      <c r="O316" s="2" t="s">
        <v>36</v>
      </c>
      <c r="P316" s="2" t="s">
        <v>37</v>
      </c>
      <c r="Q316" s="2" t="s">
        <v>10</v>
      </c>
      <c r="R316" s="2" t="s">
        <v>11</v>
      </c>
      <c r="S316" s="2">
        <v>12</v>
      </c>
      <c r="T316" s="2" t="s">
        <v>12</v>
      </c>
      <c r="U316" s="6">
        <v>541.52599999999995</v>
      </c>
      <c r="V316" s="30">
        <f>(VLOOKUP(E316,Table1[#All],4,FALSE)*VLOOKUP(E316,Table1[[#All],[Type TRANSPORT]:[% répartition segment 1]],2,FALSE)+VLOOKUP(E316,Tableau2[#All],4,FALSE)*VLOOKUP(E316,Tableau2[[#All],[Type TRANSPORT]:[% répartition segment 2]],2,FALSE))*U316*C316/1000</f>
        <v>15.462733403999998</v>
      </c>
    </row>
    <row r="317" spans="1:22" x14ac:dyDescent="0.3">
      <c r="A317" s="2">
        <v>1383357</v>
      </c>
      <c r="B317" s="12">
        <f>+VLOOKUP(Indicateur[[#This Row],[Numero OT]],[1]Raw_data!$D:$E,2,FALSE)</f>
        <v>44385</v>
      </c>
      <c r="C317" s="2">
        <v>300</v>
      </c>
      <c r="D317" s="2">
        <f t="shared" si="4"/>
        <v>0.3</v>
      </c>
      <c r="E317" s="2" t="s">
        <v>6</v>
      </c>
      <c r="F317" s="3">
        <f>+VLOOKUP(E317,Table1[#All],4,FALSE)</f>
        <v>0.16</v>
      </c>
      <c r="G317" s="3">
        <f>+VLOOKUP(E317,Tableau2[#All],4,FALSE)</f>
        <v>6.7400000000000002E-2</v>
      </c>
      <c r="H317" s="4">
        <f>VLOOKUP(E317,Table1[[#All],[Type TRANSPORT]:[% répartition segment 1]],2,FALSE)</f>
        <v>0.3</v>
      </c>
      <c r="I317" s="4">
        <f>VLOOKUP(E317,Tableau2[[#All],[Type TRANSPORT]:[% répartition segment 2]],2,FALSE)</f>
        <v>0.7</v>
      </c>
      <c r="J317" s="20">
        <f>Indicateur[[#This Row],[% rep S1]]*Indicateur[[#This Row],[Taux segement 1]]*Indicateur[[#This Row],[Poids T]]*Indicateur[[#This Row],[Distance en KM]]</f>
        <v>4.0103568000000003</v>
      </c>
      <c r="K317" s="20">
        <f>+Indicateur[[#This Row],[% rep S2]]*Indicateur[[#This Row],[Taux Segement 2]]*Indicateur[[#This Row],[Poids T]]*Indicateur[[#This Row],[Distance en KM]]</f>
        <v>3.9418465380000001</v>
      </c>
      <c r="L317" s="20">
        <f>+Indicateur[[#This Row],[Bilan CO2 S2]]+Indicateur[[#This Row],[Bilan CO2 S1]]</f>
        <v>7.9522033380000003</v>
      </c>
      <c r="M317" s="21">
        <v>158</v>
      </c>
      <c r="N317" s="5" t="s">
        <v>168</v>
      </c>
      <c r="O317" s="2" t="s">
        <v>151</v>
      </c>
      <c r="P317" s="2" t="s">
        <v>169</v>
      </c>
      <c r="Q317" s="2" t="s">
        <v>10</v>
      </c>
      <c r="R317" s="2" t="s">
        <v>11</v>
      </c>
      <c r="S317" s="2">
        <v>12</v>
      </c>
      <c r="T317" s="2" t="s">
        <v>12</v>
      </c>
      <c r="U317" s="6">
        <v>278.49700000000001</v>
      </c>
      <c r="V317" s="30">
        <f>(VLOOKUP(E317,Table1[#All],4,FALSE)*VLOOKUP(E317,Table1[[#All],[Type TRANSPORT]:[% répartition segment 1]],2,FALSE)+VLOOKUP(E317,Tableau2[#All],4,FALSE)*VLOOKUP(E317,Tableau2[[#All],[Type TRANSPORT]:[% répartition segment 2]],2,FALSE))*U317*C317/1000</f>
        <v>7.9522033380000003</v>
      </c>
    </row>
    <row r="318" spans="1:22" x14ac:dyDescent="0.3">
      <c r="A318" s="2">
        <v>1384436</v>
      </c>
      <c r="B318" s="12">
        <f>+VLOOKUP(Indicateur[[#This Row],[Numero OT]],[1]Raw_data!$D:$E,2,FALSE)</f>
        <v>44385</v>
      </c>
      <c r="C318" s="2">
        <v>600</v>
      </c>
      <c r="D318" s="2">
        <f t="shared" si="4"/>
        <v>0.6</v>
      </c>
      <c r="E318" s="2" t="s">
        <v>19</v>
      </c>
      <c r="F318" s="3">
        <f>+VLOOKUP(E318,Table1[#All],4,FALSE)</f>
        <v>0.16</v>
      </c>
      <c r="G318" s="3">
        <f>+VLOOKUP(E318,Tableau2[#All],4,FALSE)</f>
        <v>6.7400000000000002E-2</v>
      </c>
      <c r="H318" s="4">
        <f>VLOOKUP(E318,Table1[[#All],[Type TRANSPORT]:[% répartition segment 1]],2,FALSE)</f>
        <v>0.3</v>
      </c>
      <c r="I318" s="4">
        <f>VLOOKUP(E318,Tableau2[[#All],[Type TRANSPORT]:[% répartition segment 2]],2,FALSE)</f>
        <v>0.7</v>
      </c>
      <c r="J318" s="20">
        <f>Indicateur[[#This Row],[% rep S1]]*Indicateur[[#This Row],[Taux segement 1]]*Indicateur[[#This Row],[Poids T]]*Indicateur[[#This Row],[Distance en KM]]</f>
        <v>14.874451200000001</v>
      </c>
      <c r="K318" s="20">
        <f>+Indicateur[[#This Row],[% rep S2]]*Indicateur[[#This Row],[Taux Segement 2]]*Indicateur[[#This Row],[Poids T]]*Indicateur[[#This Row],[Distance en KM]]</f>
        <v>14.620345992000001</v>
      </c>
      <c r="L318" s="20">
        <f>+Indicateur[[#This Row],[Bilan CO2 S2]]+Indicateur[[#This Row],[Bilan CO2 S1]]</f>
        <v>29.494797192</v>
      </c>
      <c r="M318" s="21">
        <v>228</v>
      </c>
      <c r="N318" s="5" t="s">
        <v>175</v>
      </c>
      <c r="O318" s="2" t="s">
        <v>154</v>
      </c>
      <c r="P318" s="2" t="s">
        <v>174</v>
      </c>
      <c r="Q318" s="2" t="s">
        <v>10</v>
      </c>
      <c r="R318" s="2" t="s">
        <v>11</v>
      </c>
      <c r="S318" s="2">
        <v>12</v>
      </c>
      <c r="T318" s="2" t="s">
        <v>12</v>
      </c>
      <c r="U318" s="6">
        <v>516.47400000000005</v>
      </c>
      <c r="V318" s="30">
        <f>(VLOOKUP(E318,Table1[#All],4,FALSE)*VLOOKUP(E318,Table1[[#All],[Type TRANSPORT]:[% répartition segment 1]],2,FALSE)+VLOOKUP(E318,Tableau2[#All],4,FALSE)*VLOOKUP(E318,Tableau2[[#All],[Type TRANSPORT]:[% répartition segment 2]],2,FALSE))*U318*C318/1000</f>
        <v>29.494797192</v>
      </c>
    </row>
    <row r="319" spans="1:22" x14ac:dyDescent="0.3">
      <c r="A319" s="2">
        <v>1385035</v>
      </c>
      <c r="B319" s="12">
        <f>+VLOOKUP(Indicateur[[#This Row],[Numero OT]],[1]Raw_data!$D:$E,2,FALSE)</f>
        <v>44389</v>
      </c>
      <c r="C319" s="2">
        <v>300</v>
      </c>
      <c r="D319" s="2">
        <f t="shared" si="4"/>
        <v>0.3</v>
      </c>
      <c r="E319" s="2" t="s">
        <v>6</v>
      </c>
      <c r="F319" s="3">
        <f>+VLOOKUP(E319,Table1[#All],4,FALSE)</f>
        <v>0.16</v>
      </c>
      <c r="G319" s="3">
        <f>+VLOOKUP(E319,Tableau2[#All],4,FALSE)</f>
        <v>6.7400000000000002E-2</v>
      </c>
      <c r="H319" s="4">
        <f>VLOOKUP(E319,Table1[[#All],[Type TRANSPORT]:[% répartition segment 1]],2,FALSE)</f>
        <v>0.3</v>
      </c>
      <c r="I319" s="4">
        <f>VLOOKUP(E319,Tableau2[[#All],[Type TRANSPORT]:[% répartition segment 2]],2,FALSE)</f>
        <v>0.7</v>
      </c>
      <c r="J319" s="20">
        <f>Indicateur[[#This Row],[% rep S1]]*Indicateur[[#This Row],[Taux segement 1]]*Indicateur[[#This Row],[Poids T]]*Indicateur[[#This Row],[Distance en KM]]</f>
        <v>5.4804383999999997</v>
      </c>
      <c r="K319" s="20">
        <f>+Indicateur[[#This Row],[% rep S2]]*Indicateur[[#This Row],[Taux Segement 2]]*Indicateur[[#This Row],[Poids T]]*Indicateur[[#This Row],[Distance en KM]]</f>
        <v>5.386814244</v>
      </c>
      <c r="L319" s="20">
        <f>+Indicateur[[#This Row],[Bilan CO2 S2]]+Indicateur[[#This Row],[Bilan CO2 S1]]</f>
        <v>10.867252644000001</v>
      </c>
      <c r="M319" s="21">
        <v>166</v>
      </c>
      <c r="N319" s="5" t="s">
        <v>60</v>
      </c>
      <c r="O319" s="2" t="s">
        <v>61</v>
      </c>
      <c r="P319" s="2" t="s">
        <v>62</v>
      </c>
      <c r="Q319" s="2" t="s">
        <v>10</v>
      </c>
      <c r="R319" s="2" t="s">
        <v>11</v>
      </c>
      <c r="S319" s="2">
        <v>12</v>
      </c>
      <c r="T319" s="2" t="s">
        <v>12</v>
      </c>
      <c r="U319" s="6">
        <v>380.58600000000001</v>
      </c>
      <c r="V319" s="30">
        <f>(VLOOKUP(E319,Table1[#All],4,FALSE)*VLOOKUP(E319,Table1[[#All],[Type TRANSPORT]:[% répartition segment 1]],2,FALSE)+VLOOKUP(E319,Tableau2[#All],4,FALSE)*VLOOKUP(E319,Tableau2[[#All],[Type TRANSPORT]:[% répartition segment 2]],2,FALSE))*U319*C319/1000</f>
        <v>10.867252644000001</v>
      </c>
    </row>
    <row r="320" spans="1:22" x14ac:dyDescent="0.3">
      <c r="A320" s="2">
        <v>1386243</v>
      </c>
      <c r="B320" s="12">
        <f>+VLOOKUP(Indicateur[[#This Row],[Numero OT]],[1]Raw_data!$D:$E,2,FALSE)</f>
        <v>44389</v>
      </c>
      <c r="C320" s="2">
        <v>200</v>
      </c>
      <c r="D320" s="2">
        <f t="shared" si="4"/>
        <v>0.2</v>
      </c>
      <c r="E320" s="2" t="s">
        <v>6</v>
      </c>
      <c r="F320" s="3">
        <f>+VLOOKUP(E320,Table1[#All],4,FALSE)</f>
        <v>0.16</v>
      </c>
      <c r="G320" s="3">
        <f>+VLOOKUP(E320,Tableau2[#All],4,FALSE)</f>
        <v>6.7400000000000002E-2</v>
      </c>
      <c r="H320" s="4">
        <f>VLOOKUP(E320,Table1[[#All],[Type TRANSPORT]:[% répartition segment 1]],2,FALSE)</f>
        <v>0.3</v>
      </c>
      <c r="I320" s="4">
        <f>VLOOKUP(E320,Tableau2[[#All],[Type TRANSPORT]:[% répartition segment 2]],2,FALSE)</f>
        <v>0.7</v>
      </c>
      <c r="J320" s="20">
        <f>Indicateur[[#This Row],[% rep S1]]*Indicateur[[#This Row],[Taux segement 1]]*Indicateur[[#This Row],[Poids T]]*Indicateur[[#This Row],[Distance en KM]]</f>
        <v>7.1082720000000013</v>
      </c>
      <c r="K320" s="20">
        <f>+Indicateur[[#This Row],[% rep S2]]*Indicateur[[#This Row],[Taux Segement 2]]*Indicateur[[#This Row],[Poids T]]*Indicateur[[#This Row],[Distance en KM]]</f>
        <v>6.9868390200000006</v>
      </c>
      <c r="L320" s="20">
        <f>+Indicateur[[#This Row],[Bilan CO2 S2]]+Indicateur[[#This Row],[Bilan CO2 S1]]</f>
        <v>14.095111020000001</v>
      </c>
      <c r="M320" s="21">
        <v>159</v>
      </c>
      <c r="N320" s="5" t="s">
        <v>214</v>
      </c>
      <c r="O320" s="2" t="s">
        <v>11</v>
      </c>
      <c r="P320" s="2" t="s">
        <v>215</v>
      </c>
      <c r="Q320" s="2" t="s">
        <v>216</v>
      </c>
      <c r="R320" s="2" t="s">
        <v>8</v>
      </c>
      <c r="S320" s="2">
        <v>14</v>
      </c>
      <c r="T320" s="2" t="s">
        <v>217</v>
      </c>
      <c r="U320" s="6">
        <v>740.44500000000005</v>
      </c>
      <c r="V320" s="30">
        <f>(VLOOKUP(E320,Table1[#All],4,FALSE)*VLOOKUP(E320,Table1[[#All],[Type TRANSPORT]:[% répartition segment 1]],2,FALSE)+VLOOKUP(E320,Tableau2[#All],4,FALSE)*VLOOKUP(E320,Tableau2[[#All],[Type TRANSPORT]:[% répartition segment 2]],2,FALSE))*U320*C320/1000</f>
        <v>14.095111020000003</v>
      </c>
    </row>
    <row r="321" spans="1:22" x14ac:dyDescent="0.3">
      <c r="A321" s="2">
        <v>1386246</v>
      </c>
      <c r="B321" s="12">
        <f>+VLOOKUP(Indicateur[[#This Row],[Numero OT]],[1]Raw_data!$D:$E,2,FALSE)</f>
        <v>44389</v>
      </c>
      <c r="C321" s="2">
        <v>80</v>
      </c>
      <c r="D321" s="2">
        <f t="shared" si="4"/>
        <v>0.08</v>
      </c>
      <c r="E321" s="2" t="s">
        <v>13</v>
      </c>
      <c r="F321" s="3">
        <f>+VLOOKUP(E321,Table1[#All],4,FALSE)</f>
        <v>0.24099999999999999</v>
      </c>
      <c r="G321" s="3">
        <v>0.24099999999999999</v>
      </c>
      <c r="H321" s="4">
        <f>VLOOKUP(E321,Table1[[#All],[Type TRANSPORT]:[% répartition segment 1]],2,FALSE)</f>
        <v>1</v>
      </c>
      <c r="I321" s="4">
        <f>VLOOKUP(E321,Tableau2[[#All],[Type TRANSPORT]:[% répartition segment 2]],2,FALSE)</f>
        <v>0</v>
      </c>
      <c r="J321" s="20">
        <f>Indicateur[[#This Row],[% rep S1]]*Indicateur[[#This Row],[Taux segement 1]]*Indicateur[[#This Row],[Poids T]]*Indicateur[[#This Row],[Distance en KM]]</f>
        <v>1.1896723999999999</v>
      </c>
      <c r="K321" s="20">
        <f>+Indicateur[[#This Row],[% rep S2]]*Indicateur[[#This Row],[Taux Segement 2]]*Indicateur[[#This Row],[Poids T]]*Indicateur[[#This Row],[Distance en KM]]</f>
        <v>0</v>
      </c>
      <c r="L321" s="20">
        <f>+Indicateur[[#This Row],[Bilan CO2 S2]]+Indicateur[[#This Row],[Bilan CO2 S1]]</f>
        <v>1.1896723999999999</v>
      </c>
      <c r="M321" s="21">
        <v>80</v>
      </c>
      <c r="N321" s="5" t="s">
        <v>214</v>
      </c>
      <c r="O321" s="2" t="s">
        <v>11</v>
      </c>
      <c r="P321" s="2" t="s">
        <v>215</v>
      </c>
      <c r="Q321" s="2" t="s">
        <v>299</v>
      </c>
      <c r="R321" s="2" t="s">
        <v>300</v>
      </c>
      <c r="S321" s="2">
        <v>13</v>
      </c>
      <c r="T321" s="2" t="s">
        <v>301</v>
      </c>
      <c r="U321" s="6">
        <v>61.704999999999998</v>
      </c>
      <c r="V321" s="30">
        <f>(VLOOKUP(E321,Table1[#All],4,FALSE)*VLOOKUP(E321,Table1[[#All],[Type TRANSPORT]:[% répartition segment 1]],2,FALSE)+VLOOKUP(E321,Tableau2[#All],4,FALSE)*VLOOKUP(E321,Tableau2[[#All],[Type TRANSPORT]:[% répartition segment 2]],2,FALSE))*U321*C321/1000</f>
        <v>1.1896723999999999</v>
      </c>
    </row>
    <row r="322" spans="1:22" x14ac:dyDescent="0.3">
      <c r="A322" s="2">
        <v>1386107</v>
      </c>
      <c r="B322" s="12">
        <f>+VLOOKUP(Indicateur[[#This Row],[Numero OT]],[1]Raw_data!$D:$E,2,FALSE)</f>
        <v>44390</v>
      </c>
      <c r="C322" s="2">
        <v>300</v>
      </c>
      <c r="D322" s="2">
        <f t="shared" ref="D322:D385" si="5">+C322/1000</f>
        <v>0.3</v>
      </c>
      <c r="E322" s="2" t="s">
        <v>19</v>
      </c>
      <c r="F322" s="3">
        <f>+VLOOKUP(E322,Table1[#All],4,FALSE)</f>
        <v>0.16</v>
      </c>
      <c r="G322" s="3">
        <f>+VLOOKUP(E322,Tableau2[#All],4,FALSE)</f>
        <v>6.7400000000000002E-2</v>
      </c>
      <c r="H322" s="4">
        <f>VLOOKUP(E322,Table1[[#All],[Type TRANSPORT]:[% répartition segment 1]],2,FALSE)</f>
        <v>0.3</v>
      </c>
      <c r="I322" s="4">
        <f>VLOOKUP(E322,Tableau2[[#All],[Type TRANSPORT]:[% répartition segment 2]],2,FALSE)</f>
        <v>0.7</v>
      </c>
      <c r="J322" s="20">
        <f>Indicateur[[#This Row],[% rep S1]]*Indicateur[[#This Row],[Taux segement 1]]*Indicateur[[#This Row],[Poids T]]*Indicateur[[#This Row],[Distance en KM]]</f>
        <v>4.0052879999999993</v>
      </c>
      <c r="K322" s="20">
        <f>+Indicateur[[#This Row],[% rep S2]]*Indicateur[[#This Row],[Taux Segement 2]]*Indicateur[[#This Row],[Poids T]]*Indicateur[[#This Row],[Distance en KM]]</f>
        <v>3.9368643299999997</v>
      </c>
      <c r="L322" s="20">
        <f>+Indicateur[[#This Row],[Bilan CO2 S2]]+Indicateur[[#This Row],[Bilan CO2 S1]]</f>
        <v>7.942152329999999</v>
      </c>
      <c r="M322" s="21">
        <v>158</v>
      </c>
      <c r="N322" s="5" t="s">
        <v>23</v>
      </c>
      <c r="O322" s="2" t="s">
        <v>24</v>
      </c>
      <c r="P322" s="2" t="s">
        <v>25</v>
      </c>
      <c r="Q322" s="2" t="s">
        <v>10</v>
      </c>
      <c r="R322" s="2" t="s">
        <v>11</v>
      </c>
      <c r="S322" s="2">
        <v>12</v>
      </c>
      <c r="T322" s="2" t="s">
        <v>12</v>
      </c>
      <c r="U322" s="6">
        <v>278.14499999999998</v>
      </c>
      <c r="V322" s="30">
        <f>(VLOOKUP(E322,Table1[#All],4,FALSE)*VLOOKUP(E322,Table1[[#All],[Type TRANSPORT]:[% répartition segment 1]],2,FALSE)+VLOOKUP(E322,Tableau2[#All],4,FALSE)*VLOOKUP(E322,Tableau2[[#All],[Type TRANSPORT]:[% répartition segment 2]],2,FALSE))*U322*C322/1000</f>
        <v>7.942152329999999</v>
      </c>
    </row>
    <row r="323" spans="1:22" x14ac:dyDescent="0.3">
      <c r="A323" s="2">
        <v>1386793</v>
      </c>
      <c r="B323" s="12">
        <f>+VLOOKUP(Indicateur[[#This Row],[Numero OT]],[1]Raw_data!$D:$E,2,FALSE)</f>
        <v>44390</v>
      </c>
      <c r="C323" s="2">
        <v>300</v>
      </c>
      <c r="D323" s="2">
        <f t="shared" si="5"/>
        <v>0.3</v>
      </c>
      <c r="E323" s="2" t="s">
        <v>19</v>
      </c>
      <c r="F323" s="3">
        <f>+VLOOKUP(E323,Table1[#All],4,FALSE)</f>
        <v>0.16</v>
      </c>
      <c r="G323" s="3">
        <f>+VLOOKUP(E323,Tableau2[#All],4,FALSE)</f>
        <v>6.7400000000000002E-2</v>
      </c>
      <c r="H323" s="4">
        <f>VLOOKUP(E323,Table1[[#All],[Type TRANSPORT]:[% répartition segment 1]],2,FALSE)</f>
        <v>0.3</v>
      </c>
      <c r="I323" s="4">
        <f>VLOOKUP(E323,Tableau2[[#All],[Type TRANSPORT]:[% répartition segment 2]],2,FALSE)</f>
        <v>0.7</v>
      </c>
      <c r="J323" s="20">
        <f>Indicateur[[#This Row],[% rep S1]]*Indicateur[[#This Row],[Taux segement 1]]*Indicateur[[#This Row],[Poids T]]*Indicateur[[#This Row],[Distance en KM]]</f>
        <v>3.8354832000000001</v>
      </c>
      <c r="K323" s="20">
        <f>+Indicateur[[#This Row],[% rep S2]]*Indicateur[[#This Row],[Taux Segement 2]]*Indicateur[[#This Row],[Poids T]]*Indicateur[[#This Row],[Distance en KM]]</f>
        <v>3.769960362</v>
      </c>
      <c r="L323" s="20">
        <f>+Indicateur[[#This Row],[Bilan CO2 S2]]+Indicateur[[#This Row],[Bilan CO2 S1]]</f>
        <v>7.6054435619999996</v>
      </c>
      <c r="M323" s="21">
        <v>125</v>
      </c>
      <c r="N323" s="5" t="s">
        <v>78</v>
      </c>
      <c r="O323" s="2" t="s">
        <v>27</v>
      </c>
      <c r="P323" s="2" t="s">
        <v>79</v>
      </c>
      <c r="Q323" s="2" t="s">
        <v>10</v>
      </c>
      <c r="R323" s="2" t="s">
        <v>11</v>
      </c>
      <c r="S323" s="2">
        <v>12</v>
      </c>
      <c r="T323" s="2" t="s">
        <v>12</v>
      </c>
      <c r="U323" s="6">
        <v>266.35300000000001</v>
      </c>
      <c r="V323" s="30">
        <f>(VLOOKUP(E323,Table1[#All],4,FALSE)*VLOOKUP(E323,Table1[[#All],[Type TRANSPORT]:[% répartition segment 1]],2,FALSE)+VLOOKUP(E323,Tableau2[#All],4,FALSE)*VLOOKUP(E323,Tableau2[[#All],[Type TRANSPORT]:[% répartition segment 2]],2,FALSE))*U323*C323/1000</f>
        <v>7.6054435620000005</v>
      </c>
    </row>
    <row r="324" spans="1:22" x14ac:dyDescent="0.3">
      <c r="A324" s="2">
        <v>1385583</v>
      </c>
      <c r="B324" s="12">
        <f>+VLOOKUP(Indicateur[[#This Row],[Numero OT]],[1]Raw_data!$D:$E,2,FALSE)</f>
        <v>44390</v>
      </c>
      <c r="C324" s="2">
        <v>200</v>
      </c>
      <c r="D324" s="2">
        <f t="shared" si="5"/>
        <v>0.2</v>
      </c>
      <c r="E324" s="2" t="s">
        <v>6</v>
      </c>
      <c r="F324" s="3">
        <f>+VLOOKUP(E324,Table1[#All],4,FALSE)</f>
        <v>0.16</v>
      </c>
      <c r="G324" s="3">
        <f>+VLOOKUP(E324,Tableau2[#All],4,FALSE)</f>
        <v>6.7400000000000002E-2</v>
      </c>
      <c r="H324" s="4">
        <f>VLOOKUP(E324,Table1[[#All],[Type TRANSPORT]:[% répartition segment 1]],2,FALSE)</f>
        <v>0.3</v>
      </c>
      <c r="I324" s="4">
        <f>VLOOKUP(E324,Tableau2[[#All],[Type TRANSPORT]:[% répartition segment 2]],2,FALSE)</f>
        <v>0.7</v>
      </c>
      <c r="J324" s="20">
        <f>Indicateur[[#This Row],[% rep S1]]*Indicateur[[#This Row],[Taux segement 1]]*Indicateur[[#This Row],[Poids T]]*Indicateur[[#This Row],[Distance en KM]]</f>
        <v>2.4184224000000003</v>
      </c>
      <c r="K324" s="20">
        <f>+Indicateur[[#This Row],[% rep S2]]*Indicateur[[#This Row],[Taux Segement 2]]*Indicateur[[#This Row],[Poids T]]*Indicateur[[#This Row],[Distance en KM]]</f>
        <v>2.3771076840000003</v>
      </c>
      <c r="L324" s="20">
        <f>+Indicateur[[#This Row],[Bilan CO2 S2]]+Indicateur[[#This Row],[Bilan CO2 S1]]</f>
        <v>4.795530084000001</v>
      </c>
      <c r="M324" s="21">
        <v>125</v>
      </c>
      <c r="N324" s="5" t="s">
        <v>113</v>
      </c>
      <c r="O324" s="2" t="s">
        <v>114</v>
      </c>
      <c r="P324" s="2" t="s">
        <v>115</v>
      </c>
      <c r="Q324" s="2" t="s">
        <v>10</v>
      </c>
      <c r="R324" s="2" t="s">
        <v>11</v>
      </c>
      <c r="S324" s="2">
        <v>12</v>
      </c>
      <c r="T324" s="2" t="s">
        <v>12</v>
      </c>
      <c r="U324" s="6">
        <v>251.91900000000001</v>
      </c>
      <c r="V324" s="30">
        <f>(VLOOKUP(E324,Table1[#All],4,FALSE)*VLOOKUP(E324,Table1[[#All],[Type TRANSPORT]:[% répartition segment 1]],2,FALSE)+VLOOKUP(E324,Tableau2[#All],4,FALSE)*VLOOKUP(E324,Tableau2[[#All],[Type TRANSPORT]:[% répartition segment 2]],2,FALSE))*U324*C324/1000</f>
        <v>4.7955300840000001</v>
      </c>
    </row>
    <row r="325" spans="1:22" x14ac:dyDescent="0.3">
      <c r="A325" s="2">
        <v>1386106</v>
      </c>
      <c r="B325" s="12">
        <f>+VLOOKUP(Indicateur[[#This Row],[Numero OT]],[1]Raw_data!$D:$E,2,FALSE)</f>
        <v>44390</v>
      </c>
      <c r="C325" s="2">
        <v>300</v>
      </c>
      <c r="D325" s="2">
        <f t="shared" si="5"/>
        <v>0.3</v>
      </c>
      <c r="E325" s="2" t="s">
        <v>19</v>
      </c>
      <c r="F325" s="3">
        <f>+VLOOKUP(E325,Table1[#All],4,FALSE)</f>
        <v>0.16</v>
      </c>
      <c r="G325" s="3">
        <f>+VLOOKUP(E325,Tableau2[#All],4,FALSE)</f>
        <v>6.7400000000000002E-2</v>
      </c>
      <c r="H325" s="4">
        <f>VLOOKUP(E325,Table1[[#All],[Type TRANSPORT]:[% répartition segment 1]],2,FALSE)</f>
        <v>0.3</v>
      </c>
      <c r="I325" s="4">
        <f>VLOOKUP(E325,Tableau2[[#All],[Type TRANSPORT]:[% répartition segment 2]],2,FALSE)</f>
        <v>0.7</v>
      </c>
      <c r="J325" s="20">
        <f>Indicateur[[#This Row],[% rep S1]]*Indicateur[[#This Row],[Taux segement 1]]*Indicateur[[#This Row],[Poids T]]*Indicateur[[#This Row],[Distance en KM]]</f>
        <v>3.6040031999999997</v>
      </c>
      <c r="K325" s="20">
        <f>+Indicateur[[#This Row],[% rep S2]]*Indicateur[[#This Row],[Taux Segement 2]]*Indicateur[[#This Row],[Poids T]]*Indicateur[[#This Row],[Distance en KM]]</f>
        <v>3.5424348119999998</v>
      </c>
      <c r="L325" s="20">
        <f>+Indicateur[[#This Row],[Bilan CO2 S2]]+Indicateur[[#This Row],[Bilan CO2 S1]]</f>
        <v>7.1464380119999991</v>
      </c>
      <c r="M325" s="21">
        <v>125</v>
      </c>
      <c r="N325" s="5" t="s">
        <v>125</v>
      </c>
      <c r="O325" s="2" t="s">
        <v>126</v>
      </c>
      <c r="P325" s="2" t="s">
        <v>127</v>
      </c>
      <c r="Q325" s="2" t="s">
        <v>10</v>
      </c>
      <c r="R325" s="2" t="s">
        <v>11</v>
      </c>
      <c r="S325" s="2">
        <v>12</v>
      </c>
      <c r="T325" s="2" t="s">
        <v>12</v>
      </c>
      <c r="U325" s="6">
        <v>250.27799999999999</v>
      </c>
      <c r="V325" s="30">
        <f>(VLOOKUP(E325,Table1[#All],4,FALSE)*VLOOKUP(E325,Table1[[#All],[Type TRANSPORT]:[% répartition segment 1]],2,FALSE)+VLOOKUP(E325,Tableau2[#All],4,FALSE)*VLOOKUP(E325,Tableau2[[#All],[Type TRANSPORT]:[% répartition segment 2]],2,FALSE))*U325*C325/1000</f>
        <v>7.146438012</v>
      </c>
    </row>
    <row r="326" spans="1:22" x14ac:dyDescent="0.3">
      <c r="A326" s="2">
        <v>1386797</v>
      </c>
      <c r="B326" s="12">
        <f>+VLOOKUP(Indicateur[[#This Row],[Numero OT]],[1]Raw_data!$D:$E,2,FALSE)</f>
        <v>44392</v>
      </c>
      <c r="C326" s="2">
        <v>300</v>
      </c>
      <c r="D326" s="2">
        <f t="shared" si="5"/>
        <v>0.3</v>
      </c>
      <c r="E326" s="2" t="s">
        <v>6</v>
      </c>
      <c r="F326" s="3">
        <f>+VLOOKUP(E326,Table1[#All],4,FALSE)</f>
        <v>0.16</v>
      </c>
      <c r="G326" s="3">
        <f>+VLOOKUP(E326,Tableau2[#All],4,FALSE)</f>
        <v>6.7400000000000002E-2</v>
      </c>
      <c r="H326" s="4">
        <f>VLOOKUP(E326,Table1[[#All],[Type TRANSPORT]:[% répartition segment 1]],2,FALSE)</f>
        <v>0.3</v>
      </c>
      <c r="I326" s="4">
        <f>VLOOKUP(E326,Tableau2[[#All],[Type TRANSPORT]:[% répartition segment 2]],2,FALSE)</f>
        <v>0.7</v>
      </c>
      <c r="J326" s="20">
        <f>Indicateur[[#This Row],[% rep S1]]*Indicateur[[#This Row],[Taux segement 1]]*Indicateur[[#This Row],[Poids T]]*Indicateur[[#This Row],[Distance en KM]]</f>
        <v>7.7979743999999993</v>
      </c>
      <c r="K326" s="20">
        <f>+Indicateur[[#This Row],[% rep S2]]*Indicateur[[#This Row],[Taux Segement 2]]*Indicateur[[#This Row],[Poids T]]*Indicateur[[#This Row],[Distance en KM]]</f>
        <v>7.6647590039999995</v>
      </c>
      <c r="L326" s="20">
        <f>+Indicateur[[#This Row],[Bilan CO2 S2]]+Indicateur[[#This Row],[Bilan CO2 S1]]</f>
        <v>15.462733403999998</v>
      </c>
      <c r="M326" s="21">
        <v>196</v>
      </c>
      <c r="N326" s="5" t="s">
        <v>35</v>
      </c>
      <c r="O326" s="2" t="s">
        <v>36</v>
      </c>
      <c r="P326" s="2" t="s">
        <v>37</v>
      </c>
      <c r="Q326" s="2" t="s">
        <v>10</v>
      </c>
      <c r="R326" s="2" t="s">
        <v>11</v>
      </c>
      <c r="S326" s="2">
        <v>12</v>
      </c>
      <c r="T326" s="2" t="s">
        <v>12</v>
      </c>
      <c r="U326" s="6">
        <v>541.52599999999995</v>
      </c>
      <c r="V326" s="30">
        <f>(VLOOKUP(E326,Table1[#All],4,FALSE)*VLOOKUP(E326,Table1[[#All],[Type TRANSPORT]:[% répartition segment 1]],2,FALSE)+VLOOKUP(E326,Tableau2[#All],4,FALSE)*VLOOKUP(E326,Tableau2[[#All],[Type TRANSPORT]:[% répartition segment 2]],2,FALSE))*U326*C326/1000</f>
        <v>15.462733403999998</v>
      </c>
    </row>
    <row r="327" spans="1:22" x14ac:dyDescent="0.3">
      <c r="A327" s="2">
        <v>1386105</v>
      </c>
      <c r="B327" s="12">
        <f>+VLOOKUP(Indicateur[[#This Row],[Numero OT]],[1]Raw_data!$D:$E,2,FALSE)</f>
        <v>44392</v>
      </c>
      <c r="C327" s="2">
        <v>500</v>
      </c>
      <c r="D327" s="2">
        <f t="shared" si="5"/>
        <v>0.5</v>
      </c>
      <c r="E327" s="2" t="s">
        <v>6</v>
      </c>
      <c r="F327" s="3">
        <f>+VLOOKUP(E327,Table1[#All],4,FALSE)</f>
        <v>0.16</v>
      </c>
      <c r="G327" s="3">
        <f>+VLOOKUP(E327,Tableau2[#All],4,FALSE)</f>
        <v>6.7400000000000002E-2</v>
      </c>
      <c r="H327" s="4">
        <f>VLOOKUP(E327,Table1[[#All],[Type TRANSPORT]:[% répartition segment 1]],2,FALSE)</f>
        <v>0.3</v>
      </c>
      <c r="I327" s="4">
        <f>VLOOKUP(E327,Tableau2[[#All],[Type TRANSPORT]:[% répartition segment 2]],2,FALSE)</f>
        <v>0.7</v>
      </c>
      <c r="J327" s="20">
        <f>Indicateur[[#This Row],[% rep S1]]*Indicateur[[#This Row],[Taux segement 1]]*Indicateur[[#This Row],[Poids T]]*Indicateur[[#This Row],[Distance en KM]]</f>
        <v>6.6839280000000008</v>
      </c>
      <c r="K327" s="20">
        <f>+Indicateur[[#This Row],[% rep S2]]*Indicateur[[#This Row],[Taux Segement 2]]*Indicateur[[#This Row],[Poids T]]*Indicateur[[#This Row],[Distance en KM]]</f>
        <v>6.5697442300000004</v>
      </c>
      <c r="L327" s="20">
        <f>+Indicateur[[#This Row],[Bilan CO2 S2]]+Indicateur[[#This Row],[Bilan CO2 S1]]</f>
        <v>13.253672230000001</v>
      </c>
      <c r="M327" s="21">
        <v>158</v>
      </c>
      <c r="N327" s="5" t="s">
        <v>168</v>
      </c>
      <c r="O327" s="2" t="s">
        <v>151</v>
      </c>
      <c r="P327" s="2" t="s">
        <v>169</v>
      </c>
      <c r="Q327" s="2" t="s">
        <v>10</v>
      </c>
      <c r="R327" s="2" t="s">
        <v>11</v>
      </c>
      <c r="S327" s="2">
        <v>12</v>
      </c>
      <c r="T327" s="2" t="s">
        <v>12</v>
      </c>
      <c r="U327" s="6">
        <v>278.49700000000001</v>
      </c>
      <c r="V327" s="30">
        <f>(VLOOKUP(E327,Table1[#All],4,FALSE)*VLOOKUP(E327,Table1[[#All],[Type TRANSPORT]:[% répartition segment 1]],2,FALSE)+VLOOKUP(E327,Tableau2[#All],4,FALSE)*VLOOKUP(E327,Tableau2[[#All],[Type TRANSPORT]:[% répartition segment 2]],2,FALSE))*U327*C327/1000</f>
        <v>13.253672230000001</v>
      </c>
    </row>
    <row r="328" spans="1:22" x14ac:dyDescent="0.3">
      <c r="A328" s="2">
        <v>1386595</v>
      </c>
      <c r="B328" s="12">
        <f>+VLOOKUP(Indicateur[[#This Row],[Numero OT]],[1]Raw_data!$D:$E,2,FALSE)</f>
        <v>44392</v>
      </c>
      <c r="C328" s="2">
        <v>300</v>
      </c>
      <c r="D328" s="2">
        <f t="shared" si="5"/>
        <v>0.3</v>
      </c>
      <c r="E328" s="2" t="s">
        <v>19</v>
      </c>
      <c r="F328" s="3">
        <f>+VLOOKUP(E328,Table1[#All],4,FALSE)</f>
        <v>0.16</v>
      </c>
      <c r="G328" s="3">
        <f>+VLOOKUP(E328,Tableau2[#All],4,FALSE)</f>
        <v>6.7400000000000002E-2</v>
      </c>
      <c r="H328" s="4">
        <f>VLOOKUP(E328,Table1[[#All],[Type TRANSPORT]:[% répartition segment 1]],2,FALSE)</f>
        <v>0.3</v>
      </c>
      <c r="I328" s="4">
        <f>VLOOKUP(E328,Tableau2[[#All],[Type TRANSPORT]:[% répartition segment 2]],2,FALSE)</f>
        <v>0.7</v>
      </c>
      <c r="J328" s="20">
        <f>Indicateur[[#This Row],[% rep S1]]*Indicateur[[#This Row],[Taux segement 1]]*Indicateur[[#This Row],[Poids T]]*Indicateur[[#This Row],[Distance en KM]]</f>
        <v>7.4372256000000005</v>
      </c>
      <c r="K328" s="20">
        <f>+Indicateur[[#This Row],[% rep S2]]*Indicateur[[#This Row],[Taux Segement 2]]*Indicateur[[#This Row],[Poids T]]*Indicateur[[#This Row],[Distance en KM]]</f>
        <v>7.3101729960000004</v>
      </c>
      <c r="L328" s="20">
        <f>+Indicateur[[#This Row],[Bilan CO2 S2]]+Indicateur[[#This Row],[Bilan CO2 S1]]</f>
        <v>14.747398596</v>
      </c>
      <c r="M328" s="21">
        <v>165</v>
      </c>
      <c r="N328" s="5" t="s">
        <v>175</v>
      </c>
      <c r="O328" s="2" t="s">
        <v>154</v>
      </c>
      <c r="P328" s="2" t="s">
        <v>174</v>
      </c>
      <c r="Q328" s="2" t="s">
        <v>10</v>
      </c>
      <c r="R328" s="2" t="s">
        <v>11</v>
      </c>
      <c r="S328" s="2">
        <v>12</v>
      </c>
      <c r="T328" s="2" t="s">
        <v>12</v>
      </c>
      <c r="U328" s="6">
        <v>516.47400000000005</v>
      </c>
      <c r="V328" s="30">
        <f>(VLOOKUP(E328,Table1[#All],4,FALSE)*VLOOKUP(E328,Table1[[#All],[Type TRANSPORT]:[% répartition segment 1]],2,FALSE)+VLOOKUP(E328,Tableau2[#All],4,FALSE)*VLOOKUP(E328,Tableau2[[#All],[Type TRANSPORT]:[% répartition segment 2]],2,FALSE))*U328*C328/1000</f>
        <v>14.747398596</v>
      </c>
    </row>
    <row r="329" spans="1:22" x14ac:dyDescent="0.3">
      <c r="A329" s="2">
        <v>1386108</v>
      </c>
      <c r="B329" s="12">
        <f>+VLOOKUP(Indicateur[[#This Row],[Numero OT]],[1]Raw_data!$D:$E,2,FALSE)</f>
        <v>44392</v>
      </c>
      <c r="C329" s="2">
        <v>300</v>
      </c>
      <c r="D329" s="2">
        <f t="shared" si="5"/>
        <v>0.3</v>
      </c>
      <c r="E329" s="2" t="s">
        <v>6</v>
      </c>
      <c r="F329" s="3">
        <f>+VLOOKUP(E329,Table1[#All],4,FALSE)</f>
        <v>0.16</v>
      </c>
      <c r="G329" s="3">
        <f>+VLOOKUP(E329,Tableau2[#All],4,FALSE)</f>
        <v>6.7400000000000002E-2</v>
      </c>
      <c r="H329" s="4">
        <f>VLOOKUP(E329,Table1[[#All],[Type TRANSPORT]:[% répartition segment 1]],2,FALSE)</f>
        <v>0.3</v>
      </c>
      <c r="I329" s="4">
        <f>VLOOKUP(E329,Tableau2[[#All],[Type TRANSPORT]:[% répartition segment 2]],2,FALSE)</f>
        <v>0.7</v>
      </c>
      <c r="J329" s="20">
        <f>Indicateur[[#This Row],[% rep S1]]*Indicateur[[#This Row],[Taux segement 1]]*Indicateur[[#This Row],[Poids T]]*Indicateur[[#This Row],[Distance en KM]]</f>
        <v>3.7158191999999999</v>
      </c>
      <c r="K329" s="20">
        <f>+Indicateur[[#This Row],[% rep S2]]*Indicateur[[#This Row],[Taux Segement 2]]*Indicateur[[#This Row],[Poids T]]*Indicateur[[#This Row],[Distance en KM]]</f>
        <v>3.6523406220000001</v>
      </c>
      <c r="L329" s="20">
        <f>+Indicateur[[#This Row],[Bilan CO2 S2]]+Indicateur[[#This Row],[Bilan CO2 S1]]</f>
        <v>7.368159822</v>
      </c>
      <c r="M329" s="21">
        <v>131</v>
      </c>
      <c r="N329" s="5" t="s">
        <v>191</v>
      </c>
      <c r="O329" s="2" t="s">
        <v>192</v>
      </c>
      <c r="P329" s="2" t="s">
        <v>193</v>
      </c>
      <c r="Q329" s="2" t="s">
        <v>10</v>
      </c>
      <c r="R329" s="2" t="s">
        <v>11</v>
      </c>
      <c r="S329" s="2">
        <v>12</v>
      </c>
      <c r="T329" s="2" t="s">
        <v>12</v>
      </c>
      <c r="U329" s="6">
        <v>258.04300000000001</v>
      </c>
      <c r="V329" s="30">
        <f>(VLOOKUP(E329,Table1[#All],4,FALSE)*VLOOKUP(E329,Table1[[#All],[Type TRANSPORT]:[% répartition segment 1]],2,FALSE)+VLOOKUP(E329,Tableau2[#All],4,FALSE)*VLOOKUP(E329,Tableau2[[#All],[Type TRANSPORT]:[% répartition segment 2]],2,FALSE))*U329*C329/1000</f>
        <v>7.368159822</v>
      </c>
    </row>
    <row r="330" spans="1:22" x14ac:dyDescent="0.3">
      <c r="A330" s="2">
        <v>1386802</v>
      </c>
      <c r="B330" s="12">
        <f>+VLOOKUP(Indicateur[[#This Row],[Numero OT]],[1]Raw_data!$D:$E,2,FALSE)</f>
        <v>44392</v>
      </c>
      <c r="C330" s="2">
        <v>300</v>
      </c>
      <c r="D330" s="2">
        <f t="shared" si="5"/>
        <v>0.3</v>
      </c>
      <c r="E330" s="2" t="s">
        <v>19</v>
      </c>
      <c r="F330" s="3">
        <f>+VLOOKUP(E330,Table1[#All],4,FALSE)</f>
        <v>0.16</v>
      </c>
      <c r="G330" s="3">
        <f>+VLOOKUP(E330,Tableau2[#All],4,FALSE)</f>
        <v>6.7400000000000002E-2</v>
      </c>
      <c r="H330" s="4">
        <f>VLOOKUP(E330,Table1[[#All],[Type TRANSPORT]:[% répartition segment 1]],2,FALSE)</f>
        <v>0.3</v>
      </c>
      <c r="I330" s="4">
        <f>VLOOKUP(E330,Tableau2[[#All],[Type TRANSPORT]:[% répartition segment 2]],2,FALSE)</f>
        <v>0.7</v>
      </c>
      <c r="J330" s="20">
        <f>Indicateur[[#This Row],[% rep S1]]*Indicateur[[#This Row],[Taux segement 1]]*Indicateur[[#This Row],[Poids T]]*Indicateur[[#This Row],[Distance en KM]]</f>
        <v>2.7376704000000003</v>
      </c>
      <c r="K330" s="20">
        <f>+Indicateur[[#This Row],[% rep S2]]*Indicateur[[#This Row],[Taux Segement 2]]*Indicateur[[#This Row],[Poids T]]*Indicateur[[#This Row],[Distance en KM]]</f>
        <v>2.6909018640000002</v>
      </c>
      <c r="L330" s="20">
        <f>+Indicateur[[#This Row],[Bilan CO2 S2]]+Indicateur[[#This Row],[Bilan CO2 S1]]</f>
        <v>5.4285722640000005</v>
      </c>
      <c r="M330" s="21">
        <v>100</v>
      </c>
      <c r="N330" s="5" t="s">
        <v>214</v>
      </c>
      <c r="O330" s="2" t="s">
        <v>11</v>
      </c>
      <c r="P330" s="2" t="s">
        <v>215</v>
      </c>
      <c r="Q330" s="2" t="s">
        <v>273</v>
      </c>
      <c r="R330" s="2" t="s">
        <v>163</v>
      </c>
      <c r="S330" s="2">
        <v>12</v>
      </c>
      <c r="T330" s="2" t="s">
        <v>274</v>
      </c>
      <c r="U330" s="6">
        <v>190.11600000000001</v>
      </c>
      <c r="V330" s="30">
        <f>(VLOOKUP(E330,Table1[#All],4,FALSE)*VLOOKUP(E330,Table1[[#All],[Type TRANSPORT]:[% répartition segment 1]],2,FALSE)+VLOOKUP(E330,Tableau2[#All],4,FALSE)*VLOOKUP(E330,Tableau2[[#All],[Type TRANSPORT]:[% répartition segment 2]],2,FALSE))*U330*C330/1000</f>
        <v>5.4285722640000005</v>
      </c>
    </row>
    <row r="331" spans="1:22" x14ac:dyDescent="0.3">
      <c r="A331" s="2">
        <v>1387051</v>
      </c>
      <c r="B331" s="12">
        <f>+VLOOKUP(Indicateur[[#This Row],[Numero OT]],[1]Raw_data!$D:$E,2,FALSE)</f>
        <v>44396</v>
      </c>
      <c r="C331" s="2">
        <v>300</v>
      </c>
      <c r="D331" s="2">
        <f t="shared" si="5"/>
        <v>0.3</v>
      </c>
      <c r="E331" s="2" t="s">
        <v>6</v>
      </c>
      <c r="F331" s="3">
        <f>+VLOOKUP(E331,Table1[#All],4,FALSE)</f>
        <v>0.16</v>
      </c>
      <c r="G331" s="3">
        <f>+VLOOKUP(E331,Tableau2[#All],4,FALSE)</f>
        <v>6.7400000000000002E-2</v>
      </c>
      <c r="H331" s="4">
        <f>VLOOKUP(E331,Table1[[#All],[Type TRANSPORT]:[% répartition segment 1]],2,FALSE)</f>
        <v>0.3</v>
      </c>
      <c r="I331" s="4">
        <f>VLOOKUP(E331,Tableau2[[#All],[Type TRANSPORT]:[% répartition segment 2]],2,FALSE)</f>
        <v>0.7</v>
      </c>
      <c r="J331" s="20">
        <f>Indicateur[[#This Row],[% rep S1]]*Indicateur[[#This Row],[Taux segement 1]]*Indicateur[[#This Row],[Poids T]]*Indicateur[[#This Row],[Distance en KM]]</f>
        <v>5.4804383999999997</v>
      </c>
      <c r="K331" s="20">
        <f>+Indicateur[[#This Row],[% rep S2]]*Indicateur[[#This Row],[Taux Segement 2]]*Indicateur[[#This Row],[Poids T]]*Indicateur[[#This Row],[Distance en KM]]</f>
        <v>5.386814244</v>
      </c>
      <c r="L331" s="20">
        <f>+Indicateur[[#This Row],[Bilan CO2 S2]]+Indicateur[[#This Row],[Bilan CO2 S1]]</f>
        <v>10.867252644000001</v>
      </c>
      <c r="M331" s="21">
        <v>166</v>
      </c>
      <c r="N331" s="5" t="s">
        <v>60</v>
      </c>
      <c r="O331" s="2" t="s">
        <v>61</v>
      </c>
      <c r="P331" s="2" t="s">
        <v>62</v>
      </c>
      <c r="Q331" s="2" t="s">
        <v>10</v>
      </c>
      <c r="R331" s="2" t="s">
        <v>11</v>
      </c>
      <c r="S331" s="2">
        <v>12</v>
      </c>
      <c r="T331" s="2" t="s">
        <v>12</v>
      </c>
      <c r="U331" s="6">
        <v>380.58600000000001</v>
      </c>
      <c r="V331" s="30">
        <f>(VLOOKUP(E331,Table1[#All],4,FALSE)*VLOOKUP(E331,Table1[[#All],[Type TRANSPORT]:[% répartition segment 1]],2,FALSE)+VLOOKUP(E331,Tableau2[#All],4,FALSE)*VLOOKUP(E331,Tableau2[[#All],[Type TRANSPORT]:[% répartition segment 2]],2,FALSE))*U331*C331/1000</f>
        <v>10.867252644000001</v>
      </c>
    </row>
    <row r="332" spans="1:22" x14ac:dyDescent="0.3">
      <c r="A332" s="2">
        <v>1387626</v>
      </c>
      <c r="B332" s="12">
        <f>+VLOOKUP(Indicateur[[#This Row],[Numero OT]],[1]Raw_data!$D:$E,2,FALSE)</f>
        <v>44396</v>
      </c>
      <c r="C332" s="2">
        <v>300</v>
      </c>
      <c r="D332" s="2">
        <f t="shared" si="5"/>
        <v>0.3</v>
      </c>
      <c r="E332" s="2" t="s">
        <v>6</v>
      </c>
      <c r="F332" s="3">
        <f>+VLOOKUP(E332,Table1[#All],4,FALSE)</f>
        <v>0.16</v>
      </c>
      <c r="G332" s="3">
        <f>+VLOOKUP(E332,Tableau2[#All],4,FALSE)</f>
        <v>6.7400000000000002E-2</v>
      </c>
      <c r="H332" s="4">
        <f>VLOOKUP(E332,Table1[[#All],[Type TRANSPORT]:[% répartition segment 1]],2,FALSE)</f>
        <v>0.3</v>
      </c>
      <c r="I332" s="4">
        <f>VLOOKUP(E332,Tableau2[[#All],[Type TRANSPORT]:[% répartition segment 2]],2,FALSE)</f>
        <v>0.7</v>
      </c>
      <c r="J332" s="20">
        <f>Indicateur[[#This Row],[% rep S1]]*Indicateur[[#This Row],[Taux segement 1]]*Indicateur[[#This Row],[Poids T]]*Indicateur[[#This Row],[Distance en KM]]</f>
        <v>3.6276336000000002</v>
      </c>
      <c r="K332" s="20">
        <f>+Indicateur[[#This Row],[% rep S2]]*Indicateur[[#This Row],[Taux Segement 2]]*Indicateur[[#This Row],[Poids T]]*Indicateur[[#This Row],[Distance en KM]]</f>
        <v>3.565661526</v>
      </c>
      <c r="L332" s="20">
        <f>+Indicateur[[#This Row],[Bilan CO2 S2]]+Indicateur[[#This Row],[Bilan CO2 S1]]</f>
        <v>7.1932951260000006</v>
      </c>
      <c r="M332" s="21">
        <v>158</v>
      </c>
      <c r="N332" s="5" t="s">
        <v>113</v>
      </c>
      <c r="O332" s="2" t="s">
        <v>114</v>
      </c>
      <c r="P332" s="2" t="s">
        <v>115</v>
      </c>
      <c r="Q332" s="2" t="s">
        <v>10</v>
      </c>
      <c r="R332" s="2" t="s">
        <v>11</v>
      </c>
      <c r="S332" s="2">
        <v>12</v>
      </c>
      <c r="T332" s="2" t="s">
        <v>12</v>
      </c>
      <c r="U332" s="6">
        <v>251.91900000000001</v>
      </c>
      <c r="V332" s="30">
        <f>(VLOOKUP(E332,Table1[#All],4,FALSE)*VLOOKUP(E332,Table1[[#All],[Type TRANSPORT]:[% répartition segment 1]],2,FALSE)+VLOOKUP(E332,Tableau2[#All],4,FALSE)*VLOOKUP(E332,Tableau2[[#All],[Type TRANSPORT]:[% répartition segment 2]],2,FALSE))*U332*C332/1000</f>
        <v>7.1932951259999998</v>
      </c>
    </row>
    <row r="333" spans="1:22" x14ac:dyDescent="0.3">
      <c r="A333" s="2">
        <v>1388074</v>
      </c>
      <c r="B333" s="12">
        <f>+VLOOKUP(Indicateur[[#This Row],[Numero OT]],[1]Raw_data!$D:$E,2,FALSE)</f>
        <v>44397</v>
      </c>
      <c r="C333" s="2">
        <v>300</v>
      </c>
      <c r="D333" s="2">
        <f t="shared" si="5"/>
        <v>0.3</v>
      </c>
      <c r="E333" s="2" t="s">
        <v>19</v>
      </c>
      <c r="F333" s="3">
        <f>+VLOOKUP(E333,Table1[#All],4,FALSE)</f>
        <v>0.16</v>
      </c>
      <c r="G333" s="3">
        <f>+VLOOKUP(E333,Tableau2[#All],4,FALSE)</f>
        <v>6.7400000000000002E-2</v>
      </c>
      <c r="H333" s="4">
        <f>VLOOKUP(E333,Table1[[#All],[Type TRANSPORT]:[% répartition segment 1]],2,FALSE)</f>
        <v>0.3</v>
      </c>
      <c r="I333" s="4">
        <f>VLOOKUP(E333,Tableau2[[#All],[Type TRANSPORT]:[% répartition segment 2]],2,FALSE)</f>
        <v>0.7</v>
      </c>
      <c r="J333" s="20">
        <f>Indicateur[[#This Row],[% rep S1]]*Indicateur[[#This Row],[Taux segement 1]]*Indicateur[[#This Row],[Poids T]]*Indicateur[[#This Row],[Distance en KM]]</f>
        <v>4.0052879999999993</v>
      </c>
      <c r="K333" s="20">
        <f>+Indicateur[[#This Row],[% rep S2]]*Indicateur[[#This Row],[Taux Segement 2]]*Indicateur[[#This Row],[Poids T]]*Indicateur[[#This Row],[Distance en KM]]</f>
        <v>3.9368643299999997</v>
      </c>
      <c r="L333" s="20">
        <f>+Indicateur[[#This Row],[Bilan CO2 S2]]+Indicateur[[#This Row],[Bilan CO2 S1]]</f>
        <v>7.942152329999999</v>
      </c>
      <c r="M333" s="21">
        <v>158</v>
      </c>
      <c r="N333" s="5" t="s">
        <v>23</v>
      </c>
      <c r="O333" s="2" t="s">
        <v>24</v>
      </c>
      <c r="P333" s="2" t="s">
        <v>25</v>
      </c>
      <c r="Q333" s="2" t="s">
        <v>10</v>
      </c>
      <c r="R333" s="2" t="s">
        <v>11</v>
      </c>
      <c r="S333" s="2">
        <v>12</v>
      </c>
      <c r="T333" s="2" t="s">
        <v>12</v>
      </c>
      <c r="U333" s="6">
        <v>278.14499999999998</v>
      </c>
      <c r="V333" s="30">
        <f>(VLOOKUP(E333,Table1[#All],4,FALSE)*VLOOKUP(E333,Table1[[#All],[Type TRANSPORT]:[% répartition segment 1]],2,FALSE)+VLOOKUP(E333,Tableau2[#All],4,FALSE)*VLOOKUP(E333,Tableau2[[#All],[Type TRANSPORT]:[% répartition segment 2]],2,FALSE))*U333*C333/1000</f>
        <v>7.942152329999999</v>
      </c>
    </row>
    <row r="334" spans="1:22" x14ac:dyDescent="0.3">
      <c r="A334" s="2">
        <v>1388073</v>
      </c>
      <c r="B334" s="12">
        <f>+VLOOKUP(Indicateur[[#This Row],[Numero OT]],[1]Raw_data!$D:$E,2,FALSE)</f>
        <v>44397</v>
      </c>
      <c r="C334" s="2">
        <v>300</v>
      </c>
      <c r="D334" s="2">
        <f t="shared" si="5"/>
        <v>0.3</v>
      </c>
      <c r="E334" s="2" t="s">
        <v>19</v>
      </c>
      <c r="F334" s="3">
        <f>+VLOOKUP(E334,Table1[#All],4,FALSE)</f>
        <v>0.16</v>
      </c>
      <c r="G334" s="3">
        <f>+VLOOKUP(E334,Tableau2[#All],4,FALSE)</f>
        <v>6.7400000000000002E-2</v>
      </c>
      <c r="H334" s="4">
        <f>VLOOKUP(E334,Table1[[#All],[Type TRANSPORT]:[% répartition segment 1]],2,FALSE)</f>
        <v>0.3</v>
      </c>
      <c r="I334" s="4">
        <f>VLOOKUP(E334,Tableau2[[#All],[Type TRANSPORT]:[% répartition segment 2]],2,FALSE)</f>
        <v>0.7</v>
      </c>
      <c r="J334" s="20">
        <f>Indicateur[[#This Row],[% rep S1]]*Indicateur[[#This Row],[Taux segement 1]]*Indicateur[[#This Row],[Poids T]]*Indicateur[[#This Row],[Distance en KM]]</f>
        <v>3.6040031999999997</v>
      </c>
      <c r="K334" s="20">
        <f>+Indicateur[[#This Row],[% rep S2]]*Indicateur[[#This Row],[Taux Segement 2]]*Indicateur[[#This Row],[Poids T]]*Indicateur[[#This Row],[Distance en KM]]</f>
        <v>3.5424348119999998</v>
      </c>
      <c r="L334" s="20">
        <f>+Indicateur[[#This Row],[Bilan CO2 S2]]+Indicateur[[#This Row],[Bilan CO2 S1]]</f>
        <v>7.1464380119999991</v>
      </c>
      <c r="M334" s="21">
        <v>158</v>
      </c>
      <c r="N334" s="5" t="s">
        <v>125</v>
      </c>
      <c r="O334" s="2" t="s">
        <v>126</v>
      </c>
      <c r="P334" s="2" t="s">
        <v>127</v>
      </c>
      <c r="Q334" s="2" t="s">
        <v>10</v>
      </c>
      <c r="R334" s="2" t="s">
        <v>11</v>
      </c>
      <c r="S334" s="2">
        <v>12</v>
      </c>
      <c r="T334" s="2" t="s">
        <v>12</v>
      </c>
      <c r="U334" s="6">
        <v>250.27799999999999</v>
      </c>
      <c r="V334" s="30">
        <f>(VLOOKUP(E334,Table1[#All],4,FALSE)*VLOOKUP(E334,Table1[[#All],[Type TRANSPORT]:[% répartition segment 1]],2,FALSE)+VLOOKUP(E334,Tableau2[#All],4,FALSE)*VLOOKUP(E334,Tableau2[[#All],[Type TRANSPORT]:[% répartition segment 2]],2,FALSE))*U334*C334/1000</f>
        <v>7.146438012</v>
      </c>
    </row>
    <row r="335" spans="1:22" x14ac:dyDescent="0.3">
      <c r="A335" s="2">
        <v>1388072</v>
      </c>
      <c r="B335" s="12">
        <f>+VLOOKUP(Indicateur[[#This Row],[Numero OT]],[1]Raw_data!$D:$E,2,FALSE)</f>
        <v>44397</v>
      </c>
      <c r="C335" s="2">
        <v>600</v>
      </c>
      <c r="D335" s="2">
        <f t="shared" si="5"/>
        <v>0.6</v>
      </c>
      <c r="E335" s="2" t="s">
        <v>19</v>
      </c>
      <c r="F335" s="3">
        <f>+VLOOKUP(E335,Table1[#All],4,FALSE)</f>
        <v>0.16</v>
      </c>
      <c r="G335" s="3">
        <f>+VLOOKUP(E335,Tableau2[#All],4,FALSE)</f>
        <v>6.7400000000000002E-2</v>
      </c>
      <c r="H335" s="4">
        <f>VLOOKUP(E335,Table1[[#All],[Type TRANSPORT]:[% répartition segment 1]],2,FALSE)</f>
        <v>0.3</v>
      </c>
      <c r="I335" s="4">
        <f>VLOOKUP(E335,Tableau2[[#All],[Type TRANSPORT]:[% répartition segment 2]],2,FALSE)</f>
        <v>0.7</v>
      </c>
      <c r="J335" s="20">
        <f>Indicateur[[#This Row],[% rep S1]]*Indicateur[[#This Row],[Taux segement 1]]*Indicateur[[#This Row],[Poids T]]*Indicateur[[#This Row],[Distance en KM]]</f>
        <v>8.0207136000000006</v>
      </c>
      <c r="K335" s="20">
        <f>+Indicateur[[#This Row],[% rep S2]]*Indicateur[[#This Row],[Taux Segement 2]]*Indicateur[[#This Row],[Poids T]]*Indicateur[[#This Row],[Distance en KM]]</f>
        <v>7.8836930760000001</v>
      </c>
      <c r="L335" s="20">
        <f>+Indicateur[[#This Row],[Bilan CO2 S2]]+Indicateur[[#This Row],[Bilan CO2 S1]]</f>
        <v>15.904406676000001</v>
      </c>
      <c r="M335" s="21">
        <v>158</v>
      </c>
      <c r="N335" s="5" t="s">
        <v>168</v>
      </c>
      <c r="O335" s="2" t="s">
        <v>151</v>
      </c>
      <c r="P335" s="2" t="s">
        <v>169</v>
      </c>
      <c r="Q335" s="2" t="s">
        <v>10</v>
      </c>
      <c r="R335" s="2" t="s">
        <v>11</v>
      </c>
      <c r="S335" s="2">
        <v>12</v>
      </c>
      <c r="T335" s="2" t="s">
        <v>12</v>
      </c>
      <c r="U335" s="6">
        <v>278.49700000000001</v>
      </c>
      <c r="V335" s="30">
        <f>(VLOOKUP(E335,Table1[#All],4,FALSE)*VLOOKUP(E335,Table1[[#All],[Type TRANSPORT]:[% répartition segment 1]],2,FALSE)+VLOOKUP(E335,Tableau2[#All],4,FALSE)*VLOOKUP(E335,Tableau2[[#All],[Type TRANSPORT]:[% répartition segment 2]],2,FALSE))*U335*C335/1000</f>
        <v>15.904406676000001</v>
      </c>
    </row>
    <row r="336" spans="1:22" x14ac:dyDescent="0.3">
      <c r="A336" s="2">
        <v>1388075</v>
      </c>
      <c r="B336" s="12">
        <f>+VLOOKUP(Indicateur[[#This Row],[Numero OT]],[1]Raw_data!$D:$E,2,FALSE)</f>
        <v>44397</v>
      </c>
      <c r="C336" s="2">
        <v>300</v>
      </c>
      <c r="D336" s="2">
        <f t="shared" si="5"/>
        <v>0.3</v>
      </c>
      <c r="E336" s="2" t="s">
        <v>6</v>
      </c>
      <c r="F336" s="3">
        <f>+VLOOKUP(E336,Table1[#All],4,FALSE)</f>
        <v>0.16</v>
      </c>
      <c r="G336" s="3">
        <f>+VLOOKUP(E336,Tableau2[#All],4,FALSE)</f>
        <v>6.7400000000000002E-2</v>
      </c>
      <c r="H336" s="4">
        <f>VLOOKUP(E336,Table1[[#All],[Type TRANSPORT]:[% répartition segment 1]],2,FALSE)</f>
        <v>0.3</v>
      </c>
      <c r="I336" s="4">
        <f>VLOOKUP(E336,Tableau2[[#All],[Type TRANSPORT]:[% répartition segment 2]],2,FALSE)</f>
        <v>0.7</v>
      </c>
      <c r="J336" s="20">
        <f>Indicateur[[#This Row],[% rep S1]]*Indicateur[[#This Row],[Taux segement 1]]*Indicateur[[#This Row],[Poids T]]*Indicateur[[#This Row],[Distance en KM]]</f>
        <v>3.7158191999999999</v>
      </c>
      <c r="K336" s="20">
        <f>+Indicateur[[#This Row],[% rep S2]]*Indicateur[[#This Row],[Taux Segement 2]]*Indicateur[[#This Row],[Poids T]]*Indicateur[[#This Row],[Distance en KM]]</f>
        <v>3.6523406220000001</v>
      </c>
      <c r="L336" s="20">
        <f>+Indicateur[[#This Row],[Bilan CO2 S2]]+Indicateur[[#This Row],[Bilan CO2 S1]]</f>
        <v>7.368159822</v>
      </c>
      <c r="M336" s="21">
        <v>131</v>
      </c>
      <c r="N336" s="5" t="s">
        <v>191</v>
      </c>
      <c r="O336" s="2" t="s">
        <v>192</v>
      </c>
      <c r="P336" s="2" t="s">
        <v>193</v>
      </c>
      <c r="Q336" s="2" t="s">
        <v>10</v>
      </c>
      <c r="R336" s="2" t="s">
        <v>11</v>
      </c>
      <c r="S336" s="2">
        <v>12</v>
      </c>
      <c r="T336" s="2" t="s">
        <v>12</v>
      </c>
      <c r="U336" s="6">
        <v>258.04300000000001</v>
      </c>
      <c r="V336" s="30">
        <f>(VLOOKUP(E336,Table1[#All],4,FALSE)*VLOOKUP(E336,Table1[[#All],[Type TRANSPORT]:[% répartition segment 1]],2,FALSE)+VLOOKUP(E336,Tableau2[#All],4,FALSE)*VLOOKUP(E336,Tableau2[[#All],[Type TRANSPORT]:[% répartition segment 2]],2,FALSE))*U336*C336/1000</f>
        <v>7.368159822</v>
      </c>
    </row>
    <row r="337" spans="1:22" x14ac:dyDescent="0.3">
      <c r="A337" s="2">
        <v>1388338</v>
      </c>
      <c r="B337" s="12">
        <f>+VLOOKUP(Indicateur[[#This Row],[Numero OT]],[1]Raw_data!$D:$E,2,FALSE)</f>
        <v>44397</v>
      </c>
      <c r="C337" s="2">
        <v>210</v>
      </c>
      <c r="D337" s="2">
        <f t="shared" si="5"/>
        <v>0.21</v>
      </c>
      <c r="E337" s="2" t="s">
        <v>19</v>
      </c>
      <c r="F337" s="3">
        <f>+VLOOKUP(E337,Table1[#All],4,FALSE)</f>
        <v>0.16</v>
      </c>
      <c r="G337" s="3">
        <f>+VLOOKUP(E337,Tableau2[#All],4,FALSE)</f>
        <v>6.7400000000000002E-2</v>
      </c>
      <c r="H337" s="4">
        <f>VLOOKUP(E337,Table1[[#All],[Type TRANSPORT]:[% répartition segment 1]],2,FALSE)</f>
        <v>0.3</v>
      </c>
      <c r="I337" s="4">
        <f>VLOOKUP(E337,Tableau2[[#All],[Type TRANSPORT]:[% répartition segment 2]],2,FALSE)</f>
        <v>0.7</v>
      </c>
      <c r="J337" s="20">
        <f>Indicateur[[#This Row],[% rep S1]]*Indicateur[[#This Row],[Taux segement 1]]*Indicateur[[#This Row],[Poids T]]*Indicateur[[#This Row],[Distance en KM]]</f>
        <v>3.8349864</v>
      </c>
      <c r="K337" s="20">
        <f>+Indicateur[[#This Row],[% rep S2]]*Indicateur[[#This Row],[Taux Segement 2]]*Indicateur[[#This Row],[Poids T]]*Indicateur[[#This Row],[Distance en KM]]</f>
        <v>3.7694720489999995</v>
      </c>
      <c r="L337" s="20">
        <f>+Indicateur[[#This Row],[Bilan CO2 S2]]+Indicateur[[#This Row],[Bilan CO2 S1]]</f>
        <v>7.6044584489999991</v>
      </c>
      <c r="M337" s="21">
        <v>131</v>
      </c>
      <c r="N337" s="5" t="s">
        <v>214</v>
      </c>
      <c r="O337" s="2" t="s">
        <v>11</v>
      </c>
      <c r="P337" s="2" t="s">
        <v>215</v>
      </c>
      <c r="Q337" s="2" t="s">
        <v>128</v>
      </c>
      <c r="R337" s="2" t="s">
        <v>61</v>
      </c>
      <c r="S337" s="2">
        <v>20</v>
      </c>
      <c r="T337" s="2" t="s">
        <v>129</v>
      </c>
      <c r="U337" s="6">
        <v>380.45499999999998</v>
      </c>
      <c r="V337" s="30">
        <f>(VLOOKUP(E337,Table1[#All],4,FALSE)*VLOOKUP(E337,Table1[[#All],[Type TRANSPORT]:[% répartition segment 1]],2,FALSE)+VLOOKUP(E337,Tableau2[#All],4,FALSE)*VLOOKUP(E337,Tableau2[[#All],[Type TRANSPORT]:[% répartition segment 2]],2,FALSE))*U337*C337/1000</f>
        <v>7.6044584489999991</v>
      </c>
    </row>
    <row r="338" spans="1:22" x14ac:dyDescent="0.3">
      <c r="A338" s="2">
        <v>1388635</v>
      </c>
      <c r="B338" s="12">
        <f>+VLOOKUP(Indicateur[[#This Row],[Numero OT]],[1]Raw_data!$D:$E,2,FALSE)</f>
        <v>44398</v>
      </c>
      <c r="C338" s="2">
        <v>300</v>
      </c>
      <c r="D338" s="2">
        <f t="shared" si="5"/>
        <v>0.3</v>
      </c>
      <c r="E338" s="2" t="s">
        <v>6</v>
      </c>
      <c r="F338" s="3">
        <f>+VLOOKUP(E338,Table1[#All],4,FALSE)</f>
        <v>0.16</v>
      </c>
      <c r="G338" s="3">
        <f>+VLOOKUP(E338,Tableau2[#All],4,FALSE)</f>
        <v>6.7400000000000002E-2</v>
      </c>
      <c r="H338" s="4">
        <f>VLOOKUP(E338,Table1[[#All],[Type TRANSPORT]:[% répartition segment 1]],2,FALSE)</f>
        <v>0.3</v>
      </c>
      <c r="I338" s="4">
        <f>VLOOKUP(E338,Tableau2[[#All],[Type TRANSPORT]:[% répartition segment 2]],2,FALSE)</f>
        <v>0.7</v>
      </c>
      <c r="J338" s="20">
        <f>Indicateur[[#This Row],[% rep S1]]*Indicateur[[#This Row],[Taux segement 1]]*Indicateur[[#This Row],[Poids T]]*Indicateur[[#This Row],[Distance en KM]]</f>
        <v>7.7979743999999993</v>
      </c>
      <c r="K338" s="20">
        <f>+Indicateur[[#This Row],[% rep S2]]*Indicateur[[#This Row],[Taux Segement 2]]*Indicateur[[#This Row],[Poids T]]*Indicateur[[#This Row],[Distance en KM]]</f>
        <v>7.6647590039999995</v>
      </c>
      <c r="L338" s="20">
        <f>+Indicateur[[#This Row],[Bilan CO2 S2]]+Indicateur[[#This Row],[Bilan CO2 S1]]</f>
        <v>15.462733403999998</v>
      </c>
      <c r="M338" s="21">
        <v>196</v>
      </c>
      <c r="N338" s="5" t="s">
        <v>35</v>
      </c>
      <c r="O338" s="2" t="s">
        <v>36</v>
      </c>
      <c r="P338" s="2" t="s">
        <v>37</v>
      </c>
      <c r="Q338" s="2" t="s">
        <v>10</v>
      </c>
      <c r="R338" s="2" t="s">
        <v>11</v>
      </c>
      <c r="S338" s="2">
        <v>12</v>
      </c>
      <c r="T338" s="2" t="s">
        <v>12</v>
      </c>
      <c r="U338" s="6">
        <v>541.52599999999995</v>
      </c>
      <c r="V338" s="30">
        <f>(VLOOKUP(E338,Table1[#All],4,FALSE)*VLOOKUP(E338,Table1[[#All],[Type TRANSPORT]:[% répartition segment 1]],2,FALSE)+VLOOKUP(E338,Tableau2[#All],4,FALSE)*VLOOKUP(E338,Tableau2[[#All],[Type TRANSPORT]:[% répartition segment 2]],2,FALSE))*U338*C338/1000</f>
        <v>15.462733403999998</v>
      </c>
    </row>
    <row r="339" spans="1:22" x14ac:dyDescent="0.3">
      <c r="A339" s="2">
        <v>1388636</v>
      </c>
      <c r="B339" s="12">
        <f>+VLOOKUP(Indicateur[[#This Row],[Numero OT]],[1]Raw_data!$D:$E,2,FALSE)</f>
        <v>44398</v>
      </c>
      <c r="C339" s="2">
        <v>300</v>
      </c>
      <c r="D339" s="2">
        <f t="shared" si="5"/>
        <v>0.3</v>
      </c>
      <c r="E339" s="2" t="s">
        <v>19</v>
      </c>
      <c r="F339" s="3">
        <f>+VLOOKUP(E339,Table1[#All],4,FALSE)</f>
        <v>0.16</v>
      </c>
      <c r="G339" s="3">
        <f>+VLOOKUP(E339,Tableau2[#All],4,FALSE)</f>
        <v>6.7400000000000002E-2</v>
      </c>
      <c r="H339" s="4">
        <f>VLOOKUP(E339,Table1[[#All],[Type TRANSPORT]:[% répartition segment 1]],2,FALSE)</f>
        <v>0.3</v>
      </c>
      <c r="I339" s="4">
        <f>VLOOKUP(E339,Tableau2[[#All],[Type TRANSPORT]:[% répartition segment 2]],2,FALSE)</f>
        <v>0.7</v>
      </c>
      <c r="J339" s="20">
        <f>Indicateur[[#This Row],[% rep S1]]*Indicateur[[#This Row],[Taux segement 1]]*Indicateur[[#This Row],[Poids T]]*Indicateur[[#This Row],[Distance en KM]]</f>
        <v>3.8354832000000001</v>
      </c>
      <c r="K339" s="20">
        <f>+Indicateur[[#This Row],[% rep S2]]*Indicateur[[#This Row],[Taux Segement 2]]*Indicateur[[#This Row],[Poids T]]*Indicateur[[#This Row],[Distance en KM]]</f>
        <v>3.769960362</v>
      </c>
      <c r="L339" s="20">
        <f>+Indicateur[[#This Row],[Bilan CO2 S2]]+Indicateur[[#This Row],[Bilan CO2 S1]]</f>
        <v>7.6054435619999996</v>
      </c>
      <c r="M339" s="21">
        <v>158</v>
      </c>
      <c r="N339" s="5" t="s">
        <v>78</v>
      </c>
      <c r="O339" s="2" t="s">
        <v>27</v>
      </c>
      <c r="P339" s="2" t="s">
        <v>79</v>
      </c>
      <c r="Q339" s="2" t="s">
        <v>10</v>
      </c>
      <c r="R339" s="2" t="s">
        <v>11</v>
      </c>
      <c r="S339" s="2">
        <v>12</v>
      </c>
      <c r="T339" s="2" t="s">
        <v>12</v>
      </c>
      <c r="U339" s="6">
        <v>266.35300000000001</v>
      </c>
      <c r="V339" s="30">
        <f>(VLOOKUP(E339,Table1[#All],4,FALSE)*VLOOKUP(E339,Table1[[#All],[Type TRANSPORT]:[% répartition segment 1]],2,FALSE)+VLOOKUP(E339,Tableau2[#All],4,FALSE)*VLOOKUP(E339,Tableau2[[#All],[Type TRANSPORT]:[% répartition segment 2]],2,FALSE))*U339*C339/1000</f>
        <v>7.6054435620000005</v>
      </c>
    </row>
    <row r="340" spans="1:22" x14ac:dyDescent="0.3">
      <c r="A340" s="2">
        <v>1389155</v>
      </c>
      <c r="B340" s="12">
        <f>+VLOOKUP(Indicateur[[#This Row],[Numero OT]],[1]Raw_data!$D:$E,2,FALSE)</f>
        <v>44399</v>
      </c>
      <c r="C340" s="2">
        <v>300</v>
      </c>
      <c r="D340" s="2">
        <f t="shared" si="5"/>
        <v>0.3</v>
      </c>
      <c r="E340" s="2" t="s">
        <v>19</v>
      </c>
      <c r="F340" s="3">
        <f>+VLOOKUP(E340,Table1[#All],4,FALSE)</f>
        <v>0.16</v>
      </c>
      <c r="G340" s="3">
        <f>+VLOOKUP(E340,Tableau2[#All],4,FALSE)</f>
        <v>6.7400000000000002E-2</v>
      </c>
      <c r="H340" s="4">
        <f>VLOOKUP(E340,Table1[[#All],[Type TRANSPORT]:[% répartition segment 1]],2,FALSE)</f>
        <v>0.3</v>
      </c>
      <c r="I340" s="4">
        <f>VLOOKUP(E340,Tableau2[[#All],[Type TRANSPORT]:[% répartition segment 2]],2,FALSE)</f>
        <v>0.7</v>
      </c>
      <c r="J340" s="20">
        <f>Indicateur[[#This Row],[% rep S1]]*Indicateur[[#This Row],[Taux segement 1]]*Indicateur[[#This Row],[Poids T]]*Indicateur[[#This Row],[Distance en KM]]</f>
        <v>7.4372256000000005</v>
      </c>
      <c r="K340" s="20">
        <f>+Indicateur[[#This Row],[% rep S2]]*Indicateur[[#This Row],[Taux Segement 2]]*Indicateur[[#This Row],[Poids T]]*Indicateur[[#This Row],[Distance en KM]]</f>
        <v>7.3101729960000004</v>
      </c>
      <c r="L340" s="20">
        <f>+Indicateur[[#This Row],[Bilan CO2 S2]]+Indicateur[[#This Row],[Bilan CO2 S1]]</f>
        <v>14.747398596</v>
      </c>
      <c r="M340" s="21">
        <v>228</v>
      </c>
      <c r="N340" s="5" t="s">
        <v>175</v>
      </c>
      <c r="O340" s="2" t="s">
        <v>154</v>
      </c>
      <c r="P340" s="2" t="s">
        <v>174</v>
      </c>
      <c r="Q340" s="2" t="s">
        <v>10</v>
      </c>
      <c r="R340" s="2" t="s">
        <v>11</v>
      </c>
      <c r="S340" s="2">
        <v>12</v>
      </c>
      <c r="T340" s="2" t="s">
        <v>12</v>
      </c>
      <c r="U340" s="6">
        <v>516.47400000000005</v>
      </c>
      <c r="V340" s="30">
        <f>(VLOOKUP(E340,Table1[#All],4,FALSE)*VLOOKUP(E340,Table1[[#All],[Type TRANSPORT]:[% répartition segment 1]],2,FALSE)+VLOOKUP(E340,Tableau2[#All],4,FALSE)*VLOOKUP(E340,Tableau2[[#All],[Type TRANSPORT]:[% répartition segment 2]],2,FALSE))*U340*C340/1000</f>
        <v>14.747398596</v>
      </c>
    </row>
    <row r="341" spans="1:22" x14ac:dyDescent="0.3">
      <c r="A341" s="2">
        <v>1389649</v>
      </c>
      <c r="B341" s="12">
        <f>+VLOOKUP(Indicateur[[#This Row],[Numero OT]],[1]Raw_data!$D:$E,2,FALSE)</f>
        <v>44400</v>
      </c>
      <c r="C341" s="2">
        <v>300</v>
      </c>
      <c r="D341" s="2">
        <f t="shared" si="5"/>
        <v>0.3</v>
      </c>
      <c r="E341" s="2" t="s">
        <v>6</v>
      </c>
      <c r="F341" s="3">
        <f>+VLOOKUP(E341,Table1[#All],4,FALSE)</f>
        <v>0.16</v>
      </c>
      <c r="G341" s="3">
        <f>+VLOOKUP(E341,Tableau2[#All],4,FALSE)</f>
        <v>6.7400000000000002E-2</v>
      </c>
      <c r="H341" s="4">
        <f>VLOOKUP(E341,Table1[[#All],[Type TRANSPORT]:[% répartition segment 1]],2,FALSE)</f>
        <v>0.3</v>
      </c>
      <c r="I341" s="4">
        <f>VLOOKUP(E341,Tableau2[[#All],[Type TRANSPORT]:[% répartition segment 2]],2,FALSE)</f>
        <v>0.7</v>
      </c>
      <c r="J341" s="20">
        <f>Indicateur[[#This Row],[% rep S1]]*Indicateur[[#This Row],[Taux segement 1]]*Indicateur[[#This Row],[Poids T]]*Indicateur[[#This Row],[Distance en KM]]</f>
        <v>5.4804383999999997</v>
      </c>
      <c r="K341" s="20">
        <f>+Indicateur[[#This Row],[% rep S2]]*Indicateur[[#This Row],[Taux Segement 2]]*Indicateur[[#This Row],[Poids T]]*Indicateur[[#This Row],[Distance en KM]]</f>
        <v>5.386814244</v>
      </c>
      <c r="L341" s="20">
        <f>+Indicateur[[#This Row],[Bilan CO2 S2]]+Indicateur[[#This Row],[Bilan CO2 S1]]</f>
        <v>10.867252644000001</v>
      </c>
      <c r="M341" s="21">
        <v>200</v>
      </c>
      <c r="N341" s="5" t="s">
        <v>60</v>
      </c>
      <c r="O341" s="2" t="s">
        <v>61</v>
      </c>
      <c r="P341" s="2" t="s">
        <v>62</v>
      </c>
      <c r="Q341" s="2" t="s">
        <v>10</v>
      </c>
      <c r="R341" s="2" t="s">
        <v>11</v>
      </c>
      <c r="S341" s="2">
        <v>12</v>
      </c>
      <c r="T341" s="2" t="s">
        <v>12</v>
      </c>
      <c r="U341" s="6">
        <v>380.58600000000001</v>
      </c>
      <c r="V341" s="30">
        <f>(VLOOKUP(E341,Table1[#All],4,FALSE)*VLOOKUP(E341,Table1[[#All],[Type TRANSPORT]:[% répartition segment 1]],2,FALSE)+VLOOKUP(E341,Tableau2[#All],4,FALSE)*VLOOKUP(E341,Tableau2[[#All],[Type TRANSPORT]:[% répartition segment 2]],2,FALSE))*U341*C341/1000</f>
        <v>10.867252644000001</v>
      </c>
    </row>
    <row r="342" spans="1:22" x14ac:dyDescent="0.3">
      <c r="A342" s="2">
        <v>1390118</v>
      </c>
      <c r="B342" s="12">
        <f>+VLOOKUP(Indicateur[[#This Row],[Numero OT]],[1]Raw_data!$D:$E,2,FALSE)</f>
        <v>44403</v>
      </c>
      <c r="C342" s="2">
        <v>300</v>
      </c>
      <c r="D342" s="2">
        <f t="shared" si="5"/>
        <v>0.3</v>
      </c>
      <c r="E342" s="2" t="s">
        <v>6</v>
      </c>
      <c r="F342" s="3">
        <f>+VLOOKUP(E342,Table1[#All],4,FALSE)</f>
        <v>0.16</v>
      </c>
      <c r="G342" s="3">
        <f>+VLOOKUP(E342,Tableau2[#All],4,FALSE)</f>
        <v>6.7400000000000002E-2</v>
      </c>
      <c r="H342" s="4">
        <f>VLOOKUP(E342,Table1[[#All],[Type TRANSPORT]:[% répartition segment 1]],2,FALSE)</f>
        <v>0.3</v>
      </c>
      <c r="I342" s="4">
        <f>VLOOKUP(E342,Tableau2[[#All],[Type TRANSPORT]:[% répartition segment 2]],2,FALSE)</f>
        <v>0.7</v>
      </c>
      <c r="J342" s="20">
        <f>Indicateur[[#This Row],[% rep S1]]*Indicateur[[#This Row],[Taux segement 1]]*Indicateur[[#This Row],[Poids T]]*Indicateur[[#This Row],[Distance en KM]]</f>
        <v>3.6276336000000002</v>
      </c>
      <c r="K342" s="20">
        <f>+Indicateur[[#This Row],[% rep S2]]*Indicateur[[#This Row],[Taux Segement 2]]*Indicateur[[#This Row],[Poids T]]*Indicateur[[#This Row],[Distance en KM]]</f>
        <v>3.565661526</v>
      </c>
      <c r="L342" s="20">
        <f>+Indicateur[[#This Row],[Bilan CO2 S2]]+Indicateur[[#This Row],[Bilan CO2 S1]]</f>
        <v>7.1932951260000006</v>
      </c>
      <c r="M342" s="21">
        <v>125</v>
      </c>
      <c r="N342" s="5" t="s">
        <v>113</v>
      </c>
      <c r="O342" s="2" t="s">
        <v>114</v>
      </c>
      <c r="P342" s="2" t="s">
        <v>115</v>
      </c>
      <c r="Q342" s="2" t="s">
        <v>10</v>
      </c>
      <c r="R342" s="2" t="s">
        <v>11</v>
      </c>
      <c r="S342" s="2">
        <v>12</v>
      </c>
      <c r="T342" s="2" t="s">
        <v>12</v>
      </c>
      <c r="U342" s="6">
        <v>251.91900000000001</v>
      </c>
      <c r="V342" s="30">
        <f>(VLOOKUP(E342,Table1[#All],4,FALSE)*VLOOKUP(E342,Table1[[#All],[Type TRANSPORT]:[% répartition segment 1]],2,FALSE)+VLOOKUP(E342,Tableau2[#All],4,FALSE)*VLOOKUP(E342,Tableau2[[#All],[Type TRANSPORT]:[% répartition segment 2]],2,FALSE))*U342*C342/1000</f>
        <v>7.1932951259999998</v>
      </c>
    </row>
    <row r="343" spans="1:22" x14ac:dyDescent="0.3">
      <c r="A343" s="2">
        <v>1390467</v>
      </c>
      <c r="B343" s="12">
        <f>+VLOOKUP(Indicateur[[#This Row],[Numero OT]],[1]Raw_data!$D:$E,2,FALSE)</f>
        <v>44403</v>
      </c>
      <c r="C343" s="2">
        <v>300</v>
      </c>
      <c r="D343" s="2">
        <f t="shared" si="5"/>
        <v>0.3</v>
      </c>
      <c r="E343" s="2" t="s">
        <v>19</v>
      </c>
      <c r="F343" s="3">
        <f>+VLOOKUP(E343,Table1[#All],4,FALSE)</f>
        <v>0.16</v>
      </c>
      <c r="G343" s="3">
        <f>+VLOOKUP(E343,Tableau2[#All],4,FALSE)</f>
        <v>6.7400000000000002E-2</v>
      </c>
      <c r="H343" s="4">
        <f>VLOOKUP(E343,Table1[[#All],[Type TRANSPORT]:[% répartition segment 1]],2,FALSE)</f>
        <v>0.3</v>
      </c>
      <c r="I343" s="4">
        <f>VLOOKUP(E343,Tableau2[[#All],[Type TRANSPORT]:[% répartition segment 2]],2,FALSE)</f>
        <v>0.7</v>
      </c>
      <c r="J343" s="20">
        <f>Indicateur[[#This Row],[% rep S1]]*Indicateur[[#This Row],[Taux segement 1]]*Indicateur[[#This Row],[Poids T]]*Indicateur[[#This Row],[Distance en KM]]</f>
        <v>3.6083376</v>
      </c>
      <c r="K343" s="20">
        <f>+Indicateur[[#This Row],[% rep S2]]*Indicateur[[#This Row],[Taux Segement 2]]*Indicateur[[#This Row],[Poids T]]*Indicateur[[#This Row],[Distance en KM]]</f>
        <v>3.5466951660000001</v>
      </c>
      <c r="L343" s="20">
        <f>+Indicateur[[#This Row],[Bilan CO2 S2]]+Indicateur[[#This Row],[Bilan CO2 S1]]</f>
        <v>7.1550327659999997</v>
      </c>
      <c r="M343" s="21">
        <v>140</v>
      </c>
      <c r="N343" s="5" t="s">
        <v>214</v>
      </c>
      <c r="O343" s="2" t="s">
        <v>11</v>
      </c>
      <c r="P343" s="2" t="s">
        <v>215</v>
      </c>
      <c r="Q343" s="2" t="s">
        <v>234</v>
      </c>
      <c r="R343" s="2" t="s">
        <v>114</v>
      </c>
      <c r="S343" s="2">
        <v>14</v>
      </c>
      <c r="T343" s="2" t="s">
        <v>235</v>
      </c>
      <c r="U343" s="6">
        <v>250.57900000000001</v>
      </c>
      <c r="V343" s="30">
        <f>(VLOOKUP(E343,Table1[#All],4,FALSE)*VLOOKUP(E343,Table1[[#All],[Type TRANSPORT]:[% répartition segment 1]],2,FALSE)+VLOOKUP(E343,Tableau2[#All],4,FALSE)*VLOOKUP(E343,Tableau2[[#All],[Type TRANSPORT]:[% répartition segment 2]],2,FALSE))*U343*C343/1000</f>
        <v>7.1550327660000006</v>
      </c>
    </row>
    <row r="344" spans="1:22" x14ac:dyDescent="0.3">
      <c r="A344" s="2">
        <v>1390468</v>
      </c>
      <c r="B344" s="12">
        <f>+VLOOKUP(Indicateur[[#This Row],[Numero OT]],[1]Raw_data!$D:$E,2,FALSE)</f>
        <v>44403</v>
      </c>
      <c r="C344" s="2">
        <v>400</v>
      </c>
      <c r="D344" s="2">
        <f t="shared" si="5"/>
        <v>0.4</v>
      </c>
      <c r="E344" s="2" t="s">
        <v>19</v>
      </c>
      <c r="F344" s="3">
        <f>+VLOOKUP(E344,Table1[#All],4,FALSE)</f>
        <v>0.16</v>
      </c>
      <c r="G344" s="3">
        <f>+VLOOKUP(E344,Tableau2[#All],4,FALSE)</f>
        <v>6.7400000000000002E-2</v>
      </c>
      <c r="H344" s="4">
        <f>VLOOKUP(E344,Table1[[#All],[Type TRANSPORT]:[% répartition segment 1]],2,FALSE)</f>
        <v>0.3</v>
      </c>
      <c r="I344" s="4">
        <f>VLOOKUP(E344,Tableau2[[#All],[Type TRANSPORT]:[% répartition segment 2]],2,FALSE)</f>
        <v>0.7</v>
      </c>
      <c r="J344" s="20">
        <f>Indicateur[[#This Row],[% rep S1]]*Indicateur[[#This Row],[Taux segement 1]]*Indicateur[[#This Row],[Poids T]]*Indicateur[[#This Row],[Distance en KM]]</f>
        <v>5.1103872000000008</v>
      </c>
      <c r="K344" s="20">
        <f>+Indicateur[[#This Row],[% rep S2]]*Indicateur[[#This Row],[Taux Segement 2]]*Indicateur[[#This Row],[Poids T]]*Indicateur[[#This Row],[Distance en KM]]</f>
        <v>5.0230847519999999</v>
      </c>
      <c r="L344" s="20">
        <f>+Indicateur[[#This Row],[Bilan CO2 S2]]+Indicateur[[#This Row],[Bilan CO2 S1]]</f>
        <v>10.133471952000001</v>
      </c>
      <c r="M344" s="21">
        <v>140</v>
      </c>
      <c r="N344" s="5" t="s">
        <v>214</v>
      </c>
      <c r="O344" s="2" t="s">
        <v>11</v>
      </c>
      <c r="P344" s="2" t="s">
        <v>215</v>
      </c>
      <c r="Q344" s="2" t="s">
        <v>26</v>
      </c>
      <c r="R344" s="2" t="s">
        <v>27</v>
      </c>
      <c r="S344" s="2">
        <v>12</v>
      </c>
      <c r="T344" s="2" t="s">
        <v>28</v>
      </c>
      <c r="U344" s="6">
        <v>266.166</v>
      </c>
      <c r="V344" s="30">
        <f>(VLOOKUP(E344,Table1[#All],4,FALSE)*VLOOKUP(E344,Table1[[#All],[Type TRANSPORT]:[% répartition segment 1]],2,FALSE)+VLOOKUP(E344,Tableau2[#All],4,FALSE)*VLOOKUP(E344,Tableau2[[#All],[Type TRANSPORT]:[% répartition segment 2]],2,FALSE))*U344*C344/1000</f>
        <v>10.133471952000001</v>
      </c>
    </row>
    <row r="345" spans="1:22" x14ac:dyDescent="0.3">
      <c r="A345" s="2">
        <v>1390541</v>
      </c>
      <c r="B345" s="12">
        <f>+VLOOKUP(Indicateur[[#This Row],[Numero OT]],[1]Raw_data!$D:$E,2,FALSE)</f>
        <v>44404</v>
      </c>
      <c r="C345" s="2">
        <v>300</v>
      </c>
      <c r="D345" s="2">
        <f t="shared" si="5"/>
        <v>0.3</v>
      </c>
      <c r="E345" s="2" t="s">
        <v>19</v>
      </c>
      <c r="F345" s="3">
        <f>+VLOOKUP(E345,Table1[#All],4,FALSE)</f>
        <v>0.16</v>
      </c>
      <c r="G345" s="3">
        <f>+VLOOKUP(E345,Tableau2[#All],4,FALSE)</f>
        <v>6.7400000000000002E-2</v>
      </c>
      <c r="H345" s="4">
        <f>VLOOKUP(E345,Table1[[#All],[Type TRANSPORT]:[% répartition segment 1]],2,FALSE)</f>
        <v>0.3</v>
      </c>
      <c r="I345" s="4">
        <f>VLOOKUP(E345,Tableau2[[#All],[Type TRANSPORT]:[% répartition segment 2]],2,FALSE)</f>
        <v>0.7</v>
      </c>
      <c r="J345" s="20">
        <f>Indicateur[[#This Row],[% rep S1]]*Indicateur[[#This Row],[Taux segement 1]]*Indicateur[[#This Row],[Poids T]]*Indicateur[[#This Row],[Distance en KM]]</f>
        <v>4.0052879999999993</v>
      </c>
      <c r="K345" s="20">
        <f>+Indicateur[[#This Row],[% rep S2]]*Indicateur[[#This Row],[Taux Segement 2]]*Indicateur[[#This Row],[Poids T]]*Indicateur[[#This Row],[Distance en KM]]</f>
        <v>3.9368643299999997</v>
      </c>
      <c r="L345" s="20">
        <f>+Indicateur[[#This Row],[Bilan CO2 S2]]+Indicateur[[#This Row],[Bilan CO2 S1]]</f>
        <v>7.942152329999999</v>
      </c>
      <c r="M345" s="21">
        <v>158</v>
      </c>
      <c r="N345" s="5" t="s">
        <v>23</v>
      </c>
      <c r="O345" s="2" t="s">
        <v>24</v>
      </c>
      <c r="P345" s="2" t="s">
        <v>25</v>
      </c>
      <c r="Q345" s="2" t="s">
        <v>10</v>
      </c>
      <c r="R345" s="2" t="s">
        <v>11</v>
      </c>
      <c r="S345" s="2">
        <v>12</v>
      </c>
      <c r="T345" s="2" t="s">
        <v>12</v>
      </c>
      <c r="U345" s="6">
        <v>278.14499999999998</v>
      </c>
      <c r="V345" s="30">
        <f>(VLOOKUP(E345,Table1[#All],4,FALSE)*VLOOKUP(E345,Table1[[#All],[Type TRANSPORT]:[% répartition segment 1]],2,FALSE)+VLOOKUP(E345,Tableau2[#All],4,FALSE)*VLOOKUP(E345,Tableau2[[#All],[Type TRANSPORT]:[% répartition segment 2]],2,FALSE))*U345*C345/1000</f>
        <v>7.942152329999999</v>
      </c>
    </row>
    <row r="346" spans="1:22" x14ac:dyDescent="0.3">
      <c r="A346" s="2">
        <v>1390540</v>
      </c>
      <c r="B346" s="12">
        <f>+VLOOKUP(Indicateur[[#This Row],[Numero OT]],[1]Raw_data!$D:$E,2,FALSE)</f>
        <v>44404</v>
      </c>
      <c r="C346" s="2">
        <v>300</v>
      </c>
      <c r="D346" s="2">
        <f t="shared" si="5"/>
        <v>0.3</v>
      </c>
      <c r="E346" s="2" t="s">
        <v>19</v>
      </c>
      <c r="F346" s="3">
        <f>+VLOOKUP(E346,Table1[#All],4,FALSE)</f>
        <v>0.16</v>
      </c>
      <c r="G346" s="3">
        <f>+VLOOKUP(E346,Tableau2[#All],4,FALSE)</f>
        <v>6.7400000000000002E-2</v>
      </c>
      <c r="H346" s="4">
        <f>VLOOKUP(E346,Table1[[#All],[Type TRANSPORT]:[% répartition segment 1]],2,FALSE)</f>
        <v>0.3</v>
      </c>
      <c r="I346" s="4">
        <f>VLOOKUP(E346,Tableau2[[#All],[Type TRANSPORT]:[% répartition segment 2]],2,FALSE)</f>
        <v>0.7</v>
      </c>
      <c r="J346" s="20">
        <f>Indicateur[[#This Row],[% rep S1]]*Indicateur[[#This Row],[Taux segement 1]]*Indicateur[[#This Row],[Poids T]]*Indicateur[[#This Row],[Distance en KM]]</f>
        <v>3.6040031999999997</v>
      </c>
      <c r="K346" s="20">
        <f>+Indicateur[[#This Row],[% rep S2]]*Indicateur[[#This Row],[Taux Segement 2]]*Indicateur[[#This Row],[Poids T]]*Indicateur[[#This Row],[Distance en KM]]</f>
        <v>3.5424348119999998</v>
      </c>
      <c r="L346" s="20">
        <f>+Indicateur[[#This Row],[Bilan CO2 S2]]+Indicateur[[#This Row],[Bilan CO2 S1]]</f>
        <v>7.1464380119999991</v>
      </c>
      <c r="M346" s="21">
        <v>158</v>
      </c>
      <c r="N346" s="5" t="s">
        <v>125</v>
      </c>
      <c r="O346" s="2" t="s">
        <v>126</v>
      </c>
      <c r="P346" s="2" t="s">
        <v>127</v>
      </c>
      <c r="Q346" s="2" t="s">
        <v>10</v>
      </c>
      <c r="R346" s="2" t="s">
        <v>11</v>
      </c>
      <c r="S346" s="2">
        <v>12</v>
      </c>
      <c r="T346" s="2" t="s">
        <v>12</v>
      </c>
      <c r="U346" s="6">
        <v>250.27799999999999</v>
      </c>
      <c r="V346" s="30">
        <f>(VLOOKUP(E346,Table1[#All],4,FALSE)*VLOOKUP(E346,Table1[[#All],[Type TRANSPORT]:[% répartition segment 1]],2,FALSE)+VLOOKUP(E346,Tableau2[#All],4,FALSE)*VLOOKUP(E346,Tableau2[[#All],[Type TRANSPORT]:[% répartition segment 2]],2,FALSE))*U346*C346/1000</f>
        <v>7.146438012</v>
      </c>
    </row>
    <row r="347" spans="1:22" x14ac:dyDescent="0.3">
      <c r="A347" s="2">
        <v>1390539</v>
      </c>
      <c r="B347" s="12">
        <f>+VLOOKUP(Indicateur[[#This Row],[Numero OT]],[1]Raw_data!$D:$E,2,FALSE)</f>
        <v>44404</v>
      </c>
      <c r="C347" s="2">
        <v>300</v>
      </c>
      <c r="D347" s="2">
        <f t="shared" si="5"/>
        <v>0.3</v>
      </c>
      <c r="E347" s="2" t="s">
        <v>19</v>
      </c>
      <c r="F347" s="3">
        <f>+VLOOKUP(E347,Table1[#All],4,FALSE)</f>
        <v>0.16</v>
      </c>
      <c r="G347" s="3">
        <f>+VLOOKUP(E347,Tableau2[#All],4,FALSE)</f>
        <v>6.7400000000000002E-2</v>
      </c>
      <c r="H347" s="4">
        <f>VLOOKUP(E347,Table1[[#All],[Type TRANSPORT]:[% répartition segment 1]],2,FALSE)</f>
        <v>0.3</v>
      </c>
      <c r="I347" s="4">
        <f>VLOOKUP(E347,Tableau2[[#All],[Type TRANSPORT]:[% répartition segment 2]],2,FALSE)</f>
        <v>0.7</v>
      </c>
      <c r="J347" s="20">
        <f>Indicateur[[#This Row],[% rep S1]]*Indicateur[[#This Row],[Taux segement 1]]*Indicateur[[#This Row],[Poids T]]*Indicateur[[#This Row],[Distance en KM]]</f>
        <v>4.0103568000000003</v>
      </c>
      <c r="K347" s="20">
        <f>+Indicateur[[#This Row],[% rep S2]]*Indicateur[[#This Row],[Taux Segement 2]]*Indicateur[[#This Row],[Poids T]]*Indicateur[[#This Row],[Distance en KM]]</f>
        <v>3.9418465380000001</v>
      </c>
      <c r="L347" s="20">
        <f>+Indicateur[[#This Row],[Bilan CO2 S2]]+Indicateur[[#This Row],[Bilan CO2 S1]]</f>
        <v>7.9522033380000003</v>
      </c>
      <c r="M347" s="21">
        <v>158</v>
      </c>
      <c r="N347" s="5" t="s">
        <v>168</v>
      </c>
      <c r="O347" s="2" t="s">
        <v>151</v>
      </c>
      <c r="P347" s="2" t="s">
        <v>169</v>
      </c>
      <c r="Q347" s="2" t="s">
        <v>10</v>
      </c>
      <c r="R347" s="2" t="s">
        <v>11</v>
      </c>
      <c r="S347" s="2">
        <v>12</v>
      </c>
      <c r="T347" s="2" t="s">
        <v>12</v>
      </c>
      <c r="U347" s="6">
        <v>278.49700000000001</v>
      </c>
      <c r="V347" s="30">
        <f>(VLOOKUP(E347,Table1[#All],4,FALSE)*VLOOKUP(E347,Table1[[#All],[Type TRANSPORT]:[% répartition segment 1]],2,FALSE)+VLOOKUP(E347,Tableau2[#All],4,FALSE)*VLOOKUP(E347,Tableau2[[#All],[Type TRANSPORT]:[% répartition segment 2]],2,FALSE))*U347*C347/1000</f>
        <v>7.9522033380000003</v>
      </c>
    </row>
    <row r="348" spans="1:22" x14ac:dyDescent="0.3">
      <c r="A348" s="2">
        <v>1390542</v>
      </c>
      <c r="B348" s="12">
        <f>+VLOOKUP(Indicateur[[#This Row],[Numero OT]],[1]Raw_data!$D:$E,2,FALSE)</f>
        <v>44404</v>
      </c>
      <c r="C348" s="2">
        <v>300</v>
      </c>
      <c r="D348" s="2">
        <f t="shared" si="5"/>
        <v>0.3</v>
      </c>
      <c r="E348" s="2" t="s">
        <v>6</v>
      </c>
      <c r="F348" s="3">
        <f>+VLOOKUP(E348,Table1[#All],4,FALSE)</f>
        <v>0.16</v>
      </c>
      <c r="G348" s="3">
        <f>+VLOOKUP(E348,Tableau2[#All],4,FALSE)</f>
        <v>6.7400000000000002E-2</v>
      </c>
      <c r="H348" s="4">
        <f>VLOOKUP(E348,Table1[[#All],[Type TRANSPORT]:[% répartition segment 1]],2,FALSE)</f>
        <v>0.3</v>
      </c>
      <c r="I348" s="4">
        <f>VLOOKUP(E348,Tableau2[[#All],[Type TRANSPORT]:[% répartition segment 2]],2,FALSE)</f>
        <v>0.7</v>
      </c>
      <c r="J348" s="20">
        <f>Indicateur[[#This Row],[% rep S1]]*Indicateur[[#This Row],[Taux segement 1]]*Indicateur[[#This Row],[Poids T]]*Indicateur[[#This Row],[Distance en KM]]</f>
        <v>3.7158191999999999</v>
      </c>
      <c r="K348" s="20">
        <f>+Indicateur[[#This Row],[% rep S2]]*Indicateur[[#This Row],[Taux Segement 2]]*Indicateur[[#This Row],[Poids T]]*Indicateur[[#This Row],[Distance en KM]]</f>
        <v>3.6523406220000001</v>
      </c>
      <c r="L348" s="20">
        <f>+Indicateur[[#This Row],[Bilan CO2 S2]]+Indicateur[[#This Row],[Bilan CO2 S1]]</f>
        <v>7.368159822</v>
      </c>
      <c r="M348" s="21">
        <v>131</v>
      </c>
      <c r="N348" s="5" t="s">
        <v>191</v>
      </c>
      <c r="O348" s="2" t="s">
        <v>192</v>
      </c>
      <c r="P348" s="2" t="s">
        <v>193</v>
      </c>
      <c r="Q348" s="2" t="s">
        <v>10</v>
      </c>
      <c r="R348" s="2" t="s">
        <v>11</v>
      </c>
      <c r="S348" s="2">
        <v>12</v>
      </c>
      <c r="T348" s="2" t="s">
        <v>12</v>
      </c>
      <c r="U348" s="6">
        <v>258.04300000000001</v>
      </c>
      <c r="V348" s="30">
        <f>(VLOOKUP(E348,Table1[#All],4,FALSE)*VLOOKUP(E348,Table1[[#All],[Type TRANSPORT]:[% répartition segment 1]],2,FALSE)+VLOOKUP(E348,Tableau2[#All],4,FALSE)*VLOOKUP(E348,Tableau2[[#All],[Type TRANSPORT]:[% répartition segment 2]],2,FALSE))*U348*C348/1000</f>
        <v>7.368159822</v>
      </c>
    </row>
    <row r="349" spans="1:22" x14ac:dyDescent="0.3">
      <c r="A349" s="2">
        <v>1391083</v>
      </c>
      <c r="B349" s="12">
        <f>+VLOOKUP(Indicateur[[#This Row],[Numero OT]],[1]Raw_data!$D:$E,2,FALSE)</f>
        <v>44405</v>
      </c>
      <c r="C349" s="2">
        <v>300</v>
      </c>
      <c r="D349" s="2">
        <f t="shared" si="5"/>
        <v>0.3</v>
      </c>
      <c r="E349" s="2" t="s">
        <v>6</v>
      </c>
      <c r="F349" s="3">
        <f>+VLOOKUP(E349,Table1[#All],4,FALSE)</f>
        <v>0.16</v>
      </c>
      <c r="G349" s="3">
        <f>+VLOOKUP(E349,Tableau2[#All],4,FALSE)</f>
        <v>6.7400000000000002E-2</v>
      </c>
      <c r="H349" s="4">
        <f>VLOOKUP(E349,Table1[[#All],[Type TRANSPORT]:[% répartition segment 1]],2,FALSE)</f>
        <v>0.3</v>
      </c>
      <c r="I349" s="4">
        <f>VLOOKUP(E349,Tableau2[[#All],[Type TRANSPORT]:[% répartition segment 2]],2,FALSE)</f>
        <v>0.7</v>
      </c>
      <c r="J349" s="20">
        <f>Indicateur[[#This Row],[% rep S1]]*Indicateur[[#This Row],[Taux segement 1]]*Indicateur[[#This Row],[Poids T]]*Indicateur[[#This Row],[Distance en KM]]</f>
        <v>7.7979743999999993</v>
      </c>
      <c r="K349" s="20">
        <f>+Indicateur[[#This Row],[% rep S2]]*Indicateur[[#This Row],[Taux Segement 2]]*Indicateur[[#This Row],[Poids T]]*Indicateur[[#This Row],[Distance en KM]]</f>
        <v>7.6647590039999995</v>
      </c>
      <c r="L349" s="20">
        <f>+Indicateur[[#This Row],[Bilan CO2 S2]]+Indicateur[[#This Row],[Bilan CO2 S1]]</f>
        <v>15.462733403999998</v>
      </c>
      <c r="M349" s="21">
        <v>239</v>
      </c>
      <c r="N349" s="5" t="s">
        <v>35</v>
      </c>
      <c r="O349" s="2" t="s">
        <v>36</v>
      </c>
      <c r="P349" s="2" t="s">
        <v>37</v>
      </c>
      <c r="Q349" s="2" t="s">
        <v>10</v>
      </c>
      <c r="R349" s="2" t="s">
        <v>11</v>
      </c>
      <c r="S349" s="2">
        <v>12</v>
      </c>
      <c r="T349" s="2" t="s">
        <v>12</v>
      </c>
      <c r="U349" s="6">
        <v>541.52599999999995</v>
      </c>
      <c r="V349" s="30">
        <f>(VLOOKUP(E349,Table1[#All],4,FALSE)*VLOOKUP(E349,Table1[[#All],[Type TRANSPORT]:[% répartition segment 1]],2,FALSE)+VLOOKUP(E349,Tableau2[#All],4,FALSE)*VLOOKUP(E349,Tableau2[[#All],[Type TRANSPORT]:[% répartition segment 2]],2,FALSE))*U349*C349/1000</f>
        <v>15.462733403999998</v>
      </c>
    </row>
    <row r="350" spans="1:22" x14ac:dyDescent="0.3">
      <c r="A350" s="2">
        <v>1391084</v>
      </c>
      <c r="B350" s="12">
        <f>+VLOOKUP(Indicateur[[#This Row],[Numero OT]],[1]Raw_data!$D:$E,2,FALSE)</f>
        <v>44405</v>
      </c>
      <c r="C350" s="2">
        <v>300</v>
      </c>
      <c r="D350" s="2">
        <f t="shared" si="5"/>
        <v>0.3</v>
      </c>
      <c r="E350" s="2" t="s">
        <v>19</v>
      </c>
      <c r="F350" s="3">
        <f>+VLOOKUP(E350,Table1[#All],4,FALSE)</f>
        <v>0.16</v>
      </c>
      <c r="G350" s="3">
        <f>+VLOOKUP(E350,Tableau2[#All],4,FALSE)</f>
        <v>6.7400000000000002E-2</v>
      </c>
      <c r="H350" s="4">
        <f>VLOOKUP(E350,Table1[[#All],[Type TRANSPORT]:[% répartition segment 1]],2,FALSE)</f>
        <v>0.3</v>
      </c>
      <c r="I350" s="4">
        <f>VLOOKUP(E350,Tableau2[[#All],[Type TRANSPORT]:[% répartition segment 2]],2,FALSE)</f>
        <v>0.7</v>
      </c>
      <c r="J350" s="20">
        <f>Indicateur[[#This Row],[% rep S1]]*Indicateur[[#This Row],[Taux segement 1]]*Indicateur[[#This Row],[Poids T]]*Indicateur[[#This Row],[Distance en KM]]</f>
        <v>3.8354832000000001</v>
      </c>
      <c r="K350" s="20">
        <f>+Indicateur[[#This Row],[% rep S2]]*Indicateur[[#This Row],[Taux Segement 2]]*Indicateur[[#This Row],[Poids T]]*Indicateur[[#This Row],[Distance en KM]]</f>
        <v>3.769960362</v>
      </c>
      <c r="L350" s="20">
        <f>+Indicateur[[#This Row],[Bilan CO2 S2]]+Indicateur[[#This Row],[Bilan CO2 S1]]</f>
        <v>7.6054435619999996</v>
      </c>
      <c r="M350" s="21">
        <v>158</v>
      </c>
      <c r="N350" s="5" t="s">
        <v>78</v>
      </c>
      <c r="O350" s="2" t="s">
        <v>27</v>
      </c>
      <c r="P350" s="2" t="s">
        <v>79</v>
      </c>
      <c r="Q350" s="2" t="s">
        <v>10</v>
      </c>
      <c r="R350" s="2" t="s">
        <v>11</v>
      </c>
      <c r="S350" s="2">
        <v>12</v>
      </c>
      <c r="T350" s="2" t="s">
        <v>12</v>
      </c>
      <c r="U350" s="6">
        <v>266.35300000000001</v>
      </c>
      <c r="V350" s="30">
        <f>(VLOOKUP(E350,Table1[#All],4,FALSE)*VLOOKUP(E350,Table1[[#All],[Type TRANSPORT]:[% répartition segment 1]],2,FALSE)+VLOOKUP(E350,Tableau2[#All],4,FALSE)*VLOOKUP(E350,Tableau2[[#All],[Type TRANSPORT]:[% répartition segment 2]],2,FALSE))*U350*C350/1000</f>
        <v>7.6054435620000005</v>
      </c>
    </row>
    <row r="351" spans="1:22" x14ac:dyDescent="0.3">
      <c r="A351" s="2">
        <v>1391679</v>
      </c>
      <c r="B351" s="12">
        <f>+VLOOKUP(Indicateur[[#This Row],[Numero OT]],[1]Raw_data!$D:$E,2,FALSE)</f>
        <v>44405</v>
      </c>
      <c r="C351" s="2">
        <v>250</v>
      </c>
      <c r="D351" s="2">
        <f t="shared" si="5"/>
        <v>0.25</v>
      </c>
      <c r="E351" s="2" t="s">
        <v>13</v>
      </c>
      <c r="F351" s="3">
        <f>+VLOOKUP(E351,Table1[#All],4,FALSE)</f>
        <v>0.24099999999999999</v>
      </c>
      <c r="G351" s="3">
        <v>0.24099999999999999</v>
      </c>
      <c r="H351" s="4">
        <f>VLOOKUP(E351,Table1[[#All],[Type TRANSPORT]:[% répartition segment 1]],2,FALSE)</f>
        <v>1</v>
      </c>
      <c r="I351" s="4">
        <f>VLOOKUP(E351,Tableau2[[#All],[Type TRANSPORT]:[% répartition segment 2]],2,FALSE)</f>
        <v>0</v>
      </c>
      <c r="J351" s="20">
        <f>Indicateur[[#This Row],[% rep S1]]*Indicateur[[#This Row],[Taux segement 1]]*Indicateur[[#This Row],[Poids T]]*Indicateur[[#This Row],[Distance en KM]]</f>
        <v>2.0536814999999997</v>
      </c>
      <c r="K351" s="20">
        <f>+Indicateur[[#This Row],[% rep S2]]*Indicateur[[#This Row],[Taux Segement 2]]*Indicateur[[#This Row],[Poids T]]*Indicateur[[#This Row],[Distance en KM]]</f>
        <v>0</v>
      </c>
      <c r="L351" s="20">
        <f>+Indicateur[[#This Row],[Bilan CO2 S2]]+Indicateur[[#This Row],[Bilan CO2 S1]]</f>
        <v>2.0536814999999997</v>
      </c>
      <c r="M351" s="21">
        <v>80</v>
      </c>
      <c r="N351" s="5" t="s">
        <v>214</v>
      </c>
      <c r="O351" s="2" t="s">
        <v>11</v>
      </c>
      <c r="P351" s="2" t="s">
        <v>215</v>
      </c>
      <c r="Q351" s="2" t="s">
        <v>135</v>
      </c>
      <c r="R351" s="2" t="s">
        <v>136</v>
      </c>
      <c r="S351" s="2">
        <v>20</v>
      </c>
      <c r="T351" s="2" t="s">
        <v>137</v>
      </c>
      <c r="U351" s="6">
        <v>34.085999999999999</v>
      </c>
      <c r="V351" s="30">
        <f>(VLOOKUP(E351,Table1[#All],4,FALSE)*VLOOKUP(E351,Table1[[#All],[Type TRANSPORT]:[% répartition segment 1]],2,FALSE)+VLOOKUP(E351,Tableau2[#All],4,FALSE)*VLOOKUP(E351,Tableau2[[#All],[Type TRANSPORT]:[% répartition segment 2]],2,FALSE))*U351*C351/1000</f>
        <v>2.0536814999999997</v>
      </c>
    </row>
    <row r="352" spans="1:22" x14ac:dyDescent="0.3">
      <c r="A352" s="2">
        <v>1391590</v>
      </c>
      <c r="B352" s="12">
        <f>+VLOOKUP(Indicateur[[#This Row],[Numero OT]],[1]Raw_data!$D:$E,2,FALSE)</f>
        <v>44406</v>
      </c>
      <c r="C352" s="2">
        <v>300</v>
      </c>
      <c r="D352" s="2">
        <f t="shared" si="5"/>
        <v>0.3</v>
      </c>
      <c r="E352" s="2" t="s">
        <v>19</v>
      </c>
      <c r="F352" s="3">
        <f>+VLOOKUP(E352,Table1[#All],4,FALSE)</f>
        <v>0.16</v>
      </c>
      <c r="G352" s="3">
        <f>+VLOOKUP(E352,Tableau2[#All],4,FALSE)</f>
        <v>6.7400000000000002E-2</v>
      </c>
      <c r="H352" s="4">
        <f>VLOOKUP(E352,Table1[[#All],[Type TRANSPORT]:[% répartition segment 1]],2,FALSE)</f>
        <v>0.3</v>
      </c>
      <c r="I352" s="4">
        <f>VLOOKUP(E352,Tableau2[[#All],[Type TRANSPORT]:[% répartition segment 2]],2,FALSE)</f>
        <v>0.7</v>
      </c>
      <c r="J352" s="20">
        <f>Indicateur[[#This Row],[% rep S1]]*Indicateur[[#This Row],[Taux segement 1]]*Indicateur[[#This Row],[Poids T]]*Indicateur[[#This Row],[Distance en KM]]</f>
        <v>7.4372256000000005</v>
      </c>
      <c r="K352" s="20">
        <f>+Indicateur[[#This Row],[% rep S2]]*Indicateur[[#This Row],[Taux Segement 2]]*Indicateur[[#This Row],[Poids T]]*Indicateur[[#This Row],[Distance en KM]]</f>
        <v>7.3101729960000004</v>
      </c>
      <c r="L352" s="20">
        <f>+Indicateur[[#This Row],[Bilan CO2 S2]]+Indicateur[[#This Row],[Bilan CO2 S1]]</f>
        <v>14.747398596</v>
      </c>
      <c r="M352" s="21">
        <v>228</v>
      </c>
      <c r="N352" s="5" t="s">
        <v>175</v>
      </c>
      <c r="O352" s="2" t="s">
        <v>154</v>
      </c>
      <c r="P352" s="2" t="s">
        <v>174</v>
      </c>
      <c r="Q352" s="2" t="s">
        <v>10</v>
      </c>
      <c r="R352" s="2" t="s">
        <v>11</v>
      </c>
      <c r="S352" s="2">
        <v>12</v>
      </c>
      <c r="T352" s="2" t="s">
        <v>12</v>
      </c>
      <c r="U352" s="6">
        <v>516.47400000000005</v>
      </c>
      <c r="V352" s="30">
        <f>(VLOOKUP(E352,Table1[#All],4,FALSE)*VLOOKUP(E352,Table1[[#All],[Type TRANSPORT]:[% répartition segment 1]],2,FALSE)+VLOOKUP(E352,Tableau2[#All],4,FALSE)*VLOOKUP(E352,Tableau2[[#All],[Type TRANSPORT]:[% répartition segment 2]],2,FALSE))*U352*C352/1000</f>
        <v>14.747398596</v>
      </c>
    </row>
    <row r="353" spans="1:22" x14ac:dyDescent="0.3">
      <c r="A353" s="2">
        <v>1392212</v>
      </c>
      <c r="B353" s="12">
        <f>+VLOOKUP(Indicateur[[#This Row],[Numero OT]],[1]Raw_data!$D:$E,2,FALSE)</f>
        <v>44406</v>
      </c>
      <c r="C353" s="2">
        <v>210</v>
      </c>
      <c r="D353" s="2">
        <f t="shared" si="5"/>
        <v>0.21</v>
      </c>
      <c r="E353" s="2" t="s">
        <v>6</v>
      </c>
      <c r="F353" s="3">
        <f>+VLOOKUP(E353,Table1[#All],4,FALSE)</f>
        <v>0.16</v>
      </c>
      <c r="G353" s="3">
        <f>+VLOOKUP(E353,Tableau2[#All],4,FALSE)</f>
        <v>6.7400000000000002E-2</v>
      </c>
      <c r="H353" s="4">
        <f>VLOOKUP(E353,Table1[[#All],[Type TRANSPORT]:[% répartition segment 1]],2,FALSE)</f>
        <v>0.3</v>
      </c>
      <c r="I353" s="4">
        <f>VLOOKUP(E353,Tableau2[[#All],[Type TRANSPORT]:[% répartition segment 2]],2,FALSE)</f>
        <v>0.7</v>
      </c>
      <c r="J353" s="20">
        <f>Indicateur[[#This Row],[% rep S1]]*Indicateur[[#This Row],[Taux segement 1]]*Indicateur[[#This Row],[Poids T]]*Indicateur[[#This Row],[Distance en KM]]</f>
        <v>3.8349864</v>
      </c>
      <c r="K353" s="20">
        <f>+Indicateur[[#This Row],[% rep S2]]*Indicateur[[#This Row],[Taux Segement 2]]*Indicateur[[#This Row],[Poids T]]*Indicateur[[#This Row],[Distance en KM]]</f>
        <v>3.7694720489999995</v>
      </c>
      <c r="L353" s="20">
        <f>+Indicateur[[#This Row],[Bilan CO2 S2]]+Indicateur[[#This Row],[Bilan CO2 S1]]</f>
        <v>7.6044584489999991</v>
      </c>
      <c r="M353" s="21">
        <v>131</v>
      </c>
      <c r="N353" s="5" t="s">
        <v>214</v>
      </c>
      <c r="O353" s="2" t="s">
        <v>11</v>
      </c>
      <c r="P353" s="2" t="s">
        <v>215</v>
      </c>
      <c r="Q353" s="2" t="s">
        <v>128</v>
      </c>
      <c r="R353" s="2" t="s">
        <v>61</v>
      </c>
      <c r="S353" s="2">
        <v>20</v>
      </c>
      <c r="T353" s="2" t="s">
        <v>129</v>
      </c>
      <c r="U353" s="6">
        <v>380.45499999999998</v>
      </c>
      <c r="V353" s="30">
        <f>(VLOOKUP(E353,Table1[#All],4,FALSE)*VLOOKUP(E353,Table1[[#All],[Type TRANSPORT]:[% répartition segment 1]],2,FALSE)+VLOOKUP(E353,Tableau2[#All],4,FALSE)*VLOOKUP(E353,Tableau2[[#All],[Type TRANSPORT]:[% répartition segment 2]],2,FALSE))*U353*C353/1000</f>
        <v>7.6044584489999991</v>
      </c>
    </row>
    <row r="354" spans="1:22" x14ac:dyDescent="0.3">
      <c r="A354" s="2">
        <v>1392223</v>
      </c>
      <c r="B354" s="12">
        <f>+VLOOKUP(Indicateur[[#This Row],[Numero OT]],[1]Raw_data!$D:$E,2,FALSE)</f>
        <v>44406</v>
      </c>
      <c r="C354" s="2">
        <v>90</v>
      </c>
      <c r="D354" s="2">
        <f t="shared" si="5"/>
        <v>0.09</v>
      </c>
      <c r="E354" s="2" t="s">
        <v>19</v>
      </c>
      <c r="F354" s="3">
        <f>+VLOOKUP(E354,Table1[#All],4,FALSE)</f>
        <v>0.16</v>
      </c>
      <c r="G354" s="3">
        <f>+VLOOKUP(E354,Tableau2[#All],4,FALSE)</f>
        <v>6.7400000000000002E-2</v>
      </c>
      <c r="H354" s="4">
        <f>VLOOKUP(E354,Table1[[#All],[Type TRANSPORT]:[% répartition segment 1]],2,FALSE)</f>
        <v>0.3</v>
      </c>
      <c r="I354" s="4">
        <f>VLOOKUP(E354,Tableau2[[#All],[Type TRANSPORT]:[% répartition segment 2]],2,FALSE)</f>
        <v>0.7</v>
      </c>
      <c r="J354" s="20">
        <f>Indicateur[[#This Row],[% rep S1]]*Indicateur[[#This Row],[Taux segement 1]]*Indicateur[[#This Row],[Poids T]]*Indicateur[[#This Row],[Distance en KM]]</f>
        <v>1.6386235199999999</v>
      </c>
      <c r="K354" s="20">
        <f>+Indicateur[[#This Row],[% rep S2]]*Indicateur[[#This Row],[Taux Segement 2]]*Indicateur[[#This Row],[Poids T]]*Indicateur[[#This Row],[Distance en KM]]</f>
        <v>1.6106303681999996</v>
      </c>
      <c r="L354" s="20">
        <f>+Indicateur[[#This Row],[Bilan CO2 S2]]+Indicateur[[#This Row],[Bilan CO2 S1]]</f>
        <v>3.2492538881999993</v>
      </c>
      <c r="M354" s="21">
        <v>160</v>
      </c>
      <c r="N354" s="5" t="s">
        <v>214</v>
      </c>
      <c r="O354" s="2" t="s">
        <v>11</v>
      </c>
      <c r="P354" s="2" t="s">
        <v>215</v>
      </c>
      <c r="Q354" s="2" t="s">
        <v>302</v>
      </c>
      <c r="R354" s="2" t="s">
        <v>303</v>
      </c>
      <c r="S354" s="2">
        <v>11</v>
      </c>
      <c r="T354" s="2" t="s">
        <v>304</v>
      </c>
      <c r="U354" s="6">
        <v>379.31099999999998</v>
      </c>
      <c r="V354" s="30">
        <f>(VLOOKUP(E354,Table1[#All],4,FALSE)*VLOOKUP(E354,Table1[[#All],[Type TRANSPORT]:[% répartition segment 1]],2,FALSE)+VLOOKUP(E354,Tableau2[#All],4,FALSE)*VLOOKUP(E354,Tableau2[[#All],[Type TRANSPORT]:[% répartition segment 2]],2,FALSE))*U354*C354/1000</f>
        <v>3.2492538881999997</v>
      </c>
    </row>
    <row r="355" spans="1:22" x14ac:dyDescent="0.3">
      <c r="A355" s="2">
        <v>1392032</v>
      </c>
      <c r="B355" s="12">
        <f>+VLOOKUP(Indicateur[[#This Row],[Numero OT]],[1]Raw_data!$D:$E,2,FALSE)</f>
        <v>44407</v>
      </c>
      <c r="C355" s="2">
        <v>300</v>
      </c>
      <c r="D355" s="2">
        <f t="shared" si="5"/>
        <v>0.3</v>
      </c>
      <c r="E355" s="2" t="s">
        <v>6</v>
      </c>
      <c r="F355" s="3">
        <f>+VLOOKUP(E355,Table1[#All],4,FALSE)</f>
        <v>0.16</v>
      </c>
      <c r="G355" s="3">
        <f>+VLOOKUP(E355,Tableau2[#All],4,FALSE)</f>
        <v>6.7400000000000002E-2</v>
      </c>
      <c r="H355" s="4">
        <f>VLOOKUP(E355,Table1[[#All],[Type TRANSPORT]:[% répartition segment 1]],2,FALSE)</f>
        <v>0.3</v>
      </c>
      <c r="I355" s="4">
        <f>VLOOKUP(E355,Tableau2[[#All],[Type TRANSPORT]:[% répartition segment 2]],2,FALSE)</f>
        <v>0.7</v>
      </c>
      <c r="J355" s="20">
        <f>Indicateur[[#This Row],[% rep S1]]*Indicateur[[#This Row],[Taux segement 1]]*Indicateur[[#This Row],[Poids T]]*Indicateur[[#This Row],[Distance en KM]]</f>
        <v>5.4804383999999997</v>
      </c>
      <c r="K355" s="20">
        <f>+Indicateur[[#This Row],[% rep S2]]*Indicateur[[#This Row],[Taux Segement 2]]*Indicateur[[#This Row],[Poids T]]*Indicateur[[#This Row],[Distance en KM]]</f>
        <v>5.386814244</v>
      </c>
      <c r="L355" s="20">
        <f>+Indicateur[[#This Row],[Bilan CO2 S2]]+Indicateur[[#This Row],[Bilan CO2 S1]]</f>
        <v>10.867252644000001</v>
      </c>
      <c r="M355" s="21">
        <v>166</v>
      </c>
      <c r="N355" s="5" t="s">
        <v>60</v>
      </c>
      <c r="O355" s="2" t="s">
        <v>61</v>
      </c>
      <c r="P355" s="2" t="s">
        <v>62</v>
      </c>
      <c r="Q355" s="2" t="s">
        <v>10</v>
      </c>
      <c r="R355" s="2" t="s">
        <v>11</v>
      </c>
      <c r="S355" s="2">
        <v>12</v>
      </c>
      <c r="T355" s="2" t="s">
        <v>12</v>
      </c>
      <c r="U355" s="6">
        <v>380.58600000000001</v>
      </c>
      <c r="V355" s="30">
        <f>(VLOOKUP(E355,Table1[#All],4,FALSE)*VLOOKUP(E355,Table1[[#All],[Type TRANSPORT]:[% répartition segment 1]],2,FALSE)+VLOOKUP(E355,Tableau2[#All],4,FALSE)*VLOOKUP(E355,Tableau2[[#All],[Type TRANSPORT]:[% répartition segment 2]],2,FALSE))*U355*C355/1000</f>
        <v>10.867252644000001</v>
      </c>
    </row>
    <row r="356" spans="1:22" x14ac:dyDescent="0.3">
      <c r="A356" s="2">
        <v>1392477</v>
      </c>
      <c r="B356" s="12">
        <f>+VLOOKUP(Indicateur[[#This Row],[Numero OT]],[1]Raw_data!$D:$E,2,FALSE)</f>
        <v>44411</v>
      </c>
      <c r="C356" s="2">
        <v>300</v>
      </c>
      <c r="D356" s="2">
        <f t="shared" si="5"/>
        <v>0.3</v>
      </c>
      <c r="E356" s="2" t="s">
        <v>6</v>
      </c>
      <c r="F356" s="3">
        <f>+VLOOKUP(E356,Table1[#All],4,FALSE)</f>
        <v>0.16</v>
      </c>
      <c r="G356" s="3">
        <f>+VLOOKUP(E356,Tableau2[#All],4,FALSE)</f>
        <v>6.7400000000000002E-2</v>
      </c>
      <c r="H356" s="4">
        <f>VLOOKUP(E356,Table1[[#All],[Type TRANSPORT]:[% répartition segment 1]],2,FALSE)</f>
        <v>0.3</v>
      </c>
      <c r="I356" s="4">
        <f>VLOOKUP(E356,Tableau2[[#All],[Type TRANSPORT]:[% répartition segment 2]],2,FALSE)</f>
        <v>0.7</v>
      </c>
      <c r="J356" s="20">
        <f>Indicateur[[#This Row],[% rep S1]]*Indicateur[[#This Row],[Taux segement 1]]*Indicateur[[#This Row],[Poids T]]*Indicateur[[#This Row],[Distance en KM]]</f>
        <v>3.6276336000000002</v>
      </c>
      <c r="K356" s="20">
        <f>+Indicateur[[#This Row],[% rep S2]]*Indicateur[[#This Row],[Taux Segement 2]]*Indicateur[[#This Row],[Poids T]]*Indicateur[[#This Row],[Distance en KM]]</f>
        <v>3.565661526</v>
      </c>
      <c r="L356" s="20">
        <f>+Indicateur[[#This Row],[Bilan CO2 S2]]+Indicateur[[#This Row],[Bilan CO2 S1]]</f>
        <v>7.1932951260000006</v>
      </c>
      <c r="M356" s="21">
        <v>125</v>
      </c>
      <c r="N356" s="5" t="s">
        <v>113</v>
      </c>
      <c r="O356" s="2" t="s">
        <v>114</v>
      </c>
      <c r="P356" s="2" t="s">
        <v>115</v>
      </c>
      <c r="Q356" s="2" t="s">
        <v>10</v>
      </c>
      <c r="R356" s="2" t="s">
        <v>11</v>
      </c>
      <c r="S356" s="2">
        <v>12</v>
      </c>
      <c r="T356" s="2" t="s">
        <v>12</v>
      </c>
      <c r="U356" s="6">
        <v>251.91900000000001</v>
      </c>
      <c r="V356" s="30">
        <f>(VLOOKUP(E356,Table1[#All],4,FALSE)*VLOOKUP(E356,Table1[[#All],[Type TRANSPORT]:[% répartition segment 1]],2,FALSE)+VLOOKUP(E356,Tableau2[#All],4,FALSE)*VLOOKUP(E356,Tableau2[[#All],[Type TRANSPORT]:[% répartition segment 2]],2,FALSE))*U356*C356/1000</f>
        <v>7.1932951259999998</v>
      </c>
    </row>
    <row r="357" spans="1:22" x14ac:dyDescent="0.3">
      <c r="A357" s="2">
        <v>1392890</v>
      </c>
      <c r="B357" s="12">
        <f>+VLOOKUP(Indicateur[[#This Row],[Numero OT]],[1]Raw_data!$D:$E,2,FALSE)</f>
        <v>44411</v>
      </c>
      <c r="C357" s="2">
        <v>300</v>
      </c>
      <c r="D357" s="2">
        <f t="shared" si="5"/>
        <v>0.3</v>
      </c>
      <c r="E357" s="2" t="s">
        <v>19</v>
      </c>
      <c r="F357" s="3">
        <f>+VLOOKUP(E357,Table1[#All],4,FALSE)</f>
        <v>0.16</v>
      </c>
      <c r="G357" s="3">
        <f>+VLOOKUP(E357,Tableau2[#All],4,FALSE)</f>
        <v>6.7400000000000002E-2</v>
      </c>
      <c r="H357" s="4">
        <f>VLOOKUP(E357,Table1[[#All],[Type TRANSPORT]:[% répartition segment 1]],2,FALSE)</f>
        <v>0.3</v>
      </c>
      <c r="I357" s="4">
        <f>VLOOKUP(E357,Tableau2[[#All],[Type TRANSPORT]:[% répartition segment 2]],2,FALSE)</f>
        <v>0.7</v>
      </c>
      <c r="J357" s="20">
        <f>Indicateur[[#This Row],[% rep S1]]*Indicateur[[#This Row],[Taux segement 1]]*Indicateur[[#This Row],[Poids T]]*Indicateur[[#This Row],[Distance en KM]]</f>
        <v>3.6040031999999997</v>
      </c>
      <c r="K357" s="20">
        <f>+Indicateur[[#This Row],[% rep S2]]*Indicateur[[#This Row],[Taux Segement 2]]*Indicateur[[#This Row],[Poids T]]*Indicateur[[#This Row],[Distance en KM]]</f>
        <v>3.5424348119999998</v>
      </c>
      <c r="L357" s="20">
        <f>+Indicateur[[#This Row],[Bilan CO2 S2]]+Indicateur[[#This Row],[Bilan CO2 S1]]</f>
        <v>7.1464380119999991</v>
      </c>
      <c r="M357" s="21">
        <v>125</v>
      </c>
      <c r="N357" s="5" t="s">
        <v>125</v>
      </c>
      <c r="O357" s="2" t="s">
        <v>126</v>
      </c>
      <c r="P357" s="2" t="s">
        <v>127</v>
      </c>
      <c r="Q357" s="2" t="s">
        <v>10</v>
      </c>
      <c r="R357" s="2" t="s">
        <v>11</v>
      </c>
      <c r="S357" s="2">
        <v>12</v>
      </c>
      <c r="T357" s="2" t="s">
        <v>12</v>
      </c>
      <c r="U357" s="6">
        <v>250.27799999999999</v>
      </c>
      <c r="V357" s="30">
        <f>(VLOOKUP(E357,Table1[#All],4,FALSE)*VLOOKUP(E357,Table1[[#All],[Type TRANSPORT]:[% répartition segment 1]],2,FALSE)+VLOOKUP(E357,Tableau2[#All],4,FALSE)*VLOOKUP(E357,Tableau2[[#All],[Type TRANSPORT]:[% répartition segment 2]],2,FALSE))*U357*C357/1000</f>
        <v>7.146438012</v>
      </c>
    </row>
    <row r="358" spans="1:22" x14ac:dyDescent="0.3">
      <c r="A358" s="2">
        <v>1393348</v>
      </c>
      <c r="B358" s="12">
        <f>+VLOOKUP(Indicateur[[#This Row],[Numero OT]],[1]Raw_data!$D:$E,2,FALSE)</f>
        <v>44412</v>
      </c>
      <c r="C358" s="2">
        <v>300</v>
      </c>
      <c r="D358" s="2">
        <f t="shared" si="5"/>
        <v>0.3</v>
      </c>
      <c r="E358" s="2" t="s">
        <v>19</v>
      </c>
      <c r="F358" s="3">
        <f>+VLOOKUP(E358,Table1[#All],4,FALSE)</f>
        <v>0.16</v>
      </c>
      <c r="G358" s="3">
        <f>+VLOOKUP(E358,Tableau2[#All],4,FALSE)</f>
        <v>6.7400000000000002E-2</v>
      </c>
      <c r="H358" s="4">
        <f>VLOOKUP(E358,Table1[[#All],[Type TRANSPORT]:[% répartition segment 1]],2,FALSE)</f>
        <v>0.3</v>
      </c>
      <c r="I358" s="4">
        <f>VLOOKUP(E358,Tableau2[[#All],[Type TRANSPORT]:[% répartition segment 2]],2,FALSE)</f>
        <v>0.7</v>
      </c>
      <c r="J358" s="20">
        <f>Indicateur[[#This Row],[% rep S1]]*Indicateur[[#This Row],[Taux segement 1]]*Indicateur[[#This Row],[Poids T]]*Indicateur[[#This Row],[Distance en KM]]</f>
        <v>3.8354832000000001</v>
      </c>
      <c r="K358" s="20">
        <f>+Indicateur[[#This Row],[% rep S2]]*Indicateur[[#This Row],[Taux Segement 2]]*Indicateur[[#This Row],[Poids T]]*Indicateur[[#This Row],[Distance en KM]]</f>
        <v>3.769960362</v>
      </c>
      <c r="L358" s="20">
        <f>+Indicateur[[#This Row],[Bilan CO2 S2]]+Indicateur[[#This Row],[Bilan CO2 S1]]</f>
        <v>7.6054435619999996</v>
      </c>
      <c r="M358" s="21">
        <v>125</v>
      </c>
      <c r="N358" s="5" t="s">
        <v>78</v>
      </c>
      <c r="O358" s="2" t="s">
        <v>27</v>
      </c>
      <c r="P358" s="2" t="s">
        <v>79</v>
      </c>
      <c r="Q358" s="2" t="s">
        <v>10</v>
      </c>
      <c r="R358" s="2" t="s">
        <v>11</v>
      </c>
      <c r="S358" s="2">
        <v>12</v>
      </c>
      <c r="T358" s="2" t="s">
        <v>12</v>
      </c>
      <c r="U358" s="6">
        <v>266.35300000000001</v>
      </c>
      <c r="V358" s="30">
        <f>(VLOOKUP(E358,Table1[#All],4,FALSE)*VLOOKUP(E358,Table1[[#All],[Type TRANSPORT]:[% répartition segment 1]],2,FALSE)+VLOOKUP(E358,Tableau2[#All],4,FALSE)*VLOOKUP(E358,Tableau2[[#All],[Type TRANSPORT]:[% répartition segment 2]],2,FALSE))*U358*C358/1000</f>
        <v>7.6054435620000005</v>
      </c>
    </row>
    <row r="359" spans="1:22" x14ac:dyDescent="0.3">
      <c r="A359" s="2">
        <v>1394028</v>
      </c>
      <c r="B359" s="12">
        <f>+VLOOKUP(Indicateur[[#This Row],[Numero OT]],[1]Raw_data!$D:$E,2,FALSE)</f>
        <v>44412</v>
      </c>
      <c r="C359" s="2">
        <v>150</v>
      </c>
      <c r="D359" s="2">
        <f t="shared" si="5"/>
        <v>0.15</v>
      </c>
      <c r="E359" s="2" t="s">
        <v>19</v>
      </c>
      <c r="F359" s="3">
        <f>+VLOOKUP(E359,Table1[#All],4,FALSE)</f>
        <v>0.16</v>
      </c>
      <c r="G359" s="3">
        <f>+VLOOKUP(E359,Tableau2[#All],4,FALSE)</f>
        <v>6.7400000000000002E-2</v>
      </c>
      <c r="H359" s="4">
        <f>VLOOKUP(E359,Table1[[#All],[Type TRANSPORT]:[% répartition segment 1]],2,FALSE)</f>
        <v>0.3</v>
      </c>
      <c r="I359" s="4">
        <f>VLOOKUP(E359,Tableau2[[#All],[Type TRANSPORT]:[% répartition segment 2]],2,FALSE)</f>
        <v>0.7</v>
      </c>
      <c r="J359" s="20">
        <f>Indicateur[[#This Row],[% rep S1]]*Indicateur[[#This Row],[Taux segement 1]]*Indicateur[[#This Row],[Poids T]]*Indicateur[[#This Row],[Distance en KM]]</f>
        <v>1.6271928</v>
      </c>
      <c r="K359" s="20">
        <f>+Indicateur[[#This Row],[% rep S2]]*Indicateur[[#This Row],[Taux Segement 2]]*Indicateur[[#This Row],[Poids T]]*Indicateur[[#This Row],[Distance en KM]]</f>
        <v>1.599394923</v>
      </c>
      <c r="L359" s="20">
        <f>+Indicateur[[#This Row],[Bilan CO2 S2]]+Indicateur[[#This Row],[Bilan CO2 S1]]</f>
        <v>3.2265877229999997</v>
      </c>
      <c r="M359" s="21">
        <v>125</v>
      </c>
      <c r="N359" s="5" t="s">
        <v>78</v>
      </c>
      <c r="O359" s="2" t="s">
        <v>27</v>
      </c>
      <c r="P359" s="2" t="s">
        <v>79</v>
      </c>
      <c r="Q359" s="2" t="s">
        <v>86</v>
      </c>
      <c r="R359" s="2" t="s">
        <v>87</v>
      </c>
      <c r="S359" s="2">
        <v>14</v>
      </c>
      <c r="T359" s="2" t="s">
        <v>88</v>
      </c>
      <c r="U359" s="6">
        <v>225.999</v>
      </c>
      <c r="V359" s="30">
        <f>(VLOOKUP(E359,Table1[#All],4,FALSE)*VLOOKUP(E359,Table1[[#All],[Type TRANSPORT]:[% répartition segment 1]],2,FALSE)+VLOOKUP(E359,Tableau2[#All],4,FALSE)*VLOOKUP(E359,Tableau2[[#All],[Type TRANSPORT]:[% répartition segment 2]],2,FALSE))*U359*C359/1000</f>
        <v>3.2265877229999997</v>
      </c>
    </row>
    <row r="360" spans="1:22" x14ac:dyDescent="0.3">
      <c r="A360" s="2">
        <v>1392892</v>
      </c>
      <c r="B360" s="12">
        <f>+VLOOKUP(Indicateur[[#This Row],[Numero OT]],[1]Raw_data!$D:$E,2,FALSE)</f>
        <v>44412</v>
      </c>
      <c r="C360" s="2">
        <v>300</v>
      </c>
      <c r="D360" s="2">
        <f t="shared" si="5"/>
        <v>0.3</v>
      </c>
      <c r="E360" s="2" t="s">
        <v>6</v>
      </c>
      <c r="F360" s="3">
        <f>+VLOOKUP(E360,Table1[#All],4,FALSE)</f>
        <v>0.16</v>
      </c>
      <c r="G360" s="3">
        <f>+VLOOKUP(E360,Tableau2[#All],4,FALSE)</f>
        <v>6.7400000000000002E-2</v>
      </c>
      <c r="H360" s="4">
        <f>VLOOKUP(E360,Table1[[#All],[Type TRANSPORT]:[% répartition segment 1]],2,FALSE)</f>
        <v>0.3</v>
      </c>
      <c r="I360" s="4">
        <f>VLOOKUP(E360,Tableau2[[#All],[Type TRANSPORT]:[% répartition segment 2]],2,FALSE)</f>
        <v>0.7</v>
      </c>
      <c r="J360" s="20">
        <f>Indicateur[[#This Row],[% rep S1]]*Indicateur[[#This Row],[Taux segement 1]]*Indicateur[[#This Row],[Poids T]]*Indicateur[[#This Row],[Distance en KM]]</f>
        <v>3.7158191999999999</v>
      </c>
      <c r="K360" s="20">
        <f>+Indicateur[[#This Row],[% rep S2]]*Indicateur[[#This Row],[Taux Segement 2]]*Indicateur[[#This Row],[Poids T]]*Indicateur[[#This Row],[Distance en KM]]</f>
        <v>3.6523406220000001</v>
      </c>
      <c r="L360" s="20">
        <f>+Indicateur[[#This Row],[Bilan CO2 S2]]+Indicateur[[#This Row],[Bilan CO2 S1]]</f>
        <v>7.368159822</v>
      </c>
      <c r="M360" s="21">
        <v>131</v>
      </c>
      <c r="N360" s="5" t="s">
        <v>191</v>
      </c>
      <c r="O360" s="2" t="s">
        <v>192</v>
      </c>
      <c r="P360" s="2" t="s">
        <v>193</v>
      </c>
      <c r="Q360" s="2" t="s">
        <v>10</v>
      </c>
      <c r="R360" s="2" t="s">
        <v>11</v>
      </c>
      <c r="S360" s="2">
        <v>12</v>
      </c>
      <c r="T360" s="2" t="s">
        <v>12</v>
      </c>
      <c r="U360" s="6">
        <v>258.04300000000001</v>
      </c>
      <c r="V360" s="30">
        <f>(VLOOKUP(E360,Table1[#All],4,FALSE)*VLOOKUP(E360,Table1[[#All],[Type TRANSPORT]:[% répartition segment 1]],2,FALSE)+VLOOKUP(E360,Tableau2[#All],4,FALSE)*VLOOKUP(E360,Tableau2[[#All],[Type TRANSPORT]:[% répartition segment 2]],2,FALSE))*U360*C360/1000</f>
        <v>7.368159822</v>
      </c>
    </row>
    <row r="361" spans="1:22" x14ac:dyDescent="0.3">
      <c r="A361" s="2">
        <v>1393857</v>
      </c>
      <c r="B361" s="12">
        <f>+VLOOKUP(Indicateur[[#This Row],[Numero OT]],[1]Raw_data!$D:$E,2,FALSE)</f>
        <v>44412</v>
      </c>
      <c r="C361" s="2">
        <v>300</v>
      </c>
      <c r="D361" s="2">
        <f t="shared" si="5"/>
        <v>0.3</v>
      </c>
      <c r="E361" s="2" t="s">
        <v>19</v>
      </c>
      <c r="F361" s="3">
        <f>+VLOOKUP(E361,Table1[#All],4,FALSE)</f>
        <v>0.16</v>
      </c>
      <c r="G361" s="3">
        <f>+VLOOKUP(E361,Tableau2[#All],4,FALSE)</f>
        <v>6.7400000000000002E-2</v>
      </c>
      <c r="H361" s="4">
        <f>VLOOKUP(E361,Table1[[#All],[Type TRANSPORT]:[% répartition segment 1]],2,FALSE)</f>
        <v>0.3</v>
      </c>
      <c r="I361" s="4">
        <f>VLOOKUP(E361,Tableau2[[#All],[Type TRANSPORT]:[% répartition segment 2]],2,FALSE)</f>
        <v>0.7</v>
      </c>
      <c r="J361" s="20">
        <f>Indicateur[[#This Row],[% rep S1]]*Indicateur[[#This Row],[Taux segement 1]]*Indicateur[[#This Row],[Poids T]]*Indicateur[[#This Row],[Distance en KM]]</f>
        <v>4.0420511999999995</v>
      </c>
      <c r="K361" s="20">
        <f>+Indicateur[[#This Row],[% rep S2]]*Indicateur[[#This Row],[Taux Segement 2]]*Indicateur[[#This Row],[Poids T]]*Indicateur[[#This Row],[Distance en KM]]</f>
        <v>3.9729994919999996</v>
      </c>
      <c r="L361" s="20">
        <f>+Indicateur[[#This Row],[Bilan CO2 S2]]+Indicateur[[#This Row],[Bilan CO2 S1]]</f>
        <v>8.0150506919999991</v>
      </c>
      <c r="M361" s="21">
        <v>180</v>
      </c>
      <c r="N361" s="5" t="s">
        <v>214</v>
      </c>
      <c r="O361" s="2" t="s">
        <v>11</v>
      </c>
      <c r="P361" s="2" t="s">
        <v>215</v>
      </c>
      <c r="Q361" s="2" t="s">
        <v>150</v>
      </c>
      <c r="R361" s="2" t="s">
        <v>151</v>
      </c>
      <c r="S361" s="2">
        <v>9</v>
      </c>
      <c r="T361" s="2" t="s">
        <v>152</v>
      </c>
      <c r="U361" s="6">
        <v>280.69799999999998</v>
      </c>
      <c r="V361" s="30">
        <f>(VLOOKUP(E361,Table1[#All],4,FALSE)*VLOOKUP(E361,Table1[[#All],[Type TRANSPORT]:[% répartition segment 1]],2,FALSE)+VLOOKUP(E361,Tableau2[#All],4,FALSE)*VLOOKUP(E361,Tableau2[[#All],[Type TRANSPORT]:[% répartition segment 2]],2,FALSE))*U361*C361/1000</f>
        <v>8.0150506919999991</v>
      </c>
    </row>
    <row r="362" spans="1:22" x14ac:dyDescent="0.3">
      <c r="A362" s="2">
        <v>1393347</v>
      </c>
      <c r="B362" s="12">
        <f>+VLOOKUP(Indicateur[[#This Row],[Numero OT]],[1]Raw_data!$D:$E,2,FALSE)</f>
        <v>44413</v>
      </c>
      <c r="C362" s="2">
        <v>300</v>
      </c>
      <c r="D362" s="2">
        <f t="shared" si="5"/>
        <v>0.3</v>
      </c>
      <c r="E362" s="2" t="s">
        <v>6</v>
      </c>
      <c r="F362" s="3">
        <f>+VLOOKUP(E362,Table1[#All],4,FALSE)</f>
        <v>0.16</v>
      </c>
      <c r="G362" s="3">
        <f>+VLOOKUP(E362,Tableau2[#All],4,FALSE)</f>
        <v>6.7400000000000002E-2</v>
      </c>
      <c r="H362" s="4">
        <f>VLOOKUP(E362,Table1[[#All],[Type TRANSPORT]:[% répartition segment 1]],2,FALSE)</f>
        <v>0.3</v>
      </c>
      <c r="I362" s="4">
        <f>VLOOKUP(E362,Tableau2[[#All],[Type TRANSPORT]:[% répartition segment 2]],2,FALSE)</f>
        <v>0.7</v>
      </c>
      <c r="J362" s="20">
        <f>Indicateur[[#This Row],[% rep S1]]*Indicateur[[#This Row],[Taux segement 1]]*Indicateur[[#This Row],[Poids T]]*Indicateur[[#This Row],[Distance en KM]]</f>
        <v>7.7979743999999993</v>
      </c>
      <c r="K362" s="20">
        <f>+Indicateur[[#This Row],[% rep S2]]*Indicateur[[#This Row],[Taux Segement 2]]*Indicateur[[#This Row],[Poids T]]*Indicateur[[#This Row],[Distance en KM]]</f>
        <v>7.6647590039999995</v>
      </c>
      <c r="L362" s="20">
        <f>+Indicateur[[#This Row],[Bilan CO2 S2]]+Indicateur[[#This Row],[Bilan CO2 S1]]</f>
        <v>15.462733403999998</v>
      </c>
      <c r="M362" s="21">
        <v>196</v>
      </c>
      <c r="N362" s="5" t="s">
        <v>35</v>
      </c>
      <c r="O362" s="2" t="s">
        <v>36</v>
      </c>
      <c r="P362" s="2" t="s">
        <v>37</v>
      </c>
      <c r="Q362" s="2" t="s">
        <v>10</v>
      </c>
      <c r="R362" s="2" t="s">
        <v>11</v>
      </c>
      <c r="S362" s="2">
        <v>12</v>
      </c>
      <c r="T362" s="2" t="s">
        <v>12</v>
      </c>
      <c r="U362" s="6">
        <v>541.52599999999995</v>
      </c>
      <c r="V362" s="30">
        <f>(VLOOKUP(E362,Table1[#All],4,FALSE)*VLOOKUP(E362,Table1[[#All],[Type TRANSPORT]:[% répartition segment 1]],2,FALSE)+VLOOKUP(E362,Tableau2[#All],4,FALSE)*VLOOKUP(E362,Tableau2[[#All],[Type TRANSPORT]:[% répartition segment 2]],2,FALSE))*U362*C362/1000</f>
        <v>15.462733403999998</v>
      </c>
    </row>
    <row r="363" spans="1:22" x14ac:dyDescent="0.3">
      <c r="A363" s="2">
        <v>1393778</v>
      </c>
      <c r="B363" s="12">
        <f>+VLOOKUP(Indicateur[[#This Row],[Numero OT]],[1]Raw_data!$D:$E,2,FALSE)</f>
        <v>44413</v>
      </c>
      <c r="C363" s="2">
        <v>700</v>
      </c>
      <c r="D363" s="2">
        <f t="shared" si="5"/>
        <v>0.7</v>
      </c>
      <c r="E363" s="2" t="s">
        <v>19</v>
      </c>
      <c r="F363" s="3">
        <f>+VLOOKUP(E363,Table1[#All],4,FALSE)</f>
        <v>0.16</v>
      </c>
      <c r="G363" s="3">
        <f>+VLOOKUP(E363,Tableau2[#All],4,FALSE)</f>
        <v>6.7400000000000002E-2</v>
      </c>
      <c r="H363" s="4">
        <f>VLOOKUP(E363,Table1[[#All],[Type TRANSPORT]:[% répartition segment 1]],2,FALSE)</f>
        <v>0.3</v>
      </c>
      <c r="I363" s="4">
        <f>VLOOKUP(E363,Tableau2[[#All],[Type TRANSPORT]:[% répartition segment 2]],2,FALSE)</f>
        <v>0.7</v>
      </c>
      <c r="J363" s="20">
        <f>Indicateur[[#This Row],[% rep S1]]*Indicateur[[#This Row],[Taux segement 1]]*Indicateur[[#This Row],[Poids T]]*Indicateur[[#This Row],[Distance en KM]]</f>
        <v>17.3535264</v>
      </c>
      <c r="K363" s="20">
        <f>+Indicateur[[#This Row],[% rep S2]]*Indicateur[[#This Row],[Taux Segement 2]]*Indicateur[[#This Row],[Poids T]]*Indicateur[[#This Row],[Distance en KM]]</f>
        <v>17.057070324000001</v>
      </c>
      <c r="L363" s="20">
        <f>+Indicateur[[#This Row],[Bilan CO2 S2]]+Indicateur[[#This Row],[Bilan CO2 S1]]</f>
        <v>34.410596724000001</v>
      </c>
      <c r="M363" s="21">
        <v>228</v>
      </c>
      <c r="N363" s="5" t="s">
        <v>175</v>
      </c>
      <c r="O363" s="2" t="s">
        <v>154</v>
      </c>
      <c r="P363" s="2" t="s">
        <v>174</v>
      </c>
      <c r="Q363" s="2" t="s">
        <v>10</v>
      </c>
      <c r="R363" s="2" t="s">
        <v>11</v>
      </c>
      <c r="S363" s="2">
        <v>12</v>
      </c>
      <c r="T363" s="2" t="s">
        <v>12</v>
      </c>
      <c r="U363" s="6">
        <v>516.47400000000005</v>
      </c>
      <c r="V363" s="30">
        <f>(VLOOKUP(E363,Table1[#All],4,FALSE)*VLOOKUP(E363,Table1[[#All],[Type TRANSPORT]:[% répartition segment 1]],2,FALSE)+VLOOKUP(E363,Tableau2[#All],4,FALSE)*VLOOKUP(E363,Tableau2[[#All],[Type TRANSPORT]:[% répartition segment 2]],2,FALSE))*U363*C363/1000</f>
        <v>34.410596724000001</v>
      </c>
    </row>
    <row r="364" spans="1:22" x14ac:dyDescent="0.3">
      <c r="A364" s="2">
        <v>1394313</v>
      </c>
      <c r="B364" s="12">
        <f>+VLOOKUP(Indicateur[[#This Row],[Numero OT]],[1]Raw_data!$D:$E,2,FALSE)</f>
        <v>44414</v>
      </c>
      <c r="C364" s="2">
        <v>20</v>
      </c>
      <c r="D364" s="2">
        <f t="shared" si="5"/>
        <v>0.02</v>
      </c>
      <c r="E364" s="2" t="s">
        <v>19</v>
      </c>
      <c r="F364" s="3">
        <f>+VLOOKUP(E364,Table1[#All],4,FALSE)</f>
        <v>0.16</v>
      </c>
      <c r="G364" s="3">
        <f>+VLOOKUP(E364,Tableau2[#All],4,FALSE)</f>
        <v>6.7400000000000002E-2</v>
      </c>
      <c r="H364" s="4">
        <f>VLOOKUP(E364,Table1[[#All],[Type TRANSPORT]:[% répartition segment 1]],2,FALSE)</f>
        <v>0.3</v>
      </c>
      <c r="I364" s="4">
        <f>VLOOKUP(E364,Tableau2[[#All],[Type TRANSPORT]:[% répartition segment 2]],2,FALSE)</f>
        <v>0.7</v>
      </c>
      <c r="J364" s="20">
        <f>Indicateur[[#This Row],[% rep S1]]*Indicateur[[#This Row],[Taux segement 1]]*Indicateur[[#This Row],[Poids T]]*Indicateur[[#This Row],[Distance en KM]]</f>
        <v>0.25551936000000003</v>
      </c>
      <c r="K364" s="20">
        <f>+Indicateur[[#This Row],[% rep S2]]*Indicateur[[#This Row],[Taux Segement 2]]*Indicateur[[#This Row],[Poids T]]*Indicateur[[#This Row],[Distance en KM]]</f>
        <v>0.2511542376</v>
      </c>
      <c r="L364" s="20">
        <f>+Indicateur[[#This Row],[Bilan CO2 S2]]+Indicateur[[#This Row],[Bilan CO2 S1]]</f>
        <v>0.50667359760000008</v>
      </c>
      <c r="M364" s="21">
        <v>95</v>
      </c>
      <c r="N364" s="5" t="s">
        <v>214</v>
      </c>
      <c r="O364" s="2" t="s">
        <v>11</v>
      </c>
      <c r="P364" s="2" t="s">
        <v>215</v>
      </c>
      <c r="Q364" s="2" t="s">
        <v>26</v>
      </c>
      <c r="R364" s="2" t="s">
        <v>27</v>
      </c>
      <c r="S364" s="2">
        <v>12</v>
      </c>
      <c r="T364" s="2" t="s">
        <v>28</v>
      </c>
      <c r="U364" s="6">
        <v>266.166</v>
      </c>
      <c r="V364" s="30">
        <f>(VLOOKUP(E364,Table1[#All],4,FALSE)*VLOOKUP(E364,Table1[[#All],[Type TRANSPORT]:[% répartition segment 1]],2,FALSE)+VLOOKUP(E364,Tableau2[#All],4,FALSE)*VLOOKUP(E364,Tableau2[[#All],[Type TRANSPORT]:[% répartition segment 2]],2,FALSE))*U364*C364/1000</f>
        <v>0.50667359759999997</v>
      </c>
    </row>
    <row r="365" spans="1:22" x14ac:dyDescent="0.3">
      <c r="A365" s="2">
        <v>1394609</v>
      </c>
      <c r="B365" s="12">
        <f>+VLOOKUP(Indicateur[[#This Row],[Numero OT]],[1]Raw_data!$D:$E,2,FALSE)</f>
        <v>44414</v>
      </c>
      <c r="C365" s="2">
        <v>380</v>
      </c>
      <c r="D365" s="2">
        <f t="shared" si="5"/>
        <v>0.38</v>
      </c>
      <c r="E365" s="2" t="s">
        <v>19</v>
      </c>
      <c r="F365" s="3">
        <f>+VLOOKUP(E365,Table1[#All],4,FALSE)</f>
        <v>0.16</v>
      </c>
      <c r="G365" s="3">
        <f>+VLOOKUP(E365,Tableau2[#All],4,FALSE)</f>
        <v>6.7400000000000002E-2</v>
      </c>
      <c r="H365" s="4">
        <f>VLOOKUP(E365,Table1[[#All],[Type TRANSPORT]:[% répartition segment 1]],2,FALSE)</f>
        <v>0.3</v>
      </c>
      <c r="I365" s="4">
        <f>VLOOKUP(E365,Tableau2[[#All],[Type TRANSPORT]:[% répartition segment 2]],2,FALSE)</f>
        <v>0.7</v>
      </c>
      <c r="J365" s="20">
        <f>Indicateur[[#This Row],[% rep S1]]*Indicateur[[#This Row],[Taux segement 1]]*Indicateur[[#This Row],[Poids T]]*Indicateur[[#This Row],[Distance en KM]]</f>
        <v>4.8548678399999998</v>
      </c>
      <c r="K365" s="20">
        <f>+Indicateur[[#This Row],[% rep S2]]*Indicateur[[#This Row],[Taux Segement 2]]*Indicateur[[#This Row],[Poids T]]*Indicateur[[#This Row],[Distance en KM]]</f>
        <v>4.7719305144000002</v>
      </c>
      <c r="L365" s="20">
        <f>+Indicateur[[#This Row],[Bilan CO2 S2]]+Indicateur[[#This Row],[Bilan CO2 S1]]</f>
        <v>9.6267983544</v>
      </c>
      <c r="M365" s="21">
        <v>95</v>
      </c>
      <c r="N365" s="5" t="s">
        <v>214</v>
      </c>
      <c r="O365" s="2" t="s">
        <v>11</v>
      </c>
      <c r="P365" s="2" t="s">
        <v>215</v>
      </c>
      <c r="Q365" s="2" t="s">
        <v>26</v>
      </c>
      <c r="R365" s="2" t="s">
        <v>27</v>
      </c>
      <c r="S365" s="2">
        <v>12</v>
      </c>
      <c r="T365" s="2" t="s">
        <v>28</v>
      </c>
      <c r="U365" s="6">
        <v>266.166</v>
      </c>
      <c r="V365" s="30">
        <f>(VLOOKUP(E365,Table1[#All],4,FALSE)*VLOOKUP(E365,Table1[[#All],[Type TRANSPORT]:[% répartition segment 1]],2,FALSE)+VLOOKUP(E365,Tableau2[#All],4,FALSE)*VLOOKUP(E365,Tableau2[[#All],[Type TRANSPORT]:[% répartition segment 2]],2,FALSE))*U365*C365/1000</f>
        <v>9.6267983544</v>
      </c>
    </row>
    <row r="366" spans="1:22" x14ac:dyDescent="0.3">
      <c r="A366" s="2">
        <v>1394175</v>
      </c>
      <c r="B366" s="12">
        <f>+VLOOKUP(Indicateur[[#This Row],[Numero OT]],[1]Raw_data!$D:$E,2,FALSE)</f>
        <v>44417</v>
      </c>
      <c r="C366" s="2">
        <v>300</v>
      </c>
      <c r="D366" s="2">
        <f t="shared" si="5"/>
        <v>0.3</v>
      </c>
      <c r="E366" s="2" t="s">
        <v>6</v>
      </c>
      <c r="F366" s="3">
        <f>+VLOOKUP(E366,Table1[#All],4,FALSE)</f>
        <v>0.16</v>
      </c>
      <c r="G366" s="3">
        <f>+VLOOKUP(E366,Tableau2[#All],4,FALSE)</f>
        <v>6.7400000000000002E-2</v>
      </c>
      <c r="H366" s="4">
        <f>VLOOKUP(E366,Table1[[#All],[Type TRANSPORT]:[% répartition segment 1]],2,FALSE)</f>
        <v>0.3</v>
      </c>
      <c r="I366" s="4">
        <f>VLOOKUP(E366,Tableau2[[#All],[Type TRANSPORT]:[% répartition segment 2]],2,FALSE)</f>
        <v>0.7</v>
      </c>
      <c r="J366" s="20">
        <f>Indicateur[[#This Row],[% rep S1]]*Indicateur[[#This Row],[Taux segement 1]]*Indicateur[[#This Row],[Poids T]]*Indicateur[[#This Row],[Distance en KM]]</f>
        <v>5.4804383999999997</v>
      </c>
      <c r="K366" s="20">
        <f>+Indicateur[[#This Row],[% rep S2]]*Indicateur[[#This Row],[Taux Segement 2]]*Indicateur[[#This Row],[Poids T]]*Indicateur[[#This Row],[Distance en KM]]</f>
        <v>5.386814244</v>
      </c>
      <c r="L366" s="20">
        <f>+Indicateur[[#This Row],[Bilan CO2 S2]]+Indicateur[[#This Row],[Bilan CO2 S1]]</f>
        <v>10.867252644000001</v>
      </c>
      <c r="M366" s="21">
        <v>166</v>
      </c>
      <c r="N366" s="5" t="s">
        <v>60</v>
      </c>
      <c r="O366" s="2" t="s">
        <v>61</v>
      </c>
      <c r="P366" s="2" t="s">
        <v>62</v>
      </c>
      <c r="Q366" s="2" t="s">
        <v>10</v>
      </c>
      <c r="R366" s="2" t="s">
        <v>11</v>
      </c>
      <c r="S366" s="2">
        <v>12</v>
      </c>
      <c r="T366" s="2" t="s">
        <v>12</v>
      </c>
      <c r="U366" s="6">
        <v>380.58600000000001</v>
      </c>
      <c r="V366" s="30">
        <f>(VLOOKUP(E366,Table1[#All],4,FALSE)*VLOOKUP(E366,Table1[[#All],[Type TRANSPORT]:[% répartition segment 1]],2,FALSE)+VLOOKUP(E366,Tableau2[#All],4,FALSE)*VLOOKUP(E366,Tableau2[[#All],[Type TRANSPORT]:[% répartition segment 2]],2,FALSE))*U366*C366/1000</f>
        <v>10.867252644000001</v>
      </c>
    </row>
    <row r="367" spans="1:22" x14ac:dyDescent="0.3">
      <c r="A367" s="2">
        <v>1394517</v>
      </c>
      <c r="B367" s="12">
        <f>+VLOOKUP(Indicateur[[#This Row],[Numero OT]],[1]Raw_data!$D:$E,2,FALSE)</f>
        <v>44418</v>
      </c>
      <c r="C367" s="2">
        <v>300</v>
      </c>
      <c r="D367" s="2">
        <f t="shared" si="5"/>
        <v>0.3</v>
      </c>
      <c r="E367" s="2" t="s">
        <v>6</v>
      </c>
      <c r="F367" s="3">
        <f>+VLOOKUP(E367,Table1[#All],4,FALSE)</f>
        <v>0.16</v>
      </c>
      <c r="G367" s="3">
        <f>+VLOOKUP(E367,Tableau2[#All],4,FALSE)</f>
        <v>6.7400000000000002E-2</v>
      </c>
      <c r="H367" s="4">
        <f>VLOOKUP(E367,Table1[[#All],[Type TRANSPORT]:[% répartition segment 1]],2,FALSE)</f>
        <v>0.3</v>
      </c>
      <c r="I367" s="4">
        <f>VLOOKUP(E367,Tableau2[[#All],[Type TRANSPORT]:[% répartition segment 2]],2,FALSE)</f>
        <v>0.7</v>
      </c>
      <c r="J367" s="20">
        <f>Indicateur[[#This Row],[% rep S1]]*Indicateur[[#This Row],[Taux segement 1]]*Indicateur[[#This Row],[Poids T]]*Indicateur[[#This Row],[Distance en KM]]</f>
        <v>3.6276336000000002</v>
      </c>
      <c r="K367" s="20">
        <f>+Indicateur[[#This Row],[% rep S2]]*Indicateur[[#This Row],[Taux Segement 2]]*Indicateur[[#This Row],[Poids T]]*Indicateur[[#This Row],[Distance en KM]]</f>
        <v>3.565661526</v>
      </c>
      <c r="L367" s="20">
        <f>+Indicateur[[#This Row],[Bilan CO2 S2]]+Indicateur[[#This Row],[Bilan CO2 S1]]</f>
        <v>7.1932951260000006</v>
      </c>
      <c r="M367" s="21">
        <v>158</v>
      </c>
      <c r="N367" s="5" t="s">
        <v>113</v>
      </c>
      <c r="O367" s="2" t="s">
        <v>114</v>
      </c>
      <c r="P367" s="2" t="s">
        <v>115</v>
      </c>
      <c r="Q367" s="2" t="s">
        <v>10</v>
      </c>
      <c r="R367" s="2" t="s">
        <v>11</v>
      </c>
      <c r="S367" s="2">
        <v>12</v>
      </c>
      <c r="T367" s="2" t="s">
        <v>12</v>
      </c>
      <c r="U367" s="6">
        <v>251.91900000000001</v>
      </c>
      <c r="V367" s="30">
        <f>(VLOOKUP(E367,Table1[#All],4,FALSE)*VLOOKUP(E367,Table1[[#All],[Type TRANSPORT]:[% répartition segment 1]],2,FALSE)+VLOOKUP(E367,Tableau2[#All],4,FALSE)*VLOOKUP(E367,Tableau2[[#All],[Type TRANSPORT]:[% répartition segment 2]],2,FALSE))*U367*C367/1000</f>
        <v>7.1932951259999998</v>
      </c>
    </row>
    <row r="368" spans="1:22" x14ac:dyDescent="0.3">
      <c r="A368" s="2">
        <v>1394828</v>
      </c>
      <c r="B368" s="12">
        <f>+VLOOKUP(Indicateur[[#This Row],[Numero OT]],[1]Raw_data!$D:$E,2,FALSE)</f>
        <v>44418</v>
      </c>
      <c r="C368" s="2">
        <v>1200</v>
      </c>
      <c r="D368" s="2">
        <f t="shared" si="5"/>
        <v>1.2</v>
      </c>
      <c r="E368" s="2" t="s">
        <v>19</v>
      </c>
      <c r="F368" s="3">
        <f>+VLOOKUP(E368,Table1[#All],4,FALSE)</f>
        <v>0.16</v>
      </c>
      <c r="G368" s="3">
        <f>+VLOOKUP(E368,Tableau2[#All],4,FALSE)</f>
        <v>6.7400000000000002E-2</v>
      </c>
      <c r="H368" s="4">
        <f>VLOOKUP(E368,Table1[[#All],[Type TRANSPORT]:[% répartition segment 1]],2,FALSE)</f>
        <v>0.3</v>
      </c>
      <c r="I368" s="4">
        <f>VLOOKUP(E368,Tableau2[[#All],[Type TRANSPORT]:[% répartition segment 2]],2,FALSE)</f>
        <v>0.7</v>
      </c>
      <c r="J368" s="20">
        <f>Indicateur[[#This Row],[% rep S1]]*Indicateur[[#This Row],[Taux segement 1]]*Indicateur[[#This Row],[Poids T]]*Indicateur[[#This Row],[Distance en KM]]</f>
        <v>16.041427200000001</v>
      </c>
      <c r="K368" s="20">
        <f>+Indicateur[[#This Row],[% rep S2]]*Indicateur[[#This Row],[Taux Segement 2]]*Indicateur[[#This Row],[Poids T]]*Indicateur[[#This Row],[Distance en KM]]</f>
        <v>15.767386152</v>
      </c>
      <c r="L368" s="20">
        <f>+Indicateur[[#This Row],[Bilan CO2 S2]]+Indicateur[[#This Row],[Bilan CO2 S1]]</f>
        <v>31.808813352000001</v>
      </c>
      <c r="M368" s="21">
        <v>218</v>
      </c>
      <c r="N368" s="5" t="s">
        <v>168</v>
      </c>
      <c r="O368" s="2" t="s">
        <v>151</v>
      </c>
      <c r="P368" s="2" t="s">
        <v>169</v>
      </c>
      <c r="Q368" s="2" t="s">
        <v>10</v>
      </c>
      <c r="R368" s="2" t="s">
        <v>11</v>
      </c>
      <c r="S368" s="2">
        <v>12</v>
      </c>
      <c r="T368" s="2" t="s">
        <v>12</v>
      </c>
      <c r="U368" s="6">
        <v>278.49700000000001</v>
      </c>
      <c r="V368" s="30">
        <f>(VLOOKUP(E368,Table1[#All],4,FALSE)*VLOOKUP(E368,Table1[[#All],[Type TRANSPORT]:[% répartition segment 1]],2,FALSE)+VLOOKUP(E368,Tableau2[#All],4,FALSE)*VLOOKUP(E368,Tableau2[[#All],[Type TRANSPORT]:[% répartition segment 2]],2,FALSE))*U368*C368/1000</f>
        <v>31.808813352000001</v>
      </c>
    </row>
    <row r="369" spans="1:22" x14ac:dyDescent="0.3">
      <c r="A369" s="2">
        <v>1395221</v>
      </c>
      <c r="B369" s="12">
        <f>+VLOOKUP(Indicateur[[#This Row],[Numero OT]],[1]Raw_data!$D:$E,2,FALSE)</f>
        <v>44419</v>
      </c>
      <c r="C369" s="2">
        <v>300</v>
      </c>
      <c r="D369" s="2">
        <f t="shared" si="5"/>
        <v>0.3</v>
      </c>
      <c r="E369" s="2" t="s">
        <v>19</v>
      </c>
      <c r="F369" s="3">
        <f>+VLOOKUP(E369,Table1[#All],4,FALSE)</f>
        <v>0.16</v>
      </c>
      <c r="G369" s="3">
        <f>+VLOOKUP(E369,Tableau2[#All],4,FALSE)</f>
        <v>6.7400000000000002E-2</v>
      </c>
      <c r="H369" s="4">
        <f>VLOOKUP(E369,Table1[[#All],[Type TRANSPORT]:[% répartition segment 1]],2,FALSE)</f>
        <v>0.3</v>
      </c>
      <c r="I369" s="4">
        <f>VLOOKUP(E369,Tableau2[[#All],[Type TRANSPORT]:[% répartition segment 2]],2,FALSE)</f>
        <v>0.7</v>
      </c>
      <c r="J369" s="20">
        <f>Indicateur[[#This Row],[% rep S1]]*Indicateur[[#This Row],[Taux segement 1]]*Indicateur[[#This Row],[Poids T]]*Indicateur[[#This Row],[Distance en KM]]</f>
        <v>3.8354832000000001</v>
      </c>
      <c r="K369" s="20">
        <f>+Indicateur[[#This Row],[% rep S2]]*Indicateur[[#This Row],[Taux Segement 2]]*Indicateur[[#This Row],[Poids T]]*Indicateur[[#This Row],[Distance en KM]]</f>
        <v>3.769960362</v>
      </c>
      <c r="L369" s="20">
        <f>+Indicateur[[#This Row],[Bilan CO2 S2]]+Indicateur[[#This Row],[Bilan CO2 S1]]</f>
        <v>7.6054435619999996</v>
      </c>
      <c r="M369" s="21">
        <v>157</v>
      </c>
      <c r="N369" s="5" t="s">
        <v>78</v>
      </c>
      <c r="O369" s="2" t="s">
        <v>27</v>
      </c>
      <c r="P369" s="2" t="s">
        <v>79</v>
      </c>
      <c r="Q369" s="2" t="s">
        <v>10</v>
      </c>
      <c r="R369" s="2" t="s">
        <v>11</v>
      </c>
      <c r="S369" s="2">
        <v>12</v>
      </c>
      <c r="T369" s="2" t="s">
        <v>12</v>
      </c>
      <c r="U369" s="6">
        <v>266.35300000000001</v>
      </c>
      <c r="V369" s="30">
        <f>(VLOOKUP(E369,Table1[#All],4,FALSE)*VLOOKUP(E369,Table1[[#All],[Type TRANSPORT]:[% répartition segment 1]],2,FALSE)+VLOOKUP(E369,Tableau2[#All],4,FALSE)*VLOOKUP(E369,Tableau2[[#All],[Type TRANSPORT]:[% répartition segment 2]],2,FALSE))*U369*C369/1000</f>
        <v>7.6054435620000005</v>
      </c>
    </row>
    <row r="370" spans="1:22" x14ac:dyDescent="0.3">
      <c r="A370" s="2">
        <v>1395922</v>
      </c>
      <c r="B370" s="12">
        <f>+VLOOKUP(Indicateur[[#This Row],[Numero OT]],[1]Raw_data!$D:$E,2,FALSE)</f>
        <v>44419</v>
      </c>
      <c r="C370" s="2">
        <v>810</v>
      </c>
      <c r="D370" s="2">
        <f t="shared" si="5"/>
        <v>0.81</v>
      </c>
      <c r="E370" s="2" t="s">
        <v>19</v>
      </c>
      <c r="F370" s="3">
        <f>+VLOOKUP(E370,Table1[#All],4,FALSE)</f>
        <v>0.16</v>
      </c>
      <c r="G370" s="3">
        <f>+VLOOKUP(E370,Tableau2[#All],4,FALSE)</f>
        <v>6.7400000000000002E-2</v>
      </c>
      <c r="H370" s="4">
        <f>VLOOKUP(E370,Table1[[#All],[Type TRANSPORT]:[% répartition segment 1]],2,FALSE)</f>
        <v>0.3</v>
      </c>
      <c r="I370" s="4">
        <f>VLOOKUP(E370,Tableau2[[#All],[Type TRANSPORT]:[% répartition segment 2]],2,FALSE)</f>
        <v>0.7</v>
      </c>
      <c r="J370" s="20">
        <f>Indicateur[[#This Row],[% rep S1]]*Indicateur[[#This Row],[Taux segement 1]]*Indicateur[[#This Row],[Poids T]]*Indicateur[[#This Row],[Distance en KM]]</f>
        <v>10.34853408</v>
      </c>
      <c r="K370" s="20">
        <f>+Indicateur[[#This Row],[% rep S2]]*Indicateur[[#This Row],[Taux Segement 2]]*Indicateur[[#This Row],[Poids T]]*Indicateur[[#This Row],[Distance en KM]]</f>
        <v>10.171746622800001</v>
      </c>
      <c r="L370" s="20">
        <f>+Indicateur[[#This Row],[Bilan CO2 S2]]+Indicateur[[#This Row],[Bilan CO2 S1]]</f>
        <v>20.520280702800001</v>
      </c>
      <c r="M370" s="21">
        <v>165</v>
      </c>
      <c r="N370" s="5" t="s">
        <v>214</v>
      </c>
      <c r="O370" s="2" t="s">
        <v>11</v>
      </c>
      <c r="P370" s="2" t="s">
        <v>215</v>
      </c>
      <c r="Q370" s="2" t="s">
        <v>26</v>
      </c>
      <c r="R370" s="2" t="s">
        <v>27</v>
      </c>
      <c r="S370" s="2">
        <v>12</v>
      </c>
      <c r="T370" s="2" t="s">
        <v>28</v>
      </c>
      <c r="U370" s="6">
        <v>266.166</v>
      </c>
      <c r="V370" s="30">
        <f>(VLOOKUP(E370,Table1[#All],4,FALSE)*VLOOKUP(E370,Table1[[#All],[Type TRANSPORT]:[% répartition segment 1]],2,FALSE)+VLOOKUP(E370,Tableau2[#All],4,FALSE)*VLOOKUP(E370,Tableau2[[#All],[Type TRANSPORT]:[% répartition segment 2]],2,FALSE))*U370*C370/1000</f>
        <v>20.520280702799997</v>
      </c>
    </row>
    <row r="371" spans="1:22" x14ac:dyDescent="0.3">
      <c r="A371" s="2">
        <v>1395632</v>
      </c>
      <c r="B371" s="12">
        <f>+VLOOKUP(Indicateur[[#This Row],[Numero OT]],[1]Raw_data!$D:$E,2,FALSE)</f>
        <v>44419</v>
      </c>
      <c r="C371" s="2">
        <v>200</v>
      </c>
      <c r="D371" s="2">
        <f t="shared" si="5"/>
        <v>0.2</v>
      </c>
      <c r="E371" s="2" t="s">
        <v>19</v>
      </c>
      <c r="F371" s="3">
        <f>+VLOOKUP(E371,Table1[#All],4,FALSE)</f>
        <v>0.16</v>
      </c>
      <c r="G371" s="3">
        <f>+VLOOKUP(E371,Tableau2[#All],4,FALSE)</f>
        <v>6.7400000000000002E-2</v>
      </c>
      <c r="H371" s="4">
        <f>VLOOKUP(E371,Table1[[#All],[Type TRANSPORT]:[% répartition segment 1]],2,FALSE)</f>
        <v>0.3</v>
      </c>
      <c r="I371" s="4">
        <f>VLOOKUP(E371,Tableau2[[#All],[Type TRANSPORT]:[% répartition segment 2]],2,FALSE)</f>
        <v>0.7</v>
      </c>
      <c r="J371" s="20">
        <f>Indicateur[[#This Row],[% rep S1]]*Indicateur[[#This Row],[Taux segement 1]]*Indicateur[[#This Row],[Poids T]]*Indicateur[[#This Row],[Distance en KM]]</f>
        <v>3.6523680000000001</v>
      </c>
      <c r="K371" s="20">
        <f>+Indicateur[[#This Row],[% rep S2]]*Indicateur[[#This Row],[Taux Segement 2]]*Indicateur[[#This Row],[Poids T]]*Indicateur[[#This Row],[Distance en KM]]</f>
        <v>3.58997338</v>
      </c>
      <c r="L371" s="20">
        <f>+Indicateur[[#This Row],[Bilan CO2 S2]]+Indicateur[[#This Row],[Bilan CO2 S1]]</f>
        <v>7.2423413800000001</v>
      </c>
      <c r="M371" s="21">
        <v>170</v>
      </c>
      <c r="N371" s="5" t="s">
        <v>214</v>
      </c>
      <c r="O371" s="2" t="s">
        <v>11</v>
      </c>
      <c r="P371" s="2" t="s">
        <v>215</v>
      </c>
      <c r="Q371" s="2" t="s">
        <v>128</v>
      </c>
      <c r="R371" s="2" t="s">
        <v>61</v>
      </c>
      <c r="S371" s="2">
        <v>20</v>
      </c>
      <c r="T371" s="2" t="s">
        <v>129</v>
      </c>
      <c r="U371" s="6">
        <v>380.45499999999998</v>
      </c>
      <c r="V371" s="30">
        <f>(VLOOKUP(E371,Table1[#All],4,FALSE)*VLOOKUP(E371,Table1[[#All],[Type TRANSPORT]:[% répartition segment 1]],2,FALSE)+VLOOKUP(E371,Tableau2[#All],4,FALSE)*VLOOKUP(E371,Tableau2[[#All],[Type TRANSPORT]:[% répartition segment 2]],2,FALSE))*U371*C371/1000</f>
        <v>7.2423413799999992</v>
      </c>
    </row>
    <row r="372" spans="1:22" x14ac:dyDescent="0.3">
      <c r="A372" s="2">
        <v>1395637</v>
      </c>
      <c r="B372" s="12">
        <f>+VLOOKUP(Indicateur[[#This Row],[Numero OT]],[1]Raw_data!$D:$E,2,FALSE)</f>
        <v>44419</v>
      </c>
      <c r="C372" s="2">
        <v>200</v>
      </c>
      <c r="D372" s="2">
        <f t="shared" si="5"/>
        <v>0.2</v>
      </c>
      <c r="E372" s="2" t="s">
        <v>19</v>
      </c>
      <c r="F372" s="3">
        <f>+VLOOKUP(E372,Table1[#All],4,FALSE)</f>
        <v>0.16</v>
      </c>
      <c r="G372" s="3">
        <f>+VLOOKUP(E372,Tableau2[#All],4,FALSE)</f>
        <v>6.7400000000000002E-2</v>
      </c>
      <c r="H372" s="4">
        <f>VLOOKUP(E372,Table1[[#All],[Type TRANSPORT]:[% répartition segment 1]],2,FALSE)</f>
        <v>0.3</v>
      </c>
      <c r="I372" s="4">
        <f>VLOOKUP(E372,Tableau2[[#All],[Type TRANSPORT]:[% répartition segment 2]],2,FALSE)</f>
        <v>0.7</v>
      </c>
      <c r="J372" s="20">
        <f>Indicateur[[#This Row],[% rep S1]]*Indicateur[[#This Row],[Taux segement 1]]*Indicateur[[#This Row],[Poids T]]*Indicateur[[#This Row],[Distance en KM]]</f>
        <v>4.9516608000000009</v>
      </c>
      <c r="K372" s="20">
        <f>+Indicateur[[#This Row],[% rep S2]]*Indicateur[[#This Row],[Taux Segement 2]]*Indicateur[[#This Row],[Poids T]]*Indicateur[[#This Row],[Distance en KM]]</f>
        <v>4.8670699280000003</v>
      </c>
      <c r="L372" s="20">
        <f>+Indicateur[[#This Row],[Bilan CO2 S2]]+Indicateur[[#This Row],[Bilan CO2 S1]]</f>
        <v>9.818730728000002</v>
      </c>
      <c r="M372" s="21">
        <v>182</v>
      </c>
      <c r="N372" s="5" t="s">
        <v>214</v>
      </c>
      <c r="O372" s="2" t="s">
        <v>11</v>
      </c>
      <c r="P372" s="2" t="s">
        <v>215</v>
      </c>
      <c r="Q372" s="2" t="s">
        <v>153</v>
      </c>
      <c r="R372" s="2" t="s">
        <v>154</v>
      </c>
      <c r="S372" s="2">
        <v>15</v>
      </c>
      <c r="T372" s="2" t="s">
        <v>155</v>
      </c>
      <c r="U372" s="6">
        <v>515.798</v>
      </c>
      <c r="V372" s="30">
        <f>(VLOOKUP(E372,Table1[#All],4,FALSE)*VLOOKUP(E372,Table1[[#All],[Type TRANSPORT]:[% répartition segment 1]],2,FALSE)+VLOOKUP(E372,Tableau2[#All],4,FALSE)*VLOOKUP(E372,Tableau2[[#All],[Type TRANSPORT]:[% répartition segment 2]],2,FALSE))*U372*C372/1000</f>
        <v>9.8187307280000002</v>
      </c>
    </row>
    <row r="373" spans="1:22" x14ac:dyDescent="0.3">
      <c r="A373" s="2">
        <v>1395861</v>
      </c>
      <c r="B373" s="12">
        <f>+VLOOKUP(Indicateur[[#This Row],[Numero OT]],[1]Raw_data!$D:$E,2,FALSE)</f>
        <v>44420</v>
      </c>
      <c r="C373" s="2">
        <v>290</v>
      </c>
      <c r="D373" s="2">
        <f t="shared" si="5"/>
        <v>0.28999999999999998</v>
      </c>
      <c r="E373" s="2" t="s">
        <v>19</v>
      </c>
      <c r="F373" s="3">
        <f>+VLOOKUP(E373,Table1[#All],4,FALSE)</f>
        <v>0.16</v>
      </c>
      <c r="G373" s="3">
        <f>+VLOOKUP(E373,Tableau2[#All],4,FALSE)</f>
        <v>6.7400000000000002E-2</v>
      </c>
      <c r="H373" s="4">
        <f>VLOOKUP(E373,Table1[[#All],[Type TRANSPORT]:[% répartition segment 1]],2,FALSE)</f>
        <v>0.3</v>
      </c>
      <c r="I373" s="4">
        <f>VLOOKUP(E373,Tableau2[[#All],[Type TRANSPORT]:[% répartition segment 2]],2,FALSE)</f>
        <v>0.7</v>
      </c>
      <c r="J373" s="20">
        <f>Indicateur[[#This Row],[% rep S1]]*Indicateur[[#This Row],[Taux segement 1]]*Indicateur[[#This Row],[Poids T]]*Indicateur[[#This Row],[Distance en KM]]</f>
        <v>3.4880596800000001</v>
      </c>
      <c r="K373" s="20">
        <f>+Indicateur[[#This Row],[% rep S2]]*Indicateur[[#This Row],[Taux Segement 2]]*Indicateur[[#This Row],[Poids T]]*Indicateur[[#This Row],[Distance en KM]]</f>
        <v>3.4284719937999997</v>
      </c>
      <c r="L373" s="20">
        <f>+Indicateur[[#This Row],[Bilan CO2 S2]]+Indicateur[[#This Row],[Bilan CO2 S1]]</f>
        <v>6.9165316737999998</v>
      </c>
      <c r="M373" s="21">
        <v>92</v>
      </c>
      <c r="N373" s="5" t="s">
        <v>214</v>
      </c>
      <c r="O373" s="2" t="s">
        <v>11</v>
      </c>
      <c r="P373" s="2" t="s">
        <v>215</v>
      </c>
      <c r="Q373" s="2" t="s">
        <v>234</v>
      </c>
      <c r="R373" s="2" t="s">
        <v>114</v>
      </c>
      <c r="S373" s="2">
        <v>14</v>
      </c>
      <c r="T373" s="2" t="s">
        <v>235</v>
      </c>
      <c r="U373" s="6">
        <v>250.57900000000001</v>
      </c>
      <c r="V373" s="30">
        <f>(VLOOKUP(E373,Table1[#All],4,FALSE)*VLOOKUP(E373,Table1[[#All],[Type TRANSPORT]:[% répartition segment 1]],2,FALSE)+VLOOKUP(E373,Tableau2[#All],4,FALSE)*VLOOKUP(E373,Tableau2[[#All],[Type TRANSPORT]:[% répartition segment 2]],2,FALSE))*U373*C373/1000</f>
        <v>6.9165316737999998</v>
      </c>
    </row>
    <row r="374" spans="1:22" x14ac:dyDescent="0.3">
      <c r="A374" s="2">
        <v>1395727</v>
      </c>
      <c r="B374" s="12">
        <f>+VLOOKUP(Indicateur[[#This Row],[Numero OT]],[1]Raw_data!$D:$E,2,FALSE)</f>
        <v>44420</v>
      </c>
      <c r="C374" s="2">
        <v>300</v>
      </c>
      <c r="D374" s="2">
        <f t="shared" si="5"/>
        <v>0.3</v>
      </c>
      <c r="E374" s="2" t="s">
        <v>19</v>
      </c>
      <c r="F374" s="3">
        <f>+VLOOKUP(E374,Table1[#All],4,FALSE)</f>
        <v>0.16</v>
      </c>
      <c r="G374" s="3">
        <f>+VLOOKUP(E374,Tableau2[#All],4,FALSE)</f>
        <v>6.7400000000000002E-2</v>
      </c>
      <c r="H374" s="4">
        <f>VLOOKUP(E374,Table1[[#All],[Type TRANSPORT]:[% répartition segment 1]],2,FALSE)</f>
        <v>0.3</v>
      </c>
      <c r="I374" s="4">
        <f>VLOOKUP(E374,Tableau2[[#All],[Type TRANSPORT]:[% répartition segment 2]],2,FALSE)</f>
        <v>0.7</v>
      </c>
      <c r="J374" s="20">
        <f>Indicateur[[#This Row],[% rep S1]]*Indicateur[[#This Row],[Taux segement 1]]*Indicateur[[#This Row],[Poids T]]*Indicateur[[#This Row],[Distance en KM]]</f>
        <v>3.5826767999999998</v>
      </c>
      <c r="K374" s="20">
        <f>+Indicateur[[#This Row],[% rep S2]]*Indicateur[[#This Row],[Taux Segement 2]]*Indicateur[[#This Row],[Poids T]]*Indicateur[[#This Row],[Distance en KM]]</f>
        <v>3.5214727379999999</v>
      </c>
      <c r="L374" s="20">
        <f>+Indicateur[[#This Row],[Bilan CO2 S2]]+Indicateur[[#This Row],[Bilan CO2 S1]]</f>
        <v>7.1041495379999997</v>
      </c>
      <c r="M374" s="21">
        <v>132</v>
      </c>
      <c r="N374" s="5" t="s">
        <v>214</v>
      </c>
      <c r="O374" s="2" t="s">
        <v>11</v>
      </c>
      <c r="P374" s="2" t="s">
        <v>215</v>
      </c>
      <c r="Q374" s="2" t="s">
        <v>148</v>
      </c>
      <c r="R374" s="2" t="s">
        <v>126</v>
      </c>
      <c r="S374" s="2">
        <v>12</v>
      </c>
      <c r="T374" s="2" t="s">
        <v>149</v>
      </c>
      <c r="U374" s="6">
        <v>248.797</v>
      </c>
      <c r="V374" s="30">
        <f>(VLOOKUP(E374,Table1[#All],4,FALSE)*VLOOKUP(E374,Table1[[#All],[Type TRANSPORT]:[% répartition segment 1]],2,FALSE)+VLOOKUP(E374,Tableau2[#All],4,FALSE)*VLOOKUP(E374,Tableau2[[#All],[Type TRANSPORT]:[% répartition segment 2]],2,FALSE))*U374*C374/1000</f>
        <v>7.1041495379999997</v>
      </c>
    </row>
    <row r="375" spans="1:22" x14ac:dyDescent="0.3">
      <c r="A375" s="2">
        <v>1395725</v>
      </c>
      <c r="B375" s="12">
        <f>+VLOOKUP(Indicateur[[#This Row],[Numero OT]],[1]Raw_data!$D:$E,2,FALSE)</f>
        <v>44420</v>
      </c>
      <c r="C375" s="2">
        <v>95</v>
      </c>
      <c r="D375" s="2">
        <f t="shared" si="5"/>
        <v>9.5000000000000001E-2</v>
      </c>
      <c r="E375" s="2" t="s">
        <v>6</v>
      </c>
      <c r="F375" s="3">
        <f>+VLOOKUP(E375,Table1[#All],4,FALSE)</f>
        <v>0.16</v>
      </c>
      <c r="G375" s="3">
        <f>+VLOOKUP(E375,Tableau2[#All],4,FALSE)</f>
        <v>6.7400000000000002E-2</v>
      </c>
      <c r="H375" s="4">
        <f>VLOOKUP(E375,Table1[[#All],[Type TRANSPORT]:[% répartition segment 1]],2,FALSE)</f>
        <v>0.3</v>
      </c>
      <c r="I375" s="4">
        <f>VLOOKUP(E375,Tableau2[[#All],[Type TRANSPORT]:[% répartition segment 2]],2,FALSE)</f>
        <v>0.7</v>
      </c>
      <c r="J375" s="20">
        <f>Indicateur[[#This Row],[% rep S1]]*Indicateur[[#This Row],[Taux segement 1]]*Indicateur[[#This Row],[Poids T]]*Indicateur[[#This Row],[Distance en KM]]</f>
        <v>2.4582777600000001</v>
      </c>
      <c r="K375" s="20">
        <f>+Indicateur[[#This Row],[% rep S2]]*Indicateur[[#This Row],[Taux Segement 2]]*Indicateur[[#This Row],[Poids T]]*Indicateur[[#This Row],[Distance en KM]]</f>
        <v>2.4162821816000002</v>
      </c>
      <c r="L375" s="20">
        <f>+Indicateur[[#This Row],[Bilan CO2 S2]]+Indicateur[[#This Row],[Bilan CO2 S1]]</f>
        <v>4.8745599416000003</v>
      </c>
      <c r="M375" s="21">
        <v>245</v>
      </c>
      <c r="N375" s="5" t="s">
        <v>214</v>
      </c>
      <c r="O375" s="2" t="s">
        <v>11</v>
      </c>
      <c r="P375" s="2" t="s">
        <v>215</v>
      </c>
      <c r="Q375" s="2" t="s">
        <v>305</v>
      </c>
      <c r="R375" s="2" t="s">
        <v>306</v>
      </c>
      <c r="S375" s="2">
        <v>13</v>
      </c>
      <c r="T375" s="2" t="s">
        <v>307</v>
      </c>
      <c r="U375" s="6">
        <v>539.096</v>
      </c>
      <c r="V375" s="30">
        <f>(VLOOKUP(E375,Table1[#All],4,FALSE)*VLOOKUP(E375,Table1[[#All],[Type TRANSPORT]:[% répartition segment 1]],2,FALSE)+VLOOKUP(E375,Tableau2[#All],4,FALSE)*VLOOKUP(E375,Tableau2[[#All],[Type TRANSPORT]:[% répartition segment 2]],2,FALSE))*U375*C375/1000</f>
        <v>4.8745599416000003</v>
      </c>
    </row>
    <row r="376" spans="1:22" x14ac:dyDescent="0.3">
      <c r="A376" s="2">
        <v>1395860</v>
      </c>
      <c r="B376" s="12">
        <f>+VLOOKUP(Indicateur[[#This Row],[Numero OT]],[1]Raw_data!$D:$E,2,FALSE)</f>
        <v>44420</v>
      </c>
      <c r="C376" s="2">
        <v>150</v>
      </c>
      <c r="D376" s="2">
        <f t="shared" si="5"/>
        <v>0.15</v>
      </c>
      <c r="E376" s="2" t="s">
        <v>13</v>
      </c>
      <c r="F376" s="3">
        <f>+VLOOKUP(E376,Table1[#All],4,FALSE)</f>
        <v>0.24099999999999999</v>
      </c>
      <c r="G376" s="3">
        <v>0.24099999999999999</v>
      </c>
      <c r="H376" s="4">
        <f>VLOOKUP(E376,Table1[[#All],[Type TRANSPORT]:[% répartition segment 1]],2,FALSE)</f>
        <v>1</v>
      </c>
      <c r="I376" s="4">
        <f>VLOOKUP(E376,Tableau2[[#All],[Type TRANSPORT]:[% répartition segment 2]],2,FALSE)</f>
        <v>0</v>
      </c>
      <c r="J376" s="20">
        <f>Indicateur[[#This Row],[% rep S1]]*Indicateur[[#This Row],[Taux segement 1]]*Indicateur[[#This Row],[Poids T]]*Indicateur[[#This Row],[Distance en KM]]</f>
        <v>1.2322088999999998</v>
      </c>
      <c r="K376" s="20">
        <f>+Indicateur[[#This Row],[% rep S2]]*Indicateur[[#This Row],[Taux Segement 2]]*Indicateur[[#This Row],[Poids T]]*Indicateur[[#This Row],[Distance en KM]]</f>
        <v>0</v>
      </c>
      <c r="L376" s="20">
        <f>+Indicateur[[#This Row],[Bilan CO2 S2]]+Indicateur[[#This Row],[Bilan CO2 S1]]</f>
        <v>1.2322088999999998</v>
      </c>
      <c r="M376" s="21">
        <v>80</v>
      </c>
      <c r="N376" s="5" t="s">
        <v>214</v>
      </c>
      <c r="O376" s="2" t="s">
        <v>11</v>
      </c>
      <c r="P376" s="2" t="s">
        <v>215</v>
      </c>
      <c r="Q376" s="2" t="s">
        <v>135</v>
      </c>
      <c r="R376" s="2" t="s">
        <v>136</v>
      </c>
      <c r="S376" s="2">
        <v>20</v>
      </c>
      <c r="T376" s="2" t="s">
        <v>137</v>
      </c>
      <c r="U376" s="6">
        <v>34.085999999999999</v>
      </c>
      <c r="V376" s="30">
        <f>(VLOOKUP(E376,Table1[#All],4,FALSE)*VLOOKUP(E376,Table1[[#All],[Type TRANSPORT]:[% répartition segment 1]],2,FALSE)+VLOOKUP(E376,Tableau2[#All],4,FALSE)*VLOOKUP(E376,Tableau2[[#All],[Type TRANSPORT]:[% répartition segment 2]],2,FALSE))*U376*C376/1000</f>
        <v>1.2322088999999998</v>
      </c>
    </row>
    <row r="377" spans="1:22" x14ac:dyDescent="0.3">
      <c r="A377" s="2">
        <v>1395532</v>
      </c>
      <c r="B377" s="12">
        <f>+VLOOKUP(Indicateur[[#This Row],[Numero OT]],[1]Raw_data!$D:$E,2,FALSE)</f>
        <v>44421</v>
      </c>
      <c r="C377" s="2">
        <v>800</v>
      </c>
      <c r="D377" s="2">
        <f t="shared" si="5"/>
        <v>0.8</v>
      </c>
      <c r="E377" s="2" t="s">
        <v>19</v>
      </c>
      <c r="F377" s="3">
        <f>+VLOOKUP(E377,Table1[#All],4,FALSE)</f>
        <v>0.16</v>
      </c>
      <c r="G377" s="3">
        <f>+VLOOKUP(E377,Tableau2[#All],4,FALSE)</f>
        <v>6.7400000000000002E-2</v>
      </c>
      <c r="H377" s="4">
        <f>VLOOKUP(E377,Table1[[#All],[Type TRANSPORT]:[% répartition segment 1]],2,FALSE)</f>
        <v>0.3</v>
      </c>
      <c r="I377" s="4">
        <f>VLOOKUP(E377,Tableau2[[#All],[Type TRANSPORT]:[% répartition segment 2]],2,FALSE)</f>
        <v>0.7</v>
      </c>
      <c r="J377" s="20">
        <f>Indicateur[[#This Row],[% rep S1]]*Indicateur[[#This Row],[Taux segement 1]]*Indicateur[[#This Row],[Poids T]]*Indicateur[[#This Row],[Distance en KM]]</f>
        <v>19.832601600000004</v>
      </c>
      <c r="K377" s="20">
        <f>+Indicateur[[#This Row],[% rep S2]]*Indicateur[[#This Row],[Taux Segement 2]]*Indicateur[[#This Row],[Poids T]]*Indicateur[[#This Row],[Distance en KM]]</f>
        <v>19.493794656000002</v>
      </c>
      <c r="L377" s="20">
        <f>+Indicateur[[#This Row],[Bilan CO2 S2]]+Indicateur[[#This Row],[Bilan CO2 S1]]</f>
        <v>39.32639625600001</v>
      </c>
      <c r="M377" s="21">
        <v>253</v>
      </c>
      <c r="N377" s="5" t="s">
        <v>175</v>
      </c>
      <c r="O377" s="2" t="s">
        <v>154</v>
      </c>
      <c r="P377" s="2" t="s">
        <v>174</v>
      </c>
      <c r="Q377" s="2" t="s">
        <v>10</v>
      </c>
      <c r="R377" s="2" t="s">
        <v>11</v>
      </c>
      <c r="S377" s="2">
        <v>12</v>
      </c>
      <c r="T377" s="2" t="s">
        <v>12</v>
      </c>
      <c r="U377" s="6">
        <v>516.47400000000005</v>
      </c>
      <c r="V377" s="30">
        <f>(VLOOKUP(E377,Table1[#All],4,FALSE)*VLOOKUP(E377,Table1[[#All],[Type TRANSPORT]:[% répartition segment 1]],2,FALSE)+VLOOKUP(E377,Tableau2[#All],4,FALSE)*VLOOKUP(E377,Tableau2[[#All],[Type TRANSPORT]:[% répartition segment 2]],2,FALSE))*U377*C377/1000</f>
        <v>39.32639625600001</v>
      </c>
    </row>
    <row r="378" spans="1:22" x14ac:dyDescent="0.3">
      <c r="A378" s="2">
        <v>1395822</v>
      </c>
      <c r="B378" s="12">
        <f>+VLOOKUP(Indicateur[[#This Row],[Numero OT]],[1]Raw_data!$D:$E,2,FALSE)</f>
        <v>44424</v>
      </c>
      <c r="C378" s="2">
        <v>300</v>
      </c>
      <c r="D378" s="2">
        <f t="shared" si="5"/>
        <v>0.3</v>
      </c>
      <c r="E378" s="2" t="s">
        <v>6</v>
      </c>
      <c r="F378" s="3">
        <f>+VLOOKUP(E378,Table1[#All],4,FALSE)</f>
        <v>0.16</v>
      </c>
      <c r="G378" s="3">
        <f>+VLOOKUP(E378,Tableau2[#All],4,FALSE)</f>
        <v>6.7400000000000002E-2</v>
      </c>
      <c r="H378" s="4">
        <f>VLOOKUP(E378,Table1[[#All],[Type TRANSPORT]:[% répartition segment 1]],2,FALSE)</f>
        <v>0.3</v>
      </c>
      <c r="I378" s="4">
        <f>VLOOKUP(E378,Tableau2[[#All],[Type TRANSPORT]:[% répartition segment 2]],2,FALSE)</f>
        <v>0.7</v>
      </c>
      <c r="J378" s="20">
        <f>Indicateur[[#This Row],[% rep S1]]*Indicateur[[#This Row],[Taux segement 1]]*Indicateur[[#This Row],[Poids T]]*Indicateur[[#This Row],[Distance en KM]]</f>
        <v>5.4804383999999997</v>
      </c>
      <c r="K378" s="20">
        <f>+Indicateur[[#This Row],[% rep S2]]*Indicateur[[#This Row],[Taux Segement 2]]*Indicateur[[#This Row],[Poids T]]*Indicateur[[#This Row],[Distance en KM]]</f>
        <v>5.386814244</v>
      </c>
      <c r="L378" s="20">
        <f>+Indicateur[[#This Row],[Bilan CO2 S2]]+Indicateur[[#This Row],[Bilan CO2 S1]]</f>
        <v>10.867252644000001</v>
      </c>
      <c r="M378" s="21">
        <v>166</v>
      </c>
      <c r="N378" s="5" t="s">
        <v>60</v>
      </c>
      <c r="O378" s="2" t="s">
        <v>61</v>
      </c>
      <c r="P378" s="2" t="s">
        <v>62</v>
      </c>
      <c r="Q378" s="2" t="s">
        <v>10</v>
      </c>
      <c r="R378" s="2" t="s">
        <v>11</v>
      </c>
      <c r="S378" s="2">
        <v>12</v>
      </c>
      <c r="T378" s="2" t="s">
        <v>12</v>
      </c>
      <c r="U378" s="6">
        <v>380.58600000000001</v>
      </c>
      <c r="V378" s="30">
        <f>(VLOOKUP(E378,Table1[#All],4,FALSE)*VLOOKUP(E378,Table1[[#All],[Type TRANSPORT]:[% répartition segment 1]],2,FALSE)+VLOOKUP(E378,Tableau2[#All],4,FALSE)*VLOOKUP(E378,Tableau2[[#All],[Type TRANSPORT]:[% répartition segment 2]],2,FALSE))*U378*C378/1000</f>
        <v>10.867252644000001</v>
      </c>
    </row>
    <row r="379" spans="1:22" x14ac:dyDescent="0.3">
      <c r="A379" s="2">
        <v>1396137</v>
      </c>
      <c r="B379" s="12">
        <f>+VLOOKUP(Indicateur[[#This Row],[Numero OT]],[1]Raw_data!$D:$E,2,FALSE)</f>
        <v>44425</v>
      </c>
      <c r="C379" s="2">
        <v>300</v>
      </c>
      <c r="D379" s="2">
        <f t="shared" si="5"/>
        <v>0.3</v>
      </c>
      <c r="E379" s="2" t="s">
        <v>6</v>
      </c>
      <c r="F379" s="3">
        <f>+VLOOKUP(E379,Table1[#All],4,FALSE)</f>
        <v>0.16</v>
      </c>
      <c r="G379" s="3">
        <f>+VLOOKUP(E379,Tableau2[#All],4,FALSE)</f>
        <v>6.7400000000000002E-2</v>
      </c>
      <c r="H379" s="4">
        <f>VLOOKUP(E379,Table1[[#All],[Type TRANSPORT]:[% répartition segment 1]],2,FALSE)</f>
        <v>0.3</v>
      </c>
      <c r="I379" s="4">
        <f>VLOOKUP(E379,Tableau2[[#All],[Type TRANSPORT]:[% répartition segment 2]],2,FALSE)</f>
        <v>0.7</v>
      </c>
      <c r="J379" s="20">
        <f>Indicateur[[#This Row],[% rep S1]]*Indicateur[[#This Row],[Taux segement 1]]*Indicateur[[#This Row],[Poids T]]*Indicateur[[#This Row],[Distance en KM]]</f>
        <v>3.6276336000000002</v>
      </c>
      <c r="K379" s="20">
        <f>+Indicateur[[#This Row],[% rep S2]]*Indicateur[[#This Row],[Taux Segement 2]]*Indicateur[[#This Row],[Poids T]]*Indicateur[[#This Row],[Distance en KM]]</f>
        <v>3.565661526</v>
      </c>
      <c r="L379" s="20">
        <f>+Indicateur[[#This Row],[Bilan CO2 S2]]+Indicateur[[#This Row],[Bilan CO2 S1]]</f>
        <v>7.1932951260000006</v>
      </c>
      <c r="M379" s="21">
        <v>125</v>
      </c>
      <c r="N379" s="5" t="s">
        <v>113</v>
      </c>
      <c r="O379" s="2" t="s">
        <v>114</v>
      </c>
      <c r="P379" s="2" t="s">
        <v>115</v>
      </c>
      <c r="Q379" s="2" t="s">
        <v>10</v>
      </c>
      <c r="R379" s="2" t="s">
        <v>11</v>
      </c>
      <c r="S379" s="2">
        <v>12</v>
      </c>
      <c r="T379" s="2" t="s">
        <v>12</v>
      </c>
      <c r="U379" s="6">
        <v>251.91900000000001</v>
      </c>
      <c r="V379" s="30">
        <f>(VLOOKUP(E379,Table1[#All],4,FALSE)*VLOOKUP(E379,Table1[[#All],[Type TRANSPORT]:[% répartition segment 1]],2,FALSE)+VLOOKUP(E379,Tableau2[#All],4,FALSE)*VLOOKUP(E379,Tableau2[[#All],[Type TRANSPORT]:[% répartition segment 2]],2,FALSE))*U379*C379/1000</f>
        <v>7.1932951259999998</v>
      </c>
    </row>
    <row r="380" spans="1:22" x14ac:dyDescent="0.3">
      <c r="A380" s="2">
        <v>1396367</v>
      </c>
      <c r="B380" s="12">
        <f>+VLOOKUP(Indicateur[[#This Row],[Numero OT]],[1]Raw_data!$D:$E,2,FALSE)</f>
        <v>44425</v>
      </c>
      <c r="C380" s="2">
        <v>300</v>
      </c>
      <c r="D380" s="2">
        <f t="shared" si="5"/>
        <v>0.3</v>
      </c>
      <c r="E380" s="2" t="s">
        <v>19</v>
      </c>
      <c r="F380" s="3">
        <f>+VLOOKUP(E380,Table1[#All],4,FALSE)</f>
        <v>0.16</v>
      </c>
      <c r="G380" s="3">
        <f>+VLOOKUP(E380,Tableau2[#All],4,FALSE)</f>
        <v>6.7400000000000002E-2</v>
      </c>
      <c r="H380" s="4">
        <f>VLOOKUP(E380,Table1[[#All],[Type TRANSPORT]:[% répartition segment 1]],2,FALSE)</f>
        <v>0.3</v>
      </c>
      <c r="I380" s="4">
        <f>VLOOKUP(E380,Tableau2[[#All],[Type TRANSPORT]:[% répartition segment 2]],2,FALSE)</f>
        <v>0.7</v>
      </c>
      <c r="J380" s="20">
        <f>Indicateur[[#This Row],[% rep S1]]*Indicateur[[#This Row],[Taux segement 1]]*Indicateur[[#This Row],[Poids T]]*Indicateur[[#This Row],[Distance en KM]]</f>
        <v>4.0103568000000003</v>
      </c>
      <c r="K380" s="20">
        <f>+Indicateur[[#This Row],[% rep S2]]*Indicateur[[#This Row],[Taux Segement 2]]*Indicateur[[#This Row],[Poids T]]*Indicateur[[#This Row],[Distance en KM]]</f>
        <v>3.9418465380000001</v>
      </c>
      <c r="L380" s="20">
        <f>+Indicateur[[#This Row],[Bilan CO2 S2]]+Indicateur[[#This Row],[Bilan CO2 S1]]</f>
        <v>7.9522033380000003</v>
      </c>
      <c r="M380" s="21">
        <v>131</v>
      </c>
      <c r="N380" s="5" t="s">
        <v>168</v>
      </c>
      <c r="O380" s="2" t="s">
        <v>151</v>
      </c>
      <c r="P380" s="2" t="s">
        <v>169</v>
      </c>
      <c r="Q380" s="2" t="s">
        <v>10</v>
      </c>
      <c r="R380" s="2" t="s">
        <v>11</v>
      </c>
      <c r="S380" s="2">
        <v>12</v>
      </c>
      <c r="T380" s="2" t="s">
        <v>12</v>
      </c>
      <c r="U380" s="6">
        <v>278.49700000000001</v>
      </c>
      <c r="V380" s="30">
        <f>(VLOOKUP(E380,Table1[#All],4,FALSE)*VLOOKUP(E380,Table1[[#All],[Type TRANSPORT]:[% répartition segment 1]],2,FALSE)+VLOOKUP(E380,Tableau2[#All],4,FALSE)*VLOOKUP(E380,Tableau2[[#All],[Type TRANSPORT]:[% répartition segment 2]],2,FALSE))*U380*C380/1000</f>
        <v>7.9522033380000003</v>
      </c>
    </row>
    <row r="381" spans="1:22" x14ac:dyDescent="0.3">
      <c r="A381" s="2">
        <v>1396870</v>
      </c>
      <c r="B381" s="12">
        <f>+VLOOKUP(Indicateur[[#This Row],[Numero OT]],[1]Raw_data!$D:$E,2,FALSE)</f>
        <v>44425</v>
      </c>
      <c r="C381" s="2">
        <v>135</v>
      </c>
      <c r="D381" s="2">
        <f t="shared" si="5"/>
        <v>0.13500000000000001</v>
      </c>
      <c r="E381" s="2" t="s">
        <v>19</v>
      </c>
      <c r="F381" s="3">
        <f>+VLOOKUP(E381,Table1[#All],4,FALSE)</f>
        <v>0.16</v>
      </c>
      <c r="G381" s="3">
        <f>+VLOOKUP(E381,Tableau2[#All],4,FALSE)</f>
        <v>6.7400000000000002E-2</v>
      </c>
      <c r="H381" s="4">
        <f>VLOOKUP(E381,Table1[[#All],[Type TRANSPORT]:[% répartition segment 1]],2,FALSE)</f>
        <v>0.3</v>
      </c>
      <c r="I381" s="4">
        <f>VLOOKUP(E381,Tableau2[[#All],[Type TRANSPORT]:[% répartition segment 2]],2,FALSE)</f>
        <v>0.7</v>
      </c>
      <c r="J381" s="20">
        <f>Indicateur[[#This Row],[% rep S1]]*Indicateur[[#This Row],[Taux segement 1]]*Indicateur[[#This Row],[Poids T]]*Indicateur[[#This Row],[Distance en KM]]</f>
        <v>1.7247556800000001</v>
      </c>
      <c r="K381" s="20">
        <f>+Indicateur[[#This Row],[% rep S2]]*Indicateur[[#This Row],[Taux Segement 2]]*Indicateur[[#This Row],[Poids T]]*Indicateur[[#This Row],[Distance en KM]]</f>
        <v>1.6952911038</v>
      </c>
      <c r="L381" s="20">
        <f>+Indicateur[[#This Row],[Bilan CO2 S2]]+Indicateur[[#This Row],[Bilan CO2 S1]]</f>
        <v>3.4200467838000002</v>
      </c>
      <c r="M381" s="21">
        <v>95</v>
      </c>
      <c r="N381" s="5" t="s">
        <v>214</v>
      </c>
      <c r="O381" s="2" t="s">
        <v>11</v>
      </c>
      <c r="P381" s="2" t="s">
        <v>215</v>
      </c>
      <c r="Q381" s="2" t="s">
        <v>26</v>
      </c>
      <c r="R381" s="2" t="s">
        <v>27</v>
      </c>
      <c r="S381" s="2">
        <v>12</v>
      </c>
      <c r="T381" s="2" t="s">
        <v>28</v>
      </c>
      <c r="U381" s="6">
        <v>266.166</v>
      </c>
      <c r="V381" s="30">
        <f>(VLOOKUP(E381,Table1[#All],4,FALSE)*VLOOKUP(E381,Table1[[#All],[Type TRANSPORT]:[% répartition segment 1]],2,FALSE)+VLOOKUP(E381,Tableau2[#All],4,FALSE)*VLOOKUP(E381,Tableau2[[#All],[Type TRANSPORT]:[% répartition segment 2]],2,FALSE))*U381*C381/1000</f>
        <v>3.4200467838000002</v>
      </c>
    </row>
    <row r="382" spans="1:22" x14ac:dyDescent="0.3">
      <c r="A382" s="2">
        <v>1396873</v>
      </c>
      <c r="B382" s="12">
        <f>+VLOOKUP(Indicateur[[#This Row],[Numero OT]],[1]Raw_data!$D:$E,2,FALSE)</f>
        <v>44425</v>
      </c>
      <c r="C382" s="2">
        <v>175</v>
      </c>
      <c r="D382" s="2">
        <f t="shared" si="5"/>
        <v>0.17499999999999999</v>
      </c>
      <c r="E382" s="2" t="s">
        <v>19</v>
      </c>
      <c r="F382" s="3">
        <f>+VLOOKUP(E382,Table1[#All],4,FALSE)</f>
        <v>0.16</v>
      </c>
      <c r="G382" s="3">
        <f>+VLOOKUP(E382,Tableau2[#All],4,FALSE)</f>
        <v>6.7400000000000002E-2</v>
      </c>
      <c r="H382" s="4">
        <f>VLOOKUP(E382,Table1[[#All],[Type TRANSPORT]:[% répartition segment 1]],2,FALSE)</f>
        <v>0.3</v>
      </c>
      <c r="I382" s="4">
        <f>VLOOKUP(E382,Tableau2[[#All],[Type TRANSPORT]:[% répartition segment 2]],2,FALSE)</f>
        <v>0.7</v>
      </c>
      <c r="J382" s="20">
        <f>Indicateur[[#This Row],[% rep S1]]*Indicateur[[#This Row],[Taux segement 1]]*Indicateur[[#This Row],[Poids T]]*Indicateur[[#This Row],[Distance en KM]]</f>
        <v>2.3503115999999995</v>
      </c>
      <c r="K382" s="20">
        <f>+Indicateur[[#This Row],[% rep S2]]*Indicateur[[#This Row],[Taux Segement 2]]*Indicateur[[#This Row],[Poids T]]*Indicateur[[#This Row],[Distance en KM]]</f>
        <v>2.3101604434999996</v>
      </c>
      <c r="L382" s="20">
        <f>+Indicateur[[#This Row],[Bilan CO2 S2]]+Indicateur[[#This Row],[Bilan CO2 S1]]</f>
        <v>4.6604720434999987</v>
      </c>
      <c r="M382" s="21">
        <v>105</v>
      </c>
      <c r="N382" s="5" t="s">
        <v>214</v>
      </c>
      <c r="O382" s="2" t="s">
        <v>11</v>
      </c>
      <c r="P382" s="2" t="s">
        <v>215</v>
      </c>
      <c r="Q382" s="2" t="s">
        <v>104</v>
      </c>
      <c r="R382" s="2" t="s">
        <v>24</v>
      </c>
      <c r="S382" s="2">
        <v>12</v>
      </c>
      <c r="T382" s="2" t="s">
        <v>105</v>
      </c>
      <c r="U382" s="6">
        <v>279.79899999999998</v>
      </c>
      <c r="V382" s="30">
        <f>(VLOOKUP(E382,Table1[#All],4,FALSE)*VLOOKUP(E382,Table1[[#All],[Type TRANSPORT]:[% répartition segment 1]],2,FALSE)+VLOOKUP(E382,Tableau2[#All],4,FALSE)*VLOOKUP(E382,Tableau2[[#All],[Type TRANSPORT]:[% répartition segment 2]],2,FALSE))*U382*C382/1000</f>
        <v>4.6604720434999996</v>
      </c>
    </row>
    <row r="383" spans="1:22" x14ac:dyDescent="0.3">
      <c r="A383" s="2">
        <v>1396369</v>
      </c>
      <c r="B383" s="12">
        <f>+VLOOKUP(Indicateur[[#This Row],[Numero OT]],[1]Raw_data!$D:$E,2,FALSE)</f>
        <v>44426</v>
      </c>
      <c r="C383" s="2">
        <v>300</v>
      </c>
      <c r="D383" s="2">
        <f t="shared" si="5"/>
        <v>0.3</v>
      </c>
      <c r="E383" s="2" t="s">
        <v>19</v>
      </c>
      <c r="F383" s="3">
        <f>+VLOOKUP(E383,Table1[#All],4,FALSE)</f>
        <v>0.16</v>
      </c>
      <c r="G383" s="3">
        <f>+VLOOKUP(E383,Tableau2[#All],4,FALSE)</f>
        <v>6.7400000000000002E-2</v>
      </c>
      <c r="H383" s="4">
        <f>VLOOKUP(E383,Table1[[#All],[Type TRANSPORT]:[% répartition segment 1]],2,FALSE)</f>
        <v>0.3</v>
      </c>
      <c r="I383" s="4">
        <f>VLOOKUP(E383,Tableau2[[#All],[Type TRANSPORT]:[% répartition segment 2]],2,FALSE)</f>
        <v>0.7</v>
      </c>
      <c r="J383" s="20">
        <f>Indicateur[[#This Row],[% rep S1]]*Indicateur[[#This Row],[Taux segement 1]]*Indicateur[[#This Row],[Poids T]]*Indicateur[[#This Row],[Distance en KM]]</f>
        <v>4.0052879999999993</v>
      </c>
      <c r="K383" s="20">
        <f>+Indicateur[[#This Row],[% rep S2]]*Indicateur[[#This Row],[Taux Segement 2]]*Indicateur[[#This Row],[Poids T]]*Indicateur[[#This Row],[Distance en KM]]</f>
        <v>3.9368643299999997</v>
      </c>
      <c r="L383" s="20">
        <f>+Indicateur[[#This Row],[Bilan CO2 S2]]+Indicateur[[#This Row],[Bilan CO2 S1]]</f>
        <v>7.942152329999999</v>
      </c>
      <c r="M383" s="21">
        <v>158</v>
      </c>
      <c r="N383" s="5" t="s">
        <v>23</v>
      </c>
      <c r="O383" s="2" t="s">
        <v>24</v>
      </c>
      <c r="P383" s="2" t="s">
        <v>25</v>
      </c>
      <c r="Q383" s="2" t="s">
        <v>10</v>
      </c>
      <c r="R383" s="2" t="s">
        <v>11</v>
      </c>
      <c r="S383" s="2">
        <v>12</v>
      </c>
      <c r="T383" s="2" t="s">
        <v>12</v>
      </c>
      <c r="U383" s="6">
        <v>278.14499999999998</v>
      </c>
      <c r="V383" s="30">
        <f>(VLOOKUP(E383,Table1[#All],4,FALSE)*VLOOKUP(E383,Table1[[#All],[Type TRANSPORT]:[% répartition segment 1]],2,FALSE)+VLOOKUP(E383,Tableau2[#All],4,FALSE)*VLOOKUP(E383,Tableau2[[#All],[Type TRANSPORT]:[% répartition segment 2]],2,FALSE))*U383*C383/1000</f>
        <v>7.942152329999999</v>
      </c>
    </row>
    <row r="384" spans="1:22" x14ac:dyDescent="0.3">
      <c r="A384" s="2">
        <v>1396913</v>
      </c>
      <c r="B384" s="12">
        <f>+VLOOKUP(Indicateur[[#This Row],[Numero OT]],[1]Raw_data!$D:$E,2,FALSE)</f>
        <v>44426</v>
      </c>
      <c r="C384" s="2">
        <v>150</v>
      </c>
      <c r="D384" s="2">
        <f t="shared" si="5"/>
        <v>0.15</v>
      </c>
      <c r="E384" s="2" t="s">
        <v>19</v>
      </c>
      <c r="F384" s="3">
        <f>+VLOOKUP(E384,Table1[#All],4,FALSE)</f>
        <v>0.16</v>
      </c>
      <c r="G384" s="3">
        <f>+VLOOKUP(E384,Tableau2[#All],4,FALSE)</f>
        <v>6.7400000000000002E-2</v>
      </c>
      <c r="H384" s="4">
        <f>VLOOKUP(E384,Table1[[#All],[Type TRANSPORT]:[% répartition segment 1]],2,FALSE)</f>
        <v>0.3</v>
      </c>
      <c r="I384" s="4">
        <f>VLOOKUP(E384,Tableau2[[#All],[Type TRANSPORT]:[% répartition segment 2]],2,FALSE)</f>
        <v>0.7</v>
      </c>
      <c r="J384" s="20">
        <f>Indicateur[[#This Row],[% rep S1]]*Indicateur[[#This Row],[Taux segement 1]]*Indicateur[[#This Row],[Poids T]]*Indicateur[[#This Row],[Distance en KM]]</f>
        <v>7.1046431999999999</v>
      </c>
      <c r="K384" s="20">
        <f>+Indicateur[[#This Row],[% rep S2]]*Indicateur[[#This Row],[Taux Segement 2]]*Indicateur[[#This Row],[Poids T]]*Indicateur[[#This Row],[Distance en KM]]</f>
        <v>6.9832722120000001</v>
      </c>
      <c r="L384" s="20">
        <f>+Indicateur[[#This Row],[Bilan CO2 S2]]+Indicateur[[#This Row],[Bilan CO2 S1]]</f>
        <v>14.087915412000001</v>
      </c>
      <c r="M384" s="21">
        <v>175</v>
      </c>
      <c r="N384" s="5" t="s">
        <v>63</v>
      </c>
      <c r="O384" s="2" t="s">
        <v>64</v>
      </c>
      <c r="P384" s="2" t="s">
        <v>65</v>
      </c>
      <c r="Q384" s="2" t="s">
        <v>26</v>
      </c>
      <c r="R384" s="2" t="s">
        <v>27</v>
      </c>
      <c r="S384" s="2">
        <v>12</v>
      </c>
      <c r="T384" s="2" t="s">
        <v>28</v>
      </c>
      <c r="U384" s="6">
        <v>986.75599999999997</v>
      </c>
      <c r="V384" s="30">
        <f>(VLOOKUP(E384,Table1[#All],4,FALSE)*VLOOKUP(E384,Table1[[#All],[Type TRANSPORT]:[% répartition segment 1]],2,FALSE)+VLOOKUP(E384,Tableau2[#All],4,FALSE)*VLOOKUP(E384,Tableau2[[#All],[Type TRANSPORT]:[% répartition segment 2]],2,FALSE))*U384*C384/1000</f>
        <v>14.087915412000001</v>
      </c>
    </row>
    <row r="385" spans="1:22" x14ac:dyDescent="0.3">
      <c r="A385" s="2">
        <v>1396738</v>
      </c>
      <c r="B385" s="12">
        <f>+VLOOKUP(Indicateur[[#This Row],[Numero OT]],[1]Raw_data!$D:$E,2,FALSE)</f>
        <v>44426</v>
      </c>
      <c r="C385" s="2">
        <v>300</v>
      </c>
      <c r="D385" s="2">
        <f t="shared" si="5"/>
        <v>0.3</v>
      </c>
      <c r="E385" s="2" t="s">
        <v>19</v>
      </c>
      <c r="F385" s="3">
        <f>+VLOOKUP(E385,Table1[#All],4,FALSE)</f>
        <v>0.16</v>
      </c>
      <c r="G385" s="3">
        <f>+VLOOKUP(E385,Tableau2[#All],4,FALSE)</f>
        <v>6.7400000000000002E-2</v>
      </c>
      <c r="H385" s="4">
        <f>VLOOKUP(E385,Table1[[#All],[Type TRANSPORT]:[% répartition segment 1]],2,FALSE)</f>
        <v>0.3</v>
      </c>
      <c r="I385" s="4">
        <f>VLOOKUP(E385,Tableau2[[#All],[Type TRANSPORT]:[% répartition segment 2]],2,FALSE)</f>
        <v>0.7</v>
      </c>
      <c r="J385" s="20">
        <f>Indicateur[[#This Row],[% rep S1]]*Indicateur[[#This Row],[Taux segement 1]]*Indicateur[[#This Row],[Poids T]]*Indicateur[[#This Row],[Distance en KM]]</f>
        <v>3.8354832000000001</v>
      </c>
      <c r="K385" s="20">
        <f>+Indicateur[[#This Row],[% rep S2]]*Indicateur[[#This Row],[Taux Segement 2]]*Indicateur[[#This Row],[Poids T]]*Indicateur[[#This Row],[Distance en KM]]</f>
        <v>3.769960362</v>
      </c>
      <c r="L385" s="20">
        <f>+Indicateur[[#This Row],[Bilan CO2 S2]]+Indicateur[[#This Row],[Bilan CO2 S1]]</f>
        <v>7.6054435619999996</v>
      </c>
      <c r="M385" s="21">
        <v>125</v>
      </c>
      <c r="N385" s="5" t="s">
        <v>78</v>
      </c>
      <c r="O385" s="2" t="s">
        <v>27</v>
      </c>
      <c r="P385" s="2" t="s">
        <v>79</v>
      </c>
      <c r="Q385" s="2" t="s">
        <v>10</v>
      </c>
      <c r="R385" s="2" t="s">
        <v>11</v>
      </c>
      <c r="S385" s="2">
        <v>12</v>
      </c>
      <c r="T385" s="2" t="s">
        <v>12</v>
      </c>
      <c r="U385" s="6">
        <v>266.35300000000001</v>
      </c>
      <c r="V385" s="30">
        <f>(VLOOKUP(E385,Table1[#All],4,FALSE)*VLOOKUP(E385,Table1[[#All],[Type TRANSPORT]:[% répartition segment 1]],2,FALSE)+VLOOKUP(E385,Tableau2[#All],4,FALSE)*VLOOKUP(E385,Tableau2[[#All],[Type TRANSPORT]:[% répartition segment 2]],2,FALSE))*U385*C385/1000</f>
        <v>7.6054435620000005</v>
      </c>
    </row>
    <row r="386" spans="1:22" x14ac:dyDescent="0.3">
      <c r="A386" s="2">
        <v>1396338</v>
      </c>
      <c r="B386" s="12">
        <f>+VLOOKUP(Indicateur[[#This Row],[Numero OT]],[1]Raw_data!$D:$E,2,FALSE)</f>
        <v>44426</v>
      </c>
      <c r="C386" s="2">
        <v>150</v>
      </c>
      <c r="D386" s="2">
        <f t="shared" ref="D386:D449" si="6">+C386/1000</f>
        <v>0.15</v>
      </c>
      <c r="E386" s="2" t="s">
        <v>6</v>
      </c>
      <c r="F386" s="3">
        <f>+VLOOKUP(E386,Table1[#All],4,FALSE)</f>
        <v>0.16</v>
      </c>
      <c r="G386" s="3">
        <f>+VLOOKUP(E386,Tableau2[#All],4,FALSE)</f>
        <v>6.7400000000000002E-2</v>
      </c>
      <c r="H386" s="4">
        <f>VLOOKUP(E386,Table1[[#All],[Type TRANSPORT]:[% répartition segment 1]],2,FALSE)</f>
        <v>0.3</v>
      </c>
      <c r="I386" s="4">
        <f>VLOOKUP(E386,Tableau2[[#All],[Type TRANSPORT]:[% répartition segment 2]],2,FALSE)</f>
        <v>0.7</v>
      </c>
      <c r="J386" s="20">
        <f>Indicateur[[#This Row],[% rep S1]]*Indicateur[[#This Row],[Taux segement 1]]*Indicateur[[#This Row],[Poids T]]*Indicateur[[#This Row],[Distance en KM]]</f>
        <v>1.7822519999999999</v>
      </c>
      <c r="K386" s="20">
        <f>+Indicateur[[#This Row],[% rep S2]]*Indicateur[[#This Row],[Taux Segement 2]]*Indicateur[[#This Row],[Poids T]]*Indicateur[[#This Row],[Distance en KM]]</f>
        <v>1.751805195</v>
      </c>
      <c r="L386" s="20">
        <f>+Indicateur[[#This Row],[Bilan CO2 S2]]+Indicateur[[#This Row],[Bilan CO2 S1]]</f>
        <v>3.5340571949999999</v>
      </c>
      <c r="M386" s="21">
        <v>60</v>
      </c>
      <c r="N386" s="5" t="s">
        <v>165</v>
      </c>
      <c r="O386" s="2" t="s">
        <v>166</v>
      </c>
      <c r="P386" s="2" t="s">
        <v>167</v>
      </c>
      <c r="Q386" s="2" t="s">
        <v>10</v>
      </c>
      <c r="R386" s="2" t="s">
        <v>11</v>
      </c>
      <c r="S386" s="2">
        <v>12</v>
      </c>
      <c r="T386" s="2" t="s">
        <v>12</v>
      </c>
      <c r="U386" s="6">
        <v>247.535</v>
      </c>
      <c r="V386" s="30">
        <f>(VLOOKUP(E386,Table1[#All],4,FALSE)*VLOOKUP(E386,Table1[[#All],[Type TRANSPORT]:[% répartition segment 1]],2,FALSE)+VLOOKUP(E386,Tableau2[#All],4,FALSE)*VLOOKUP(E386,Tableau2[[#All],[Type TRANSPORT]:[% répartition segment 2]],2,FALSE))*U386*C386/1000</f>
        <v>3.5340571949999999</v>
      </c>
    </row>
    <row r="387" spans="1:22" x14ac:dyDescent="0.3">
      <c r="A387" s="2">
        <v>1397099</v>
      </c>
      <c r="B387" s="12">
        <f>+VLOOKUP(Indicateur[[#This Row],[Numero OT]],[1]Raw_data!$D:$E,2,FALSE)</f>
        <v>44427</v>
      </c>
      <c r="C387" s="2">
        <v>300</v>
      </c>
      <c r="D387" s="2">
        <f t="shared" si="6"/>
        <v>0.3</v>
      </c>
      <c r="E387" s="2" t="s">
        <v>19</v>
      </c>
      <c r="F387" s="3">
        <f>+VLOOKUP(E387,Table1[#All],4,FALSE)</f>
        <v>0.16</v>
      </c>
      <c r="G387" s="3">
        <f>+VLOOKUP(E387,Tableau2[#All],4,FALSE)</f>
        <v>6.7400000000000002E-2</v>
      </c>
      <c r="H387" s="4">
        <f>VLOOKUP(E387,Table1[[#All],[Type TRANSPORT]:[% répartition segment 1]],2,FALSE)</f>
        <v>0.3</v>
      </c>
      <c r="I387" s="4">
        <f>VLOOKUP(E387,Tableau2[[#All],[Type TRANSPORT]:[% répartition segment 2]],2,FALSE)</f>
        <v>0.7</v>
      </c>
      <c r="J387" s="20">
        <f>Indicateur[[#This Row],[% rep S1]]*Indicateur[[#This Row],[Taux segement 1]]*Indicateur[[#This Row],[Poids T]]*Indicateur[[#This Row],[Distance en KM]]</f>
        <v>7.4372256000000005</v>
      </c>
      <c r="K387" s="20">
        <f>+Indicateur[[#This Row],[% rep S2]]*Indicateur[[#This Row],[Taux Segement 2]]*Indicateur[[#This Row],[Poids T]]*Indicateur[[#This Row],[Distance en KM]]</f>
        <v>7.3101729960000004</v>
      </c>
      <c r="L387" s="20">
        <f>+Indicateur[[#This Row],[Bilan CO2 S2]]+Indicateur[[#This Row],[Bilan CO2 S1]]</f>
        <v>14.747398596</v>
      </c>
      <c r="M387" s="21">
        <v>228</v>
      </c>
      <c r="N387" s="5" t="s">
        <v>175</v>
      </c>
      <c r="O387" s="2" t="s">
        <v>154</v>
      </c>
      <c r="P387" s="2" t="s">
        <v>174</v>
      </c>
      <c r="Q387" s="2" t="s">
        <v>10</v>
      </c>
      <c r="R387" s="2" t="s">
        <v>11</v>
      </c>
      <c r="S387" s="2">
        <v>12</v>
      </c>
      <c r="T387" s="2" t="s">
        <v>12</v>
      </c>
      <c r="U387" s="6">
        <v>516.47400000000005</v>
      </c>
      <c r="V387" s="30">
        <f>(VLOOKUP(E387,Table1[#All],4,FALSE)*VLOOKUP(E387,Table1[[#All],[Type TRANSPORT]:[% répartition segment 1]],2,FALSE)+VLOOKUP(E387,Tableau2[#All],4,FALSE)*VLOOKUP(E387,Tableau2[[#All],[Type TRANSPORT]:[% répartition segment 2]],2,FALSE))*U387*C387/1000</f>
        <v>14.747398596</v>
      </c>
    </row>
    <row r="388" spans="1:22" x14ac:dyDescent="0.3">
      <c r="A388" s="2">
        <v>1397311</v>
      </c>
      <c r="B388" s="12">
        <f>+VLOOKUP(Indicateur[[#This Row],[Numero OT]],[1]Raw_data!$D:$E,2,FALSE)</f>
        <v>44427</v>
      </c>
      <c r="C388" s="2">
        <v>255</v>
      </c>
      <c r="D388" s="2">
        <f t="shared" si="6"/>
        <v>0.255</v>
      </c>
      <c r="E388" s="2" t="s">
        <v>6</v>
      </c>
      <c r="F388" s="3">
        <f>+VLOOKUP(E388,Table1[#All],4,FALSE)</f>
        <v>0.16</v>
      </c>
      <c r="G388" s="3">
        <f>+VLOOKUP(E388,Tableau2[#All],4,FALSE)</f>
        <v>6.7400000000000002E-2</v>
      </c>
      <c r="H388" s="4">
        <f>VLOOKUP(E388,Table1[[#All],[Type TRANSPORT]:[% répartition segment 1]],2,FALSE)</f>
        <v>0.3</v>
      </c>
      <c r="I388" s="4">
        <f>VLOOKUP(E388,Tableau2[[#All],[Type TRANSPORT]:[% répartition segment 2]],2,FALSE)</f>
        <v>0.7</v>
      </c>
      <c r="J388" s="20">
        <f>Indicateur[[#This Row],[% rep S1]]*Indicateur[[#This Row],[Taux segement 1]]*Indicateur[[#This Row],[Poids T]]*Indicateur[[#This Row],[Distance en KM]]</f>
        <v>10.249935120000002</v>
      </c>
      <c r="K388" s="20">
        <f>+Indicateur[[#This Row],[% rep S2]]*Indicateur[[#This Row],[Taux Segement 2]]*Indicateur[[#This Row],[Poids T]]*Indicateur[[#This Row],[Distance en KM]]</f>
        <v>10.0748320617</v>
      </c>
      <c r="L388" s="20">
        <f>+Indicateur[[#This Row],[Bilan CO2 S2]]+Indicateur[[#This Row],[Bilan CO2 S1]]</f>
        <v>20.324767181700004</v>
      </c>
      <c r="M388" s="21">
        <v>147</v>
      </c>
      <c r="N388" s="5" t="s">
        <v>214</v>
      </c>
      <c r="O388" s="2" t="s">
        <v>11</v>
      </c>
      <c r="P388" s="2" t="s">
        <v>215</v>
      </c>
      <c r="Q388" s="2" t="s">
        <v>51</v>
      </c>
      <c r="R388" s="2" t="s">
        <v>52</v>
      </c>
      <c r="S388" s="2">
        <v>14</v>
      </c>
      <c r="T388" s="2" t="s">
        <v>53</v>
      </c>
      <c r="U388" s="6">
        <v>837.41300000000001</v>
      </c>
      <c r="V388" s="30">
        <f>(VLOOKUP(E388,Table1[#All],4,FALSE)*VLOOKUP(E388,Table1[[#All],[Type TRANSPORT]:[% répartition segment 1]],2,FALSE)+VLOOKUP(E388,Tableau2[#All],4,FALSE)*VLOOKUP(E388,Tableau2[[#All],[Type TRANSPORT]:[% répartition segment 2]],2,FALSE))*U388*C388/1000</f>
        <v>20.3247671817</v>
      </c>
    </row>
    <row r="389" spans="1:22" x14ac:dyDescent="0.3">
      <c r="A389" s="2">
        <v>1397665</v>
      </c>
      <c r="B389" s="12">
        <f>+VLOOKUP(Indicateur[[#This Row],[Numero OT]],[1]Raw_data!$D:$E,2,FALSE)</f>
        <v>44428</v>
      </c>
      <c r="C389" s="2">
        <v>1170</v>
      </c>
      <c r="D389" s="2">
        <f t="shared" si="6"/>
        <v>1.17</v>
      </c>
      <c r="E389" s="2" t="s">
        <v>19</v>
      </c>
      <c r="F389" s="3">
        <f>+VLOOKUP(E389,Table1[#All],4,FALSE)</f>
        <v>0.16</v>
      </c>
      <c r="G389" s="3">
        <f>+VLOOKUP(E389,Tableau2[#All],4,FALSE)</f>
        <v>6.7400000000000002E-2</v>
      </c>
      <c r="H389" s="4">
        <f>VLOOKUP(E389,Table1[[#All],[Type TRANSPORT]:[% répartition segment 1]],2,FALSE)</f>
        <v>0.3</v>
      </c>
      <c r="I389" s="4">
        <f>VLOOKUP(E389,Tableau2[[#All],[Type TRANSPORT]:[% répartition segment 2]],2,FALSE)</f>
        <v>0.7</v>
      </c>
      <c r="J389" s="20">
        <f>Indicateur[[#This Row],[% rep S1]]*Indicateur[[#This Row],[Taux segement 1]]*Indicateur[[#This Row],[Poids T]]*Indicateur[[#This Row],[Distance en KM]]</f>
        <v>28.967215679999999</v>
      </c>
      <c r="K389" s="20">
        <f>+Indicateur[[#This Row],[% rep S2]]*Indicateur[[#This Row],[Taux Segement 2]]*Indicateur[[#This Row],[Poids T]]*Indicateur[[#This Row],[Distance en KM]]</f>
        <v>28.472359078799997</v>
      </c>
      <c r="L389" s="20">
        <f>+Indicateur[[#This Row],[Bilan CO2 S2]]+Indicateur[[#This Row],[Bilan CO2 S1]]</f>
        <v>57.439574758799992</v>
      </c>
      <c r="M389" s="21">
        <v>287</v>
      </c>
      <c r="N389" s="5" t="s">
        <v>214</v>
      </c>
      <c r="O389" s="2" t="s">
        <v>11</v>
      </c>
      <c r="P389" s="2" t="s">
        <v>215</v>
      </c>
      <c r="Q389" s="2" t="s">
        <v>153</v>
      </c>
      <c r="R389" s="2" t="s">
        <v>154</v>
      </c>
      <c r="S389" s="2">
        <v>15</v>
      </c>
      <c r="T389" s="2" t="s">
        <v>155</v>
      </c>
      <c r="U389" s="6">
        <v>515.798</v>
      </c>
      <c r="V389" s="30">
        <f>(VLOOKUP(E389,Table1[#All],4,FALSE)*VLOOKUP(E389,Table1[[#All],[Type TRANSPORT]:[% répartition segment 1]],2,FALSE)+VLOOKUP(E389,Tableau2[#All],4,FALSE)*VLOOKUP(E389,Tableau2[[#All],[Type TRANSPORT]:[% répartition segment 2]],2,FALSE))*U389*C389/1000</f>
        <v>57.439574758799999</v>
      </c>
    </row>
    <row r="390" spans="1:22" x14ac:dyDescent="0.3">
      <c r="A390" s="2">
        <v>1397920</v>
      </c>
      <c r="B390" s="12">
        <f>+VLOOKUP(Indicateur[[#This Row],[Numero OT]],[1]Raw_data!$D:$E,2,FALSE)</f>
        <v>44431</v>
      </c>
      <c r="C390" s="2">
        <v>600</v>
      </c>
      <c r="D390" s="2">
        <f t="shared" si="6"/>
        <v>0.6</v>
      </c>
      <c r="E390" s="2" t="s">
        <v>19</v>
      </c>
      <c r="F390" s="3">
        <f>+VLOOKUP(E390,Table1[#All],4,FALSE)</f>
        <v>0.16</v>
      </c>
      <c r="G390" s="3">
        <f>+VLOOKUP(E390,Tableau2[#All],4,FALSE)</f>
        <v>6.7400000000000002E-2</v>
      </c>
      <c r="H390" s="4">
        <f>VLOOKUP(E390,Table1[[#All],[Type TRANSPORT]:[% répartition segment 1]],2,FALSE)</f>
        <v>0.3</v>
      </c>
      <c r="I390" s="4">
        <f>VLOOKUP(E390,Tableau2[[#All],[Type TRANSPORT]:[% répartition segment 2]],2,FALSE)</f>
        <v>0.7</v>
      </c>
      <c r="J390" s="20">
        <f>Indicateur[[#This Row],[% rep S1]]*Indicateur[[#This Row],[Taux segement 1]]*Indicateur[[#This Row],[Poids T]]*Indicateur[[#This Row],[Distance en KM]]</f>
        <v>14.993625599999998</v>
      </c>
      <c r="K390" s="20">
        <f>+Indicateur[[#This Row],[% rep S2]]*Indicateur[[#This Row],[Taux Segement 2]]*Indicateur[[#This Row],[Poids T]]*Indicateur[[#This Row],[Distance en KM]]</f>
        <v>14.737484495999999</v>
      </c>
      <c r="L390" s="20">
        <f>+Indicateur[[#This Row],[Bilan CO2 S2]]+Indicateur[[#This Row],[Bilan CO2 S1]]</f>
        <v>29.731110095999995</v>
      </c>
      <c r="M390" s="21">
        <v>182</v>
      </c>
      <c r="N390" s="5" t="s">
        <v>23</v>
      </c>
      <c r="O390" s="2" t="s">
        <v>24</v>
      </c>
      <c r="P390" s="2" t="s">
        <v>25</v>
      </c>
      <c r="Q390" s="2" t="s">
        <v>26</v>
      </c>
      <c r="R390" s="2" t="s">
        <v>27</v>
      </c>
      <c r="S390" s="2">
        <v>12</v>
      </c>
      <c r="T390" s="2" t="s">
        <v>28</v>
      </c>
      <c r="U390" s="6">
        <v>520.61199999999997</v>
      </c>
      <c r="V390" s="30">
        <f>(VLOOKUP(E390,Table1[#All],4,FALSE)*VLOOKUP(E390,Table1[[#All],[Type TRANSPORT]:[% répartition segment 1]],2,FALSE)+VLOOKUP(E390,Tableau2[#All],4,FALSE)*VLOOKUP(E390,Tableau2[[#All],[Type TRANSPORT]:[% répartition segment 2]],2,FALSE))*U390*C390/1000</f>
        <v>29.731110095999998</v>
      </c>
    </row>
    <row r="391" spans="1:22" x14ac:dyDescent="0.3">
      <c r="A391" s="2">
        <v>1397408</v>
      </c>
      <c r="B391" s="12">
        <f>+VLOOKUP(Indicateur[[#This Row],[Numero OT]],[1]Raw_data!$D:$E,2,FALSE)</f>
        <v>44431</v>
      </c>
      <c r="C391" s="2">
        <v>300</v>
      </c>
      <c r="D391" s="2">
        <f t="shared" si="6"/>
        <v>0.3</v>
      </c>
      <c r="E391" s="2" t="s">
        <v>6</v>
      </c>
      <c r="F391" s="3">
        <f>+VLOOKUP(E391,Table1[#All],4,FALSE)</f>
        <v>0.16</v>
      </c>
      <c r="G391" s="3">
        <f>+VLOOKUP(E391,Tableau2[#All],4,FALSE)</f>
        <v>6.7400000000000002E-2</v>
      </c>
      <c r="H391" s="4">
        <f>VLOOKUP(E391,Table1[[#All],[Type TRANSPORT]:[% répartition segment 1]],2,FALSE)</f>
        <v>0.3</v>
      </c>
      <c r="I391" s="4">
        <f>VLOOKUP(E391,Tableau2[[#All],[Type TRANSPORT]:[% répartition segment 2]],2,FALSE)</f>
        <v>0.7</v>
      </c>
      <c r="J391" s="20">
        <f>Indicateur[[#This Row],[% rep S1]]*Indicateur[[#This Row],[Taux segement 1]]*Indicateur[[#This Row],[Poids T]]*Indicateur[[#This Row],[Distance en KM]]</f>
        <v>5.4804383999999997</v>
      </c>
      <c r="K391" s="20">
        <f>+Indicateur[[#This Row],[% rep S2]]*Indicateur[[#This Row],[Taux Segement 2]]*Indicateur[[#This Row],[Poids T]]*Indicateur[[#This Row],[Distance en KM]]</f>
        <v>5.386814244</v>
      </c>
      <c r="L391" s="20">
        <f>+Indicateur[[#This Row],[Bilan CO2 S2]]+Indicateur[[#This Row],[Bilan CO2 S1]]</f>
        <v>10.867252644000001</v>
      </c>
      <c r="M391" s="21">
        <v>166</v>
      </c>
      <c r="N391" s="5" t="s">
        <v>60</v>
      </c>
      <c r="O391" s="2" t="s">
        <v>61</v>
      </c>
      <c r="P391" s="2" t="s">
        <v>62</v>
      </c>
      <c r="Q391" s="2" t="s">
        <v>10</v>
      </c>
      <c r="R391" s="2" t="s">
        <v>11</v>
      </c>
      <c r="S391" s="2">
        <v>12</v>
      </c>
      <c r="T391" s="2" t="s">
        <v>12</v>
      </c>
      <c r="U391" s="6">
        <v>380.58600000000001</v>
      </c>
      <c r="V391" s="30">
        <f>(VLOOKUP(E391,Table1[#All],4,FALSE)*VLOOKUP(E391,Table1[[#All],[Type TRANSPORT]:[% répartition segment 1]],2,FALSE)+VLOOKUP(E391,Tableau2[#All],4,FALSE)*VLOOKUP(E391,Tableau2[[#All],[Type TRANSPORT]:[% répartition segment 2]],2,FALSE))*U391*C391/1000</f>
        <v>10.867252644000001</v>
      </c>
    </row>
    <row r="392" spans="1:22" x14ac:dyDescent="0.3">
      <c r="A392" s="2">
        <v>1397664</v>
      </c>
      <c r="B392" s="12">
        <f>+VLOOKUP(Indicateur[[#This Row],[Numero OT]],[1]Raw_data!$D:$E,2,FALSE)</f>
        <v>44431</v>
      </c>
      <c r="C392" s="2">
        <v>150</v>
      </c>
      <c r="D392" s="2">
        <f t="shared" si="6"/>
        <v>0.15</v>
      </c>
      <c r="E392" s="2" t="s">
        <v>19</v>
      </c>
      <c r="F392" s="3">
        <f>+VLOOKUP(E392,Table1[#All],4,FALSE)</f>
        <v>0.16</v>
      </c>
      <c r="G392" s="3">
        <f>+VLOOKUP(E392,Tableau2[#All],4,FALSE)</f>
        <v>6.7400000000000002E-2</v>
      </c>
      <c r="H392" s="4">
        <f>VLOOKUP(E392,Table1[[#All],[Type TRANSPORT]:[% répartition segment 1]],2,FALSE)</f>
        <v>0.3</v>
      </c>
      <c r="I392" s="4">
        <f>VLOOKUP(E392,Tableau2[[#All],[Type TRANSPORT]:[% répartition segment 2]],2,FALSE)</f>
        <v>0.7</v>
      </c>
      <c r="J392" s="20">
        <f>Indicateur[[#This Row],[% rep S1]]*Indicateur[[#This Row],[Taux segement 1]]*Indicateur[[#This Row],[Poids T]]*Indicateur[[#This Row],[Distance en KM]]</f>
        <v>1.3719311999999999</v>
      </c>
      <c r="K392" s="20">
        <f>+Indicateur[[#This Row],[% rep S2]]*Indicateur[[#This Row],[Taux Segement 2]]*Indicateur[[#This Row],[Poids T]]*Indicateur[[#This Row],[Distance en KM]]</f>
        <v>1.348494042</v>
      </c>
      <c r="L392" s="20">
        <f>+Indicateur[[#This Row],[Bilan CO2 S2]]+Indicateur[[#This Row],[Bilan CO2 S1]]</f>
        <v>2.7204252420000001</v>
      </c>
      <c r="M392" s="21">
        <v>114.22</v>
      </c>
      <c r="N392" s="5" t="s">
        <v>162</v>
      </c>
      <c r="O392" s="2" t="s">
        <v>163</v>
      </c>
      <c r="P392" s="2" t="s">
        <v>164</v>
      </c>
      <c r="Q392" s="2" t="s">
        <v>10</v>
      </c>
      <c r="R392" s="2" t="s">
        <v>11</v>
      </c>
      <c r="S392" s="2">
        <v>12</v>
      </c>
      <c r="T392" s="2" t="s">
        <v>12</v>
      </c>
      <c r="U392" s="6">
        <v>190.54599999999999</v>
      </c>
      <c r="V392" s="30">
        <f>(VLOOKUP(E392,Table1[#All],4,FALSE)*VLOOKUP(E392,Table1[[#All],[Type TRANSPORT]:[% répartition segment 1]],2,FALSE)+VLOOKUP(E392,Tableau2[#All],4,FALSE)*VLOOKUP(E392,Tableau2[[#All],[Type TRANSPORT]:[% répartition segment 2]],2,FALSE))*U392*C392/1000</f>
        <v>2.7204252419999997</v>
      </c>
    </row>
    <row r="393" spans="1:22" x14ac:dyDescent="0.3">
      <c r="A393" s="2">
        <v>1398101</v>
      </c>
      <c r="B393" s="12">
        <f>+VLOOKUP(Indicateur[[#This Row],[Numero OT]],[1]Raw_data!$D:$E,2,FALSE)</f>
        <v>44431</v>
      </c>
      <c r="C393" s="2">
        <v>275</v>
      </c>
      <c r="D393" s="2">
        <f t="shared" si="6"/>
        <v>0.27500000000000002</v>
      </c>
      <c r="E393" s="2" t="s">
        <v>19</v>
      </c>
      <c r="F393" s="3">
        <f>+VLOOKUP(E393,Table1[#All],4,FALSE)</f>
        <v>0.16</v>
      </c>
      <c r="G393" s="3">
        <f>+VLOOKUP(E393,Tableau2[#All],4,FALSE)</f>
        <v>6.7400000000000002E-2</v>
      </c>
      <c r="H393" s="4">
        <f>VLOOKUP(E393,Table1[[#All],[Type TRANSPORT]:[% répartition segment 1]],2,FALSE)</f>
        <v>0.3</v>
      </c>
      <c r="I393" s="4">
        <f>VLOOKUP(E393,Tableau2[[#All],[Type TRANSPORT]:[% répartition segment 2]],2,FALSE)</f>
        <v>0.7</v>
      </c>
      <c r="J393" s="20">
        <f>Indicateur[[#This Row],[% rep S1]]*Indicateur[[#This Row],[Taux segement 1]]*Indicateur[[#This Row],[Poids T]]*Indicateur[[#This Row],[Distance en KM]]</f>
        <v>3.6933468</v>
      </c>
      <c r="K393" s="20">
        <f>+Indicateur[[#This Row],[% rep S2]]*Indicateur[[#This Row],[Taux Segement 2]]*Indicateur[[#This Row],[Poids T]]*Indicateur[[#This Row],[Distance en KM]]</f>
        <v>3.6302521255000002</v>
      </c>
      <c r="L393" s="20">
        <f>+Indicateur[[#This Row],[Bilan CO2 S2]]+Indicateur[[#This Row],[Bilan CO2 S1]]</f>
        <v>7.3235989255000007</v>
      </c>
      <c r="M393" s="21">
        <v>105</v>
      </c>
      <c r="N393" s="5" t="s">
        <v>214</v>
      </c>
      <c r="O393" s="2" t="s">
        <v>11</v>
      </c>
      <c r="P393" s="2" t="s">
        <v>215</v>
      </c>
      <c r="Q393" s="2" t="s">
        <v>104</v>
      </c>
      <c r="R393" s="2" t="s">
        <v>24</v>
      </c>
      <c r="S393" s="2">
        <v>12</v>
      </c>
      <c r="T393" s="2" t="s">
        <v>105</v>
      </c>
      <c r="U393" s="6">
        <v>279.79899999999998</v>
      </c>
      <c r="V393" s="30">
        <f>(VLOOKUP(E393,Table1[#All],4,FALSE)*VLOOKUP(E393,Table1[[#All],[Type TRANSPORT]:[% répartition segment 1]],2,FALSE)+VLOOKUP(E393,Tableau2[#All],4,FALSE)*VLOOKUP(E393,Tableau2[[#All],[Type TRANSPORT]:[% répartition segment 2]],2,FALSE))*U393*C393/1000</f>
        <v>7.3235989254999998</v>
      </c>
    </row>
    <row r="394" spans="1:22" x14ac:dyDescent="0.3">
      <c r="A394" s="2">
        <v>1398110</v>
      </c>
      <c r="B394" s="12">
        <f>+VLOOKUP(Indicateur[[#This Row],[Numero OT]],[1]Raw_data!$D:$E,2,FALSE)</f>
        <v>44431</v>
      </c>
      <c r="C394" s="2">
        <v>860</v>
      </c>
      <c r="D394" s="2">
        <f t="shared" si="6"/>
        <v>0.86</v>
      </c>
      <c r="E394" s="2" t="s">
        <v>19</v>
      </c>
      <c r="F394" s="3">
        <f>+VLOOKUP(E394,Table1[#All],4,FALSE)</f>
        <v>0.16</v>
      </c>
      <c r="G394" s="3">
        <f>+VLOOKUP(E394,Tableau2[#All],4,FALSE)</f>
        <v>6.7400000000000002E-2</v>
      </c>
      <c r="H394" s="4">
        <f>VLOOKUP(E394,Table1[[#All],[Type TRANSPORT]:[% répartition segment 1]],2,FALSE)</f>
        <v>0.3</v>
      </c>
      <c r="I394" s="4">
        <f>VLOOKUP(E394,Tableau2[[#All],[Type TRANSPORT]:[% répartition segment 2]],2,FALSE)</f>
        <v>0.7</v>
      </c>
      <c r="J394" s="20">
        <f>Indicateur[[#This Row],[% rep S1]]*Indicateur[[#This Row],[Taux segement 1]]*Indicateur[[#This Row],[Poids T]]*Indicateur[[#This Row],[Distance en KM]]</f>
        <v>11.587213439999998</v>
      </c>
      <c r="K394" s="20">
        <f>+Indicateur[[#This Row],[% rep S2]]*Indicateur[[#This Row],[Taux Segement 2]]*Indicateur[[#This Row],[Poids T]]*Indicateur[[#This Row],[Distance en KM]]</f>
        <v>11.3892652104</v>
      </c>
      <c r="L394" s="20">
        <f>+Indicateur[[#This Row],[Bilan CO2 S2]]+Indicateur[[#This Row],[Bilan CO2 S1]]</f>
        <v>22.976478650399997</v>
      </c>
      <c r="M394" s="21">
        <v>145</v>
      </c>
      <c r="N394" s="5" t="s">
        <v>214</v>
      </c>
      <c r="O394" s="2" t="s">
        <v>11</v>
      </c>
      <c r="P394" s="2" t="s">
        <v>215</v>
      </c>
      <c r="Q394" s="2" t="s">
        <v>150</v>
      </c>
      <c r="R394" s="2" t="s">
        <v>151</v>
      </c>
      <c r="S394" s="2">
        <v>9</v>
      </c>
      <c r="T394" s="2" t="s">
        <v>152</v>
      </c>
      <c r="U394" s="6">
        <v>280.69799999999998</v>
      </c>
      <c r="V394" s="30">
        <f>(VLOOKUP(E394,Table1[#All],4,FALSE)*VLOOKUP(E394,Table1[[#All],[Type TRANSPORT]:[% répartition segment 1]],2,FALSE)+VLOOKUP(E394,Tableau2[#All],4,FALSE)*VLOOKUP(E394,Tableau2[[#All],[Type TRANSPORT]:[% répartition segment 2]],2,FALSE))*U394*C394/1000</f>
        <v>22.976478650400001</v>
      </c>
    </row>
    <row r="395" spans="1:22" x14ac:dyDescent="0.3">
      <c r="A395" s="2">
        <v>1397848</v>
      </c>
      <c r="B395" s="12">
        <f>+VLOOKUP(Indicateur[[#This Row],[Numero OT]],[1]Raw_data!$D:$E,2,FALSE)</f>
        <v>44431</v>
      </c>
      <c r="C395" s="2">
        <v>780</v>
      </c>
      <c r="D395" s="2">
        <f t="shared" si="6"/>
        <v>0.78</v>
      </c>
      <c r="E395" s="2" t="s">
        <v>19</v>
      </c>
      <c r="F395" s="3">
        <f>+VLOOKUP(E395,Table1[#All],4,FALSE)</f>
        <v>0.16</v>
      </c>
      <c r="G395" s="3">
        <f>+VLOOKUP(E395,Tableau2[#All],4,FALSE)</f>
        <v>6.7400000000000002E-2</v>
      </c>
      <c r="H395" s="4">
        <f>VLOOKUP(E395,Table1[[#All],[Type TRANSPORT]:[% répartition segment 1]],2,FALSE)</f>
        <v>0.3</v>
      </c>
      <c r="I395" s="4">
        <f>VLOOKUP(E395,Tableau2[[#All],[Type TRANSPORT]:[% répartition segment 2]],2,FALSE)</f>
        <v>0.7</v>
      </c>
      <c r="J395" s="20">
        <f>Indicateur[[#This Row],[% rep S1]]*Indicateur[[#This Row],[Taux segement 1]]*Indicateur[[#This Row],[Poids T]]*Indicateur[[#This Row],[Distance en KM]]</f>
        <v>9.9652550400000006</v>
      </c>
      <c r="K395" s="20">
        <f>+Indicateur[[#This Row],[% rep S2]]*Indicateur[[#This Row],[Taux Segement 2]]*Indicateur[[#This Row],[Poids T]]*Indicateur[[#This Row],[Distance en KM]]</f>
        <v>9.7950152664000001</v>
      </c>
      <c r="L395" s="20">
        <f>+Indicateur[[#This Row],[Bilan CO2 S2]]+Indicateur[[#This Row],[Bilan CO2 S1]]</f>
        <v>19.760270306400002</v>
      </c>
      <c r="M395" s="21">
        <v>165</v>
      </c>
      <c r="N395" s="5" t="s">
        <v>214</v>
      </c>
      <c r="O395" s="2" t="s">
        <v>11</v>
      </c>
      <c r="P395" s="2" t="s">
        <v>215</v>
      </c>
      <c r="Q395" s="2" t="s">
        <v>26</v>
      </c>
      <c r="R395" s="2" t="s">
        <v>27</v>
      </c>
      <c r="S395" s="2">
        <v>12</v>
      </c>
      <c r="T395" s="2" t="s">
        <v>28</v>
      </c>
      <c r="U395" s="6">
        <v>266.166</v>
      </c>
      <c r="V395" s="30">
        <f>(VLOOKUP(E395,Table1[#All],4,FALSE)*VLOOKUP(E395,Table1[[#All],[Type TRANSPORT]:[% répartition segment 1]],2,FALSE)+VLOOKUP(E395,Tableau2[#All],4,FALSE)*VLOOKUP(E395,Tableau2[[#All],[Type TRANSPORT]:[% répartition segment 2]],2,FALSE))*U395*C395/1000</f>
        <v>19.760270306399999</v>
      </c>
    </row>
    <row r="396" spans="1:22" x14ac:dyDescent="0.3">
      <c r="A396" s="2">
        <v>1397988</v>
      </c>
      <c r="B396" s="12">
        <f>+VLOOKUP(Indicateur[[#This Row],[Numero OT]],[1]Raw_data!$D:$E,2,FALSE)</f>
        <v>44432</v>
      </c>
      <c r="C396" s="2">
        <v>300</v>
      </c>
      <c r="D396" s="2">
        <f t="shared" si="6"/>
        <v>0.3</v>
      </c>
      <c r="E396" s="2" t="s">
        <v>19</v>
      </c>
      <c r="F396" s="3">
        <f>+VLOOKUP(E396,Table1[#All],4,FALSE)</f>
        <v>0.16</v>
      </c>
      <c r="G396" s="3">
        <f>+VLOOKUP(E396,Tableau2[#All],4,FALSE)</f>
        <v>6.7400000000000002E-2</v>
      </c>
      <c r="H396" s="4">
        <f>VLOOKUP(E396,Table1[[#All],[Type TRANSPORT]:[% répartition segment 1]],2,FALSE)</f>
        <v>0.3</v>
      </c>
      <c r="I396" s="4">
        <f>VLOOKUP(E396,Tableau2[[#All],[Type TRANSPORT]:[% répartition segment 2]],2,FALSE)</f>
        <v>0.7</v>
      </c>
      <c r="J396" s="20">
        <f>Indicateur[[#This Row],[% rep S1]]*Indicateur[[#This Row],[Taux segement 1]]*Indicateur[[#This Row],[Poids T]]*Indicateur[[#This Row],[Distance en KM]]</f>
        <v>4.0052879999999993</v>
      </c>
      <c r="K396" s="20">
        <f>+Indicateur[[#This Row],[% rep S2]]*Indicateur[[#This Row],[Taux Segement 2]]*Indicateur[[#This Row],[Poids T]]*Indicateur[[#This Row],[Distance en KM]]</f>
        <v>3.9368643299999997</v>
      </c>
      <c r="L396" s="20">
        <f>+Indicateur[[#This Row],[Bilan CO2 S2]]+Indicateur[[#This Row],[Bilan CO2 S1]]</f>
        <v>7.942152329999999</v>
      </c>
      <c r="M396" s="21">
        <v>158</v>
      </c>
      <c r="N396" s="5" t="s">
        <v>23</v>
      </c>
      <c r="O396" s="2" t="s">
        <v>24</v>
      </c>
      <c r="P396" s="2" t="s">
        <v>25</v>
      </c>
      <c r="Q396" s="2" t="s">
        <v>10</v>
      </c>
      <c r="R396" s="2" t="s">
        <v>11</v>
      </c>
      <c r="S396" s="2">
        <v>12</v>
      </c>
      <c r="T396" s="2" t="s">
        <v>12</v>
      </c>
      <c r="U396" s="6">
        <v>278.14499999999998</v>
      </c>
      <c r="V396" s="30">
        <f>(VLOOKUP(E396,Table1[#All],4,FALSE)*VLOOKUP(E396,Table1[[#All],[Type TRANSPORT]:[% répartition segment 1]],2,FALSE)+VLOOKUP(E396,Tableau2[#All],4,FALSE)*VLOOKUP(E396,Tableau2[[#All],[Type TRANSPORT]:[% répartition segment 2]],2,FALSE))*U396*C396/1000</f>
        <v>7.942152329999999</v>
      </c>
    </row>
    <row r="397" spans="1:22" x14ac:dyDescent="0.3">
      <c r="A397" s="2">
        <v>1397734</v>
      </c>
      <c r="B397" s="12">
        <f>+VLOOKUP(Indicateur[[#This Row],[Numero OT]],[1]Raw_data!$D:$E,2,FALSE)</f>
        <v>44432</v>
      </c>
      <c r="C397" s="2">
        <v>300</v>
      </c>
      <c r="D397" s="2">
        <f t="shared" si="6"/>
        <v>0.3</v>
      </c>
      <c r="E397" s="2" t="s">
        <v>6</v>
      </c>
      <c r="F397" s="3">
        <f>+VLOOKUP(E397,Table1[#All],4,FALSE)</f>
        <v>0.16</v>
      </c>
      <c r="G397" s="3">
        <f>+VLOOKUP(E397,Tableau2[#All],4,FALSE)</f>
        <v>6.7400000000000002E-2</v>
      </c>
      <c r="H397" s="4">
        <f>VLOOKUP(E397,Table1[[#All],[Type TRANSPORT]:[% répartition segment 1]],2,FALSE)</f>
        <v>0.3</v>
      </c>
      <c r="I397" s="4">
        <f>VLOOKUP(E397,Tableau2[[#All],[Type TRANSPORT]:[% répartition segment 2]],2,FALSE)</f>
        <v>0.7</v>
      </c>
      <c r="J397" s="20">
        <f>Indicateur[[#This Row],[% rep S1]]*Indicateur[[#This Row],[Taux segement 1]]*Indicateur[[#This Row],[Poids T]]*Indicateur[[#This Row],[Distance en KM]]</f>
        <v>3.6276336000000002</v>
      </c>
      <c r="K397" s="20">
        <f>+Indicateur[[#This Row],[% rep S2]]*Indicateur[[#This Row],[Taux Segement 2]]*Indicateur[[#This Row],[Poids T]]*Indicateur[[#This Row],[Distance en KM]]</f>
        <v>3.565661526</v>
      </c>
      <c r="L397" s="20">
        <f>+Indicateur[[#This Row],[Bilan CO2 S2]]+Indicateur[[#This Row],[Bilan CO2 S1]]</f>
        <v>7.1932951260000006</v>
      </c>
      <c r="M397" s="21">
        <v>125</v>
      </c>
      <c r="N397" s="5" t="s">
        <v>113</v>
      </c>
      <c r="O397" s="2" t="s">
        <v>114</v>
      </c>
      <c r="P397" s="2" t="s">
        <v>115</v>
      </c>
      <c r="Q397" s="2" t="s">
        <v>10</v>
      </c>
      <c r="R397" s="2" t="s">
        <v>11</v>
      </c>
      <c r="S397" s="2">
        <v>12</v>
      </c>
      <c r="T397" s="2" t="s">
        <v>12</v>
      </c>
      <c r="U397" s="6">
        <v>251.91900000000001</v>
      </c>
      <c r="V397" s="30">
        <f>(VLOOKUP(E397,Table1[#All],4,FALSE)*VLOOKUP(E397,Table1[[#All],[Type TRANSPORT]:[% répartition segment 1]],2,FALSE)+VLOOKUP(E397,Tableau2[#All],4,FALSE)*VLOOKUP(E397,Tableau2[[#All],[Type TRANSPORT]:[% répartition segment 2]],2,FALSE))*U397*C397/1000</f>
        <v>7.1932951259999998</v>
      </c>
    </row>
    <row r="398" spans="1:22" x14ac:dyDescent="0.3">
      <c r="A398" s="2">
        <v>1397987</v>
      </c>
      <c r="B398" s="12">
        <f>+VLOOKUP(Indicateur[[#This Row],[Numero OT]],[1]Raw_data!$D:$E,2,FALSE)</f>
        <v>44432</v>
      </c>
      <c r="C398" s="2">
        <v>300</v>
      </c>
      <c r="D398" s="2">
        <f t="shared" si="6"/>
        <v>0.3</v>
      </c>
      <c r="E398" s="2" t="s">
        <v>19</v>
      </c>
      <c r="F398" s="3">
        <f>+VLOOKUP(E398,Table1[#All],4,FALSE)</f>
        <v>0.16</v>
      </c>
      <c r="G398" s="3">
        <f>+VLOOKUP(E398,Tableau2[#All],4,FALSE)</f>
        <v>6.7400000000000002E-2</v>
      </c>
      <c r="H398" s="4">
        <f>VLOOKUP(E398,Table1[[#All],[Type TRANSPORT]:[% répartition segment 1]],2,FALSE)</f>
        <v>0.3</v>
      </c>
      <c r="I398" s="4">
        <f>VLOOKUP(E398,Tableau2[[#All],[Type TRANSPORT]:[% répartition segment 2]],2,FALSE)</f>
        <v>0.7</v>
      </c>
      <c r="J398" s="20">
        <f>Indicateur[[#This Row],[% rep S1]]*Indicateur[[#This Row],[Taux segement 1]]*Indicateur[[#This Row],[Poids T]]*Indicateur[[#This Row],[Distance en KM]]</f>
        <v>3.6040031999999997</v>
      </c>
      <c r="K398" s="20">
        <f>+Indicateur[[#This Row],[% rep S2]]*Indicateur[[#This Row],[Taux Segement 2]]*Indicateur[[#This Row],[Poids T]]*Indicateur[[#This Row],[Distance en KM]]</f>
        <v>3.5424348119999998</v>
      </c>
      <c r="L398" s="20">
        <f>+Indicateur[[#This Row],[Bilan CO2 S2]]+Indicateur[[#This Row],[Bilan CO2 S1]]</f>
        <v>7.1464380119999991</v>
      </c>
      <c r="M398" s="21">
        <v>158</v>
      </c>
      <c r="N398" s="5" t="s">
        <v>125</v>
      </c>
      <c r="O398" s="2" t="s">
        <v>126</v>
      </c>
      <c r="P398" s="2" t="s">
        <v>127</v>
      </c>
      <c r="Q398" s="2" t="s">
        <v>10</v>
      </c>
      <c r="R398" s="2" t="s">
        <v>11</v>
      </c>
      <c r="S398" s="2">
        <v>12</v>
      </c>
      <c r="T398" s="2" t="s">
        <v>12</v>
      </c>
      <c r="U398" s="6">
        <v>250.27799999999999</v>
      </c>
      <c r="V398" s="30">
        <f>(VLOOKUP(E398,Table1[#All],4,FALSE)*VLOOKUP(E398,Table1[[#All],[Type TRANSPORT]:[% répartition segment 1]],2,FALSE)+VLOOKUP(E398,Tableau2[#All],4,FALSE)*VLOOKUP(E398,Tableau2[[#All],[Type TRANSPORT]:[% répartition segment 2]],2,FALSE))*U398*C398/1000</f>
        <v>7.146438012</v>
      </c>
    </row>
    <row r="399" spans="1:22" x14ac:dyDescent="0.3">
      <c r="A399" s="2">
        <v>1397986</v>
      </c>
      <c r="B399" s="12">
        <f>+VLOOKUP(Indicateur[[#This Row],[Numero OT]],[1]Raw_data!$D:$E,2,FALSE)</f>
        <v>44432</v>
      </c>
      <c r="C399" s="2">
        <v>300</v>
      </c>
      <c r="D399" s="2">
        <f t="shared" si="6"/>
        <v>0.3</v>
      </c>
      <c r="E399" s="2" t="s">
        <v>19</v>
      </c>
      <c r="F399" s="3">
        <f>+VLOOKUP(E399,Table1[#All],4,FALSE)</f>
        <v>0.16</v>
      </c>
      <c r="G399" s="3">
        <f>+VLOOKUP(E399,Tableau2[#All],4,FALSE)</f>
        <v>6.7400000000000002E-2</v>
      </c>
      <c r="H399" s="4">
        <f>VLOOKUP(E399,Table1[[#All],[Type TRANSPORT]:[% répartition segment 1]],2,FALSE)</f>
        <v>0.3</v>
      </c>
      <c r="I399" s="4">
        <f>VLOOKUP(E399,Tableau2[[#All],[Type TRANSPORT]:[% répartition segment 2]],2,FALSE)</f>
        <v>0.7</v>
      </c>
      <c r="J399" s="20">
        <f>Indicateur[[#This Row],[% rep S1]]*Indicateur[[#This Row],[Taux segement 1]]*Indicateur[[#This Row],[Poids T]]*Indicateur[[#This Row],[Distance en KM]]</f>
        <v>4.0103568000000003</v>
      </c>
      <c r="K399" s="20">
        <f>+Indicateur[[#This Row],[% rep S2]]*Indicateur[[#This Row],[Taux Segement 2]]*Indicateur[[#This Row],[Poids T]]*Indicateur[[#This Row],[Distance en KM]]</f>
        <v>3.9418465380000001</v>
      </c>
      <c r="L399" s="20">
        <f>+Indicateur[[#This Row],[Bilan CO2 S2]]+Indicateur[[#This Row],[Bilan CO2 S1]]</f>
        <v>7.9522033380000003</v>
      </c>
      <c r="M399" s="21">
        <v>158</v>
      </c>
      <c r="N399" s="5" t="s">
        <v>168</v>
      </c>
      <c r="O399" s="2" t="s">
        <v>151</v>
      </c>
      <c r="P399" s="2" t="s">
        <v>169</v>
      </c>
      <c r="Q399" s="2" t="s">
        <v>10</v>
      </c>
      <c r="R399" s="2" t="s">
        <v>11</v>
      </c>
      <c r="S399" s="2">
        <v>12</v>
      </c>
      <c r="T399" s="2" t="s">
        <v>12</v>
      </c>
      <c r="U399" s="6">
        <v>278.49700000000001</v>
      </c>
      <c r="V399" s="30">
        <f>(VLOOKUP(E399,Table1[#All],4,FALSE)*VLOOKUP(E399,Table1[[#All],[Type TRANSPORT]:[% répartition segment 1]],2,FALSE)+VLOOKUP(E399,Tableau2[#All],4,FALSE)*VLOOKUP(E399,Tableau2[[#All],[Type TRANSPORT]:[% répartition segment 2]],2,FALSE))*U399*C399/1000</f>
        <v>7.9522033380000003</v>
      </c>
    </row>
    <row r="400" spans="1:22" x14ac:dyDescent="0.3">
      <c r="A400" s="2">
        <v>1398509</v>
      </c>
      <c r="B400" s="12">
        <f>+VLOOKUP(Indicateur[[#This Row],[Numero OT]],[1]Raw_data!$D:$E,2,FALSE)</f>
        <v>44432</v>
      </c>
      <c r="C400" s="2">
        <v>270</v>
      </c>
      <c r="D400" s="2">
        <f t="shared" si="6"/>
        <v>0.27</v>
      </c>
      <c r="E400" s="2" t="s">
        <v>19</v>
      </c>
      <c r="F400" s="3">
        <f>+VLOOKUP(E400,Table1[#All],4,FALSE)</f>
        <v>0.16</v>
      </c>
      <c r="G400" s="3">
        <f>+VLOOKUP(E400,Tableau2[#All],4,FALSE)</f>
        <v>6.7400000000000002E-2</v>
      </c>
      <c r="H400" s="4">
        <f>VLOOKUP(E400,Table1[[#All],[Type TRANSPORT]:[% répartition segment 1]],2,FALSE)</f>
        <v>0.3</v>
      </c>
      <c r="I400" s="4">
        <f>VLOOKUP(E400,Tableau2[[#All],[Type TRANSPORT]:[% répartition segment 2]],2,FALSE)</f>
        <v>0.7</v>
      </c>
      <c r="J400" s="20">
        <f>Indicateur[[#This Row],[% rep S1]]*Indicateur[[#This Row],[Taux segement 1]]*Indicateur[[#This Row],[Poids T]]*Indicateur[[#This Row],[Distance en KM]]</f>
        <v>4.9306967999999998</v>
      </c>
      <c r="K400" s="20">
        <f>+Indicateur[[#This Row],[% rep S2]]*Indicateur[[#This Row],[Taux Segement 2]]*Indicateur[[#This Row],[Poids T]]*Indicateur[[#This Row],[Distance en KM]]</f>
        <v>4.846464063</v>
      </c>
      <c r="L400" s="20">
        <f>+Indicateur[[#This Row],[Bilan CO2 S2]]+Indicateur[[#This Row],[Bilan CO2 S1]]</f>
        <v>9.7771608629999989</v>
      </c>
      <c r="M400" s="21">
        <v>131</v>
      </c>
      <c r="N400" s="5" t="s">
        <v>214</v>
      </c>
      <c r="O400" s="2" t="s">
        <v>11</v>
      </c>
      <c r="P400" s="2" t="s">
        <v>215</v>
      </c>
      <c r="Q400" s="2" t="s">
        <v>128</v>
      </c>
      <c r="R400" s="2" t="s">
        <v>61</v>
      </c>
      <c r="S400" s="2">
        <v>20</v>
      </c>
      <c r="T400" s="2" t="s">
        <v>129</v>
      </c>
      <c r="U400" s="6">
        <v>380.45499999999998</v>
      </c>
      <c r="V400" s="30">
        <f>(VLOOKUP(E400,Table1[#All],4,FALSE)*VLOOKUP(E400,Table1[[#All],[Type TRANSPORT]:[% répartition segment 1]],2,FALSE)+VLOOKUP(E400,Tableau2[#All],4,FALSE)*VLOOKUP(E400,Tableau2[[#All],[Type TRANSPORT]:[% répartition segment 2]],2,FALSE))*U400*C400/1000</f>
        <v>9.7771608629999989</v>
      </c>
    </row>
    <row r="401" spans="1:22" x14ac:dyDescent="0.3">
      <c r="A401" s="2">
        <v>1398455</v>
      </c>
      <c r="B401" s="12">
        <f>+VLOOKUP(Indicateur[[#This Row],[Numero OT]],[1]Raw_data!$D:$E,2,FALSE)</f>
        <v>44433</v>
      </c>
      <c r="C401" s="2">
        <v>300</v>
      </c>
      <c r="D401" s="2">
        <f t="shared" si="6"/>
        <v>0.3</v>
      </c>
      <c r="E401" s="2" t="s">
        <v>19</v>
      </c>
      <c r="F401" s="3">
        <f>+VLOOKUP(E401,Table1[#All],4,FALSE)</f>
        <v>0.16</v>
      </c>
      <c r="G401" s="3">
        <f>+VLOOKUP(E401,Tableau2[#All],4,FALSE)</f>
        <v>6.7400000000000002E-2</v>
      </c>
      <c r="H401" s="4">
        <f>VLOOKUP(E401,Table1[[#All],[Type TRANSPORT]:[% répartition segment 1]],2,FALSE)</f>
        <v>0.3</v>
      </c>
      <c r="I401" s="4">
        <f>VLOOKUP(E401,Tableau2[[#All],[Type TRANSPORT]:[% répartition segment 2]],2,FALSE)</f>
        <v>0.7</v>
      </c>
      <c r="J401" s="20">
        <f>Indicateur[[#This Row],[% rep S1]]*Indicateur[[#This Row],[Taux segement 1]]*Indicateur[[#This Row],[Poids T]]*Indicateur[[#This Row],[Distance en KM]]</f>
        <v>3.8354832000000001</v>
      </c>
      <c r="K401" s="20">
        <f>+Indicateur[[#This Row],[% rep S2]]*Indicateur[[#This Row],[Taux Segement 2]]*Indicateur[[#This Row],[Poids T]]*Indicateur[[#This Row],[Distance en KM]]</f>
        <v>3.769960362</v>
      </c>
      <c r="L401" s="20">
        <f>+Indicateur[[#This Row],[Bilan CO2 S2]]+Indicateur[[#This Row],[Bilan CO2 S1]]</f>
        <v>7.6054435619999996</v>
      </c>
      <c r="M401" s="21">
        <v>125</v>
      </c>
      <c r="N401" s="5" t="s">
        <v>78</v>
      </c>
      <c r="O401" s="2" t="s">
        <v>27</v>
      </c>
      <c r="P401" s="2" t="s">
        <v>79</v>
      </c>
      <c r="Q401" s="2" t="s">
        <v>10</v>
      </c>
      <c r="R401" s="2" t="s">
        <v>11</v>
      </c>
      <c r="S401" s="2">
        <v>12</v>
      </c>
      <c r="T401" s="2" t="s">
        <v>12</v>
      </c>
      <c r="U401" s="6">
        <v>266.35300000000001</v>
      </c>
      <c r="V401" s="30">
        <f>(VLOOKUP(E401,Table1[#All],4,FALSE)*VLOOKUP(E401,Table1[[#All],[Type TRANSPORT]:[% répartition segment 1]],2,FALSE)+VLOOKUP(E401,Tableau2[#All],4,FALSE)*VLOOKUP(E401,Tableau2[[#All],[Type TRANSPORT]:[% répartition segment 2]],2,FALSE))*U401*C401/1000</f>
        <v>7.6054435620000005</v>
      </c>
    </row>
    <row r="402" spans="1:22" x14ac:dyDescent="0.3">
      <c r="A402" s="2">
        <v>1398454</v>
      </c>
      <c r="B402" s="12">
        <f>+VLOOKUP(Indicateur[[#This Row],[Numero OT]],[1]Raw_data!$D:$E,2,FALSE)</f>
        <v>44434</v>
      </c>
      <c r="C402" s="2">
        <v>500</v>
      </c>
      <c r="D402" s="2">
        <f t="shared" si="6"/>
        <v>0.5</v>
      </c>
      <c r="E402" s="2" t="s">
        <v>6</v>
      </c>
      <c r="F402" s="3">
        <f>+VLOOKUP(E402,Table1[#All],4,FALSE)</f>
        <v>0.16</v>
      </c>
      <c r="G402" s="3">
        <f>+VLOOKUP(E402,Tableau2[#All],4,FALSE)</f>
        <v>6.7400000000000002E-2</v>
      </c>
      <c r="H402" s="4">
        <f>VLOOKUP(E402,Table1[[#All],[Type TRANSPORT]:[% répartition segment 1]],2,FALSE)</f>
        <v>0.3</v>
      </c>
      <c r="I402" s="4">
        <f>VLOOKUP(E402,Tableau2[[#All],[Type TRANSPORT]:[% répartition segment 2]],2,FALSE)</f>
        <v>0.7</v>
      </c>
      <c r="J402" s="20">
        <f>Indicateur[[#This Row],[% rep S1]]*Indicateur[[#This Row],[Taux segement 1]]*Indicateur[[#This Row],[Poids T]]*Indicateur[[#This Row],[Distance en KM]]</f>
        <v>12.996623999999999</v>
      </c>
      <c r="K402" s="20">
        <f>+Indicateur[[#This Row],[% rep S2]]*Indicateur[[#This Row],[Taux Segement 2]]*Indicateur[[#This Row],[Poids T]]*Indicateur[[#This Row],[Distance en KM]]</f>
        <v>12.774598339999999</v>
      </c>
      <c r="L402" s="20">
        <f>+Indicateur[[#This Row],[Bilan CO2 S2]]+Indicateur[[#This Row],[Bilan CO2 S1]]</f>
        <v>25.771222339999998</v>
      </c>
      <c r="M402" s="21">
        <v>196</v>
      </c>
      <c r="N402" s="5" t="s">
        <v>35</v>
      </c>
      <c r="O402" s="2" t="s">
        <v>36</v>
      </c>
      <c r="P402" s="2" t="s">
        <v>37</v>
      </c>
      <c r="Q402" s="2" t="s">
        <v>10</v>
      </c>
      <c r="R402" s="2" t="s">
        <v>11</v>
      </c>
      <c r="S402" s="2">
        <v>12</v>
      </c>
      <c r="T402" s="2" t="s">
        <v>12</v>
      </c>
      <c r="U402" s="6">
        <v>541.52599999999995</v>
      </c>
      <c r="V402" s="30">
        <f>(VLOOKUP(E402,Table1[#All],4,FALSE)*VLOOKUP(E402,Table1[[#All],[Type TRANSPORT]:[% répartition segment 1]],2,FALSE)+VLOOKUP(E402,Tableau2[#All],4,FALSE)*VLOOKUP(E402,Tableau2[[#All],[Type TRANSPORT]:[% répartition segment 2]],2,FALSE))*U402*C402/1000</f>
        <v>25.771222339999998</v>
      </c>
    </row>
    <row r="403" spans="1:22" x14ac:dyDescent="0.3">
      <c r="A403" s="2">
        <v>1398956</v>
      </c>
      <c r="B403" s="12">
        <f>+VLOOKUP(Indicateur[[#This Row],[Numero OT]],[1]Raw_data!$D:$E,2,FALSE)</f>
        <v>44434</v>
      </c>
      <c r="C403" s="2">
        <v>300</v>
      </c>
      <c r="D403" s="2">
        <f t="shared" si="6"/>
        <v>0.3</v>
      </c>
      <c r="E403" s="2" t="s">
        <v>19</v>
      </c>
      <c r="F403" s="3">
        <f>+VLOOKUP(E403,Table1[#All],4,FALSE)</f>
        <v>0.16</v>
      </c>
      <c r="G403" s="3">
        <f>+VLOOKUP(E403,Tableau2[#All],4,FALSE)</f>
        <v>6.7400000000000002E-2</v>
      </c>
      <c r="H403" s="4">
        <f>VLOOKUP(E403,Table1[[#All],[Type TRANSPORT]:[% répartition segment 1]],2,FALSE)</f>
        <v>0.3</v>
      </c>
      <c r="I403" s="4">
        <f>VLOOKUP(E403,Tableau2[[#All],[Type TRANSPORT]:[% répartition segment 2]],2,FALSE)</f>
        <v>0.7</v>
      </c>
      <c r="J403" s="20">
        <f>Indicateur[[#This Row],[% rep S1]]*Indicateur[[#This Row],[Taux segement 1]]*Indicateur[[#This Row],[Poids T]]*Indicateur[[#This Row],[Distance en KM]]</f>
        <v>7.4372256000000005</v>
      </c>
      <c r="K403" s="20">
        <f>+Indicateur[[#This Row],[% rep S2]]*Indicateur[[#This Row],[Taux Segement 2]]*Indicateur[[#This Row],[Poids T]]*Indicateur[[#This Row],[Distance en KM]]</f>
        <v>7.3101729960000004</v>
      </c>
      <c r="L403" s="20">
        <f>+Indicateur[[#This Row],[Bilan CO2 S2]]+Indicateur[[#This Row],[Bilan CO2 S1]]</f>
        <v>14.747398596</v>
      </c>
      <c r="M403" s="21">
        <v>228</v>
      </c>
      <c r="N403" s="5" t="s">
        <v>175</v>
      </c>
      <c r="O403" s="2" t="s">
        <v>154</v>
      </c>
      <c r="P403" s="2" t="s">
        <v>174</v>
      </c>
      <c r="Q403" s="2" t="s">
        <v>10</v>
      </c>
      <c r="R403" s="2" t="s">
        <v>11</v>
      </c>
      <c r="S403" s="2">
        <v>12</v>
      </c>
      <c r="T403" s="2" t="s">
        <v>12</v>
      </c>
      <c r="U403" s="6">
        <v>516.47400000000005</v>
      </c>
      <c r="V403" s="30">
        <f>(VLOOKUP(E403,Table1[#All],4,FALSE)*VLOOKUP(E403,Table1[[#All],[Type TRANSPORT]:[% répartition segment 1]],2,FALSE)+VLOOKUP(E403,Tableau2[#All],4,FALSE)*VLOOKUP(E403,Tableau2[[#All],[Type TRANSPORT]:[% répartition segment 2]],2,FALSE))*U403*C403/1000</f>
        <v>14.747398596</v>
      </c>
    </row>
    <row r="404" spans="1:22" x14ac:dyDescent="0.3">
      <c r="A404" s="2">
        <v>1397989</v>
      </c>
      <c r="B404" s="12">
        <f>+VLOOKUP(Indicateur[[#This Row],[Numero OT]],[1]Raw_data!$D:$E,2,FALSE)</f>
        <v>44434</v>
      </c>
      <c r="C404" s="2">
        <v>300</v>
      </c>
      <c r="D404" s="2">
        <f t="shared" si="6"/>
        <v>0.3</v>
      </c>
      <c r="E404" s="2" t="s">
        <v>6</v>
      </c>
      <c r="F404" s="3">
        <f>+VLOOKUP(E404,Table1[#All],4,FALSE)</f>
        <v>0.16</v>
      </c>
      <c r="G404" s="3">
        <f>+VLOOKUP(E404,Tableau2[#All],4,FALSE)</f>
        <v>6.7400000000000002E-2</v>
      </c>
      <c r="H404" s="4">
        <f>VLOOKUP(E404,Table1[[#All],[Type TRANSPORT]:[% répartition segment 1]],2,FALSE)</f>
        <v>0.3</v>
      </c>
      <c r="I404" s="4">
        <f>VLOOKUP(E404,Tableau2[[#All],[Type TRANSPORT]:[% répartition segment 2]],2,FALSE)</f>
        <v>0.7</v>
      </c>
      <c r="J404" s="20">
        <f>Indicateur[[#This Row],[% rep S1]]*Indicateur[[#This Row],[Taux segement 1]]*Indicateur[[#This Row],[Poids T]]*Indicateur[[#This Row],[Distance en KM]]</f>
        <v>3.7158191999999999</v>
      </c>
      <c r="K404" s="20">
        <f>+Indicateur[[#This Row],[% rep S2]]*Indicateur[[#This Row],[Taux Segement 2]]*Indicateur[[#This Row],[Poids T]]*Indicateur[[#This Row],[Distance en KM]]</f>
        <v>3.6523406220000001</v>
      </c>
      <c r="L404" s="20">
        <f>+Indicateur[[#This Row],[Bilan CO2 S2]]+Indicateur[[#This Row],[Bilan CO2 S1]]</f>
        <v>7.368159822</v>
      </c>
      <c r="M404" s="21">
        <v>131</v>
      </c>
      <c r="N404" s="5" t="s">
        <v>191</v>
      </c>
      <c r="O404" s="2" t="s">
        <v>192</v>
      </c>
      <c r="P404" s="2" t="s">
        <v>193</v>
      </c>
      <c r="Q404" s="2" t="s">
        <v>10</v>
      </c>
      <c r="R404" s="2" t="s">
        <v>11</v>
      </c>
      <c r="S404" s="2">
        <v>12</v>
      </c>
      <c r="T404" s="2" t="s">
        <v>12</v>
      </c>
      <c r="U404" s="6">
        <v>258.04300000000001</v>
      </c>
      <c r="V404" s="30">
        <f>(VLOOKUP(E404,Table1[#All],4,FALSE)*VLOOKUP(E404,Table1[[#All],[Type TRANSPORT]:[% répartition segment 1]],2,FALSE)+VLOOKUP(E404,Tableau2[#All],4,FALSE)*VLOOKUP(E404,Tableau2[[#All],[Type TRANSPORT]:[% répartition segment 2]],2,FALSE))*U404*C404/1000</f>
        <v>7.368159822</v>
      </c>
    </row>
    <row r="405" spans="1:22" x14ac:dyDescent="0.3">
      <c r="A405" s="2">
        <v>1399390</v>
      </c>
      <c r="B405" s="12">
        <f>+VLOOKUP(Indicateur[[#This Row],[Numero OT]],[1]Raw_data!$D:$E,2,FALSE)</f>
        <v>44438</v>
      </c>
      <c r="C405" s="2">
        <v>300</v>
      </c>
      <c r="D405" s="2">
        <f t="shared" si="6"/>
        <v>0.3</v>
      </c>
      <c r="E405" s="2" t="s">
        <v>6</v>
      </c>
      <c r="F405" s="3">
        <f>+VLOOKUP(E405,Table1[#All],4,FALSE)</f>
        <v>0.16</v>
      </c>
      <c r="G405" s="3">
        <f>+VLOOKUP(E405,Tableau2[#All],4,FALSE)</f>
        <v>6.7400000000000002E-2</v>
      </c>
      <c r="H405" s="4">
        <f>VLOOKUP(E405,Table1[[#All],[Type TRANSPORT]:[% répartition segment 1]],2,FALSE)</f>
        <v>0.3</v>
      </c>
      <c r="I405" s="4">
        <f>VLOOKUP(E405,Tableau2[[#All],[Type TRANSPORT]:[% répartition segment 2]],2,FALSE)</f>
        <v>0.7</v>
      </c>
      <c r="J405" s="20">
        <f>Indicateur[[#This Row],[% rep S1]]*Indicateur[[#This Row],[Taux segement 1]]*Indicateur[[#This Row],[Poids T]]*Indicateur[[#This Row],[Distance en KM]]</f>
        <v>5.4804383999999997</v>
      </c>
      <c r="K405" s="20">
        <f>+Indicateur[[#This Row],[% rep S2]]*Indicateur[[#This Row],[Taux Segement 2]]*Indicateur[[#This Row],[Poids T]]*Indicateur[[#This Row],[Distance en KM]]</f>
        <v>5.386814244</v>
      </c>
      <c r="L405" s="20">
        <f>+Indicateur[[#This Row],[Bilan CO2 S2]]+Indicateur[[#This Row],[Bilan CO2 S1]]</f>
        <v>10.867252644000001</v>
      </c>
      <c r="M405" s="21">
        <v>166</v>
      </c>
      <c r="N405" s="5" t="s">
        <v>60</v>
      </c>
      <c r="O405" s="2" t="s">
        <v>61</v>
      </c>
      <c r="P405" s="2" t="s">
        <v>62</v>
      </c>
      <c r="Q405" s="2" t="s">
        <v>10</v>
      </c>
      <c r="R405" s="2" t="s">
        <v>11</v>
      </c>
      <c r="S405" s="2">
        <v>12</v>
      </c>
      <c r="T405" s="2" t="s">
        <v>12</v>
      </c>
      <c r="U405" s="6">
        <v>380.58600000000001</v>
      </c>
      <c r="V405" s="30">
        <f>(VLOOKUP(E405,Table1[#All],4,FALSE)*VLOOKUP(E405,Table1[[#All],[Type TRANSPORT]:[% répartition segment 1]],2,FALSE)+VLOOKUP(E405,Tableau2[#All],4,FALSE)*VLOOKUP(E405,Tableau2[[#All],[Type TRANSPORT]:[% répartition segment 2]],2,FALSE))*U405*C405/1000</f>
        <v>10.867252644000001</v>
      </c>
    </row>
    <row r="406" spans="1:22" x14ac:dyDescent="0.3">
      <c r="A406" s="2">
        <v>1400050</v>
      </c>
      <c r="B406" s="12">
        <f>+VLOOKUP(Indicateur[[#This Row],[Numero OT]],[1]Raw_data!$D:$E,2,FALSE)</f>
        <v>44438</v>
      </c>
      <c r="C406" s="2">
        <v>305</v>
      </c>
      <c r="D406" s="2">
        <f t="shared" si="6"/>
        <v>0.30499999999999999</v>
      </c>
      <c r="E406" s="2" t="s">
        <v>19</v>
      </c>
      <c r="F406" s="3">
        <f>+VLOOKUP(E406,Table1[#All],4,FALSE)</f>
        <v>0.16</v>
      </c>
      <c r="G406" s="3">
        <f>+VLOOKUP(E406,Tableau2[#All],4,FALSE)</f>
        <v>6.7400000000000002E-2</v>
      </c>
      <c r="H406" s="4">
        <f>VLOOKUP(E406,Table1[[#All],[Type TRANSPORT]:[% répartition segment 1]],2,FALSE)</f>
        <v>0.3</v>
      </c>
      <c r="I406" s="4">
        <f>VLOOKUP(E406,Tableau2[[#All],[Type TRANSPORT]:[% répartition segment 2]],2,FALSE)</f>
        <v>0.7</v>
      </c>
      <c r="J406" s="20">
        <f>Indicateur[[#This Row],[% rep S1]]*Indicateur[[#This Row],[Taux segement 1]]*Indicateur[[#This Row],[Poids T]]*Indicateur[[#This Row],[Distance en KM]]</f>
        <v>3.6684765600000002</v>
      </c>
      <c r="K406" s="20">
        <f>+Indicateur[[#This Row],[% rep S2]]*Indicateur[[#This Row],[Taux Segement 2]]*Indicateur[[#This Row],[Poids T]]*Indicateur[[#This Row],[Distance en KM]]</f>
        <v>3.6058067520999999</v>
      </c>
      <c r="L406" s="20">
        <f>+Indicateur[[#This Row],[Bilan CO2 S2]]+Indicateur[[#This Row],[Bilan CO2 S1]]</f>
        <v>7.2742833120999997</v>
      </c>
      <c r="M406" s="21">
        <v>92</v>
      </c>
      <c r="N406" s="5" t="s">
        <v>214</v>
      </c>
      <c r="O406" s="2" t="s">
        <v>11</v>
      </c>
      <c r="P406" s="2" t="s">
        <v>215</v>
      </c>
      <c r="Q406" s="2" t="s">
        <v>234</v>
      </c>
      <c r="R406" s="2" t="s">
        <v>114</v>
      </c>
      <c r="S406" s="2">
        <v>14</v>
      </c>
      <c r="T406" s="2" t="s">
        <v>235</v>
      </c>
      <c r="U406" s="6">
        <v>250.57900000000001</v>
      </c>
      <c r="V406" s="30">
        <f>(VLOOKUP(E406,Table1[#All],4,FALSE)*VLOOKUP(E406,Table1[[#All],[Type TRANSPORT]:[% répartition segment 1]],2,FALSE)+VLOOKUP(E406,Tableau2[#All],4,FALSE)*VLOOKUP(E406,Tableau2[[#All],[Type TRANSPORT]:[% répartition segment 2]],2,FALSE))*U406*C406/1000</f>
        <v>7.2742833121000006</v>
      </c>
    </row>
    <row r="407" spans="1:22" x14ac:dyDescent="0.3">
      <c r="A407" s="2">
        <v>1400054</v>
      </c>
      <c r="B407" s="12">
        <f>+VLOOKUP(Indicateur[[#This Row],[Numero OT]],[1]Raw_data!$D:$E,2,FALSE)</f>
        <v>44438</v>
      </c>
      <c r="C407" s="2">
        <v>150</v>
      </c>
      <c r="D407" s="2">
        <f t="shared" si="6"/>
        <v>0.15</v>
      </c>
      <c r="E407" s="2" t="s">
        <v>19</v>
      </c>
      <c r="F407" s="3">
        <f>+VLOOKUP(E407,Table1[#All],4,FALSE)</f>
        <v>0.16</v>
      </c>
      <c r="G407" s="3">
        <f>+VLOOKUP(E407,Tableau2[#All],4,FALSE)</f>
        <v>6.7400000000000002E-2</v>
      </c>
      <c r="H407" s="4">
        <f>VLOOKUP(E407,Table1[[#All],[Type TRANSPORT]:[% répartition segment 1]],2,FALSE)</f>
        <v>0.3</v>
      </c>
      <c r="I407" s="4">
        <f>VLOOKUP(E407,Tableau2[[#All],[Type TRANSPORT]:[% répartition segment 2]],2,FALSE)</f>
        <v>0.7</v>
      </c>
      <c r="J407" s="20">
        <f>Indicateur[[#This Row],[% rep S1]]*Indicateur[[#This Row],[Taux segement 1]]*Indicateur[[#This Row],[Poids T]]*Indicateur[[#This Row],[Distance en KM]]</f>
        <v>1.3688352000000001</v>
      </c>
      <c r="K407" s="20">
        <f>+Indicateur[[#This Row],[% rep S2]]*Indicateur[[#This Row],[Taux Segement 2]]*Indicateur[[#This Row],[Poids T]]*Indicateur[[#This Row],[Distance en KM]]</f>
        <v>1.3454509320000001</v>
      </c>
      <c r="L407" s="20">
        <f>+Indicateur[[#This Row],[Bilan CO2 S2]]+Indicateur[[#This Row],[Bilan CO2 S1]]</f>
        <v>2.7142861320000002</v>
      </c>
      <c r="M407" s="21">
        <v>100</v>
      </c>
      <c r="N407" s="5" t="s">
        <v>214</v>
      </c>
      <c r="O407" s="2" t="s">
        <v>11</v>
      </c>
      <c r="P407" s="2" t="s">
        <v>215</v>
      </c>
      <c r="Q407" s="2" t="s">
        <v>273</v>
      </c>
      <c r="R407" s="2" t="s">
        <v>163</v>
      </c>
      <c r="S407" s="2">
        <v>12</v>
      </c>
      <c r="T407" s="2" t="s">
        <v>274</v>
      </c>
      <c r="U407" s="6">
        <v>190.11600000000001</v>
      </c>
      <c r="V407" s="30">
        <f>(VLOOKUP(E407,Table1[#All],4,FALSE)*VLOOKUP(E407,Table1[[#All],[Type TRANSPORT]:[% répartition segment 1]],2,FALSE)+VLOOKUP(E407,Tableau2[#All],4,FALSE)*VLOOKUP(E407,Tableau2[[#All],[Type TRANSPORT]:[% répartition segment 2]],2,FALSE))*U407*C407/1000</f>
        <v>2.7142861320000002</v>
      </c>
    </row>
    <row r="408" spans="1:22" x14ac:dyDescent="0.3">
      <c r="A408" s="2">
        <v>1400047</v>
      </c>
      <c r="B408" s="12">
        <f>+VLOOKUP(Indicateur[[#This Row],[Numero OT]],[1]Raw_data!$D:$E,2,FALSE)</f>
        <v>44438</v>
      </c>
      <c r="C408" s="2">
        <v>305</v>
      </c>
      <c r="D408" s="2">
        <f t="shared" si="6"/>
        <v>0.30499999999999999</v>
      </c>
      <c r="E408" s="2" t="s">
        <v>19</v>
      </c>
      <c r="F408" s="3">
        <f>+VLOOKUP(E408,Table1[#All],4,FALSE)</f>
        <v>0.16</v>
      </c>
      <c r="G408" s="3">
        <f>+VLOOKUP(E408,Tableau2[#All],4,FALSE)</f>
        <v>6.7400000000000002E-2</v>
      </c>
      <c r="H408" s="4">
        <f>VLOOKUP(E408,Table1[[#All],[Type TRANSPORT]:[% répartition segment 1]],2,FALSE)</f>
        <v>0.3</v>
      </c>
      <c r="I408" s="4">
        <f>VLOOKUP(E408,Tableau2[[#All],[Type TRANSPORT]:[% répartition segment 2]],2,FALSE)</f>
        <v>0.7</v>
      </c>
      <c r="J408" s="20">
        <f>Indicateur[[#This Row],[% rep S1]]*Indicateur[[#This Row],[Taux segement 1]]*Indicateur[[#This Row],[Poids T]]*Indicateur[[#This Row],[Distance en KM]]</f>
        <v>5.5698612000000001</v>
      </c>
      <c r="K408" s="20">
        <f>+Indicateur[[#This Row],[% rep S2]]*Indicateur[[#This Row],[Taux Segement 2]]*Indicateur[[#This Row],[Poids T]]*Indicateur[[#This Row],[Distance en KM]]</f>
        <v>5.4747094044999995</v>
      </c>
      <c r="L408" s="20">
        <f>+Indicateur[[#This Row],[Bilan CO2 S2]]+Indicateur[[#This Row],[Bilan CO2 S1]]</f>
        <v>11.044570604499999</v>
      </c>
      <c r="M408" s="21">
        <v>131</v>
      </c>
      <c r="N408" s="5" t="s">
        <v>214</v>
      </c>
      <c r="O408" s="2" t="s">
        <v>11</v>
      </c>
      <c r="P408" s="2" t="s">
        <v>215</v>
      </c>
      <c r="Q408" s="2" t="s">
        <v>128</v>
      </c>
      <c r="R408" s="2" t="s">
        <v>61</v>
      </c>
      <c r="S408" s="2">
        <v>20</v>
      </c>
      <c r="T408" s="2" t="s">
        <v>129</v>
      </c>
      <c r="U408" s="6">
        <v>380.45499999999998</v>
      </c>
      <c r="V408" s="30">
        <f>(VLOOKUP(E408,Table1[#All],4,FALSE)*VLOOKUP(E408,Table1[[#All],[Type TRANSPORT]:[% répartition segment 1]],2,FALSE)+VLOOKUP(E408,Tableau2[#All],4,FALSE)*VLOOKUP(E408,Tableau2[[#All],[Type TRANSPORT]:[% répartition segment 2]],2,FALSE))*U408*C408/1000</f>
        <v>11.044570604499999</v>
      </c>
    </row>
    <row r="409" spans="1:22" x14ac:dyDescent="0.3">
      <c r="A409" s="2">
        <v>1399697</v>
      </c>
      <c r="B409" s="12">
        <f>+VLOOKUP(Indicateur[[#This Row],[Numero OT]],[1]Raw_data!$D:$E,2,FALSE)</f>
        <v>44438</v>
      </c>
      <c r="C409" s="2">
        <v>1000</v>
      </c>
      <c r="D409" s="2">
        <f t="shared" si="6"/>
        <v>1</v>
      </c>
      <c r="E409" s="2" t="s">
        <v>47</v>
      </c>
      <c r="F409" s="3">
        <f>+VLOOKUP(E409,Table1[#All],4,FALSE)</f>
        <v>6.7400000000000002E-2</v>
      </c>
      <c r="G409" s="3">
        <v>0.16</v>
      </c>
      <c r="H409" s="4">
        <f>VLOOKUP(E409,Table1[[#All],[Type TRANSPORT]:[% répartition segment 1]],2,FALSE)</f>
        <v>1</v>
      </c>
      <c r="I409" s="4">
        <f>VLOOKUP(E409,Tableau2[[#All],[Type TRANSPORT]:[% répartition segment 2]],2,FALSE)</f>
        <v>0</v>
      </c>
      <c r="J409" s="20">
        <f>Indicateur[[#This Row],[% rep S1]]*Indicateur[[#This Row],[Taux segement 1]]*Indicateur[[#This Row],[Poids T]]*Indicateur[[#This Row],[Distance en KM]]</f>
        <v>2.3459243999999999</v>
      </c>
      <c r="K409" s="20">
        <f>+Indicateur[[#This Row],[% rep S2]]*Indicateur[[#This Row],[Taux Segement 2]]*Indicateur[[#This Row],[Poids T]]*Indicateur[[#This Row],[Distance en KM]]</f>
        <v>0</v>
      </c>
      <c r="L409" s="20">
        <f>+Indicateur[[#This Row],[Bilan CO2 S2]]+Indicateur[[#This Row],[Bilan CO2 S1]]</f>
        <v>2.3459243999999999</v>
      </c>
      <c r="M409" s="21">
        <v>435.5</v>
      </c>
      <c r="N409" s="5" t="s">
        <v>146</v>
      </c>
      <c r="O409" s="2" t="s">
        <v>30</v>
      </c>
      <c r="P409" s="2" t="s">
        <v>147</v>
      </c>
      <c r="Q409" s="2" t="s">
        <v>148</v>
      </c>
      <c r="R409" s="2" t="s">
        <v>126</v>
      </c>
      <c r="S409" s="2">
        <v>12</v>
      </c>
      <c r="T409" s="2" t="s">
        <v>149</v>
      </c>
      <c r="U409" s="6">
        <v>34.805999999999997</v>
      </c>
      <c r="V409" s="30">
        <f>(VLOOKUP(E409,Table1[#All],4,FALSE)*VLOOKUP(E409,Table1[[#All],[Type TRANSPORT]:[% répartition segment 1]],2,FALSE)+VLOOKUP(E409,Tableau2[#All],4,FALSE)*VLOOKUP(E409,Tableau2[[#All],[Type TRANSPORT]:[% répartition segment 2]],2,FALSE))*U409*C409/1000</f>
        <v>2.3459243999999999</v>
      </c>
    </row>
    <row r="410" spans="1:22" x14ac:dyDescent="0.3">
      <c r="A410" s="2">
        <v>1399772</v>
      </c>
      <c r="B410" s="12">
        <f>+VLOOKUP(Indicateur[[#This Row],[Numero OT]],[1]Raw_data!$D:$E,2,FALSE)</f>
        <v>44439</v>
      </c>
      <c r="C410" s="2">
        <v>300</v>
      </c>
      <c r="D410" s="2">
        <f t="shared" si="6"/>
        <v>0.3</v>
      </c>
      <c r="E410" s="2" t="s">
        <v>6</v>
      </c>
      <c r="F410" s="3">
        <f>+VLOOKUP(E410,Table1[#All],4,FALSE)</f>
        <v>0.16</v>
      </c>
      <c r="G410" s="3">
        <f>+VLOOKUP(E410,Tableau2[#All],4,FALSE)</f>
        <v>6.7400000000000002E-2</v>
      </c>
      <c r="H410" s="4">
        <f>VLOOKUP(E410,Table1[[#All],[Type TRANSPORT]:[% répartition segment 1]],2,FALSE)</f>
        <v>0.3</v>
      </c>
      <c r="I410" s="4">
        <f>VLOOKUP(E410,Tableau2[[#All],[Type TRANSPORT]:[% répartition segment 2]],2,FALSE)</f>
        <v>0.7</v>
      </c>
      <c r="J410" s="20">
        <f>Indicateur[[#This Row],[% rep S1]]*Indicateur[[#This Row],[Taux segement 1]]*Indicateur[[#This Row],[Poids T]]*Indicateur[[#This Row],[Distance en KM]]</f>
        <v>3.6276336000000002</v>
      </c>
      <c r="K410" s="20">
        <f>+Indicateur[[#This Row],[% rep S2]]*Indicateur[[#This Row],[Taux Segement 2]]*Indicateur[[#This Row],[Poids T]]*Indicateur[[#This Row],[Distance en KM]]</f>
        <v>3.565661526</v>
      </c>
      <c r="L410" s="20">
        <f>+Indicateur[[#This Row],[Bilan CO2 S2]]+Indicateur[[#This Row],[Bilan CO2 S1]]</f>
        <v>7.1932951260000006</v>
      </c>
      <c r="M410" s="21">
        <v>125</v>
      </c>
      <c r="N410" s="5" t="s">
        <v>113</v>
      </c>
      <c r="O410" s="2" t="s">
        <v>114</v>
      </c>
      <c r="P410" s="2" t="s">
        <v>115</v>
      </c>
      <c r="Q410" s="2" t="s">
        <v>10</v>
      </c>
      <c r="R410" s="2" t="s">
        <v>11</v>
      </c>
      <c r="S410" s="2">
        <v>12</v>
      </c>
      <c r="T410" s="2" t="s">
        <v>12</v>
      </c>
      <c r="U410" s="6">
        <v>251.91900000000001</v>
      </c>
      <c r="V410" s="30">
        <f>(VLOOKUP(E410,Table1[#All],4,FALSE)*VLOOKUP(E410,Table1[[#All],[Type TRANSPORT]:[% répartition segment 1]],2,FALSE)+VLOOKUP(E410,Tableau2[#All],4,FALSE)*VLOOKUP(E410,Tableau2[[#All],[Type TRANSPORT]:[% répartition segment 2]],2,FALSE))*U410*C410/1000</f>
        <v>7.1932951259999998</v>
      </c>
    </row>
    <row r="411" spans="1:22" x14ac:dyDescent="0.3">
      <c r="A411" s="2">
        <v>1400106</v>
      </c>
      <c r="B411" s="12">
        <f>+VLOOKUP(Indicateur[[#This Row],[Numero OT]],[1]Raw_data!$D:$E,2,FALSE)</f>
        <v>44439</v>
      </c>
      <c r="C411" s="2">
        <v>300</v>
      </c>
      <c r="D411" s="2">
        <f t="shared" si="6"/>
        <v>0.3</v>
      </c>
      <c r="E411" s="2" t="s">
        <v>19</v>
      </c>
      <c r="F411" s="3">
        <f>+VLOOKUP(E411,Table1[#All],4,FALSE)</f>
        <v>0.16</v>
      </c>
      <c r="G411" s="3">
        <f>+VLOOKUP(E411,Tableau2[#All],4,FALSE)</f>
        <v>6.7400000000000002E-2</v>
      </c>
      <c r="H411" s="4">
        <f>VLOOKUP(E411,Table1[[#All],[Type TRANSPORT]:[% répartition segment 1]],2,FALSE)</f>
        <v>0.3</v>
      </c>
      <c r="I411" s="4">
        <f>VLOOKUP(E411,Tableau2[[#All],[Type TRANSPORT]:[% répartition segment 2]],2,FALSE)</f>
        <v>0.7</v>
      </c>
      <c r="J411" s="20">
        <f>Indicateur[[#This Row],[% rep S1]]*Indicateur[[#This Row],[Taux segement 1]]*Indicateur[[#This Row],[Poids T]]*Indicateur[[#This Row],[Distance en KM]]</f>
        <v>4.0103568000000003</v>
      </c>
      <c r="K411" s="20">
        <f>+Indicateur[[#This Row],[% rep S2]]*Indicateur[[#This Row],[Taux Segement 2]]*Indicateur[[#This Row],[Poids T]]*Indicateur[[#This Row],[Distance en KM]]</f>
        <v>3.9418465380000001</v>
      </c>
      <c r="L411" s="20">
        <f>+Indicateur[[#This Row],[Bilan CO2 S2]]+Indicateur[[#This Row],[Bilan CO2 S1]]</f>
        <v>7.9522033380000003</v>
      </c>
      <c r="M411" s="21">
        <v>158</v>
      </c>
      <c r="N411" s="5" t="s">
        <v>168</v>
      </c>
      <c r="O411" s="2" t="s">
        <v>151</v>
      </c>
      <c r="P411" s="2" t="s">
        <v>169</v>
      </c>
      <c r="Q411" s="2" t="s">
        <v>10</v>
      </c>
      <c r="R411" s="2" t="s">
        <v>11</v>
      </c>
      <c r="S411" s="2">
        <v>12</v>
      </c>
      <c r="T411" s="2" t="s">
        <v>12</v>
      </c>
      <c r="U411" s="6">
        <v>278.49700000000001</v>
      </c>
      <c r="V411" s="30">
        <f>(VLOOKUP(E411,Table1[#All],4,FALSE)*VLOOKUP(E411,Table1[[#All],[Type TRANSPORT]:[% répartition segment 1]],2,FALSE)+VLOOKUP(E411,Tableau2[#All],4,FALSE)*VLOOKUP(E411,Tableau2[[#All],[Type TRANSPORT]:[% répartition segment 2]],2,FALSE))*U411*C411/1000</f>
        <v>7.9522033380000003</v>
      </c>
    </row>
    <row r="412" spans="1:22" x14ac:dyDescent="0.3">
      <c r="A412" s="2">
        <v>1400108</v>
      </c>
      <c r="B412" s="12">
        <f>+VLOOKUP(Indicateur[[#This Row],[Numero OT]],[1]Raw_data!$D:$E,2,FALSE)</f>
        <v>44440</v>
      </c>
      <c r="C412" s="2">
        <v>300</v>
      </c>
      <c r="D412" s="2">
        <f t="shared" si="6"/>
        <v>0.3</v>
      </c>
      <c r="E412" s="2" t="s">
        <v>19</v>
      </c>
      <c r="F412" s="3">
        <f>+VLOOKUP(E412,Table1[#All],4,FALSE)</f>
        <v>0.16</v>
      </c>
      <c r="G412" s="3">
        <f>+VLOOKUP(E412,Tableau2[#All],4,FALSE)</f>
        <v>6.7400000000000002E-2</v>
      </c>
      <c r="H412" s="4">
        <f>VLOOKUP(E412,Table1[[#All],[Type TRANSPORT]:[% répartition segment 1]],2,FALSE)</f>
        <v>0.3</v>
      </c>
      <c r="I412" s="4">
        <f>VLOOKUP(E412,Tableau2[[#All],[Type TRANSPORT]:[% répartition segment 2]],2,FALSE)</f>
        <v>0.7</v>
      </c>
      <c r="J412" s="20">
        <f>Indicateur[[#This Row],[% rep S1]]*Indicateur[[#This Row],[Taux segement 1]]*Indicateur[[#This Row],[Poids T]]*Indicateur[[#This Row],[Distance en KM]]</f>
        <v>4.0052879999999993</v>
      </c>
      <c r="K412" s="20">
        <f>+Indicateur[[#This Row],[% rep S2]]*Indicateur[[#This Row],[Taux Segement 2]]*Indicateur[[#This Row],[Poids T]]*Indicateur[[#This Row],[Distance en KM]]</f>
        <v>3.9368643299999997</v>
      </c>
      <c r="L412" s="20">
        <f>+Indicateur[[#This Row],[Bilan CO2 S2]]+Indicateur[[#This Row],[Bilan CO2 S1]]</f>
        <v>7.942152329999999</v>
      </c>
      <c r="M412" s="21">
        <v>158</v>
      </c>
      <c r="N412" s="5" t="s">
        <v>23</v>
      </c>
      <c r="O412" s="2" t="s">
        <v>24</v>
      </c>
      <c r="P412" s="2" t="s">
        <v>25</v>
      </c>
      <c r="Q412" s="2" t="s">
        <v>10</v>
      </c>
      <c r="R412" s="2" t="s">
        <v>11</v>
      </c>
      <c r="S412" s="2">
        <v>12</v>
      </c>
      <c r="T412" s="2" t="s">
        <v>12</v>
      </c>
      <c r="U412" s="6">
        <v>278.14499999999998</v>
      </c>
      <c r="V412" s="30">
        <f>(VLOOKUP(E412,Table1[#All],4,FALSE)*VLOOKUP(E412,Table1[[#All],[Type TRANSPORT]:[% répartition segment 1]],2,FALSE)+VLOOKUP(E412,Tableau2[#All],4,FALSE)*VLOOKUP(E412,Tableau2[[#All],[Type TRANSPORT]:[% répartition segment 2]],2,FALSE))*U412*C412/1000</f>
        <v>7.942152329999999</v>
      </c>
    </row>
    <row r="413" spans="1:22" x14ac:dyDescent="0.3">
      <c r="A413" s="2">
        <v>1400591</v>
      </c>
      <c r="B413" s="12">
        <f>+VLOOKUP(Indicateur[[#This Row],[Numero OT]],[1]Raw_data!$D:$E,2,FALSE)</f>
        <v>44440</v>
      </c>
      <c r="C413" s="2">
        <v>300</v>
      </c>
      <c r="D413" s="2">
        <f t="shared" si="6"/>
        <v>0.3</v>
      </c>
      <c r="E413" s="2" t="s">
        <v>19</v>
      </c>
      <c r="F413" s="3">
        <f>+VLOOKUP(E413,Table1[#All],4,FALSE)</f>
        <v>0.16</v>
      </c>
      <c r="G413" s="3">
        <f>+VLOOKUP(E413,Tableau2[#All],4,FALSE)</f>
        <v>6.7400000000000002E-2</v>
      </c>
      <c r="H413" s="4">
        <f>VLOOKUP(E413,Table1[[#All],[Type TRANSPORT]:[% répartition segment 1]],2,FALSE)</f>
        <v>0.3</v>
      </c>
      <c r="I413" s="4">
        <f>VLOOKUP(E413,Tableau2[[#All],[Type TRANSPORT]:[% répartition segment 2]],2,FALSE)</f>
        <v>0.7</v>
      </c>
      <c r="J413" s="20">
        <f>Indicateur[[#This Row],[% rep S1]]*Indicateur[[#This Row],[Taux segement 1]]*Indicateur[[#This Row],[Poids T]]*Indicateur[[#This Row],[Distance en KM]]</f>
        <v>3.8354832000000001</v>
      </c>
      <c r="K413" s="20">
        <f>+Indicateur[[#This Row],[% rep S2]]*Indicateur[[#This Row],[Taux Segement 2]]*Indicateur[[#This Row],[Poids T]]*Indicateur[[#This Row],[Distance en KM]]</f>
        <v>3.769960362</v>
      </c>
      <c r="L413" s="20">
        <f>+Indicateur[[#This Row],[Bilan CO2 S2]]+Indicateur[[#This Row],[Bilan CO2 S1]]</f>
        <v>7.6054435619999996</v>
      </c>
      <c r="M413" s="21">
        <v>158</v>
      </c>
      <c r="N413" s="5" t="s">
        <v>78</v>
      </c>
      <c r="O413" s="2" t="s">
        <v>27</v>
      </c>
      <c r="P413" s="2" t="s">
        <v>79</v>
      </c>
      <c r="Q413" s="2" t="s">
        <v>10</v>
      </c>
      <c r="R413" s="2" t="s">
        <v>11</v>
      </c>
      <c r="S413" s="2">
        <v>12</v>
      </c>
      <c r="T413" s="2" t="s">
        <v>12</v>
      </c>
      <c r="U413" s="6">
        <v>266.35300000000001</v>
      </c>
      <c r="V413" s="30">
        <f>(VLOOKUP(E413,Table1[#All],4,FALSE)*VLOOKUP(E413,Table1[[#All],[Type TRANSPORT]:[% répartition segment 1]],2,FALSE)+VLOOKUP(E413,Tableau2[#All],4,FALSE)*VLOOKUP(E413,Tableau2[[#All],[Type TRANSPORT]:[% répartition segment 2]],2,FALSE))*U413*C413/1000</f>
        <v>7.6054435620000005</v>
      </c>
    </row>
    <row r="414" spans="1:22" x14ac:dyDescent="0.3">
      <c r="A414" s="2">
        <v>1400107</v>
      </c>
      <c r="B414" s="12">
        <f>+VLOOKUP(Indicateur[[#This Row],[Numero OT]],[1]Raw_data!$D:$E,2,FALSE)</f>
        <v>44440</v>
      </c>
      <c r="C414" s="2">
        <v>300</v>
      </c>
      <c r="D414" s="2">
        <f t="shared" si="6"/>
        <v>0.3</v>
      </c>
      <c r="E414" s="2" t="s">
        <v>19</v>
      </c>
      <c r="F414" s="3">
        <f>+VLOOKUP(E414,Table1[#All],4,FALSE)</f>
        <v>0.16</v>
      </c>
      <c r="G414" s="3">
        <f>+VLOOKUP(E414,Tableau2[#All],4,FALSE)</f>
        <v>6.7400000000000002E-2</v>
      </c>
      <c r="H414" s="4">
        <f>VLOOKUP(E414,Table1[[#All],[Type TRANSPORT]:[% répartition segment 1]],2,FALSE)</f>
        <v>0.3</v>
      </c>
      <c r="I414" s="4">
        <f>VLOOKUP(E414,Tableau2[[#All],[Type TRANSPORT]:[% répartition segment 2]],2,FALSE)</f>
        <v>0.7</v>
      </c>
      <c r="J414" s="20">
        <f>Indicateur[[#This Row],[% rep S1]]*Indicateur[[#This Row],[Taux segement 1]]*Indicateur[[#This Row],[Poids T]]*Indicateur[[#This Row],[Distance en KM]]</f>
        <v>3.6040031999999997</v>
      </c>
      <c r="K414" s="20">
        <f>+Indicateur[[#This Row],[% rep S2]]*Indicateur[[#This Row],[Taux Segement 2]]*Indicateur[[#This Row],[Poids T]]*Indicateur[[#This Row],[Distance en KM]]</f>
        <v>3.5424348119999998</v>
      </c>
      <c r="L414" s="20">
        <f>+Indicateur[[#This Row],[Bilan CO2 S2]]+Indicateur[[#This Row],[Bilan CO2 S1]]</f>
        <v>7.1464380119999991</v>
      </c>
      <c r="M414" s="21">
        <v>158</v>
      </c>
      <c r="N414" s="5" t="s">
        <v>125</v>
      </c>
      <c r="O414" s="2" t="s">
        <v>126</v>
      </c>
      <c r="P414" s="2" t="s">
        <v>127</v>
      </c>
      <c r="Q414" s="2" t="s">
        <v>10</v>
      </c>
      <c r="R414" s="2" t="s">
        <v>11</v>
      </c>
      <c r="S414" s="2">
        <v>12</v>
      </c>
      <c r="T414" s="2" t="s">
        <v>12</v>
      </c>
      <c r="U414" s="6">
        <v>250.27799999999999</v>
      </c>
      <c r="V414" s="30">
        <f>(VLOOKUP(E414,Table1[#All],4,FALSE)*VLOOKUP(E414,Table1[[#All],[Type TRANSPORT]:[% répartition segment 1]],2,FALSE)+VLOOKUP(E414,Tableau2[#All],4,FALSE)*VLOOKUP(E414,Tableau2[[#All],[Type TRANSPORT]:[% répartition segment 2]],2,FALSE))*U414*C414/1000</f>
        <v>7.146438012</v>
      </c>
    </row>
    <row r="415" spans="1:22" x14ac:dyDescent="0.3">
      <c r="A415" s="2">
        <v>1400643</v>
      </c>
      <c r="B415" s="12">
        <f>+VLOOKUP(Indicateur[[#This Row],[Numero OT]],[1]Raw_data!$D:$E,2,FALSE)</f>
        <v>44440</v>
      </c>
      <c r="C415" s="2">
        <v>500</v>
      </c>
      <c r="D415" s="2">
        <f t="shared" si="6"/>
        <v>0.5</v>
      </c>
      <c r="E415" s="2" t="s">
        <v>6</v>
      </c>
      <c r="F415" s="3">
        <f>+VLOOKUP(E415,Table1[#All],4,FALSE)</f>
        <v>0.16</v>
      </c>
      <c r="G415" s="3">
        <f>+VLOOKUP(E415,Tableau2[#All],4,FALSE)</f>
        <v>6.7400000000000002E-2</v>
      </c>
      <c r="H415" s="4">
        <f>VLOOKUP(E415,Table1[[#All],[Type TRANSPORT]:[% répartition segment 1]],2,FALSE)</f>
        <v>0.3</v>
      </c>
      <c r="I415" s="4">
        <f>VLOOKUP(E415,Tableau2[[#All],[Type TRANSPORT]:[% répartition segment 2]],2,FALSE)</f>
        <v>0.7</v>
      </c>
      <c r="J415" s="20">
        <f>Indicateur[[#This Row],[% rep S1]]*Indicateur[[#This Row],[Taux segement 1]]*Indicateur[[#This Row],[Poids T]]*Indicateur[[#This Row],[Distance en KM]]</f>
        <v>11.945640000000001</v>
      </c>
      <c r="K415" s="20">
        <f>+Indicateur[[#This Row],[% rep S2]]*Indicateur[[#This Row],[Taux Segement 2]]*Indicateur[[#This Row],[Poids T]]*Indicateur[[#This Row],[Distance en KM]]</f>
        <v>11.74156865</v>
      </c>
      <c r="L415" s="20">
        <f>+Indicateur[[#This Row],[Bilan CO2 S2]]+Indicateur[[#This Row],[Bilan CO2 S1]]</f>
        <v>23.687208650000002</v>
      </c>
      <c r="M415" s="21">
        <v>280</v>
      </c>
      <c r="N415" s="5" t="s">
        <v>146</v>
      </c>
      <c r="O415" s="2" t="s">
        <v>30</v>
      </c>
      <c r="P415" s="2" t="s">
        <v>147</v>
      </c>
      <c r="Q415" s="2" t="s">
        <v>104</v>
      </c>
      <c r="R415" s="2" t="s">
        <v>24</v>
      </c>
      <c r="S415" s="2">
        <v>12</v>
      </c>
      <c r="T415" s="2" t="s">
        <v>105</v>
      </c>
      <c r="U415" s="6">
        <v>497.73500000000001</v>
      </c>
      <c r="V415" s="30">
        <f>(VLOOKUP(E415,Table1[#All],4,FALSE)*VLOOKUP(E415,Table1[[#All],[Type TRANSPORT]:[% répartition segment 1]],2,FALSE)+VLOOKUP(E415,Tableau2[#All],4,FALSE)*VLOOKUP(E415,Tableau2[[#All],[Type TRANSPORT]:[% répartition segment 2]],2,FALSE))*U415*C415/1000</f>
        <v>23.687208649999999</v>
      </c>
    </row>
    <row r="416" spans="1:22" x14ac:dyDescent="0.3">
      <c r="A416" s="2">
        <v>1400109</v>
      </c>
      <c r="B416" s="12">
        <f>+VLOOKUP(Indicateur[[#This Row],[Numero OT]],[1]Raw_data!$D:$E,2,FALSE)</f>
        <v>44440</v>
      </c>
      <c r="C416" s="2">
        <v>300</v>
      </c>
      <c r="D416" s="2">
        <f t="shared" si="6"/>
        <v>0.3</v>
      </c>
      <c r="E416" s="2" t="s">
        <v>6</v>
      </c>
      <c r="F416" s="3">
        <f>+VLOOKUP(E416,Table1[#All],4,FALSE)</f>
        <v>0.16</v>
      </c>
      <c r="G416" s="3">
        <f>+VLOOKUP(E416,Tableau2[#All],4,FALSE)</f>
        <v>6.7400000000000002E-2</v>
      </c>
      <c r="H416" s="4">
        <f>VLOOKUP(E416,Table1[[#All],[Type TRANSPORT]:[% répartition segment 1]],2,FALSE)</f>
        <v>0.3</v>
      </c>
      <c r="I416" s="4">
        <f>VLOOKUP(E416,Tableau2[[#All],[Type TRANSPORT]:[% répartition segment 2]],2,FALSE)</f>
        <v>0.7</v>
      </c>
      <c r="J416" s="20">
        <f>Indicateur[[#This Row],[% rep S1]]*Indicateur[[#This Row],[Taux segement 1]]*Indicateur[[#This Row],[Poids T]]*Indicateur[[#This Row],[Distance en KM]]</f>
        <v>3.7158191999999999</v>
      </c>
      <c r="K416" s="20">
        <f>+Indicateur[[#This Row],[% rep S2]]*Indicateur[[#This Row],[Taux Segement 2]]*Indicateur[[#This Row],[Poids T]]*Indicateur[[#This Row],[Distance en KM]]</f>
        <v>3.6523406220000001</v>
      </c>
      <c r="L416" s="20">
        <f>+Indicateur[[#This Row],[Bilan CO2 S2]]+Indicateur[[#This Row],[Bilan CO2 S1]]</f>
        <v>7.368159822</v>
      </c>
      <c r="M416" s="21">
        <v>131</v>
      </c>
      <c r="N416" s="5" t="s">
        <v>191</v>
      </c>
      <c r="O416" s="2" t="s">
        <v>192</v>
      </c>
      <c r="P416" s="2" t="s">
        <v>193</v>
      </c>
      <c r="Q416" s="2" t="s">
        <v>10</v>
      </c>
      <c r="R416" s="2" t="s">
        <v>11</v>
      </c>
      <c r="S416" s="2">
        <v>12</v>
      </c>
      <c r="T416" s="2" t="s">
        <v>12</v>
      </c>
      <c r="U416" s="6">
        <v>258.04300000000001</v>
      </c>
      <c r="V416" s="30">
        <f>(VLOOKUP(E416,Table1[#All],4,FALSE)*VLOOKUP(E416,Table1[[#All],[Type TRANSPORT]:[% répartition segment 1]],2,FALSE)+VLOOKUP(E416,Tableau2[#All],4,FALSE)*VLOOKUP(E416,Tableau2[[#All],[Type TRANSPORT]:[% répartition segment 2]],2,FALSE))*U416*C416/1000</f>
        <v>7.368159822</v>
      </c>
    </row>
    <row r="417" spans="1:22" x14ac:dyDescent="0.3">
      <c r="A417" s="2">
        <v>1400590</v>
      </c>
      <c r="B417" s="12">
        <f>+VLOOKUP(Indicateur[[#This Row],[Numero OT]],[1]Raw_data!$D:$E,2,FALSE)</f>
        <v>44441</v>
      </c>
      <c r="C417" s="2">
        <v>300</v>
      </c>
      <c r="D417" s="2">
        <f t="shared" si="6"/>
        <v>0.3</v>
      </c>
      <c r="E417" s="2" t="s">
        <v>6</v>
      </c>
      <c r="F417" s="3">
        <f>+VLOOKUP(E417,Table1[#All],4,FALSE)</f>
        <v>0.16</v>
      </c>
      <c r="G417" s="3">
        <f>+VLOOKUP(E417,Tableau2[#All],4,FALSE)</f>
        <v>6.7400000000000002E-2</v>
      </c>
      <c r="H417" s="4">
        <f>VLOOKUP(E417,Table1[[#All],[Type TRANSPORT]:[% répartition segment 1]],2,FALSE)</f>
        <v>0.3</v>
      </c>
      <c r="I417" s="4">
        <f>VLOOKUP(E417,Tableau2[[#All],[Type TRANSPORT]:[% répartition segment 2]],2,FALSE)</f>
        <v>0.7</v>
      </c>
      <c r="J417" s="20">
        <f>Indicateur[[#This Row],[% rep S1]]*Indicateur[[#This Row],[Taux segement 1]]*Indicateur[[#This Row],[Poids T]]*Indicateur[[#This Row],[Distance en KM]]</f>
        <v>7.7979743999999993</v>
      </c>
      <c r="K417" s="20">
        <f>+Indicateur[[#This Row],[% rep S2]]*Indicateur[[#This Row],[Taux Segement 2]]*Indicateur[[#This Row],[Poids T]]*Indicateur[[#This Row],[Distance en KM]]</f>
        <v>7.6647590039999995</v>
      </c>
      <c r="L417" s="20">
        <f>+Indicateur[[#This Row],[Bilan CO2 S2]]+Indicateur[[#This Row],[Bilan CO2 S1]]</f>
        <v>15.462733403999998</v>
      </c>
      <c r="M417" s="21">
        <v>196</v>
      </c>
      <c r="N417" s="5" t="s">
        <v>35</v>
      </c>
      <c r="O417" s="2" t="s">
        <v>36</v>
      </c>
      <c r="P417" s="2" t="s">
        <v>37</v>
      </c>
      <c r="Q417" s="2" t="s">
        <v>10</v>
      </c>
      <c r="R417" s="2" t="s">
        <v>11</v>
      </c>
      <c r="S417" s="2">
        <v>12</v>
      </c>
      <c r="T417" s="2" t="s">
        <v>12</v>
      </c>
      <c r="U417" s="6">
        <v>541.52599999999995</v>
      </c>
      <c r="V417" s="30">
        <f>(VLOOKUP(E417,Table1[#All],4,FALSE)*VLOOKUP(E417,Table1[[#All],[Type TRANSPORT]:[% répartition segment 1]],2,FALSE)+VLOOKUP(E417,Tableau2[#All],4,FALSE)*VLOOKUP(E417,Tableau2[[#All],[Type TRANSPORT]:[% répartition segment 2]],2,FALSE))*U417*C417/1000</f>
        <v>15.462733403999998</v>
      </c>
    </row>
    <row r="418" spans="1:22" x14ac:dyDescent="0.3">
      <c r="A418" s="2">
        <v>1401066</v>
      </c>
      <c r="B418" s="12">
        <f>+VLOOKUP(Indicateur[[#This Row],[Numero OT]],[1]Raw_data!$D:$E,2,FALSE)</f>
        <v>44441</v>
      </c>
      <c r="C418" s="2">
        <v>300</v>
      </c>
      <c r="D418" s="2">
        <f t="shared" si="6"/>
        <v>0.3</v>
      </c>
      <c r="E418" s="2" t="s">
        <v>19</v>
      </c>
      <c r="F418" s="3">
        <f>+VLOOKUP(E418,Table1[#All],4,FALSE)</f>
        <v>0.16</v>
      </c>
      <c r="G418" s="3">
        <f>+VLOOKUP(E418,Tableau2[#All],4,FALSE)</f>
        <v>6.7400000000000002E-2</v>
      </c>
      <c r="H418" s="4">
        <f>VLOOKUP(E418,Table1[[#All],[Type TRANSPORT]:[% répartition segment 1]],2,FALSE)</f>
        <v>0.3</v>
      </c>
      <c r="I418" s="4">
        <f>VLOOKUP(E418,Tableau2[[#All],[Type TRANSPORT]:[% répartition segment 2]],2,FALSE)</f>
        <v>0.7</v>
      </c>
      <c r="J418" s="20">
        <f>Indicateur[[#This Row],[% rep S1]]*Indicateur[[#This Row],[Taux segement 1]]*Indicateur[[#This Row],[Poids T]]*Indicateur[[#This Row],[Distance en KM]]</f>
        <v>7.4372256000000005</v>
      </c>
      <c r="K418" s="20">
        <f>+Indicateur[[#This Row],[% rep S2]]*Indicateur[[#This Row],[Taux Segement 2]]*Indicateur[[#This Row],[Poids T]]*Indicateur[[#This Row],[Distance en KM]]</f>
        <v>7.3101729960000004</v>
      </c>
      <c r="L418" s="20">
        <f>+Indicateur[[#This Row],[Bilan CO2 S2]]+Indicateur[[#This Row],[Bilan CO2 S1]]</f>
        <v>14.747398596</v>
      </c>
      <c r="M418" s="21">
        <v>228</v>
      </c>
      <c r="N418" s="5" t="s">
        <v>175</v>
      </c>
      <c r="O418" s="2" t="s">
        <v>154</v>
      </c>
      <c r="P418" s="2" t="s">
        <v>174</v>
      </c>
      <c r="Q418" s="2" t="s">
        <v>10</v>
      </c>
      <c r="R418" s="2" t="s">
        <v>11</v>
      </c>
      <c r="S418" s="2">
        <v>12</v>
      </c>
      <c r="T418" s="2" t="s">
        <v>12</v>
      </c>
      <c r="U418" s="6">
        <v>516.47400000000005</v>
      </c>
      <c r="V418" s="30">
        <f>(VLOOKUP(E418,Table1[#All],4,FALSE)*VLOOKUP(E418,Table1[[#All],[Type TRANSPORT]:[% répartition segment 1]],2,FALSE)+VLOOKUP(E418,Tableau2[#All],4,FALSE)*VLOOKUP(E418,Tableau2[[#All],[Type TRANSPORT]:[% répartition segment 2]],2,FALSE))*U418*C418/1000</f>
        <v>14.747398596</v>
      </c>
    </row>
    <row r="419" spans="1:22" x14ac:dyDescent="0.3">
      <c r="A419" s="2">
        <v>1401377</v>
      </c>
      <c r="B419" s="12">
        <f>+VLOOKUP(Indicateur[[#This Row],[Numero OT]],[1]Raw_data!$D:$E,2,FALSE)</f>
        <v>44442</v>
      </c>
      <c r="C419" s="2">
        <v>200</v>
      </c>
      <c r="D419" s="2">
        <f t="shared" si="6"/>
        <v>0.2</v>
      </c>
      <c r="E419" s="2" t="s">
        <v>13</v>
      </c>
      <c r="F419" s="3">
        <f>+VLOOKUP(E419,Table1[#All],4,FALSE)</f>
        <v>0.24099999999999999</v>
      </c>
      <c r="G419" s="3">
        <v>0.24099999999999999</v>
      </c>
      <c r="H419" s="4">
        <f>VLOOKUP(E419,Table1[[#All],[Type TRANSPORT]:[% répartition segment 1]],2,FALSE)</f>
        <v>1</v>
      </c>
      <c r="I419" s="4">
        <f>VLOOKUP(E419,Tableau2[[#All],[Type TRANSPORT]:[% répartition segment 2]],2,FALSE)</f>
        <v>0</v>
      </c>
      <c r="J419" s="20">
        <f>Indicateur[[#This Row],[% rep S1]]*Indicateur[[#This Row],[Taux segement 1]]*Indicateur[[#This Row],[Poids T]]*Indicateur[[#This Row],[Distance en KM]]</f>
        <v>2.5184017999999999</v>
      </c>
      <c r="K419" s="20">
        <f>+Indicateur[[#This Row],[% rep S2]]*Indicateur[[#This Row],[Taux Segement 2]]*Indicateur[[#This Row],[Poids T]]*Indicateur[[#This Row],[Distance en KM]]</f>
        <v>0</v>
      </c>
      <c r="L419" s="20">
        <f>+Indicateur[[#This Row],[Bilan CO2 S2]]+Indicateur[[#This Row],[Bilan CO2 S1]]</f>
        <v>2.5184017999999999</v>
      </c>
      <c r="M419" s="21">
        <v>110</v>
      </c>
      <c r="N419" s="5" t="s">
        <v>409</v>
      </c>
      <c r="O419" s="2" t="s">
        <v>99</v>
      </c>
      <c r="P419" s="2" t="s">
        <v>410</v>
      </c>
      <c r="Q419" s="2" t="s">
        <v>10</v>
      </c>
      <c r="R419" s="2" t="s">
        <v>11</v>
      </c>
      <c r="S419" s="2">
        <v>12</v>
      </c>
      <c r="T419" s="2" t="s">
        <v>12</v>
      </c>
      <c r="U419" s="6">
        <v>52.249000000000002</v>
      </c>
      <c r="V419" s="30">
        <f>(VLOOKUP(E419,Table1[#All],4,FALSE)*VLOOKUP(E419,Table1[[#All],[Type TRANSPORT]:[% répartition segment 1]],2,FALSE)+VLOOKUP(E419,Tableau2[#All],4,FALSE)*VLOOKUP(E419,Tableau2[[#All],[Type TRANSPORT]:[% répartition segment 2]],2,FALSE))*U419*C419/1000</f>
        <v>2.5184017999999999</v>
      </c>
    </row>
    <row r="420" spans="1:22" x14ac:dyDescent="0.3">
      <c r="A420" s="2">
        <v>1400839</v>
      </c>
      <c r="B420" s="12">
        <f>+VLOOKUP(Indicateur[[#This Row],[Numero OT]],[1]Raw_data!$D:$E,2,FALSE)</f>
        <v>44445</v>
      </c>
      <c r="C420" s="2">
        <v>220</v>
      </c>
      <c r="D420" s="2">
        <f t="shared" si="6"/>
        <v>0.22</v>
      </c>
      <c r="E420" s="2" t="s">
        <v>19</v>
      </c>
      <c r="F420" s="3">
        <f>+VLOOKUP(E420,Table1[#All],4,FALSE)</f>
        <v>0.16</v>
      </c>
      <c r="G420" s="3">
        <f>+VLOOKUP(E420,Tableau2[#All],4,FALSE)</f>
        <v>6.7400000000000002E-2</v>
      </c>
      <c r="H420" s="4">
        <f>VLOOKUP(E420,Table1[[#All],[Type TRANSPORT]:[% répartition segment 1]],2,FALSE)</f>
        <v>0.3</v>
      </c>
      <c r="I420" s="4">
        <f>VLOOKUP(E420,Tableau2[[#All],[Type TRANSPORT]:[% répartition segment 2]],2,FALSE)</f>
        <v>0.7</v>
      </c>
      <c r="J420" s="20">
        <f>Indicateur[[#This Row],[% rep S1]]*Indicateur[[#This Row],[Taux segement 1]]*Indicateur[[#This Row],[Poids T]]*Indicateur[[#This Row],[Distance en KM]]</f>
        <v>1.1545247999999999</v>
      </c>
      <c r="K420" s="20">
        <f>+Indicateur[[#This Row],[% rep S2]]*Indicateur[[#This Row],[Taux Segement 2]]*Indicateur[[#This Row],[Poids T]]*Indicateur[[#This Row],[Distance en KM]]</f>
        <v>1.1348016679999999</v>
      </c>
      <c r="L420" s="20">
        <f>+Indicateur[[#This Row],[Bilan CO2 S2]]+Indicateur[[#This Row],[Bilan CO2 S1]]</f>
        <v>2.2893264679999996</v>
      </c>
      <c r="M420" s="21">
        <v>120</v>
      </c>
      <c r="N420" s="5" t="s">
        <v>146</v>
      </c>
      <c r="O420" s="2" t="s">
        <v>30</v>
      </c>
      <c r="P420" s="2" t="s">
        <v>147</v>
      </c>
      <c r="Q420" s="2" t="s">
        <v>150</v>
      </c>
      <c r="R420" s="2" t="s">
        <v>151</v>
      </c>
      <c r="S420" s="2">
        <v>9</v>
      </c>
      <c r="T420" s="2" t="s">
        <v>152</v>
      </c>
      <c r="U420" s="6">
        <v>109.33</v>
      </c>
      <c r="V420" s="30">
        <f>(VLOOKUP(E420,Table1[#All],4,FALSE)*VLOOKUP(E420,Table1[[#All],[Type TRANSPORT]:[% répartition segment 1]],2,FALSE)+VLOOKUP(E420,Tableau2[#All],4,FALSE)*VLOOKUP(E420,Tableau2[[#All],[Type TRANSPORT]:[% répartition segment 2]],2,FALSE))*U420*C420/1000</f>
        <v>2.2893264679999996</v>
      </c>
    </row>
    <row r="421" spans="1:22" x14ac:dyDescent="0.3">
      <c r="A421" s="2">
        <v>1402212</v>
      </c>
      <c r="B421" s="12">
        <f>+VLOOKUP(Indicateur[[#This Row],[Numero OT]],[1]Raw_data!$D:$E,2,FALSE)</f>
        <v>44445</v>
      </c>
      <c r="C421" s="2">
        <v>150</v>
      </c>
      <c r="D421" s="2">
        <f t="shared" si="6"/>
        <v>0.15</v>
      </c>
      <c r="E421" s="2" t="s">
        <v>19</v>
      </c>
      <c r="F421" s="3">
        <f>+VLOOKUP(E421,Table1[#All],4,FALSE)</f>
        <v>0.16</v>
      </c>
      <c r="G421" s="3">
        <f>+VLOOKUP(E421,Tableau2[#All],4,FALSE)</f>
        <v>6.7400000000000002E-2</v>
      </c>
      <c r="H421" s="4">
        <f>VLOOKUP(E421,Table1[[#All],[Type TRANSPORT]:[% répartition segment 1]],2,FALSE)</f>
        <v>0.3</v>
      </c>
      <c r="I421" s="4">
        <f>VLOOKUP(E421,Tableau2[[#All],[Type TRANSPORT]:[% répartition segment 2]],2,FALSE)</f>
        <v>0.7</v>
      </c>
      <c r="J421" s="20">
        <f>Indicateur[[#This Row],[% rep S1]]*Indicateur[[#This Row],[Taux segement 1]]*Indicateur[[#This Row],[Poids T]]*Indicateur[[#This Row],[Distance en KM]]</f>
        <v>2.0145527999999997</v>
      </c>
      <c r="K421" s="20">
        <f>+Indicateur[[#This Row],[% rep S2]]*Indicateur[[#This Row],[Taux Segement 2]]*Indicateur[[#This Row],[Poids T]]*Indicateur[[#This Row],[Distance en KM]]</f>
        <v>1.9801375229999998</v>
      </c>
      <c r="L421" s="20">
        <f>+Indicateur[[#This Row],[Bilan CO2 S2]]+Indicateur[[#This Row],[Bilan CO2 S1]]</f>
        <v>3.9946903229999995</v>
      </c>
      <c r="M421" s="21">
        <v>105</v>
      </c>
      <c r="N421" s="5" t="s">
        <v>214</v>
      </c>
      <c r="O421" s="2" t="s">
        <v>11</v>
      </c>
      <c r="P421" s="2" t="s">
        <v>215</v>
      </c>
      <c r="Q421" s="2" t="s">
        <v>104</v>
      </c>
      <c r="R421" s="2" t="s">
        <v>24</v>
      </c>
      <c r="S421" s="2">
        <v>12</v>
      </c>
      <c r="T421" s="2" t="s">
        <v>105</v>
      </c>
      <c r="U421" s="6">
        <v>279.79899999999998</v>
      </c>
      <c r="V421" s="30">
        <f>(VLOOKUP(E421,Table1[#All],4,FALSE)*VLOOKUP(E421,Table1[[#All],[Type TRANSPORT]:[% répartition segment 1]],2,FALSE)+VLOOKUP(E421,Tableau2[#All],4,FALSE)*VLOOKUP(E421,Tableau2[[#All],[Type TRANSPORT]:[% répartition segment 2]],2,FALSE))*U421*C421/1000</f>
        <v>3.9946903229999999</v>
      </c>
    </row>
    <row r="422" spans="1:22" x14ac:dyDescent="0.3">
      <c r="A422" s="2">
        <v>1402476</v>
      </c>
      <c r="B422" s="12">
        <f>+VLOOKUP(Indicateur[[#This Row],[Numero OT]],[1]Raw_data!$D:$E,2,FALSE)</f>
        <v>44446</v>
      </c>
      <c r="C422" s="2">
        <v>300</v>
      </c>
      <c r="D422" s="2">
        <f t="shared" si="6"/>
        <v>0.3</v>
      </c>
      <c r="E422" s="2" t="s">
        <v>19</v>
      </c>
      <c r="F422" s="3">
        <f>+VLOOKUP(E422,Table1[#All],4,FALSE)</f>
        <v>0.16</v>
      </c>
      <c r="G422" s="3">
        <f>+VLOOKUP(E422,Tableau2[#All],4,FALSE)</f>
        <v>6.7400000000000002E-2</v>
      </c>
      <c r="H422" s="4">
        <f>VLOOKUP(E422,Table1[[#All],[Type TRANSPORT]:[% répartition segment 1]],2,FALSE)</f>
        <v>0.3</v>
      </c>
      <c r="I422" s="4">
        <f>VLOOKUP(E422,Tableau2[[#All],[Type TRANSPORT]:[% répartition segment 2]],2,FALSE)</f>
        <v>0.7</v>
      </c>
      <c r="J422" s="20">
        <f>Indicateur[[#This Row],[% rep S1]]*Indicateur[[#This Row],[Taux segement 1]]*Indicateur[[#This Row],[Poids T]]*Indicateur[[#This Row],[Distance en KM]]</f>
        <v>4.0052879999999993</v>
      </c>
      <c r="K422" s="20">
        <f>+Indicateur[[#This Row],[% rep S2]]*Indicateur[[#This Row],[Taux Segement 2]]*Indicateur[[#This Row],[Poids T]]*Indicateur[[#This Row],[Distance en KM]]</f>
        <v>3.9368643299999997</v>
      </c>
      <c r="L422" s="20">
        <f>+Indicateur[[#This Row],[Bilan CO2 S2]]+Indicateur[[#This Row],[Bilan CO2 S1]]</f>
        <v>7.942152329999999</v>
      </c>
      <c r="M422" s="21">
        <v>158</v>
      </c>
      <c r="N422" s="5" t="s">
        <v>23</v>
      </c>
      <c r="O422" s="2" t="s">
        <v>24</v>
      </c>
      <c r="P422" s="2" t="s">
        <v>25</v>
      </c>
      <c r="Q422" s="2" t="s">
        <v>10</v>
      </c>
      <c r="R422" s="2" t="s">
        <v>11</v>
      </c>
      <c r="S422" s="2">
        <v>12</v>
      </c>
      <c r="T422" s="2" t="s">
        <v>12</v>
      </c>
      <c r="U422" s="6">
        <v>278.14499999999998</v>
      </c>
      <c r="V422" s="30">
        <f>(VLOOKUP(E422,Table1[#All],4,FALSE)*VLOOKUP(E422,Table1[[#All],[Type TRANSPORT]:[% répartition segment 1]],2,FALSE)+VLOOKUP(E422,Tableau2[#All],4,FALSE)*VLOOKUP(E422,Tableau2[[#All],[Type TRANSPORT]:[% répartition segment 2]],2,FALSE))*U422*C422/1000</f>
        <v>7.942152329999999</v>
      </c>
    </row>
    <row r="423" spans="1:22" x14ac:dyDescent="0.3">
      <c r="A423" s="2">
        <v>1401606</v>
      </c>
      <c r="B423" s="12">
        <f>+VLOOKUP(Indicateur[[#This Row],[Numero OT]],[1]Raw_data!$D:$E,2,FALSE)</f>
        <v>44446</v>
      </c>
      <c r="C423" s="2">
        <v>300</v>
      </c>
      <c r="D423" s="2">
        <f t="shared" si="6"/>
        <v>0.3</v>
      </c>
      <c r="E423" s="2" t="s">
        <v>6</v>
      </c>
      <c r="F423" s="3">
        <f>+VLOOKUP(E423,Table1[#All],4,FALSE)</f>
        <v>0.16</v>
      </c>
      <c r="G423" s="3">
        <f>+VLOOKUP(E423,Tableau2[#All],4,FALSE)</f>
        <v>6.7400000000000002E-2</v>
      </c>
      <c r="H423" s="4">
        <f>VLOOKUP(E423,Table1[[#All],[Type TRANSPORT]:[% répartition segment 1]],2,FALSE)</f>
        <v>0.3</v>
      </c>
      <c r="I423" s="4">
        <f>VLOOKUP(E423,Tableau2[[#All],[Type TRANSPORT]:[% répartition segment 2]],2,FALSE)</f>
        <v>0.7</v>
      </c>
      <c r="J423" s="20">
        <f>Indicateur[[#This Row],[% rep S1]]*Indicateur[[#This Row],[Taux segement 1]]*Indicateur[[#This Row],[Poids T]]*Indicateur[[#This Row],[Distance en KM]]</f>
        <v>5.4804383999999997</v>
      </c>
      <c r="K423" s="20">
        <f>+Indicateur[[#This Row],[% rep S2]]*Indicateur[[#This Row],[Taux Segement 2]]*Indicateur[[#This Row],[Poids T]]*Indicateur[[#This Row],[Distance en KM]]</f>
        <v>5.386814244</v>
      </c>
      <c r="L423" s="20">
        <f>+Indicateur[[#This Row],[Bilan CO2 S2]]+Indicateur[[#This Row],[Bilan CO2 S1]]</f>
        <v>10.867252644000001</v>
      </c>
      <c r="M423" s="21">
        <v>166</v>
      </c>
      <c r="N423" s="5" t="s">
        <v>60</v>
      </c>
      <c r="O423" s="2" t="s">
        <v>61</v>
      </c>
      <c r="P423" s="2" t="s">
        <v>62</v>
      </c>
      <c r="Q423" s="2" t="s">
        <v>10</v>
      </c>
      <c r="R423" s="2" t="s">
        <v>11</v>
      </c>
      <c r="S423" s="2">
        <v>12</v>
      </c>
      <c r="T423" s="2" t="s">
        <v>12</v>
      </c>
      <c r="U423" s="6">
        <v>380.58600000000001</v>
      </c>
      <c r="V423" s="30">
        <f>(VLOOKUP(E423,Table1[#All],4,FALSE)*VLOOKUP(E423,Table1[[#All],[Type TRANSPORT]:[% répartition segment 1]],2,FALSE)+VLOOKUP(E423,Tableau2[#All],4,FALSE)*VLOOKUP(E423,Tableau2[[#All],[Type TRANSPORT]:[% répartition segment 2]],2,FALSE))*U423*C423/1000</f>
        <v>10.867252644000001</v>
      </c>
    </row>
    <row r="424" spans="1:22" x14ac:dyDescent="0.3">
      <c r="A424" s="2">
        <v>1402057</v>
      </c>
      <c r="B424" s="12">
        <f>+VLOOKUP(Indicateur[[#This Row],[Numero OT]],[1]Raw_data!$D:$E,2,FALSE)</f>
        <v>44446</v>
      </c>
      <c r="C424" s="2">
        <v>300</v>
      </c>
      <c r="D424" s="2">
        <f t="shared" si="6"/>
        <v>0.3</v>
      </c>
      <c r="E424" s="2" t="s">
        <v>6</v>
      </c>
      <c r="F424" s="3">
        <f>+VLOOKUP(E424,Table1[#All],4,FALSE)</f>
        <v>0.16</v>
      </c>
      <c r="G424" s="3">
        <f>+VLOOKUP(E424,Tableau2[#All],4,FALSE)</f>
        <v>6.7400000000000002E-2</v>
      </c>
      <c r="H424" s="4">
        <f>VLOOKUP(E424,Table1[[#All],[Type TRANSPORT]:[% répartition segment 1]],2,FALSE)</f>
        <v>0.3</v>
      </c>
      <c r="I424" s="4">
        <f>VLOOKUP(E424,Tableau2[[#All],[Type TRANSPORT]:[% répartition segment 2]],2,FALSE)</f>
        <v>0.7</v>
      </c>
      <c r="J424" s="20">
        <f>Indicateur[[#This Row],[% rep S1]]*Indicateur[[#This Row],[Taux segement 1]]*Indicateur[[#This Row],[Poids T]]*Indicateur[[#This Row],[Distance en KM]]</f>
        <v>3.6276336000000002</v>
      </c>
      <c r="K424" s="20">
        <f>+Indicateur[[#This Row],[% rep S2]]*Indicateur[[#This Row],[Taux Segement 2]]*Indicateur[[#This Row],[Poids T]]*Indicateur[[#This Row],[Distance en KM]]</f>
        <v>3.565661526</v>
      </c>
      <c r="L424" s="20">
        <f>+Indicateur[[#This Row],[Bilan CO2 S2]]+Indicateur[[#This Row],[Bilan CO2 S1]]</f>
        <v>7.1932951260000006</v>
      </c>
      <c r="M424" s="21">
        <v>125</v>
      </c>
      <c r="N424" s="5" t="s">
        <v>113</v>
      </c>
      <c r="O424" s="2" t="s">
        <v>114</v>
      </c>
      <c r="P424" s="2" t="s">
        <v>115</v>
      </c>
      <c r="Q424" s="2" t="s">
        <v>10</v>
      </c>
      <c r="R424" s="2" t="s">
        <v>11</v>
      </c>
      <c r="S424" s="2">
        <v>12</v>
      </c>
      <c r="T424" s="2" t="s">
        <v>12</v>
      </c>
      <c r="U424" s="6">
        <v>251.91900000000001</v>
      </c>
      <c r="V424" s="30">
        <f>(VLOOKUP(E424,Table1[#All],4,FALSE)*VLOOKUP(E424,Table1[[#All],[Type TRANSPORT]:[% répartition segment 1]],2,FALSE)+VLOOKUP(E424,Tableau2[#All],4,FALSE)*VLOOKUP(E424,Tableau2[[#All],[Type TRANSPORT]:[% répartition segment 2]],2,FALSE))*U424*C424/1000</f>
        <v>7.1932951259999998</v>
      </c>
    </row>
    <row r="425" spans="1:22" x14ac:dyDescent="0.3">
      <c r="A425" s="2">
        <v>1403076</v>
      </c>
      <c r="B425" s="12">
        <f>+VLOOKUP(Indicateur[[#This Row],[Numero OT]],[1]Raw_data!$D:$E,2,FALSE)</f>
        <v>44447</v>
      </c>
      <c r="C425" s="2">
        <v>300</v>
      </c>
      <c r="D425" s="2">
        <f t="shared" si="6"/>
        <v>0.3</v>
      </c>
      <c r="E425" s="2" t="s">
        <v>19</v>
      </c>
      <c r="F425" s="3">
        <f>+VLOOKUP(E425,Table1[#All],4,FALSE)</f>
        <v>0.16</v>
      </c>
      <c r="G425" s="3">
        <f>+VLOOKUP(E425,Tableau2[#All],4,FALSE)</f>
        <v>6.7400000000000002E-2</v>
      </c>
      <c r="H425" s="4">
        <f>VLOOKUP(E425,Table1[[#All],[Type TRANSPORT]:[% répartition segment 1]],2,FALSE)</f>
        <v>0.3</v>
      </c>
      <c r="I425" s="4">
        <f>VLOOKUP(E425,Tableau2[[#All],[Type TRANSPORT]:[% répartition segment 2]],2,FALSE)</f>
        <v>0.7</v>
      </c>
      <c r="J425" s="20">
        <f>Indicateur[[#This Row],[% rep S1]]*Indicateur[[#This Row],[Taux segement 1]]*Indicateur[[#This Row],[Poids T]]*Indicateur[[#This Row],[Distance en KM]]</f>
        <v>3.8354832000000001</v>
      </c>
      <c r="K425" s="20">
        <f>+Indicateur[[#This Row],[% rep S2]]*Indicateur[[#This Row],[Taux Segement 2]]*Indicateur[[#This Row],[Poids T]]*Indicateur[[#This Row],[Distance en KM]]</f>
        <v>3.769960362</v>
      </c>
      <c r="L425" s="20">
        <f>+Indicateur[[#This Row],[Bilan CO2 S2]]+Indicateur[[#This Row],[Bilan CO2 S1]]</f>
        <v>7.6054435619999996</v>
      </c>
      <c r="M425" s="21">
        <v>125</v>
      </c>
      <c r="N425" s="5" t="s">
        <v>78</v>
      </c>
      <c r="O425" s="2" t="s">
        <v>27</v>
      </c>
      <c r="P425" s="2" t="s">
        <v>79</v>
      </c>
      <c r="Q425" s="2" t="s">
        <v>10</v>
      </c>
      <c r="R425" s="2" t="s">
        <v>11</v>
      </c>
      <c r="S425" s="2">
        <v>12</v>
      </c>
      <c r="T425" s="2" t="s">
        <v>12</v>
      </c>
      <c r="U425" s="6">
        <v>266.35300000000001</v>
      </c>
      <c r="V425" s="30">
        <f>(VLOOKUP(E425,Table1[#All],4,FALSE)*VLOOKUP(E425,Table1[[#All],[Type TRANSPORT]:[% répartition segment 1]],2,FALSE)+VLOOKUP(E425,Tableau2[#All],4,FALSE)*VLOOKUP(E425,Tableau2[[#All],[Type TRANSPORT]:[% répartition segment 2]],2,FALSE))*U425*C425/1000</f>
        <v>7.6054435620000005</v>
      </c>
    </row>
    <row r="426" spans="1:22" x14ac:dyDescent="0.3">
      <c r="A426" s="2">
        <v>1402475</v>
      </c>
      <c r="B426" s="12">
        <f>+VLOOKUP(Indicateur[[#This Row],[Numero OT]],[1]Raw_data!$D:$E,2,FALSE)</f>
        <v>44447</v>
      </c>
      <c r="C426" s="2">
        <v>300</v>
      </c>
      <c r="D426" s="2">
        <f t="shared" si="6"/>
        <v>0.3</v>
      </c>
      <c r="E426" s="2" t="s">
        <v>6</v>
      </c>
      <c r="F426" s="3">
        <f>+VLOOKUP(E426,Table1[#All],4,FALSE)</f>
        <v>0.16</v>
      </c>
      <c r="G426" s="3">
        <f>+VLOOKUP(E426,Tableau2[#All],4,FALSE)</f>
        <v>6.7400000000000002E-2</v>
      </c>
      <c r="H426" s="4">
        <f>VLOOKUP(E426,Table1[[#All],[Type TRANSPORT]:[% répartition segment 1]],2,FALSE)</f>
        <v>0.3</v>
      </c>
      <c r="I426" s="4">
        <f>VLOOKUP(E426,Tableau2[[#All],[Type TRANSPORT]:[% répartition segment 2]],2,FALSE)</f>
        <v>0.7</v>
      </c>
      <c r="J426" s="20">
        <f>Indicateur[[#This Row],[% rep S1]]*Indicateur[[#This Row],[Taux segement 1]]*Indicateur[[#This Row],[Poids T]]*Indicateur[[#This Row],[Distance en KM]]</f>
        <v>3.6040031999999997</v>
      </c>
      <c r="K426" s="20">
        <f>+Indicateur[[#This Row],[% rep S2]]*Indicateur[[#This Row],[Taux Segement 2]]*Indicateur[[#This Row],[Poids T]]*Indicateur[[#This Row],[Distance en KM]]</f>
        <v>3.5424348119999998</v>
      </c>
      <c r="L426" s="20">
        <f>+Indicateur[[#This Row],[Bilan CO2 S2]]+Indicateur[[#This Row],[Bilan CO2 S1]]</f>
        <v>7.1464380119999991</v>
      </c>
      <c r="M426" s="21">
        <v>158</v>
      </c>
      <c r="N426" s="5" t="s">
        <v>125</v>
      </c>
      <c r="O426" s="2" t="s">
        <v>126</v>
      </c>
      <c r="P426" s="2" t="s">
        <v>127</v>
      </c>
      <c r="Q426" s="2" t="s">
        <v>10</v>
      </c>
      <c r="R426" s="2" t="s">
        <v>11</v>
      </c>
      <c r="S426" s="2">
        <v>12</v>
      </c>
      <c r="T426" s="2" t="s">
        <v>12</v>
      </c>
      <c r="U426" s="6">
        <v>250.27799999999999</v>
      </c>
      <c r="V426" s="30">
        <f>(VLOOKUP(E426,Table1[#All],4,FALSE)*VLOOKUP(E426,Table1[[#All],[Type TRANSPORT]:[% répartition segment 1]],2,FALSE)+VLOOKUP(E426,Tableau2[#All],4,FALSE)*VLOOKUP(E426,Tableau2[[#All],[Type TRANSPORT]:[% répartition segment 2]],2,FALSE))*U426*C426/1000</f>
        <v>7.146438012</v>
      </c>
    </row>
    <row r="427" spans="1:22" x14ac:dyDescent="0.3">
      <c r="A427" s="2">
        <v>1402208</v>
      </c>
      <c r="B427" s="12">
        <f>+VLOOKUP(Indicateur[[#This Row],[Numero OT]],[1]Raw_data!$D:$E,2,FALSE)</f>
        <v>44447</v>
      </c>
      <c r="C427" s="2">
        <v>250</v>
      </c>
      <c r="D427" s="2">
        <f t="shared" si="6"/>
        <v>0.25</v>
      </c>
      <c r="E427" s="2" t="s">
        <v>6</v>
      </c>
      <c r="F427" s="3">
        <f>+VLOOKUP(E427,Table1[#All],4,FALSE)</f>
        <v>0.16</v>
      </c>
      <c r="G427" s="3">
        <f>+VLOOKUP(E427,Tableau2[#All],4,FALSE)</f>
        <v>6.7400000000000002E-2</v>
      </c>
      <c r="H427" s="4">
        <f>VLOOKUP(E427,Table1[[#All],[Type TRANSPORT]:[% répartition segment 1]],2,FALSE)</f>
        <v>0.3</v>
      </c>
      <c r="I427" s="4">
        <f>VLOOKUP(E427,Tableau2[[#All],[Type TRANSPORT]:[% répartition segment 2]],2,FALSE)</f>
        <v>0.7</v>
      </c>
      <c r="J427" s="20">
        <f>Indicateur[[#This Row],[% rep S1]]*Indicateur[[#This Row],[Taux segement 1]]*Indicateur[[#This Row],[Poids T]]*Indicateur[[#This Row],[Distance en KM]]</f>
        <v>6.5999400000000001</v>
      </c>
      <c r="K427" s="20">
        <f>+Indicateur[[#This Row],[% rep S2]]*Indicateur[[#This Row],[Taux Segement 2]]*Indicateur[[#This Row],[Poids T]]*Indicateur[[#This Row],[Distance en KM]]</f>
        <v>6.4871910250000004</v>
      </c>
      <c r="L427" s="20">
        <f>+Indicateur[[#This Row],[Bilan CO2 S2]]+Indicateur[[#This Row],[Bilan CO2 S1]]</f>
        <v>13.087131025000001</v>
      </c>
      <c r="M427" s="21">
        <v>155</v>
      </c>
      <c r="N427" s="5" t="s">
        <v>146</v>
      </c>
      <c r="O427" s="2" t="s">
        <v>30</v>
      </c>
      <c r="P427" s="2" t="s">
        <v>147</v>
      </c>
      <c r="Q427" s="2" t="s">
        <v>153</v>
      </c>
      <c r="R427" s="2" t="s">
        <v>154</v>
      </c>
      <c r="S427" s="2">
        <v>15</v>
      </c>
      <c r="T427" s="2" t="s">
        <v>155</v>
      </c>
      <c r="U427" s="6">
        <v>549.995</v>
      </c>
      <c r="V427" s="30">
        <f>(VLOOKUP(E427,Table1[#All],4,FALSE)*VLOOKUP(E427,Table1[[#All],[Type TRANSPORT]:[% répartition segment 1]],2,FALSE)+VLOOKUP(E427,Tableau2[#All],4,FALSE)*VLOOKUP(E427,Tableau2[[#All],[Type TRANSPORT]:[% répartition segment 2]],2,FALSE))*U427*C427/1000</f>
        <v>13.087131025000001</v>
      </c>
    </row>
    <row r="428" spans="1:22" x14ac:dyDescent="0.3">
      <c r="A428" s="2">
        <v>1402477</v>
      </c>
      <c r="B428" s="12">
        <f>+VLOOKUP(Indicateur[[#This Row],[Numero OT]],[1]Raw_data!$D:$E,2,FALSE)</f>
        <v>44447</v>
      </c>
      <c r="C428" s="2">
        <v>300</v>
      </c>
      <c r="D428" s="2">
        <f t="shared" si="6"/>
        <v>0.3</v>
      </c>
      <c r="E428" s="2" t="s">
        <v>6</v>
      </c>
      <c r="F428" s="3">
        <f>+VLOOKUP(E428,Table1[#All],4,FALSE)</f>
        <v>0.16</v>
      </c>
      <c r="G428" s="3">
        <f>+VLOOKUP(E428,Tableau2[#All],4,FALSE)</f>
        <v>6.7400000000000002E-2</v>
      </c>
      <c r="H428" s="4">
        <f>VLOOKUP(E428,Table1[[#All],[Type TRANSPORT]:[% répartition segment 1]],2,FALSE)</f>
        <v>0.3</v>
      </c>
      <c r="I428" s="4">
        <f>VLOOKUP(E428,Tableau2[[#All],[Type TRANSPORT]:[% répartition segment 2]],2,FALSE)</f>
        <v>0.7</v>
      </c>
      <c r="J428" s="20">
        <f>Indicateur[[#This Row],[% rep S1]]*Indicateur[[#This Row],[Taux segement 1]]*Indicateur[[#This Row],[Poids T]]*Indicateur[[#This Row],[Distance en KM]]</f>
        <v>3.7158191999999999</v>
      </c>
      <c r="K428" s="20">
        <f>+Indicateur[[#This Row],[% rep S2]]*Indicateur[[#This Row],[Taux Segement 2]]*Indicateur[[#This Row],[Poids T]]*Indicateur[[#This Row],[Distance en KM]]</f>
        <v>3.6523406220000001</v>
      </c>
      <c r="L428" s="20">
        <f>+Indicateur[[#This Row],[Bilan CO2 S2]]+Indicateur[[#This Row],[Bilan CO2 S1]]</f>
        <v>7.368159822</v>
      </c>
      <c r="M428" s="21">
        <v>131</v>
      </c>
      <c r="N428" s="5" t="s">
        <v>191</v>
      </c>
      <c r="O428" s="2" t="s">
        <v>192</v>
      </c>
      <c r="P428" s="2" t="s">
        <v>193</v>
      </c>
      <c r="Q428" s="2" t="s">
        <v>10</v>
      </c>
      <c r="R428" s="2" t="s">
        <v>11</v>
      </c>
      <c r="S428" s="2">
        <v>12</v>
      </c>
      <c r="T428" s="2" t="s">
        <v>12</v>
      </c>
      <c r="U428" s="6">
        <v>258.04300000000001</v>
      </c>
      <c r="V428" s="30">
        <f>(VLOOKUP(E428,Table1[#All],4,FALSE)*VLOOKUP(E428,Table1[[#All],[Type TRANSPORT]:[% répartition segment 1]],2,FALSE)+VLOOKUP(E428,Tableau2[#All],4,FALSE)*VLOOKUP(E428,Tableau2[[#All],[Type TRANSPORT]:[% répartition segment 2]],2,FALSE))*U428*C428/1000</f>
        <v>7.368159822</v>
      </c>
    </row>
    <row r="429" spans="1:22" x14ac:dyDescent="0.3">
      <c r="A429" s="2">
        <v>1403597</v>
      </c>
      <c r="B429" s="12">
        <f>+VLOOKUP(Indicateur[[#This Row],[Numero OT]],[1]Raw_data!$D:$E,2,FALSE)</f>
        <v>44448</v>
      </c>
      <c r="C429" s="2">
        <v>300</v>
      </c>
      <c r="D429" s="2">
        <f t="shared" si="6"/>
        <v>0.3</v>
      </c>
      <c r="E429" s="2" t="s">
        <v>19</v>
      </c>
      <c r="F429" s="3">
        <f>+VLOOKUP(E429,Table1[#All],4,FALSE)</f>
        <v>0.16</v>
      </c>
      <c r="G429" s="3">
        <f>+VLOOKUP(E429,Tableau2[#All],4,FALSE)</f>
        <v>6.7400000000000002E-2</v>
      </c>
      <c r="H429" s="4">
        <f>VLOOKUP(E429,Table1[[#All],[Type TRANSPORT]:[% répartition segment 1]],2,FALSE)</f>
        <v>0.3</v>
      </c>
      <c r="I429" s="4">
        <f>VLOOKUP(E429,Tableau2[[#All],[Type TRANSPORT]:[% répartition segment 2]],2,FALSE)</f>
        <v>0.7</v>
      </c>
      <c r="J429" s="20">
        <f>Indicateur[[#This Row],[% rep S1]]*Indicateur[[#This Row],[Taux segement 1]]*Indicateur[[#This Row],[Poids T]]*Indicateur[[#This Row],[Distance en KM]]</f>
        <v>7.4372256000000005</v>
      </c>
      <c r="K429" s="20">
        <f>+Indicateur[[#This Row],[% rep S2]]*Indicateur[[#This Row],[Taux Segement 2]]*Indicateur[[#This Row],[Poids T]]*Indicateur[[#This Row],[Distance en KM]]</f>
        <v>7.3101729960000004</v>
      </c>
      <c r="L429" s="20">
        <f>+Indicateur[[#This Row],[Bilan CO2 S2]]+Indicateur[[#This Row],[Bilan CO2 S1]]</f>
        <v>14.747398596</v>
      </c>
      <c r="M429" s="21">
        <v>228</v>
      </c>
      <c r="N429" s="5" t="s">
        <v>175</v>
      </c>
      <c r="O429" s="2" t="s">
        <v>154</v>
      </c>
      <c r="P429" s="2" t="s">
        <v>174</v>
      </c>
      <c r="Q429" s="2" t="s">
        <v>10</v>
      </c>
      <c r="R429" s="2" t="s">
        <v>11</v>
      </c>
      <c r="S429" s="2">
        <v>12</v>
      </c>
      <c r="T429" s="2" t="s">
        <v>12</v>
      </c>
      <c r="U429" s="6">
        <v>516.47400000000005</v>
      </c>
      <c r="V429" s="30">
        <f>(VLOOKUP(E429,Table1[#All],4,FALSE)*VLOOKUP(E429,Table1[[#All],[Type TRANSPORT]:[% répartition segment 1]],2,FALSE)+VLOOKUP(E429,Tableau2[#All],4,FALSE)*VLOOKUP(E429,Tableau2[[#All],[Type TRANSPORT]:[% répartition segment 2]],2,FALSE))*U429*C429/1000</f>
        <v>14.747398596</v>
      </c>
    </row>
    <row r="430" spans="1:22" x14ac:dyDescent="0.3">
      <c r="A430" s="2">
        <v>1404080</v>
      </c>
      <c r="B430" s="12">
        <f>+VLOOKUP(Indicateur[[#This Row],[Numero OT]],[1]Raw_data!$D:$E,2,FALSE)</f>
        <v>44448</v>
      </c>
      <c r="C430" s="2">
        <v>180</v>
      </c>
      <c r="D430" s="2">
        <f t="shared" si="6"/>
        <v>0.18</v>
      </c>
      <c r="E430" s="2" t="s">
        <v>19</v>
      </c>
      <c r="F430" s="3">
        <f>+VLOOKUP(E430,Table1[#All],4,FALSE)</f>
        <v>0.16</v>
      </c>
      <c r="G430" s="3">
        <f>+VLOOKUP(E430,Tableau2[#All],4,FALSE)</f>
        <v>6.7400000000000002E-2</v>
      </c>
      <c r="H430" s="4">
        <f>VLOOKUP(E430,Table1[[#All],[Type TRANSPORT]:[% répartition segment 1]],2,FALSE)</f>
        <v>0.3</v>
      </c>
      <c r="I430" s="4">
        <f>VLOOKUP(E430,Tableau2[[#All],[Type TRANSPORT]:[% répartition segment 2]],2,FALSE)</f>
        <v>0.7</v>
      </c>
      <c r="J430" s="20">
        <f>Indicateur[[#This Row],[% rep S1]]*Indicateur[[#This Row],[Taux segement 1]]*Indicateur[[#This Row],[Poids T]]*Indicateur[[#This Row],[Distance en KM]]</f>
        <v>1.76168736</v>
      </c>
      <c r="K430" s="20">
        <f>+Indicateur[[#This Row],[% rep S2]]*Indicateur[[#This Row],[Taux Segement 2]]*Indicateur[[#This Row],[Poids T]]*Indicateur[[#This Row],[Distance en KM]]</f>
        <v>1.7315918675999997</v>
      </c>
      <c r="L430" s="20">
        <f>+Indicateur[[#This Row],[Bilan CO2 S2]]+Indicateur[[#This Row],[Bilan CO2 S1]]</f>
        <v>3.4932792275999995</v>
      </c>
      <c r="M430" s="21">
        <v>111</v>
      </c>
      <c r="N430" s="5" t="s">
        <v>214</v>
      </c>
      <c r="O430" s="2" t="s">
        <v>11</v>
      </c>
      <c r="P430" s="2" t="s">
        <v>215</v>
      </c>
      <c r="Q430" s="2" t="s">
        <v>308</v>
      </c>
      <c r="R430" s="2" t="s">
        <v>309</v>
      </c>
      <c r="S430" s="2">
        <v>12</v>
      </c>
      <c r="T430" s="2" t="s">
        <v>310</v>
      </c>
      <c r="U430" s="6">
        <v>203.899</v>
      </c>
      <c r="V430" s="30">
        <f>(VLOOKUP(E430,Table1[#All],4,FALSE)*VLOOKUP(E430,Table1[[#All],[Type TRANSPORT]:[% répartition segment 1]],2,FALSE)+VLOOKUP(E430,Tableau2[#All],4,FALSE)*VLOOKUP(E430,Tableau2[[#All],[Type TRANSPORT]:[% répartition segment 2]],2,FALSE))*U430*C430/1000</f>
        <v>3.4932792276</v>
      </c>
    </row>
    <row r="431" spans="1:22" x14ac:dyDescent="0.3">
      <c r="A431" s="2">
        <v>1405348</v>
      </c>
      <c r="B431" s="12">
        <f>+VLOOKUP(Indicateur[[#This Row],[Numero OT]],[1]Raw_data!$D:$E,2,FALSE)</f>
        <v>44452</v>
      </c>
      <c r="C431" s="2">
        <v>185</v>
      </c>
      <c r="D431" s="2">
        <f t="shared" si="6"/>
        <v>0.185</v>
      </c>
      <c r="E431" s="2" t="s">
        <v>6</v>
      </c>
      <c r="F431" s="3">
        <f>+VLOOKUP(E431,Table1[#All],4,FALSE)</f>
        <v>0.16</v>
      </c>
      <c r="G431" s="3">
        <f>+VLOOKUP(E431,Tableau2[#All],4,FALSE)</f>
        <v>6.7400000000000002E-2</v>
      </c>
      <c r="H431" s="4">
        <f>VLOOKUP(E431,Table1[[#All],[Type TRANSPORT]:[% répartition segment 1]],2,FALSE)</f>
        <v>0.3</v>
      </c>
      <c r="I431" s="4">
        <f>VLOOKUP(E431,Tableau2[[#All],[Type TRANSPORT]:[% répartition segment 2]],2,FALSE)</f>
        <v>0.7</v>
      </c>
      <c r="J431" s="20">
        <f>Indicateur[[#This Row],[% rep S1]]*Indicateur[[#This Row],[Taux segement 1]]*Indicateur[[#This Row],[Poids T]]*Indicateur[[#This Row],[Distance en KM]]</f>
        <v>2.4716236800000004</v>
      </c>
      <c r="K431" s="20">
        <f>+Indicateur[[#This Row],[% rep S2]]*Indicateur[[#This Row],[Taux Segement 2]]*Indicateur[[#This Row],[Poids T]]*Indicateur[[#This Row],[Distance en KM]]</f>
        <v>2.4294001087999999</v>
      </c>
      <c r="L431" s="20">
        <f>+Indicateur[[#This Row],[Bilan CO2 S2]]+Indicateur[[#This Row],[Bilan CO2 S1]]</f>
        <v>4.9010237887999999</v>
      </c>
      <c r="M431" s="21">
        <v>105</v>
      </c>
      <c r="N431" s="5" t="s">
        <v>214</v>
      </c>
      <c r="O431" s="2" t="s">
        <v>11</v>
      </c>
      <c r="P431" s="2" t="s">
        <v>215</v>
      </c>
      <c r="Q431" s="2" t="s">
        <v>311</v>
      </c>
      <c r="R431" s="2" t="s">
        <v>58</v>
      </c>
      <c r="S431" s="2">
        <v>21</v>
      </c>
      <c r="T431" s="2" t="s">
        <v>312</v>
      </c>
      <c r="U431" s="6">
        <v>278.33600000000001</v>
      </c>
      <c r="V431" s="30">
        <f>(VLOOKUP(E431,Table1[#All],4,FALSE)*VLOOKUP(E431,Table1[[#All],[Type TRANSPORT]:[% répartition segment 1]],2,FALSE)+VLOOKUP(E431,Tableau2[#All],4,FALSE)*VLOOKUP(E431,Tableau2[[#All],[Type TRANSPORT]:[% répartition segment 2]],2,FALSE))*U431*C431/1000</f>
        <v>4.9010237887999999</v>
      </c>
    </row>
    <row r="432" spans="1:22" x14ac:dyDescent="0.3">
      <c r="A432" s="2">
        <v>1405216</v>
      </c>
      <c r="B432" s="12">
        <f>+VLOOKUP(Indicateur[[#This Row],[Numero OT]],[1]Raw_data!$D:$E,2,FALSE)</f>
        <v>44452</v>
      </c>
      <c r="C432" s="2">
        <v>440</v>
      </c>
      <c r="D432" s="2">
        <f t="shared" si="6"/>
        <v>0.44</v>
      </c>
      <c r="E432" s="2" t="s">
        <v>19</v>
      </c>
      <c r="F432" s="3">
        <f>+VLOOKUP(E432,Table1[#All],4,FALSE)</f>
        <v>0.16</v>
      </c>
      <c r="G432" s="3">
        <f>+VLOOKUP(E432,Tableau2[#All],4,FALSE)</f>
        <v>6.7400000000000002E-2</v>
      </c>
      <c r="H432" s="4">
        <f>VLOOKUP(E432,Table1[[#All],[Type TRANSPORT]:[% répartition segment 1]],2,FALSE)</f>
        <v>0.3</v>
      </c>
      <c r="I432" s="4">
        <f>VLOOKUP(E432,Tableau2[[#All],[Type TRANSPORT]:[% répartition segment 2]],2,FALSE)</f>
        <v>0.7</v>
      </c>
      <c r="J432" s="20">
        <f>Indicateur[[#This Row],[% rep S1]]*Indicateur[[#This Row],[Taux segement 1]]*Indicateur[[#This Row],[Poids T]]*Indicateur[[#This Row],[Distance en KM]]</f>
        <v>5.9283417599999995</v>
      </c>
      <c r="K432" s="20">
        <f>+Indicateur[[#This Row],[% rep S2]]*Indicateur[[#This Row],[Taux Segement 2]]*Indicateur[[#This Row],[Poids T]]*Indicateur[[#This Row],[Distance en KM]]</f>
        <v>5.8270659215999991</v>
      </c>
      <c r="L432" s="20">
        <f>+Indicateur[[#This Row],[Bilan CO2 S2]]+Indicateur[[#This Row],[Bilan CO2 S1]]</f>
        <v>11.755407681599998</v>
      </c>
      <c r="M432" s="21">
        <v>132</v>
      </c>
      <c r="N432" s="5" t="s">
        <v>214</v>
      </c>
      <c r="O432" s="2" t="s">
        <v>11</v>
      </c>
      <c r="P432" s="2" t="s">
        <v>215</v>
      </c>
      <c r="Q432" s="2" t="s">
        <v>150</v>
      </c>
      <c r="R432" s="2" t="s">
        <v>151</v>
      </c>
      <c r="S432" s="2">
        <v>9</v>
      </c>
      <c r="T432" s="2" t="s">
        <v>152</v>
      </c>
      <c r="U432" s="6">
        <v>280.69799999999998</v>
      </c>
      <c r="V432" s="30">
        <f>(VLOOKUP(E432,Table1[#All],4,FALSE)*VLOOKUP(E432,Table1[[#All],[Type TRANSPORT]:[% répartition segment 1]],2,FALSE)+VLOOKUP(E432,Tableau2[#All],4,FALSE)*VLOOKUP(E432,Tableau2[[#All],[Type TRANSPORT]:[% répartition segment 2]],2,FALSE))*U432*C432/1000</f>
        <v>11.755407681599999</v>
      </c>
    </row>
    <row r="433" spans="1:22" x14ac:dyDescent="0.3">
      <c r="A433" s="2">
        <v>1405321</v>
      </c>
      <c r="B433" s="12">
        <f>+VLOOKUP(Indicateur[[#This Row],[Numero OT]],[1]Raw_data!$D:$E,2,FALSE)</f>
        <v>44453</v>
      </c>
      <c r="C433" s="2">
        <v>300</v>
      </c>
      <c r="D433" s="2">
        <f t="shared" si="6"/>
        <v>0.3</v>
      </c>
      <c r="E433" s="2" t="s">
        <v>19</v>
      </c>
      <c r="F433" s="3">
        <f>+VLOOKUP(E433,Table1[#All],4,FALSE)</f>
        <v>0.16</v>
      </c>
      <c r="G433" s="3">
        <f>+VLOOKUP(E433,Tableau2[#All],4,FALSE)</f>
        <v>6.7400000000000002E-2</v>
      </c>
      <c r="H433" s="4">
        <f>VLOOKUP(E433,Table1[[#All],[Type TRANSPORT]:[% répartition segment 1]],2,FALSE)</f>
        <v>0.3</v>
      </c>
      <c r="I433" s="4">
        <f>VLOOKUP(E433,Tableau2[[#All],[Type TRANSPORT]:[% répartition segment 2]],2,FALSE)</f>
        <v>0.7</v>
      </c>
      <c r="J433" s="20">
        <f>Indicateur[[#This Row],[% rep S1]]*Indicateur[[#This Row],[Taux segement 1]]*Indicateur[[#This Row],[Poids T]]*Indicateur[[#This Row],[Distance en KM]]</f>
        <v>4.0052879999999993</v>
      </c>
      <c r="K433" s="20">
        <f>+Indicateur[[#This Row],[% rep S2]]*Indicateur[[#This Row],[Taux Segement 2]]*Indicateur[[#This Row],[Poids T]]*Indicateur[[#This Row],[Distance en KM]]</f>
        <v>3.9368643299999997</v>
      </c>
      <c r="L433" s="20">
        <f>+Indicateur[[#This Row],[Bilan CO2 S2]]+Indicateur[[#This Row],[Bilan CO2 S1]]</f>
        <v>7.942152329999999</v>
      </c>
      <c r="M433" s="21">
        <v>158</v>
      </c>
      <c r="N433" s="5" t="s">
        <v>23</v>
      </c>
      <c r="O433" s="2" t="s">
        <v>24</v>
      </c>
      <c r="P433" s="2" t="s">
        <v>25</v>
      </c>
      <c r="Q433" s="2" t="s">
        <v>10</v>
      </c>
      <c r="R433" s="2" t="s">
        <v>11</v>
      </c>
      <c r="S433" s="2">
        <v>12</v>
      </c>
      <c r="T433" s="2" t="s">
        <v>12</v>
      </c>
      <c r="U433" s="6">
        <v>278.14499999999998</v>
      </c>
      <c r="V433" s="30">
        <f>(VLOOKUP(E433,Table1[#All],4,FALSE)*VLOOKUP(E433,Table1[[#All],[Type TRANSPORT]:[% répartition segment 1]],2,FALSE)+VLOOKUP(E433,Tableau2[#All],4,FALSE)*VLOOKUP(E433,Tableau2[[#All],[Type TRANSPORT]:[% répartition segment 2]],2,FALSE))*U433*C433/1000</f>
        <v>7.942152329999999</v>
      </c>
    </row>
    <row r="434" spans="1:22" x14ac:dyDescent="0.3">
      <c r="A434" s="2">
        <v>1404765</v>
      </c>
      <c r="B434" s="12">
        <f>+VLOOKUP(Indicateur[[#This Row],[Numero OT]],[1]Raw_data!$D:$E,2,FALSE)</f>
        <v>44453</v>
      </c>
      <c r="C434" s="2">
        <v>300</v>
      </c>
      <c r="D434" s="2">
        <f t="shared" si="6"/>
        <v>0.3</v>
      </c>
      <c r="E434" s="2" t="s">
        <v>6</v>
      </c>
      <c r="F434" s="3">
        <f>+VLOOKUP(E434,Table1[#All],4,FALSE)</f>
        <v>0.16</v>
      </c>
      <c r="G434" s="3">
        <f>+VLOOKUP(E434,Tableau2[#All],4,FALSE)</f>
        <v>6.7400000000000002E-2</v>
      </c>
      <c r="H434" s="4">
        <f>VLOOKUP(E434,Table1[[#All],[Type TRANSPORT]:[% répartition segment 1]],2,FALSE)</f>
        <v>0.3</v>
      </c>
      <c r="I434" s="4">
        <f>VLOOKUP(E434,Tableau2[[#All],[Type TRANSPORT]:[% répartition segment 2]],2,FALSE)</f>
        <v>0.7</v>
      </c>
      <c r="J434" s="20">
        <f>Indicateur[[#This Row],[% rep S1]]*Indicateur[[#This Row],[Taux segement 1]]*Indicateur[[#This Row],[Poids T]]*Indicateur[[#This Row],[Distance en KM]]</f>
        <v>3.6276336000000002</v>
      </c>
      <c r="K434" s="20">
        <f>+Indicateur[[#This Row],[% rep S2]]*Indicateur[[#This Row],[Taux Segement 2]]*Indicateur[[#This Row],[Poids T]]*Indicateur[[#This Row],[Distance en KM]]</f>
        <v>3.565661526</v>
      </c>
      <c r="L434" s="20">
        <f>+Indicateur[[#This Row],[Bilan CO2 S2]]+Indicateur[[#This Row],[Bilan CO2 S1]]</f>
        <v>7.1932951260000006</v>
      </c>
      <c r="M434" s="21">
        <v>125</v>
      </c>
      <c r="N434" s="5" t="s">
        <v>113</v>
      </c>
      <c r="O434" s="2" t="s">
        <v>114</v>
      </c>
      <c r="P434" s="2" t="s">
        <v>115</v>
      </c>
      <c r="Q434" s="2" t="s">
        <v>10</v>
      </c>
      <c r="R434" s="2" t="s">
        <v>11</v>
      </c>
      <c r="S434" s="2">
        <v>12</v>
      </c>
      <c r="T434" s="2" t="s">
        <v>12</v>
      </c>
      <c r="U434" s="6">
        <v>251.91900000000001</v>
      </c>
      <c r="V434" s="30">
        <f>(VLOOKUP(E434,Table1[#All],4,FALSE)*VLOOKUP(E434,Table1[[#All],[Type TRANSPORT]:[% répartition segment 1]],2,FALSE)+VLOOKUP(E434,Tableau2[#All],4,FALSE)*VLOOKUP(E434,Tableau2[[#All],[Type TRANSPORT]:[% répartition segment 2]],2,FALSE))*U434*C434/1000</f>
        <v>7.1932951259999998</v>
      </c>
    </row>
    <row r="435" spans="1:22" x14ac:dyDescent="0.3">
      <c r="A435" s="2">
        <v>1405910</v>
      </c>
      <c r="B435" s="12">
        <f>+VLOOKUP(Indicateur[[#This Row],[Numero OT]],[1]Raw_data!$D:$E,2,FALSE)</f>
        <v>44454</v>
      </c>
      <c r="C435" s="2">
        <v>300</v>
      </c>
      <c r="D435" s="2">
        <f t="shared" si="6"/>
        <v>0.3</v>
      </c>
      <c r="E435" s="2" t="s">
        <v>19</v>
      </c>
      <c r="F435" s="3">
        <f>+VLOOKUP(E435,Table1[#All],4,FALSE)</f>
        <v>0.16</v>
      </c>
      <c r="G435" s="3">
        <f>+VLOOKUP(E435,Tableau2[#All],4,FALSE)</f>
        <v>6.7400000000000002E-2</v>
      </c>
      <c r="H435" s="4">
        <f>VLOOKUP(E435,Table1[[#All],[Type TRANSPORT]:[% répartition segment 1]],2,FALSE)</f>
        <v>0.3</v>
      </c>
      <c r="I435" s="4">
        <f>VLOOKUP(E435,Tableau2[[#All],[Type TRANSPORT]:[% répartition segment 2]],2,FALSE)</f>
        <v>0.7</v>
      </c>
      <c r="J435" s="20">
        <f>Indicateur[[#This Row],[% rep S1]]*Indicateur[[#This Row],[Taux segement 1]]*Indicateur[[#This Row],[Poids T]]*Indicateur[[#This Row],[Distance en KM]]</f>
        <v>3.8354832000000001</v>
      </c>
      <c r="K435" s="20">
        <f>+Indicateur[[#This Row],[% rep S2]]*Indicateur[[#This Row],[Taux Segement 2]]*Indicateur[[#This Row],[Poids T]]*Indicateur[[#This Row],[Distance en KM]]</f>
        <v>3.769960362</v>
      </c>
      <c r="L435" s="20">
        <f>+Indicateur[[#This Row],[Bilan CO2 S2]]+Indicateur[[#This Row],[Bilan CO2 S1]]</f>
        <v>7.6054435619999996</v>
      </c>
      <c r="M435" s="21">
        <v>125</v>
      </c>
      <c r="N435" s="5" t="s">
        <v>78</v>
      </c>
      <c r="O435" s="2" t="s">
        <v>27</v>
      </c>
      <c r="P435" s="2" t="s">
        <v>79</v>
      </c>
      <c r="Q435" s="2" t="s">
        <v>10</v>
      </c>
      <c r="R435" s="2" t="s">
        <v>11</v>
      </c>
      <c r="S435" s="2">
        <v>12</v>
      </c>
      <c r="T435" s="2" t="s">
        <v>12</v>
      </c>
      <c r="U435" s="6">
        <v>266.35300000000001</v>
      </c>
      <c r="V435" s="30">
        <f>(VLOOKUP(E435,Table1[#All],4,FALSE)*VLOOKUP(E435,Table1[[#All],[Type TRANSPORT]:[% répartition segment 1]],2,FALSE)+VLOOKUP(E435,Tableau2[#All],4,FALSE)*VLOOKUP(E435,Tableau2[[#All],[Type TRANSPORT]:[% répartition segment 2]],2,FALSE))*U435*C435/1000</f>
        <v>7.6054435620000005</v>
      </c>
    </row>
    <row r="436" spans="1:22" x14ac:dyDescent="0.3">
      <c r="A436" s="2">
        <v>1405320</v>
      </c>
      <c r="B436" s="12">
        <f>+VLOOKUP(Indicateur[[#This Row],[Numero OT]],[1]Raw_data!$D:$E,2,FALSE)</f>
        <v>44454</v>
      </c>
      <c r="C436" s="2">
        <v>300</v>
      </c>
      <c r="D436" s="2">
        <f t="shared" si="6"/>
        <v>0.3</v>
      </c>
      <c r="E436" s="2" t="s">
        <v>6</v>
      </c>
      <c r="F436" s="3">
        <f>+VLOOKUP(E436,Table1[#All],4,FALSE)</f>
        <v>0.16</v>
      </c>
      <c r="G436" s="3">
        <f>+VLOOKUP(E436,Tableau2[#All],4,FALSE)</f>
        <v>6.7400000000000002E-2</v>
      </c>
      <c r="H436" s="4">
        <f>VLOOKUP(E436,Table1[[#All],[Type TRANSPORT]:[% répartition segment 1]],2,FALSE)</f>
        <v>0.3</v>
      </c>
      <c r="I436" s="4">
        <f>VLOOKUP(E436,Tableau2[[#All],[Type TRANSPORT]:[% répartition segment 2]],2,FALSE)</f>
        <v>0.7</v>
      </c>
      <c r="J436" s="20">
        <f>Indicateur[[#This Row],[% rep S1]]*Indicateur[[#This Row],[Taux segement 1]]*Indicateur[[#This Row],[Poids T]]*Indicateur[[#This Row],[Distance en KM]]</f>
        <v>3.6040031999999997</v>
      </c>
      <c r="K436" s="20">
        <f>+Indicateur[[#This Row],[% rep S2]]*Indicateur[[#This Row],[Taux Segement 2]]*Indicateur[[#This Row],[Poids T]]*Indicateur[[#This Row],[Distance en KM]]</f>
        <v>3.5424348119999998</v>
      </c>
      <c r="L436" s="20">
        <f>+Indicateur[[#This Row],[Bilan CO2 S2]]+Indicateur[[#This Row],[Bilan CO2 S1]]</f>
        <v>7.1464380119999991</v>
      </c>
      <c r="M436" s="21">
        <v>158</v>
      </c>
      <c r="N436" s="5" t="s">
        <v>125</v>
      </c>
      <c r="O436" s="2" t="s">
        <v>126</v>
      </c>
      <c r="P436" s="2" t="s">
        <v>127</v>
      </c>
      <c r="Q436" s="2" t="s">
        <v>10</v>
      </c>
      <c r="R436" s="2" t="s">
        <v>11</v>
      </c>
      <c r="S436" s="2">
        <v>12</v>
      </c>
      <c r="T436" s="2" t="s">
        <v>12</v>
      </c>
      <c r="U436" s="6">
        <v>250.27799999999999</v>
      </c>
      <c r="V436" s="30">
        <f>(VLOOKUP(E436,Table1[#All],4,FALSE)*VLOOKUP(E436,Table1[[#All],[Type TRANSPORT]:[% répartition segment 1]],2,FALSE)+VLOOKUP(E436,Tableau2[#All],4,FALSE)*VLOOKUP(E436,Tableau2[[#All],[Type TRANSPORT]:[% répartition segment 2]],2,FALSE))*U436*C436/1000</f>
        <v>7.146438012</v>
      </c>
    </row>
    <row r="437" spans="1:22" x14ac:dyDescent="0.3">
      <c r="A437" s="2">
        <v>1405322</v>
      </c>
      <c r="B437" s="12">
        <f>+VLOOKUP(Indicateur[[#This Row],[Numero OT]],[1]Raw_data!$D:$E,2,FALSE)</f>
        <v>44454</v>
      </c>
      <c r="C437" s="2">
        <v>300</v>
      </c>
      <c r="D437" s="2">
        <f t="shared" si="6"/>
        <v>0.3</v>
      </c>
      <c r="E437" s="2" t="s">
        <v>6</v>
      </c>
      <c r="F437" s="3">
        <f>+VLOOKUP(E437,Table1[#All],4,FALSE)</f>
        <v>0.16</v>
      </c>
      <c r="G437" s="3">
        <f>+VLOOKUP(E437,Tableau2[#All],4,FALSE)</f>
        <v>6.7400000000000002E-2</v>
      </c>
      <c r="H437" s="4">
        <f>VLOOKUP(E437,Table1[[#All],[Type TRANSPORT]:[% répartition segment 1]],2,FALSE)</f>
        <v>0.3</v>
      </c>
      <c r="I437" s="4">
        <f>VLOOKUP(E437,Tableau2[[#All],[Type TRANSPORT]:[% répartition segment 2]],2,FALSE)</f>
        <v>0.7</v>
      </c>
      <c r="J437" s="20">
        <f>Indicateur[[#This Row],[% rep S1]]*Indicateur[[#This Row],[Taux segement 1]]*Indicateur[[#This Row],[Poids T]]*Indicateur[[#This Row],[Distance en KM]]</f>
        <v>3.7158191999999999</v>
      </c>
      <c r="K437" s="20">
        <f>+Indicateur[[#This Row],[% rep S2]]*Indicateur[[#This Row],[Taux Segement 2]]*Indicateur[[#This Row],[Poids T]]*Indicateur[[#This Row],[Distance en KM]]</f>
        <v>3.6523406220000001</v>
      </c>
      <c r="L437" s="20">
        <f>+Indicateur[[#This Row],[Bilan CO2 S2]]+Indicateur[[#This Row],[Bilan CO2 S1]]</f>
        <v>7.368159822</v>
      </c>
      <c r="M437" s="21">
        <v>131</v>
      </c>
      <c r="N437" s="5" t="s">
        <v>191</v>
      </c>
      <c r="O437" s="2" t="s">
        <v>192</v>
      </c>
      <c r="P437" s="2" t="s">
        <v>193</v>
      </c>
      <c r="Q437" s="2" t="s">
        <v>10</v>
      </c>
      <c r="R437" s="2" t="s">
        <v>11</v>
      </c>
      <c r="S437" s="2">
        <v>12</v>
      </c>
      <c r="T437" s="2" t="s">
        <v>12</v>
      </c>
      <c r="U437" s="6">
        <v>258.04300000000001</v>
      </c>
      <c r="V437" s="30">
        <f>(VLOOKUP(E437,Table1[#All],4,FALSE)*VLOOKUP(E437,Table1[[#All],[Type TRANSPORT]:[% répartition segment 1]],2,FALSE)+VLOOKUP(E437,Tableau2[#All],4,FALSE)*VLOOKUP(E437,Tableau2[[#All],[Type TRANSPORT]:[% répartition segment 2]],2,FALSE))*U437*C437/1000</f>
        <v>7.368159822</v>
      </c>
    </row>
    <row r="438" spans="1:22" x14ac:dyDescent="0.3">
      <c r="A438" s="2">
        <v>1403075</v>
      </c>
      <c r="B438" s="12">
        <f>+VLOOKUP(Indicateur[[#This Row],[Numero OT]],[1]Raw_data!$D:$E,2,FALSE)</f>
        <v>44455</v>
      </c>
      <c r="C438" s="2">
        <v>300</v>
      </c>
      <c r="D438" s="2">
        <f t="shared" si="6"/>
        <v>0.3</v>
      </c>
      <c r="E438" s="2" t="s">
        <v>6</v>
      </c>
      <c r="F438" s="3">
        <f>+VLOOKUP(E438,Table1[#All],4,FALSE)</f>
        <v>0.16</v>
      </c>
      <c r="G438" s="3">
        <f>+VLOOKUP(E438,Tableau2[#All],4,FALSE)</f>
        <v>6.7400000000000002E-2</v>
      </c>
      <c r="H438" s="4">
        <f>VLOOKUP(E438,Table1[[#All],[Type TRANSPORT]:[% répartition segment 1]],2,FALSE)</f>
        <v>0.3</v>
      </c>
      <c r="I438" s="4">
        <f>VLOOKUP(E438,Tableau2[[#All],[Type TRANSPORT]:[% répartition segment 2]],2,FALSE)</f>
        <v>0.7</v>
      </c>
      <c r="J438" s="20">
        <f>Indicateur[[#This Row],[% rep S1]]*Indicateur[[#This Row],[Taux segement 1]]*Indicateur[[#This Row],[Poids T]]*Indicateur[[#This Row],[Distance en KM]]</f>
        <v>7.7979743999999993</v>
      </c>
      <c r="K438" s="20">
        <f>+Indicateur[[#This Row],[% rep S2]]*Indicateur[[#This Row],[Taux Segement 2]]*Indicateur[[#This Row],[Poids T]]*Indicateur[[#This Row],[Distance en KM]]</f>
        <v>7.6647590039999995</v>
      </c>
      <c r="L438" s="20">
        <f>+Indicateur[[#This Row],[Bilan CO2 S2]]+Indicateur[[#This Row],[Bilan CO2 S1]]</f>
        <v>15.462733403999998</v>
      </c>
      <c r="M438" s="21">
        <v>239</v>
      </c>
      <c r="N438" s="5" t="s">
        <v>35</v>
      </c>
      <c r="O438" s="2" t="s">
        <v>36</v>
      </c>
      <c r="P438" s="2" t="s">
        <v>37</v>
      </c>
      <c r="Q438" s="2" t="s">
        <v>10</v>
      </c>
      <c r="R438" s="2" t="s">
        <v>11</v>
      </c>
      <c r="S438" s="2">
        <v>12</v>
      </c>
      <c r="T438" s="2" t="s">
        <v>12</v>
      </c>
      <c r="U438" s="6">
        <v>541.52599999999995</v>
      </c>
      <c r="V438" s="30">
        <f>(VLOOKUP(E438,Table1[#All],4,FALSE)*VLOOKUP(E438,Table1[[#All],[Type TRANSPORT]:[% répartition segment 1]],2,FALSE)+VLOOKUP(E438,Tableau2[#All],4,FALSE)*VLOOKUP(E438,Tableau2[[#All],[Type TRANSPORT]:[% répartition segment 2]],2,FALSE))*U438*C438/1000</f>
        <v>15.462733403999998</v>
      </c>
    </row>
    <row r="439" spans="1:22" x14ac:dyDescent="0.3">
      <c r="A439" s="2">
        <v>1402474</v>
      </c>
      <c r="B439" s="12">
        <f>+VLOOKUP(Indicateur[[#This Row],[Numero OT]],[1]Raw_data!$D:$E,2,FALSE)</f>
        <v>44455</v>
      </c>
      <c r="C439" s="2">
        <v>300</v>
      </c>
      <c r="D439" s="2">
        <f t="shared" si="6"/>
        <v>0.3</v>
      </c>
      <c r="E439" s="2" t="s">
        <v>19</v>
      </c>
      <c r="F439" s="3">
        <f>+VLOOKUP(E439,Table1[#All],4,FALSE)</f>
        <v>0.16</v>
      </c>
      <c r="G439" s="3">
        <f>+VLOOKUP(E439,Tableau2[#All],4,FALSE)</f>
        <v>6.7400000000000002E-2</v>
      </c>
      <c r="H439" s="4">
        <f>VLOOKUP(E439,Table1[[#All],[Type TRANSPORT]:[% répartition segment 1]],2,FALSE)</f>
        <v>0.3</v>
      </c>
      <c r="I439" s="4">
        <f>VLOOKUP(E439,Tableau2[[#All],[Type TRANSPORT]:[% répartition segment 2]],2,FALSE)</f>
        <v>0.7</v>
      </c>
      <c r="J439" s="20">
        <f>Indicateur[[#This Row],[% rep S1]]*Indicateur[[#This Row],[Taux segement 1]]*Indicateur[[#This Row],[Poids T]]*Indicateur[[#This Row],[Distance en KM]]</f>
        <v>4.0103568000000003</v>
      </c>
      <c r="K439" s="20">
        <f>+Indicateur[[#This Row],[% rep S2]]*Indicateur[[#This Row],[Taux Segement 2]]*Indicateur[[#This Row],[Poids T]]*Indicateur[[#This Row],[Distance en KM]]</f>
        <v>3.9418465380000001</v>
      </c>
      <c r="L439" s="20">
        <f>+Indicateur[[#This Row],[Bilan CO2 S2]]+Indicateur[[#This Row],[Bilan CO2 S1]]</f>
        <v>7.9522033380000003</v>
      </c>
      <c r="M439" s="21">
        <v>206</v>
      </c>
      <c r="N439" s="5" t="s">
        <v>168</v>
      </c>
      <c r="O439" s="2" t="s">
        <v>151</v>
      </c>
      <c r="P439" s="2" t="s">
        <v>169</v>
      </c>
      <c r="Q439" s="2" t="s">
        <v>10</v>
      </c>
      <c r="R439" s="2" t="s">
        <v>11</v>
      </c>
      <c r="S439" s="2">
        <v>12</v>
      </c>
      <c r="T439" s="2" t="s">
        <v>12</v>
      </c>
      <c r="U439" s="6">
        <v>278.49700000000001</v>
      </c>
      <c r="V439" s="30">
        <f>(VLOOKUP(E439,Table1[#All],4,FALSE)*VLOOKUP(E439,Table1[[#All],[Type TRANSPORT]:[% répartition segment 1]],2,FALSE)+VLOOKUP(E439,Tableau2[#All],4,FALSE)*VLOOKUP(E439,Tableau2[[#All],[Type TRANSPORT]:[% répartition segment 2]],2,FALSE))*U439*C439/1000</f>
        <v>7.9522033380000003</v>
      </c>
    </row>
    <row r="440" spans="1:22" x14ac:dyDescent="0.3">
      <c r="A440" s="2">
        <v>1406506</v>
      </c>
      <c r="B440" s="12">
        <f>+VLOOKUP(Indicateur[[#This Row],[Numero OT]],[1]Raw_data!$D:$E,2,FALSE)</f>
        <v>44455</v>
      </c>
      <c r="C440" s="2">
        <v>600</v>
      </c>
      <c r="D440" s="2">
        <f t="shared" si="6"/>
        <v>0.6</v>
      </c>
      <c r="E440" s="2" t="s">
        <v>19</v>
      </c>
      <c r="F440" s="3">
        <f>+VLOOKUP(E440,Table1[#All],4,FALSE)</f>
        <v>0.16</v>
      </c>
      <c r="G440" s="3">
        <f>+VLOOKUP(E440,Tableau2[#All],4,FALSE)</f>
        <v>6.7400000000000002E-2</v>
      </c>
      <c r="H440" s="4">
        <f>VLOOKUP(E440,Table1[[#All],[Type TRANSPORT]:[% répartition segment 1]],2,FALSE)</f>
        <v>0.3</v>
      </c>
      <c r="I440" s="4">
        <f>VLOOKUP(E440,Tableau2[[#All],[Type TRANSPORT]:[% répartition segment 2]],2,FALSE)</f>
        <v>0.7</v>
      </c>
      <c r="J440" s="20">
        <f>Indicateur[[#This Row],[% rep S1]]*Indicateur[[#This Row],[Taux segement 1]]*Indicateur[[#This Row],[Poids T]]*Indicateur[[#This Row],[Distance en KM]]</f>
        <v>14.874451200000001</v>
      </c>
      <c r="K440" s="20">
        <f>+Indicateur[[#This Row],[% rep S2]]*Indicateur[[#This Row],[Taux Segement 2]]*Indicateur[[#This Row],[Poids T]]*Indicateur[[#This Row],[Distance en KM]]</f>
        <v>14.620345992000001</v>
      </c>
      <c r="L440" s="20">
        <f>+Indicateur[[#This Row],[Bilan CO2 S2]]+Indicateur[[#This Row],[Bilan CO2 S1]]</f>
        <v>29.494797192</v>
      </c>
      <c r="M440" s="21">
        <v>253</v>
      </c>
      <c r="N440" s="5" t="s">
        <v>175</v>
      </c>
      <c r="O440" s="2" t="s">
        <v>154</v>
      </c>
      <c r="P440" s="2" t="s">
        <v>174</v>
      </c>
      <c r="Q440" s="2" t="s">
        <v>10</v>
      </c>
      <c r="R440" s="2" t="s">
        <v>11</v>
      </c>
      <c r="S440" s="2">
        <v>12</v>
      </c>
      <c r="T440" s="2" t="s">
        <v>12</v>
      </c>
      <c r="U440" s="6">
        <v>516.47400000000005</v>
      </c>
      <c r="V440" s="30">
        <f>(VLOOKUP(E440,Table1[#All],4,FALSE)*VLOOKUP(E440,Table1[[#All],[Type TRANSPORT]:[% répartition segment 1]],2,FALSE)+VLOOKUP(E440,Tableau2[#All],4,FALSE)*VLOOKUP(E440,Tableau2[[#All],[Type TRANSPORT]:[% répartition segment 2]],2,FALSE))*U440*C440/1000</f>
        <v>29.494797192</v>
      </c>
    </row>
    <row r="441" spans="1:22" x14ac:dyDescent="0.3">
      <c r="A441" s="2">
        <v>1404190</v>
      </c>
      <c r="B441" s="12">
        <f>+VLOOKUP(Indicateur[[#This Row],[Numero OT]],[1]Raw_data!$D:$E,2,FALSE)</f>
        <v>44459</v>
      </c>
      <c r="C441" s="2">
        <v>600</v>
      </c>
      <c r="D441" s="2">
        <f t="shared" si="6"/>
        <v>0.6</v>
      </c>
      <c r="E441" s="2" t="s">
        <v>6</v>
      </c>
      <c r="F441" s="3">
        <f>+VLOOKUP(E441,Table1[#All],4,FALSE)</f>
        <v>0.16</v>
      </c>
      <c r="G441" s="3">
        <f>+VLOOKUP(E441,Tableau2[#All],4,FALSE)</f>
        <v>6.7400000000000002E-2</v>
      </c>
      <c r="H441" s="4">
        <f>VLOOKUP(E441,Table1[[#All],[Type TRANSPORT]:[% répartition segment 1]],2,FALSE)</f>
        <v>0.3</v>
      </c>
      <c r="I441" s="4">
        <f>VLOOKUP(E441,Tableau2[[#All],[Type TRANSPORT]:[% répartition segment 2]],2,FALSE)</f>
        <v>0.7</v>
      </c>
      <c r="J441" s="20">
        <f>Indicateur[[#This Row],[% rep S1]]*Indicateur[[#This Row],[Taux segement 1]]*Indicateur[[#This Row],[Poids T]]*Indicateur[[#This Row],[Distance en KM]]</f>
        <v>10.960876799999999</v>
      </c>
      <c r="K441" s="20">
        <f>+Indicateur[[#This Row],[% rep S2]]*Indicateur[[#This Row],[Taux Segement 2]]*Indicateur[[#This Row],[Poids T]]*Indicateur[[#This Row],[Distance en KM]]</f>
        <v>10.773628488</v>
      </c>
      <c r="L441" s="20">
        <f>+Indicateur[[#This Row],[Bilan CO2 S2]]+Indicateur[[#This Row],[Bilan CO2 S1]]</f>
        <v>21.734505288000001</v>
      </c>
      <c r="M441" s="21">
        <v>200</v>
      </c>
      <c r="N441" s="5" t="s">
        <v>60</v>
      </c>
      <c r="O441" s="2" t="s">
        <v>61</v>
      </c>
      <c r="P441" s="2" t="s">
        <v>62</v>
      </c>
      <c r="Q441" s="2" t="s">
        <v>10</v>
      </c>
      <c r="R441" s="2" t="s">
        <v>11</v>
      </c>
      <c r="S441" s="2">
        <v>12</v>
      </c>
      <c r="T441" s="2" t="s">
        <v>12</v>
      </c>
      <c r="U441" s="6">
        <v>380.58600000000001</v>
      </c>
      <c r="V441" s="30">
        <f>(VLOOKUP(E441,Table1[#All],4,FALSE)*VLOOKUP(E441,Table1[[#All],[Type TRANSPORT]:[% répartition segment 1]],2,FALSE)+VLOOKUP(E441,Tableau2[#All],4,FALSE)*VLOOKUP(E441,Tableau2[[#All],[Type TRANSPORT]:[% répartition segment 2]],2,FALSE))*U441*C441/1000</f>
        <v>21.734505288000001</v>
      </c>
    </row>
    <row r="442" spans="1:22" x14ac:dyDescent="0.3">
      <c r="A442" s="2">
        <v>1408407</v>
      </c>
      <c r="B442" s="12">
        <f>+VLOOKUP(Indicateur[[#This Row],[Numero OT]],[1]Raw_data!$D:$E,2,FALSE)</f>
        <v>44459</v>
      </c>
      <c r="C442" s="2">
        <v>800</v>
      </c>
      <c r="D442" s="2">
        <f t="shared" si="6"/>
        <v>0.8</v>
      </c>
      <c r="E442" s="2" t="s">
        <v>19</v>
      </c>
      <c r="F442" s="3">
        <f>+VLOOKUP(E442,Table1[#All],4,FALSE)</f>
        <v>0.16</v>
      </c>
      <c r="G442" s="3">
        <f>+VLOOKUP(E442,Tableau2[#All],4,FALSE)</f>
        <v>6.7400000000000002E-2</v>
      </c>
      <c r="H442" s="4">
        <f>VLOOKUP(E442,Table1[[#All],[Type TRANSPORT]:[% répartition segment 1]],2,FALSE)</f>
        <v>0.3</v>
      </c>
      <c r="I442" s="4">
        <f>VLOOKUP(E442,Tableau2[[#All],[Type TRANSPORT]:[% répartition segment 2]],2,FALSE)</f>
        <v>0.7</v>
      </c>
      <c r="J442" s="20">
        <f>Indicateur[[#This Row],[% rep S1]]*Indicateur[[#This Row],[Taux segement 1]]*Indicateur[[#This Row],[Poids T]]*Indicateur[[#This Row],[Distance en KM]]</f>
        <v>10.220774400000002</v>
      </c>
      <c r="K442" s="20">
        <f>+Indicateur[[#This Row],[% rep S2]]*Indicateur[[#This Row],[Taux Segement 2]]*Indicateur[[#This Row],[Poids T]]*Indicateur[[#This Row],[Distance en KM]]</f>
        <v>10.046169504</v>
      </c>
      <c r="L442" s="20">
        <f>+Indicateur[[#This Row],[Bilan CO2 S2]]+Indicateur[[#This Row],[Bilan CO2 S1]]</f>
        <v>20.266943904000001</v>
      </c>
      <c r="M442" s="21">
        <v>132</v>
      </c>
      <c r="N442" s="5" t="s">
        <v>214</v>
      </c>
      <c r="O442" s="2" t="s">
        <v>11</v>
      </c>
      <c r="P442" s="2" t="s">
        <v>215</v>
      </c>
      <c r="Q442" s="2" t="s">
        <v>26</v>
      </c>
      <c r="R442" s="2" t="s">
        <v>27</v>
      </c>
      <c r="S442" s="2">
        <v>12</v>
      </c>
      <c r="T442" s="2" t="s">
        <v>28</v>
      </c>
      <c r="U442" s="6">
        <v>266.166</v>
      </c>
      <c r="V442" s="30">
        <f>(VLOOKUP(E442,Table1[#All],4,FALSE)*VLOOKUP(E442,Table1[[#All],[Type TRANSPORT]:[% répartition segment 1]],2,FALSE)+VLOOKUP(E442,Tableau2[#All],4,FALSE)*VLOOKUP(E442,Tableau2[[#All],[Type TRANSPORT]:[% répartition segment 2]],2,FALSE))*U442*C442/1000</f>
        <v>20.266943904000001</v>
      </c>
    </row>
    <row r="443" spans="1:22" x14ac:dyDescent="0.3">
      <c r="A443" s="2">
        <v>1407972</v>
      </c>
      <c r="B443" s="12">
        <f>+VLOOKUP(Indicateur[[#This Row],[Numero OT]],[1]Raw_data!$D:$E,2,FALSE)</f>
        <v>44460</v>
      </c>
      <c r="C443" s="2">
        <v>300</v>
      </c>
      <c r="D443" s="2">
        <f t="shared" si="6"/>
        <v>0.3</v>
      </c>
      <c r="E443" s="2" t="s">
        <v>19</v>
      </c>
      <c r="F443" s="3">
        <f>+VLOOKUP(E443,Table1[#All],4,FALSE)</f>
        <v>0.16</v>
      </c>
      <c r="G443" s="3">
        <f>+VLOOKUP(E443,Tableau2[#All],4,FALSE)</f>
        <v>6.7400000000000002E-2</v>
      </c>
      <c r="H443" s="4">
        <f>VLOOKUP(E443,Table1[[#All],[Type TRANSPORT]:[% répartition segment 1]],2,FALSE)</f>
        <v>0.3</v>
      </c>
      <c r="I443" s="4">
        <f>VLOOKUP(E443,Tableau2[[#All],[Type TRANSPORT]:[% répartition segment 2]],2,FALSE)</f>
        <v>0.7</v>
      </c>
      <c r="J443" s="20">
        <f>Indicateur[[#This Row],[% rep S1]]*Indicateur[[#This Row],[Taux segement 1]]*Indicateur[[#This Row],[Poids T]]*Indicateur[[#This Row],[Distance en KM]]</f>
        <v>4.0052879999999993</v>
      </c>
      <c r="K443" s="20">
        <f>+Indicateur[[#This Row],[% rep S2]]*Indicateur[[#This Row],[Taux Segement 2]]*Indicateur[[#This Row],[Poids T]]*Indicateur[[#This Row],[Distance en KM]]</f>
        <v>3.9368643299999997</v>
      </c>
      <c r="L443" s="20">
        <f>+Indicateur[[#This Row],[Bilan CO2 S2]]+Indicateur[[#This Row],[Bilan CO2 S1]]</f>
        <v>7.942152329999999</v>
      </c>
      <c r="M443" s="21">
        <v>158</v>
      </c>
      <c r="N443" s="5" t="s">
        <v>23</v>
      </c>
      <c r="O443" s="2" t="s">
        <v>24</v>
      </c>
      <c r="P443" s="2" t="s">
        <v>25</v>
      </c>
      <c r="Q443" s="2" t="s">
        <v>10</v>
      </c>
      <c r="R443" s="2" t="s">
        <v>11</v>
      </c>
      <c r="S443" s="2">
        <v>12</v>
      </c>
      <c r="T443" s="2" t="s">
        <v>12</v>
      </c>
      <c r="U443" s="6">
        <v>278.14499999999998</v>
      </c>
      <c r="V443" s="30">
        <f>(VLOOKUP(E443,Table1[#All],4,FALSE)*VLOOKUP(E443,Table1[[#All],[Type TRANSPORT]:[% répartition segment 1]],2,FALSE)+VLOOKUP(E443,Tableau2[#All],4,FALSE)*VLOOKUP(E443,Tableau2[[#All],[Type TRANSPORT]:[% répartition segment 2]],2,FALSE))*U443*C443/1000</f>
        <v>7.942152329999999</v>
      </c>
    </row>
    <row r="444" spans="1:22" x14ac:dyDescent="0.3">
      <c r="A444" s="2">
        <v>1408874</v>
      </c>
      <c r="B444" s="12">
        <f>+VLOOKUP(Indicateur[[#This Row],[Numero OT]],[1]Raw_data!$D:$E,2,FALSE)</f>
        <v>44460</v>
      </c>
      <c r="C444" s="2">
        <v>150</v>
      </c>
      <c r="D444" s="2">
        <f t="shared" si="6"/>
        <v>0.15</v>
      </c>
      <c r="E444" s="2" t="s">
        <v>19</v>
      </c>
      <c r="F444" s="3">
        <f>+VLOOKUP(E444,Table1[#All],4,FALSE)</f>
        <v>0.16</v>
      </c>
      <c r="G444" s="3">
        <f>+VLOOKUP(E444,Tableau2[#All],4,FALSE)</f>
        <v>6.7400000000000002E-2</v>
      </c>
      <c r="H444" s="4">
        <f>VLOOKUP(E444,Table1[[#All],[Type TRANSPORT]:[% répartition segment 1]],2,FALSE)</f>
        <v>0.3</v>
      </c>
      <c r="I444" s="4">
        <f>VLOOKUP(E444,Tableau2[[#All],[Type TRANSPORT]:[% répartition segment 2]],2,FALSE)</f>
        <v>0.7</v>
      </c>
      <c r="J444" s="20">
        <f>Indicateur[[#This Row],[% rep S1]]*Indicateur[[#This Row],[Taux segement 1]]*Indicateur[[#This Row],[Poids T]]*Indicateur[[#This Row],[Distance en KM]]</f>
        <v>5.4150624000000001</v>
      </c>
      <c r="K444" s="20">
        <f>+Indicateur[[#This Row],[% rep S2]]*Indicateur[[#This Row],[Taux Segement 2]]*Indicateur[[#This Row],[Poids T]]*Indicateur[[#This Row],[Distance en KM]]</f>
        <v>5.3225550840000002</v>
      </c>
      <c r="L444" s="20">
        <f>+Indicateur[[#This Row],[Bilan CO2 S2]]+Indicateur[[#This Row],[Bilan CO2 S1]]</f>
        <v>10.737617484000001</v>
      </c>
      <c r="M444" s="21">
        <v>175</v>
      </c>
      <c r="N444" s="5" t="s">
        <v>63</v>
      </c>
      <c r="O444" s="2" t="s">
        <v>64</v>
      </c>
      <c r="P444" s="2" t="s">
        <v>65</v>
      </c>
      <c r="Q444" s="2" t="s">
        <v>10</v>
      </c>
      <c r="R444" s="2" t="s">
        <v>11</v>
      </c>
      <c r="S444" s="2">
        <v>12</v>
      </c>
      <c r="T444" s="2" t="s">
        <v>12</v>
      </c>
      <c r="U444" s="6">
        <v>752.09199999999998</v>
      </c>
      <c r="V444" s="30">
        <f>(VLOOKUP(E444,Table1[#All],4,FALSE)*VLOOKUP(E444,Table1[[#All],[Type TRANSPORT]:[% répartition segment 1]],2,FALSE)+VLOOKUP(E444,Tableau2[#All],4,FALSE)*VLOOKUP(E444,Tableau2[[#All],[Type TRANSPORT]:[% répartition segment 2]],2,FALSE))*U444*C444/1000</f>
        <v>10.737617484000001</v>
      </c>
    </row>
    <row r="445" spans="1:22" x14ac:dyDescent="0.3">
      <c r="A445" s="2">
        <v>1407971</v>
      </c>
      <c r="B445" s="12">
        <f>+VLOOKUP(Indicateur[[#This Row],[Numero OT]],[1]Raw_data!$D:$E,2,FALSE)</f>
        <v>44460</v>
      </c>
      <c r="C445" s="2">
        <v>300</v>
      </c>
      <c r="D445" s="2">
        <f t="shared" si="6"/>
        <v>0.3</v>
      </c>
      <c r="E445" s="2" t="s">
        <v>19</v>
      </c>
      <c r="F445" s="3">
        <f>+VLOOKUP(E445,Table1[#All],4,FALSE)</f>
        <v>0.16</v>
      </c>
      <c r="G445" s="3">
        <f>+VLOOKUP(E445,Tableau2[#All],4,FALSE)</f>
        <v>6.7400000000000002E-2</v>
      </c>
      <c r="H445" s="4">
        <f>VLOOKUP(E445,Table1[[#All],[Type TRANSPORT]:[% répartition segment 1]],2,FALSE)</f>
        <v>0.3</v>
      </c>
      <c r="I445" s="4">
        <f>VLOOKUP(E445,Tableau2[[#All],[Type TRANSPORT]:[% répartition segment 2]],2,FALSE)</f>
        <v>0.7</v>
      </c>
      <c r="J445" s="20">
        <f>Indicateur[[#This Row],[% rep S1]]*Indicateur[[#This Row],[Taux segement 1]]*Indicateur[[#This Row],[Poids T]]*Indicateur[[#This Row],[Distance en KM]]</f>
        <v>3.6040031999999997</v>
      </c>
      <c r="K445" s="20">
        <f>+Indicateur[[#This Row],[% rep S2]]*Indicateur[[#This Row],[Taux Segement 2]]*Indicateur[[#This Row],[Poids T]]*Indicateur[[#This Row],[Distance en KM]]</f>
        <v>3.5424348119999998</v>
      </c>
      <c r="L445" s="20">
        <f>+Indicateur[[#This Row],[Bilan CO2 S2]]+Indicateur[[#This Row],[Bilan CO2 S1]]</f>
        <v>7.1464380119999991</v>
      </c>
      <c r="M445" s="21">
        <v>158</v>
      </c>
      <c r="N445" s="5" t="s">
        <v>125</v>
      </c>
      <c r="O445" s="2" t="s">
        <v>126</v>
      </c>
      <c r="P445" s="2" t="s">
        <v>127</v>
      </c>
      <c r="Q445" s="2" t="s">
        <v>10</v>
      </c>
      <c r="R445" s="2" t="s">
        <v>11</v>
      </c>
      <c r="S445" s="2">
        <v>12</v>
      </c>
      <c r="T445" s="2" t="s">
        <v>12</v>
      </c>
      <c r="U445" s="6">
        <v>250.27799999999999</v>
      </c>
      <c r="V445" s="30">
        <f>(VLOOKUP(E445,Table1[#All],4,FALSE)*VLOOKUP(E445,Table1[[#All],[Type TRANSPORT]:[% répartition segment 1]],2,FALSE)+VLOOKUP(E445,Tableau2[#All],4,FALSE)*VLOOKUP(E445,Tableau2[[#All],[Type TRANSPORT]:[% répartition segment 2]],2,FALSE))*U445*C445/1000</f>
        <v>7.146438012</v>
      </c>
    </row>
    <row r="446" spans="1:22" x14ac:dyDescent="0.3">
      <c r="A446" s="2">
        <v>1407973</v>
      </c>
      <c r="B446" s="12">
        <f>+VLOOKUP(Indicateur[[#This Row],[Numero OT]],[1]Raw_data!$D:$E,2,FALSE)</f>
        <v>44460</v>
      </c>
      <c r="C446" s="2">
        <v>300</v>
      </c>
      <c r="D446" s="2">
        <f t="shared" si="6"/>
        <v>0.3</v>
      </c>
      <c r="E446" s="2" t="s">
        <v>6</v>
      </c>
      <c r="F446" s="3">
        <f>+VLOOKUP(E446,Table1[#All],4,FALSE)</f>
        <v>0.16</v>
      </c>
      <c r="G446" s="3">
        <f>+VLOOKUP(E446,Tableau2[#All],4,FALSE)</f>
        <v>6.7400000000000002E-2</v>
      </c>
      <c r="H446" s="4">
        <f>VLOOKUP(E446,Table1[[#All],[Type TRANSPORT]:[% répartition segment 1]],2,FALSE)</f>
        <v>0.3</v>
      </c>
      <c r="I446" s="4">
        <f>VLOOKUP(E446,Tableau2[[#All],[Type TRANSPORT]:[% répartition segment 2]],2,FALSE)</f>
        <v>0.7</v>
      </c>
      <c r="J446" s="20">
        <f>Indicateur[[#This Row],[% rep S1]]*Indicateur[[#This Row],[Taux segement 1]]*Indicateur[[#This Row],[Poids T]]*Indicateur[[#This Row],[Distance en KM]]</f>
        <v>3.7158191999999999</v>
      </c>
      <c r="K446" s="20">
        <f>+Indicateur[[#This Row],[% rep S2]]*Indicateur[[#This Row],[Taux Segement 2]]*Indicateur[[#This Row],[Poids T]]*Indicateur[[#This Row],[Distance en KM]]</f>
        <v>3.6523406220000001</v>
      </c>
      <c r="L446" s="20">
        <f>+Indicateur[[#This Row],[Bilan CO2 S2]]+Indicateur[[#This Row],[Bilan CO2 S1]]</f>
        <v>7.368159822</v>
      </c>
      <c r="M446" s="21">
        <v>131</v>
      </c>
      <c r="N446" s="5" t="s">
        <v>191</v>
      </c>
      <c r="O446" s="2" t="s">
        <v>192</v>
      </c>
      <c r="P446" s="2" t="s">
        <v>193</v>
      </c>
      <c r="Q446" s="2" t="s">
        <v>10</v>
      </c>
      <c r="R446" s="2" t="s">
        <v>11</v>
      </c>
      <c r="S446" s="2">
        <v>12</v>
      </c>
      <c r="T446" s="2" t="s">
        <v>12</v>
      </c>
      <c r="U446" s="6">
        <v>258.04300000000001</v>
      </c>
      <c r="V446" s="30">
        <f>(VLOOKUP(E446,Table1[#All],4,FALSE)*VLOOKUP(E446,Table1[[#All],[Type TRANSPORT]:[% répartition segment 1]],2,FALSE)+VLOOKUP(E446,Tableau2[#All],4,FALSE)*VLOOKUP(E446,Tableau2[[#All],[Type TRANSPORT]:[% répartition segment 2]],2,FALSE))*U446*C446/1000</f>
        <v>7.368159822</v>
      </c>
    </row>
    <row r="447" spans="1:22" x14ac:dyDescent="0.3">
      <c r="A447" s="2">
        <v>1408379</v>
      </c>
      <c r="B447" s="12">
        <f>+VLOOKUP(Indicateur[[#This Row],[Numero OT]],[1]Raw_data!$D:$E,2,FALSE)</f>
        <v>44461</v>
      </c>
      <c r="C447" s="2">
        <v>3200</v>
      </c>
      <c r="D447" s="2">
        <f t="shared" si="6"/>
        <v>3.2</v>
      </c>
      <c r="E447" s="2" t="s">
        <v>47</v>
      </c>
      <c r="F447" s="3">
        <f>+VLOOKUP(E447,Table1[#All],4,FALSE)</f>
        <v>6.7400000000000002E-2</v>
      </c>
      <c r="G447" s="3">
        <v>6.7400000000000002E-2</v>
      </c>
      <c r="H447" s="4">
        <f>VLOOKUP(E447,Table1[[#All],[Type TRANSPORT]:[% répartition segment 1]],2,FALSE)</f>
        <v>1</v>
      </c>
      <c r="I447" s="4">
        <f>VLOOKUP(E447,Tableau2[[#All],[Type TRANSPORT]:[% répartition segment 2]],2,FALSE)</f>
        <v>0</v>
      </c>
      <c r="J447" s="20">
        <f>Indicateur[[#This Row],[% rep S1]]*Indicateur[[#This Row],[Taux segement 1]]*Indicateur[[#This Row],[Poids T]]*Indicateur[[#This Row],[Distance en KM]]</f>
        <v>57.447015040000004</v>
      </c>
      <c r="K447" s="20">
        <f>+Indicateur[[#This Row],[% rep S2]]*Indicateur[[#This Row],[Taux Segement 2]]*Indicateur[[#This Row],[Poids T]]*Indicateur[[#This Row],[Distance en KM]]</f>
        <v>0</v>
      </c>
      <c r="L447" s="20">
        <f>+Indicateur[[#This Row],[Bilan CO2 S2]]+Indicateur[[#This Row],[Bilan CO2 S1]]</f>
        <v>57.447015040000004</v>
      </c>
      <c r="M447" s="21">
        <v>410</v>
      </c>
      <c r="N447" s="5" t="s">
        <v>78</v>
      </c>
      <c r="O447" s="2" t="s">
        <v>27</v>
      </c>
      <c r="P447" s="2" t="s">
        <v>79</v>
      </c>
      <c r="Q447" s="2" t="s">
        <v>10</v>
      </c>
      <c r="R447" s="2" t="s">
        <v>11</v>
      </c>
      <c r="S447" s="2">
        <v>12</v>
      </c>
      <c r="T447" s="2" t="s">
        <v>12</v>
      </c>
      <c r="U447" s="6">
        <v>266.35300000000001</v>
      </c>
      <c r="V447" s="30">
        <f>(VLOOKUP(E447,Table1[#All],4,FALSE)*VLOOKUP(E447,Table1[[#All],[Type TRANSPORT]:[% répartition segment 1]],2,FALSE)+VLOOKUP(E447,Tableau2[#All],4,FALSE)*VLOOKUP(E447,Tableau2[[#All],[Type TRANSPORT]:[% répartition segment 2]],2,FALSE))*U447*C447/1000</f>
        <v>57.447015040000004</v>
      </c>
    </row>
    <row r="448" spans="1:22" x14ac:dyDescent="0.3">
      <c r="A448" s="2">
        <v>1409229</v>
      </c>
      <c r="B448" s="12">
        <f>+VLOOKUP(Indicateur[[#This Row],[Numero OT]],[1]Raw_data!$D:$E,2,FALSE)</f>
        <v>44461</v>
      </c>
      <c r="C448" s="2">
        <v>150</v>
      </c>
      <c r="D448" s="2">
        <f t="shared" si="6"/>
        <v>0.15</v>
      </c>
      <c r="E448" s="2" t="s">
        <v>13</v>
      </c>
      <c r="F448" s="3">
        <f>+VLOOKUP(E448,Table1[#All],4,FALSE)</f>
        <v>0.24099999999999999</v>
      </c>
      <c r="G448" s="3">
        <v>0.24099999999999999</v>
      </c>
      <c r="H448" s="4">
        <f>VLOOKUP(E448,Table1[[#All],[Type TRANSPORT]:[% répartition segment 1]],2,FALSE)</f>
        <v>1</v>
      </c>
      <c r="I448" s="4">
        <f>VLOOKUP(E448,Tableau2[[#All],[Type TRANSPORT]:[% répartition segment 2]],2,FALSE)</f>
        <v>0</v>
      </c>
      <c r="J448" s="20">
        <f>Indicateur[[#This Row],[% rep S1]]*Indicateur[[#This Row],[Taux segement 1]]*Indicateur[[#This Row],[Poids T]]*Indicateur[[#This Row],[Distance en KM]]</f>
        <v>0.67459514999999992</v>
      </c>
      <c r="K448" s="20">
        <f>+Indicateur[[#This Row],[% rep S2]]*Indicateur[[#This Row],[Taux Segement 2]]*Indicateur[[#This Row],[Poids T]]*Indicateur[[#This Row],[Distance en KM]]</f>
        <v>0</v>
      </c>
      <c r="L448" s="20">
        <f>+Indicateur[[#This Row],[Bilan CO2 S2]]+Indicateur[[#This Row],[Bilan CO2 S1]]</f>
        <v>0.67459514999999992</v>
      </c>
      <c r="M448" s="21">
        <v>60</v>
      </c>
      <c r="N448" s="5" t="s">
        <v>214</v>
      </c>
      <c r="O448" s="2" t="s">
        <v>11</v>
      </c>
      <c r="P448" s="2" t="s">
        <v>215</v>
      </c>
      <c r="Q448" s="2" t="s">
        <v>313</v>
      </c>
      <c r="R448" s="2" t="s">
        <v>314</v>
      </c>
      <c r="S448" s="2">
        <v>19</v>
      </c>
      <c r="T448" s="2" t="s">
        <v>315</v>
      </c>
      <c r="U448" s="6">
        <v>18.661000000000001</v>
      </c>
      <c r="V448" s="30">
        <f>(VLOOKUP(E448,Table1[#All],4,FALSE)*VLOOKUP(E448,Table1[[#All],[Type TRANSPORT]:[% répartition segment 1]],2,FALSE)+VLOOKUP(E448,Tableau2[#All],4,FALSE)*VLOOKUP(E448,Tableau2[[#All],[Type TRANSPORT]:[% répartition segment 2]],2,FALSE))*U448*C448/1000</f>
        <v>0.67459515000000003</v>
      </c>
    </row>
    <row r="449" spans="1:22" x14ac:dyDescent="0.3">
      <c r="A449" s="2">
        <v>1410110</v>
      </c>
      <c r="B449" s="12">
        <f>+VLOOKUP(Indicateur[[#This Row],[Numero OT]],[1]Raw_data!$D:$E,2,FALSE)</f>
        <v>44462</v>
      </c>
      <c r="C449" s="2">
        <v>200</v>
      </c>
      <c r="D449" s="2">
        <f t="shared" si="6"/>
        <v>0.2</v>
      </c>
      <c r="E449" s="2" t="s">
        <v>19</v>
      </c>
      <c r="F449" s="3">
        <f>+VLOOKUP(E449,Table1[#All],4,FALSE)</f>
        <v>0.16</v>
      </c>
      <c r="G449" s="3">
        <f>+VLOOKUP(E449,Tableau2[#All],4,FALSE)</f>
        <v>6.7400000000000002E-2</v>
      </c>
      <c r="H449" s="4">
        <f>VLOOKUP(E449,Table1[[#All],[Type TRANSPORT]:[% répartition segment 1]],2,FALSE)</f>
        <v>0.3</v>
      </c>
      <c r="I449" s="4">
        <f>VLOOKUP(E449,Tableau2[[#All],[Type TRANSPORT]:[% répartition segment 2]],2,FALSE)</f>
        <v>0.7</v>
      </c>
      <c r="J449" s="20">
        <f>Indicateur[[#This Row],[% rep S1]]*Indicateur[[#This Row],[Taux segement 1]]*Indicateur[[#This Row],[Poids T]]*Indicateur[[#This Row],[Distance en KM]]</f>
        <v>2.5569888000000005</v>
      </c>
      <c r="K449" s="20">
        <f>+Indicateur[[#This Row],[% rep S2]]*Indicateur[[#This Row],[Taux Segement 2]]*Indicateur[[#This Row],[Poids T]]*Indicateur[[#This Row],[Distance en KM]]</f>
        <v>2.5133069080000001</v>
      </c>
      <c r="L449" s="20">
        <f>+Indicateur[[#This Row],[Bilan CO2 S2]]+Indicateur[[#This Row],[Bilan CO2 S1]]</f>
        <v>5.0702957080000006</v>
      </c>
      <c r="M449" s="21">
        <v>125</v>
      </c>
      <c r="N449" s="5" t="s">
        <v>78</v>
      </c>
      <c r="O449" s="2" t="s">
        <v>27</v>
      </c>
      <c r="P449" s="2" t="s">
        <v>79</v>
      </c>
      <c r="Q449" s="2" t="s">
        <v>10</v>
      </c>
      <c r="R449" s="2" t="s">
        <v>11</v>
      </c>
      <c r="S449" s="2">
        <v>12</v>
      </c>
      <c r="T449" s="2" t="s">
        <v>12</v>
      </c>
      <c r="U449" s="6">
        <v>266.35300000000001</v>
      </c>
      <c r="V449" s="30">
        <f>(VLOOKUP(E449,Table1[#All],4,FALSE)*VLOOKUP(E449,Table1[[#All],[Type TRANSPORT]:[% répartition segment 1]],2,FALSE)+VLOOKUP(E449,Tableau2[#All],4,FALSE)*VLOOKUP(E449,Tableau2[[#All],[Type TRANSPORT]:[% répartition segment 2]],2,FALSE))*U449*C449/1000</f>
        <v>5.0702957080000006</v>
      </c>
    </row>
    <row r="450" spans="1:22" x14ac:dyDescent="0.3">
      <c r="A450" s="2">
        <v>1409327</v>
      </c>
      <c r="B450" s="12">
        <f>+VLOOKUP(Indicateur[[#This Row],[Numero OT]],[1]Raw_data!$D:$E,2,FALSE)</f>
        <v>44462</v>
      </c>
      <c r="C450" s="2">
        <v>300</v>
      </c>
      <c r="D450" s="2">
        <f t="shared" ref="D450:D513" si="7">+C450/1000</f>
        <v>0.3</v>
      </c>
      <c r="E450" s="2" t="s">
        <v>19</v>
      </c>
      <c r="F450" s="3">
        <f>+VLOOKUP(E450,Table1[#All],4,FALSE)</f>
        <v>0.16</v>
      </c>
      <c r="G450" s="3">
        <f>+VLOOKUP(E450,Tableau2[#All],4,FALSE)</f>
        <v>6.7400000000000002E-2</v>
      </c>
      <c r="H450" s="4">
        <f>VLOOKUP(E450,Table1[[#All],[Type TRANSPORT]:[% répartition segment 1]],2,FALSE)</f>
        <v>0.3</v>
      </c>
      <c r="I450" s="4">
        <f>VLOOKUP(E450,Tableau2[[#All],[Type TRANSPORT]:[% répartition segment 2]],2,FALSE)</f>
        <v>0.7</v>
      </c>
      <c r="J450" s="20">
        <f>Indicateur[[#This Row],[% rep S1]]*Indicateur[[#This Row],[Taux segement 1]]*Indicateur[[#This Row],[Poids T]]*Indicateur[[#This Row],[Distance en KM]]</f>
        <v>7.4372256000000005</v>
      </c>
      <c r="K450" s="20">
        <f>+Indicateur[[#This Row],[% rep S2]]*Indicateur[[#This Row],[Taux Segement 2]]*Indicateur[[#This Row],[Poids T]]*Indicateur[[#This Row],[Distance en KM]]</f>
        <v>7.3101729960000004</v>
      </c>
      <c r="L450" s="20">
        <f>+Indicateur[[#This Row],[Bilan CO2 S2]]+Indicateur[[#This Row],[Bilan CO2 S1]]</f>
        <v>14.747398596</v>
      </c>
      <c r="M450" s="21">
        <v>165</v>
      </c>
      <c r="N450" s="5" t="s">
        <v>175</v>
      </c>
      <c r="O450" s="2" t="s">
        <v>154</v>
      </c>
      <c r="P450" s="2" t="s">
        <v>174</v>
      </c>
      <c r="Q450" s="2" t="s">
        <v>10</v>
      </c>
      <c r="R450" s="2" t="s">
        <v>11</v>
      </c>
      <c r="S450" s="2">
        <v>12</v>
      </c>
      <c r="T450" s="2" t="s">
        <v>12</v>
      </c>
      <c r="U450" s="6">
        <v>516.47400000000005</v>
      </c>
      <c r="V450" s="30">
        <f>(VLOOKUP(E450,Table1[#All],4,FALSE)*VLOOKUP(E450,Table1[[#All],[Type TRANSPORT]:[% répartition segment 1]],2,FALSE)+VLOOKUP(E450,Tableau2[#All],4,FALSE)*VLOOKUP(E450,Tableau2[[#All],[Type TRANSPORT]:[% répartition segment 2]],2,FALSE))*U450*C450/1000</f>
        <v>14.747398596</v>
      </c>
    </row>
    <row r="451" spans="1:22" x14ac:dyDescent="0.3">
      <c r="A451" s="2">
        <v>1410827</v>
      </c>
      <c r="B451" s="12">
        <f>+VLOOKUP(Indicateur[[#This Row],[Numero OT]],[1]Raw_data!$D:$E,2,FALSE)</f>
        <v>44466</v>
      </c>
      <c r="C451" s="2">
        <v>200</v>
      </c>
      <c r="D451" s="2">
        <f t="shared" si="7"/>
        <v>0.2</v>
      </c>
      <c r="E451" s="2" t="s">
        <v>19</v>
      </c>
      <c r="F451" s="3">
        <f>+VLOOKUP(E451,Table1[#All],4,FALSE)</f>
        <v>0.16</v>
      </c>
      <c r="G451" s="3">
        <f>+VLOOKUP(E451,Tableau2[#All],4,FALSE)</f>
        <v>6.7400000000000002E-2</v>
      </c>
      <c r="H451" s="4">
        <f>VLOOKUP(E451,Table1[[#All],[Type TRANSPORT]:[% répartition segment 1]],2,FALSE)</f>
        <v>0.3</v>
      </c>
      <c r="I451" s="4">
        <f>VLOOKUP(E451,Tableau2[[#All],[Type TRANSPORT]:[% répartition segment 2]],2,FALSE)</f>
        <v>0.7</v>
      </c>
      <c r="J451" s="20">
        <f>Indicateur[[#This Row],[% rep S1]]*Indicateur[[#This Row],[Taux segement 1]]*Indicateur[[#This Row],[Poids T]]*Indicateur[[#This Row],[Distance en KM]]</f>
        <v>2.2507392000000004</v>
      </c>
      <c r="K451" s="20">
        <f>+Indicateur[[#This Row],[% rep S2]]*Indicateur[[#This Row],[Taux Segement 2]]*Indicateur[[#This Row],[Poids T]]*Indicateur[[#This Row],[Distance en KM]]</f>
        <v>2.2122890719999999</v>
      </c>
      <c r="L451" s="20">
        <f>+Indicateur[[#This Row],[Bilan CO2 S2]]+Indicateur[[#This Row],[Bilan CO2 S1]]</f>
        <v>4.4630282720000007</v>
      </c>
      <c r="M451" s="21">
        <v>125</v>
      </c>
      <c r="N451" s="5" t="s">
        <v>214</v>
      </c>
      <c r="O451" s="2" t="s">
        <v>11</v>
      </c>
      <c r="P451" s="2" t="s">
        <v>215</v>
      </c>
      <c r="Q451" s="2" t="s">
        <v>316</v>
      </c>
      <c r="R451" s="2" t="s">
        <v>317</v>
      </c>
      <c r="S451" s="2">
        <v>15</v>
      </c>
      <c r="T451" s="2" t="s">
        <v>318</v>
      </c>
      <c r="U451" s="6">
        <v>234.452</v>
      </c>
      <c r="V451" s="30">
        <f>(VLOOKUP(E451,Table1[#All],4,FALSE)*VLOOKUP(E451,Table1[[#All],[Type TRANSPORT]:[% répartition segment 1]],2,FALSE)+VLOOKUP(E451,Tableau2[#All],4,FALSE)*VLOOKUP(E451,Tableau2[[#All],[Type TRANSPORT]:[% répartition segment 2]],2,FALSE))*U451*C451/1000</f>
        <v>4.4630282719999999</v>
      </c>
    </row>
    <row r="452" spans="1:22" x14ac:dyDescent="0.3">
      <c r="A452" s="2">
        <v>1411021</v>
      </c>
      <c r="B452" s="12">
        <f>+VLOOKUP(Indicateur[[#This Row],[Numero OT]],[1]Raw_data!$D:$E,2,FALSE)</f>
        <v>44466</v>
      </c>
      <c r="C452" s="2">
        <v>200</v>
      </c>
      <c r="D452" s="2">
        <f t="shared" si="7"/>
        <v>0.2</v>
      </c>
      <c r="E452" s="2" t="s">
        <v>19</v>
      </c>
      <c r="F452" s="3">
        <f>+VLOOKUP(E452,Table1[#All],4,FALSE)</f>
        <v>0.16</v>
      </c>
      <c r="G452" s="3">
        <f>+VLOOKUP(E452,Tableau2[#All],4,FALSE)</f>
        <v>6.7400000000000002E-2</v>
      </c>
      <c r="H452" s="4">
        <f>VLOOKUP(E452,Table1[[#All],[Type TRANSPORT]:[% répartition segment 1]],2,FALSE)</f>
        <v>0.3</v>
      </c>
      <c r="I452" s="4">
        <f>VLOOKUP(E452,Tableau2[[#All],[Type TRANSPORT]:[% répartition segment 2]],2,FALSE)</f>
        <v>0.7</v>
      </c>
      <c r="J452" s="20">
        <f>Indicateur[[#This Row],[% rep S1]]*Indicateur[[#This Row],[Taux segement 1]]*Indicateur[[#This Row],[Poids T]]*Indicateur[[#This Row],[Distance en KM]]</f>
        <v>5.5854912000000008</v>
      </c>
      <c r="K452" s="20">
        <f>+Indicateur[[#This Row],[% rep S2]]*Indicateur[[#This Row],[Taux Segement 2]]*Indicateur[[#This Row],[Poids T]]*Indicateur[[#This Row],[Distance en KM]]</f>
        <v>5.4900723920000001</v>
      </c>
      <c r="L452" s="20">
        <f>+Indicateur[[#This Row],[Bilan CO2 S2]]+Indicateur[[#This Row],[Bilan CO2 S1]]</f>
        <v>11.075563592000002</v>
      </c>
      <c r="M452" s="21">
        <v>145</v>
      </c>
      <c r="N452" s="5" t="s">
        <v>214</v>
      </c>
      <c r="O452" s="2" t="s">
        <v>11</v>
      </c>
      <c r="P452" s="2" t="s">
        <v>215</v>
      </c>
      <c r="Q452" s="2" t="s">
        <v>319</v>
      </c>
      <c r="R452" s="2" t="s">
        <v>45</v>
      </c>
      <c r="S452" s="2">
        <v>13</v>
      </c>
      <c r="T452" s="2" t="s">
        <v>320</v>
      </c>
      <c r="U452" s="6">
        <v>581.822</v>
      </c>
      <c r="V452" s="30">
        <f>(VLOOKUP(E452,Table1[#All],4,FALSE)*VLOOKUP(E452,Table1[[#All],[Type TRANSPORT]:[% répartition segment 1]],2,FALSE)+VLOOKUP(E452,Tableau2[#All],4,FALSE)*VLOOKUP(E452,Tableau2[[#All],[Type TRANSPORT]:[% répartition segment 2]],2,FALSE))*U452*C452/1000</f>
        <v>11.075563592</v>
      </c>
    </row>
    <row r="453" spans="1:22" x14ac:dyDescent="0.3">
      <c r="A453" s="2">
        <v>1410529</v>
      </c>
      <c r="B453" s="12">
        <f>+VLOOKUP(Indicateur[[#This Row],[Numero OT]],[1]Raw_data!$D:$E,2,FALSE)</f>
        <v>44466</v>
      </c>
      <c r="C453" s="2">
        <v>200</v>
      </c>
      <c r="D453" s="2">
        <f t="shared" si="7"/>
        <v>0.2</v>
      </c>
      <c r="E453" s="2" t="s">
        <v>13</v>
      </c>
      <c r="F453" s="3">
        <f>+VLOOKUP(E453,Table1[#All],4,FALSE)</f>
        <v>0.24099999999999999</v>
      </c>
      <c r="G453" s="3">
        <v>0.24099999999999999</v>
      </c>
      <c r="H453" s="4">
        <f>VLOOKUP(E453,Table1[[#All],[Type TRANSPORT]:[% répartition segment 1]],2,FALSE)</f>
        <v>1</v>
      </c>
      <c r="I453" s="4">
        <f>VLOOKUP(E453,Tableau2[[#All],[Type TRANSPORT]:[% répartition segment 2]],2,FALSE)</f>
        <v>0</v>
      </c>
      <c r="J453" s="20">
        <f>Indicateur[[#This Row],[% rep S1]]*Indicateur[[#This Row],[Taux segement 1]]*Indicateur[[#This Row],[Poids T]]*Indicateur[[#This Row],[Distance en KM]]</f>
        <v>2.1666382</v>
      </c>
      <c r="K453" s="20">
        <f>+Indicateur[[#This Row],[% rep S2]]*Indicateur[[#This Row],[Taux Segement 2]]*Indicateur[[#This Row],[Poids T]]*Indicateur[[#This Row],[Distance en KM]]</f>
        <v>0</v>
      </c>
      <c r="L453" s="20">
        <f>+Indicateur[[#This Row],[Bilan CO2 S2]]+Indicateur[[#This Row],[Bilan CO2 S1]]</f>
        <v>2.1666382</v>
      </c>
      <c r="M453" s="21">
        <v>80</v>
      </c>
      <c r="N453" s="5" t="s">
        <v>214</v>
      </c>
      <c r="O453" s="2" t="s">
        <v>11</v>
      </c>
      <c r="P453" s="2" t="s">
        <v>215</v>
      </c>
      <c r="Q453" s="2" t="s">
        <v>80</v>
      </c>
      <c r="R453" s="2" t="s">
        <v>81</v>
      </c>
      <c r="S453" s="2">
        <v>13</v>
      </c>
      <c r="T453" s="2" t="s">
        <v>82</v>
      </c>
      <c r="U453" s="6">
        <v>44.951000000000001</v>
      </c>
      <c r="V453" s="30">
        <f>(VLOOKUP(E453,Table1[#All],4,FALSE)*VLOOKUP(E453,Table1[[#All],[Type TRANSPORT]:[% répartition segment 1]],2,FALSE)+VLOOKUP(E453,Tableau2[#All],4,FALSE)*VLOOKUP(E453,Tableau2[[#All],[Type TRANSPORT]:[% répartition segment 2]],2,FALSE))*U453*C453/1000</f>
        <v>2.1666382</v>
      </c>
    </row>
    <row r="454" spans="1:22" x14ac:dyDescent="0.3">
      <c r="A454" s="2">
        <v>1410398</v>
      </c>
      <c r="B454" s="12">
        <f>+VLOOKUP(Indicateur[[#This Row],[Numero OT]],[1]Raw_data!$D:$E,2,FALSE)</f>
        <v>44467</v>
      </c>
      <c r="C454" s="2">
        <v>300</v>
      </c>
      <c r="D454" s="2">
        <f t="shared" si="7"/>
        <v>0.3</v>
      </c>
      <c r="E454" s="2" t="s">
        <v>6</v>
      </c>
      <c r="F454" s="3">
        <f>+VLOOKUP(E454,Table1[#All],4,FALSE)</f>
        <v>0.16</v>
      </c>
      <c r="G454" s="3">
        <f>+VLOOKUP(E454,Tableau2[#All],4,FALSE)</f>
        <v>6.7400000000000002E-2</v>
      </c>
      <c r="H454" s="4">
        <f>VLOOKUP(E454,Table1[[#All],[Type TRANSPORT]:[% répartition segment 1]],2,FALSE)</f>
        <v>0.3</v>
      </c>
      <c r="I454" s="4">
        <f>VLOOKUP(E454,Tableau2[[#All],[Type TRANSPORT]:[% répartition segment 2]],2,FALSE)</f>
        <v>0.7</v>
      </c>
      <c r="J454" s="20">
        <f>Indicateur[[#This Row],[% rep S1]]*Indicateur[[#This Row],[Taux segement 1]]*Indicateur[[#This Row],[Poids T]]*Indicateur[[#This Row],[Distance en KM]]</f>
        <v>3.6276336000000002</v>
      </c>
      <c r="K454" s="20">
        <f>+Indicateur[[#This Row],[% rep S2]]*Indicateur[[#This Row],[Taux Segement 2]]*Indicateur[[#This Row],[Poids T]]*Indicateur[[#This Row],[Distance en KM]]</f>
        <v>3.565661526</v>
      </c>
      <c r="L454" s="20">
        <f>+Indicateur[[#This Row],[Bilan CO2 S2]]+Indicateur[[#This Row],[Bilan CO2 S1]]</f>
        <v>7.1932951260000006</v>
      </c>
      <c r="M454" s="21">
        <v>158</v>
      </c>
      <c r="N454" s="5" t="s">
        <v>113</v>
      </c>
      <c r="O454" s="2" t="s">
        <v>114</v>
      </c>
      <c r="P454" s="2" t="s">
        <v>115</v>
      </c>
      <c r="Q454" s="2" t="s">
        <v>10</v>
      </c>
      <c r="R454" s="2" t="s">
        <v>11</v>
      </c>
      <c r="S454" s="2">
        <v>12</v>
      </c>
      <c r="T454" s="2" t="s">
        <v>12</v>
      </c>
      <c r="U454" s="6">
        <v>251.91900000000001</v>
      </c>
      <c r="V454" s="30">
        <f>(VLOOKUP(E454,Table1[#All],4,FALSE)*VLOOKUP(E454,Table1[[#All],[Type TRANSPORT]:[% répartition segment 1]],2,FALSE)+VLOOKUP(E454,Tableau2[#All],4,FALSE)*VLOOKUP(E454,Tableau2[[#All],[Type TRANSPORT]:[% répartition segment 2]],2,FALSE))*U454*C454/1000</f>
        <v>7.1932951259999998</v>
      </c>
    </row>
    <row r="455" spans="1:22" x14ac:dyDescent="0.3">
      <c r="A455" s="2">
        <v>1411640</v>
      </c>
      <c r="B455" s="12">
        <f>+VLOOKUP(Indicateur[[#This Row],[Numero OT]],[1]Raw_data!$D:$E,2,FALSE)</f>
        <v>44467</v>
      </c>
      <c r="C455" s="2">
        <v>800</v>
      </c>
      <c r="D455" s="2">
        <f t="shared" si="7"/>
        <v>0.8</v>
      </c>
      <c r="E455" s="2" t="s">
        <v>13</v>
      </c>
      <c r="F455" s="3">
        <f>+VLOOKUP(E455,Table1[#All],4,FALSE)</f>
        <v>0.24099999999999999</v>
      </c>
      <c r="G455" s="3">
        <v>0.24099999999999999</v>
      </c>
      <c r="H455" s="4">
        <f>VLOOKUP(E455,Table1[[#All],[Type TRANSPORT]:[% répartition segment 1]],2,FALSE)</f>
        <v>1</v>
      </c>
      <c r="I455" s="4">
        <f>VLOOKUP(E455,Tableau2[[#All],[Type TRANSPORT]:[% répartition segment 2]],2,FALSE)</f>
        <v>0</v>
      </c>
      <c r="J455" s="20">
        <f>Indicateur[[#This Row],[% rep S1]]*Indicateur[[#This Row],[Taux segement 1]]*Indicateur[[#This Row],[Poids T]]*Indicateur[[#This Row],[Distance en KM]]</f>
        <v>14.411607199999999</v>
      </c>
      <c r="K455" s="20">
        <f>+Indicateur[[#This Row],[% rep S2]]*Indicateur[[#This Row],[Taux Segement 2]]*Indicateur[[#This Row],[Poids T]]*Indicateur[[#This Row],[Distance en KM]]</f>
        <v>0</v>
      </c>
      <c r="L455" s="20">
        <f>+Indicateur[[#This Row],[Bilan CO2 S2]]+Indicateur[[#This Row],[Bilan CO2 S1]]</f>
        <v>14.411607199999999</v>
      </c>
      <c r="M455" s="21">
        <v>154</v>
      </c>
      <c r="N455" s="5" t="s">
        <v>214</v>
      </c>
      <c r="O455" s="2" t="s">
        <v>11</v>
      </c>
      <c r="P455" s="2" t="s">
        <v>215</v>
      </c>
      <c r="Q455" s="2" t="s">
        <v>238</v>
      </c>
      <c r="R455" s="2" t="s">
        <v>239</v>
      </c>
      <c r="S455" s="2">
        <v>19</v>
      </c>
      <c r="T455" s="2" t="s">
        <v>240</v>
      </c>
      <c r="U455" s="6">
        <v>74.748999999999995</v>
      </c>
      <c r="V455" s="30">
        <f>(VLOOKUP(E455,Table1[#All],4,FALSE)*VLOOKUP(E455,Table1[[#All],[Type TRANSPORT]:[% répartition segment 1]],2,FALSE)+VLOOKUP(E455,Tableau2[#All],4,FALSE)*VLOOKUP(E455,Tableau2[[#All],[Type TRANSPORT]:[% répartition segment 2]],2,FALSE))*U455*C455/1000</f>
        <v>14.411607199999997</v>
      </c>
    </row>
    <row r="456" spans="1:22" x14ac:dyDescent="0.3">
      <c r="A456" s="2">
        <v>1411641</v>
      </c>
      <c r="B456" s="12">
        <f>+VLOOKUP(Indicateur[[#This Row],[Numero OT]],[1]Raw_data!$D:$E,2,FALSE)</f>
        <v>44467</v>
      </c>
      <c r="C456" s="2">
        <v>500</v>
      </c>
      <c r="D456" s="2">
        <f t="shared" si="7"/>
        <v>0.5</v>
      </c>
      <c r="E456" s="2" t="s">
        <v>13</v>
      </c>
      <c r="F456" s="3">
        <f>+VLOOKUP(E456,Table1[#All],4,FALSE)</f>
        <v>0.24099999999999999</v>
      </c>
      <c r="G456" s="3">
        <v>0.24099999999999999</v>
      </c>
      <c r="H456" s="4">
        <f>VLOOKUP(E456,Table1[[#All],[Type TRANSPORT]:[% répartition segment 1]],2,FALSE)</f>
        <v>1</v>
      </c>
      <c r="I456" s="4">
        <f>VLOOKUP(E456,Tableau2[[#All],[Type TRANSPORT]:[% répartition segment 2]],2,FALSE)</f>
        <v>0</v>
      </c>
      <c r="J456" s="20">
        <f>Indicateur[[#This Row],[% rep S1]]*Indicateur[[#This Row],[Taux segement 1]]*Indicateur[[#This Row],[Poids T]]*Indicateur[[#This Row],[Distance en KM]]</f>
        <v>9.0072544999999984</v>
      </c>
      <c r="K456" s="20">
        <f>+Indicateur[[#This Row],[% rep S2]]*Indicateur[[#This Row],[Taux Segement 2]]*Indicateur[[#This Row],[Poids T]]*Indicateur[[#This Row],[Distance en KM]]</f>
        <v>0</v>
      </c>
      <c r="L456" s="20">
        <f>+Indicateur[[#This Row],[Bilan CO2 S2]]+Indicateur[[#This Row],[Bilan CO2 S1]]</f>
        <v>9.0072544999999984</v>
      </c>
      <c r="M456" s="21">
        <v>154</v>
      </c>
      <c r="N456" s="5" t="s">
        <v>214</v>
      </c>
      <c r="O456" s="2" t="s">
        <v>11</v>
      </c>
      <c r="P456" s="2" t="s">
        <v>215</v>
      </c>
      <c r="Q456" s="2" t="s">
        <v>238</v>
      </c>
      <c r="R456" s="2" t="s">
        <v>239</v>
      </c>
      <c r="S456" s="2">
        <v>19</v>
      </c>
      <c r="T456" s="2" t="s">
        <v>240</v>
      </c>
      <c r="U456" s="6">
        <v>74.748999999999995</v>
      </c>
      <c r="V456" s="30">
        <f>(VLOOKUP(E456,Table1[#All],4,FALSE)*VLOOKUP(E456,Table1[[#All],[Type TRANSPORT]:[% répartition segment 1]],2,FALSE)+VLOOKUP(E456,Tableau2[#All],4,FALSE)*VLOOKUP(E456,Tableau2[[#All],[Type TRANSPORT]:[% répartition segment 2]],2,FALSE))*U456*C456/1000</f>
        <v>9.0072544999999984</v>
      </c>
    </row>
    <row r="457" spans="1:22" x14ac:dyDescent="0.3">
      <c r="A457" s="2">
        <v>1411644</v>
      </c>
      <c r="B457" s="12">
        <f>+VLOOKUP(Indicateur[[#This Row],[Numero OT]],[1]Raw_data!$D:$E,2,FALSE)</f>
        <v>44467</v>
      </c>
      <c r="C457" s="2">
        <v>500</v>
      </c>
      <c r="D457" s="2">
        <f t="shared" si="7"/>
        <v>0.5</v>
      </c>
      <c r="E457" s="2" t="s">
        <v>13</v>
      </c>
      <c r="F457" s="3">
        <f>+VLOOKUP(E457,Table1[#All],4,FALSE)</f>
        <v>0.24099999999999999</v>
      </c>
      <c r="G457" s="3">
        <v>0.24099999999999999</v>
      </c>
      <c r="H457" s="4">
        <f>VLOOKUP(E457,Table1[[#All],[Type TRANSPORT]:[% répartition segment 1]],2,FALSE)</f>
        <v>1</v>
      </c>
      <c r="I457" s="4">
        <f>VLOOKUP(E457,Tableau2[[#All],[Type TRANSPORT]:[% répartition segment 2]],2,FALSE)</f>
        <v>0</v>
      </c>
      <c r="J457" s="20">
        <f>Indicateur[[#This Row],[% rep S1]]*Indicateur[[#This Row],[Taux segement 1]]*Indicateur[[#This Row],[Poids T]]*Indicateur[[#This Row],[Distance en KM]]</f>
        <v>9.0072544999999984</v>
      </c>
      <c r="K457" s="20">
        <f>+Indicateur[[#This Row],[% rep S2]]*Indicateur[[#This Row],[Taux Segement 2]]*Indicateur[[#This Row],[Poids T]]*Indicateur[[#This Row],[Distance en KM]]</f>
        <v>0</v>
      </c>
      <c r="L457" s="20">
        <f>+Indicateur[[#This Row],[Bilan CO2 S2]]+Indicateur[[#This Row],[Bilan CO2 S1]]</f>
        <v>9.0072544999999984</v>
      </c>
      <c r="M457" s="21">
        <v>174</v>
      </c>
      <c r="N457" s="5" t="s">
        <v>214</v>
      </c>
      <c r="O457" s="2" t="s">
        <v>11</v>
      </c>
      <c r="P457" s="2" t="s">
        <v>215</v>
      </c>
      <c r="Q457" s="2" t="s">
        <v>238</v>
      </c>
      <c r="R457" s="2" t="s">
        <v>239</v>
      </c>
      <c r="S457" s="2">
        <v>19</v>
      </c>
      <c r="T457" s="2" t="s">
        <v>240</v>
      </c>
      <c r="U457" s="6">
        <v>74.748999999999995</v>
      </c>
      <c r="V457" s="30">
        <f>(VLOOKUP(E457,Table1[#All],4,FALSE)*VLOOKUP(E457,Table1[[#All],[Type TRANSPORT]:[% répartition segment 1]],2,FALSE)+VLOOKUP(E457,Tableau2[#All],4,FALSE)*VLOOKUP(E457,Tableau2[[#All],[Type TRANSPORT]:[% répartition segment 2]],2,FALSE))*U457*C457/1000</f>
        <v>9.0072544999999984</v>
      </c>
    </row>
    <row r="458" spans="1:22" x14ac:dyDescent="0.3">
      <c r="A458" s="2">
        <v>1411440</v>
      </c>
      <c r="B458" s="12">
        <f>+VLOOKUP(Indicateur[[#This Row],[Numero OT]],[1]Raw_data!$D:$E,2,FALSE)</f>
        <v>44469</v>
      </c>
      <c r="C458" s="2">
        <v>300</v>
      </c>
      <c r="D458" s="2">
        <f t="shared" si="7"/>
        <v>0.3</v>
      </c>
      <c r="E458" s="2" t="s">
        <v>19</v>
      </c>
      <c r="F458" s="3">
        <f>+VLOOKUP(E458,Table1[#All],4,FALSE)</f>
        <v>0.16</v>
      </c>
      <c r="G458" s="3">
        <f>+VLOOKUP(E458,Tableau2[#All],4,FALSE)</f>
        <v>6.7400000000000002E-2</v>
      </c>
      <c r="H458" s="4">
        <f>VLOOKUP(E458,Table1[[#All],[Type TRANSPORT]:[% répartition segment 1]],2,FALSE)</f>
        <v>0.3</v>
      </c>
      <c r="I458" s="4">
        <f>VLOOKUP(E458,Tableau2[[#All],[Type TRANSPORT]:[% répartition segment 2]],2,FALSE)</f>
        <v>0.7</v>
      </c>
      <c r="J458" s="20">
        <f>Indicateur[[#This Row],[% rep S1]]*Indicateur[[#This Row],[Taux segement 1]]*Indicateur[[#This Row],[Poids T]]*Indicateur[[#This Row],[Distance en KM]]</f>
        <v>3.8354832000000001</v>
      </c>
      <c r="K458" s="20">
        <f>+Indicateur[[#This Row],[% rep S2]]*Indicateur[[#This Row],[Taux Segement 2]]*Indicateur[[#This Row],[Poids T]]*Indicateur[[#This Row],[Distance en KM]]</f>
        <v>3.769960362</v>
      </c>
      <c r="L458" s="20">
        <f>+Indicateur[[#This Row],[Bilan CO2 S2]]+Indicateur[[#This Row],[Bilan CO2 S1]]</f>
        <v>7.6054435619999996</v>
      </c>
      <c r="M458" s="21">
        <v>125</v>
      </c>
      <c r="N458" s="5" t="s">
        <v>78</v>
      </c>
      <c r="O458" s="2" t="s">
        <v>27</v>
      </c>
      <c r="P458" s="2" t="s">
        <v>79</v>
      </c>
      <c r="Q458" s="2" t="s">
        <v>10</v>
      </c>
      <c r="R458" s="2" t="s">
        <v>11</v>
      </c>
      <c r="S458" s="2">
        <v>12</v>
      </c>
      <c r="T458" s="2" t="s">
        <v>12</v>
      </c>
      <c r="U458" s="6">
        <v>266.35300000000001</v>
      </c>
      <c r="V458" s="30">
        <f>(VLOOKUP(E458,Table1[#All],4,FALSE)*VLOOKUP(E458,Table1[[#All],[Type TRANSPORT]:[% répartition segment 1]],2,FALSE)+VLOOKUP(E458,Tableau2[#All],4,FALSE)*VLOOKUP(E458,Tableau2[[#All],[Type TRANSPORT]:[% répartition segment 2]],2,FALSE))*U458*C458/1000</f>
        <v>7.6054435620000005</v>
      </c>
    </row>
    <row r="459" spans="1:22" x14ac:dyDescent="0.3">
      <c r="A459" s="2">
        <v>1411969</v>
      </c>
      <c r="B459" s="12">
        <f>+VLOOKUP(Indicateur[[#This Row],[Numero OT]],[1]Raw_data!$D:$E,2,FALSE)</f>
        <v>44469</v>
      </c>
      <c r="C459" s="2">
        <v>300</v>
      </c>
      <c r="D459" s="2">
        <f t="shared" si="7"/>
        <v>0.3</v>
      </c>
      <c r="E459" s="2" t="s">
        <v>19</v>
      </c>
      <c r="F459" s="3">
        <f>+VLOOKUP(E459,Table1[#All],4,FALSE)</f>
        <v>0.16</v>
      </c>
      <c r="G459" s="3">
        <f>+VLOOKUP(E459,Tableau2[#All],4,FALSE)</f>
        <v>6.7400000000000002E-2</v>
      </c>
      <c r="H459" s="4">
        <f>VLOOKUP(E459,Table1[[#All],[Type TRANSPORT]:[% répartition segment 1]],2,FALSE)</f>
        <v>0.3</v>
      </c>
      <c r="I459" s="4">
        <f>VLOOKUP(E459,Tableau2[[#All],[Type TRANSPORT]:[% répartition segment 2]],2,FALSE)</f>
        <v>0.7</v>
      </c>
      <c r="J459" s="20">
        <f>Indicateur[[#This Row],[% rep S1]]*Indicateur[[#This Row],[Taux segement 1]]*Indicateur[[#This Row],[Poids T]]*Indicateur[[#This Row],[Distance en KM]]</f>
        <v>7.4372256000000005</v>
      </c>
      <c r="K459" s="20">
        <f>+Indicateur[[#This Row],[% rep S2]]*Indicateur[[#This Row],[Taux Segement 2]]*Indicateur[[#This Row],[Poids T]]*Indicateur[[#This Row],[Distance en KM]]</f>
        <v>7.3101729960000004</v>
      </c>
      <c r="L459" s="20">
        <f>+Indicateur[[#This Row],[Bilan CO2 S2]]+Indicateur[[#This Row],[Bilan CO2 S1]]</f>
        <v>14.747398596</v>
      </c>
      <c r="M459" s="21">
        <v>228</v>
      </c>
      <c r="N459" s="5" t="s">
        <v>175</v>
      </c>
      <c r="O459" s="2" t="s">
        <v>154</v>
      </c>
      <c r="P459" s="2" t="s">
        <v>174</v>
      </c>
      <c r="Q459" s="2" t="s">
        <v>10</v>
      </c>
      <c r="R459" s="2" t="s">
        <v>11</v>
      </c>
      <c r="S459" s="2">
        <v>12</v>
      </c>
      <c r="T459" s="2" t="s">
        <v>12</v>
      </c>
      <c r="U459" s="6">
        <v>516.47400000000005</v>
      </c>
      <c r="V459" s="30">
        <f>(VLOOKUP(E459,Table1[#All],4,FALSE)*VLOOKUP(E459,Table1[[#All],[Type TRANSPORT]:[% répartition segment 1]],2,FALSE)+VLOOKUP(E459,Tableau2[#All],4,FALSE)*VLOOKUP(E459,Tableau2[[#All],[Type TRANSPORT]:[% répartition segment 2]],2,FALSE))*U459*C459/1000</f>
        <v>14.747398596</v>
      </c>
    </row>
    <row r="460" spans="1:22" x14ac:dyDescent="0.3">
      <c r="A460" s="2">
        <v>1413095</v>
      </c>
      <c r="B460" s="12">
        <f>+VLOOKUP(Indicateur[[#This Row],[Numero OT]],[1]Raw_data!$D:$E,2,FALSE)</f>
        <v>44473</v>
      </c>
      <c r="C460" s="2">
        <v>225</v>
      </c>
      <c r="D460" s="2">
        <f t="shared" si="7"/>
        <v>0.22500000000000001</v>
      </c>
      <c r="E460" s="2" t="s">
        <v>6</v>
      </c>
      <c r="F460" s="3">
        <f>+VLOOKUP(E460,Table1[#All],4,FALSE)</f>
        <v>0.16</v>
      </c>
      <c r="G460" s="3">
        <f>+VLOOKUP(E460,Tableau2[#All],4,FALSE)</f>
        <v>6.7400000000000002E-2</v>
      </c>
      <c r="H460" s="4">
        <f>VLOOKUP(E460,Table1[[#All],[Type TRANSPORT]:[% répartition segment 1]],2,FALSE)</f>
        <v>0.3</v>
      </c>
      <c r="I460" s="4">
        <f>VLOOKUP(E460,Tableau2[[#All],[Type TRANSPORT]:[% répartition segment 2]],2,FALSE)</f>
        <v>0.7</v>
      </c>
      <c r="J460" s="20">
        <f>Indicateur[[#This Row],[% rep S1]]*Indicateur[[#This Row],[Taux segement 1]]*Indicateur[[#This Row],[Poids T]]*Indicateur[[#This Row],[Distance en KM]]</f>
        <v>8.7968376000000017</v>
      </c>
      <c r="K460" s="20">
        <f>+Indicateur[[#This Row],[% rep S2]]*Indicateur[[#This Row],[Taux Segement 2]]*Indicateur[[#This Row],[Poids T]]*Indicateur[[#This Row],[Distance en KM]]</f>
        <v>8.6465582909999998</v>
      </c>
      <c r="L460" s="20">
        <f>+Indicateur[[#This Row],[Bilan CO2 S2]]+Indicateur[[#This Row],[Bilan CO2 S1]]</f>
        <v>17.443395891000002</v>
      </c>
      <c r="M460" s="21">
        <v>192</v>
      </c>
      <c r="N460" s="5" t="s">
        <v>35</v>
      </c>
      <c r="O460" s="2" t="s">
        <v>36</v>
      </c>
      <c r="P460" s="2" t="s">
        <v>37</v>
      </c>
      <c r="Q460" s="2" t="s">
        <v>26</v>
      </c>
      <c r="R460" s="2" t="s">
        <v>27</v>
      </c>
      <c r="S460" s="2">
        <v>12</v>
      </c>
      <c r="T460" s="2" t="s">
        <v>28</v>
      </c>
      <c r="U460" s="6">
        <v>814.52200000000005</v>
      </c>
      <c r="V460" s="30">
        <f>(VLOOKUP(E460,Table1[#All],4,FALSE)*VLOOKUP(E460,Table1[[#All],[Type TRANSPORT]:[% répartition segment 1]],2,FALSE)+VLOOKUP(E460,Tableau2[#All],4,FALSE)*VLOOKUP(E460,Tableau2[[#All],[Type TRANSPORT]:[% répartition segment 2]],2,FALSE))*U460*C460/1000</f>
        <v>17.443395891000002</v>
      </c>
    </row>
    <row r="461" spans="1:22" x14ac:dyDescent="0.3">
      <c r="A461" s="2">
        <v>1412541</v>
      </c>
      <c r="B461" s="12">
        <f>+VLOOKUP(Indicateur[[#This Row],[Numero OT]],[1]Raw_data!$D:$E,2,FALSE)</f>
        <v>44473</v>
      </c>
      <c r="C461" s="2">
        <v>300</v>
      </c>
      <c r="D461" s="2">
        <f t="shared" si="7"/>
        <v>0.3</v>
      </c>
      <c r="E461" s="2" t="s">
        <v>6</v>
      </c>
      <c r="F461" s="3">
        <f>+VLOOKUP(E461,Table1[#All],4,FALSE)</f>
        <v>0.16</v>
      </c>
      <c r="G461" s="3">
        <f>+VLOOKUP(E461,Tableau2[#All],4,FALSE)</f>
        <v>6.7400000000000002E-2</v>
      </c>
      <c r="H461" s="4">
        <f>VLOOKUP(E461,Table1[[#All],[Type TRANSPORT]:[% répartition segment 1]],2,FALSE)</f>
        <v>0.3</v>
      </c>
      <c r="I461" s="4">
        <f>VLOOKUP(E461,Tableau2[[#All],[Type TRANSPORT]:[% répartition segment 2]],2,FALSE)</f>
        <v>0.7</v>
      </c>
      <c r="J461" s="20">
        <f>Indicateur[[#This Row],[% rep S1]]*Indicateur[[#This Row],[Taux segement 1]]*Indicateur[[#This Row],[Poids T]]*Indicateur[[#This Row],[Distance en KM]]</f>
        <v>5.4804383999999997</v>
      </c>
      <c r="K461" s="20">
        <f>+Indicateur[[#This Row],[% rep S2]]*Indicateur[[#This Row],[Taux Segement 2]]*Indicateur[[#This Row],[Poids T]]*Indicateur[[#This Row],[Distance en KM]]</f>
        <v>5.386814244</v>
      </c>
      <c r="L461" s="20">
        <f>+Indicateur[[#This Row],[Bilan CO2 S2]]+Indicateur[[#This Row],[Bilan CO2 S1]]</f>
        <v>10.867252644000001</v>
      </c>
      <c r="M461" s="21">
        <v>166</v>
      </c>
      <c r="N461" s="5" t="s">
        <v>60</v>
      </c>
      <c r="O461" s="2" t="s">
        <v>61</v>
      </c>
      <c r="P461" s="2" t="s">
        <v>62</v>
      </c>
      <c r="Q461" s="2" t="s">
        <v>10</v>
      </c>
      <c r="R461" s="2" t="s">
        <v>11</v>
      </c>
      <c r="S461" s="2">
        <v>12</v>
      </c>
      <c r="T461" s="2" t="s">
        <v>12</v>
      </c>
      <c r="U461" s="6">
        <v>380.58600000000001</v>
      </c>
      <c r="V461" s="30">
        <f>(VLOOKUP(E461,Table1[#All],4,FALSE)*VLOOKUP(E461,Table1[[#All],[Type TRANSPORT]:[% répartition segment 1]],2,FALSE)+VLOOKUP(E461,Tableau2[#All],4,FALSE)*VLOOKUP(E461,Tableau2[[#All],[Type TRANSPORT]:[% répartition segment 2]],2,FALSE))*U461*C461/1000</f>
        <v>10.867252644000001</v>
      </c>
    </row>
    <row r="462" spans="1:22" x14ac:dyDescent="0.3">
      <c r="A462" s="2">
        <v>1410778</v>
      </c>
      <c r="B462" s="12">
        <f>+VLOOKUP(Indicateur[[#This Row],[Numero OT]],[1]Raw_data!$D:$E,2,FALSE)</f>
        <v>44473</v>
      </c>
      <c r="C462" s="2">
        <v>1750</v>
      </c>
      <c r="D462" s="2">
        <f t="shared" si="7"/>
        <v>1.75</v>
      </c>
      <c r="E462" s="2" t="s">
        <v>47</v>
      </c>
      <c r="F462" s="3">
        <f>+VLOOKUP(E462,Table1[#All],4,FALSE)</f>
        <v>6.7400000000000002E-2</v>
      </c>
      <c r="G462" s="3">
        <v>0.16</v>
      </c>
      <c r="H462" s="4">
        <f>VLOOKUP(E462,Table1[[#All],[Type TRANSPORT]:[% répartition segment 1]],2,FALSE)</f>
        <v>1</v>
      </c>
      <c r="I462" s="4">
        <f>VLOOKUP(E462,Tableau2[[#All],[Type TRANSPORT]:[% répartition segment 2]],2,FALSE)</f>
        <v>0</v>
      </c>
      <c r="J462" s="20">
        <f>Indicateur[[#This Row],[% rep S1]]*Indicateur[[#This Row],[Taux segement 1]]*Indicateur[[#This Row],[Poids T]]*Indicateur[[#This Row],[Distance en KM]]</f>
        <v>4.7581030000000002</v>
      </c>
      <c r="K462" s="20">
        <f>+Indicateur[[#This Row],[% rep S2]]*Indicateur[[#This Row],[Taux Segement 2]]*Indicateur[[#This Row],[Poids T]]*Indicateur[[#This Row],[Distance en KM]]</f>
        <v>0</v>
      </c>
      <c r="L462" s="20">
        <f>+Indicateur[[#This Row],[Bilan CO2 S2]]+Indicateur[[#This Row],[Bilan CO2 S1]]</f>
        <v>4.7581030000000002</v>
      </c>
      <c r="M462" s="21">
        <v>200</v>
      </c>
      <c r="N462" s="5" t="s">
        <v>116</v>
      </c>
      <c r="O462" s="2" t="s">
        <v>117</v>
      </c>
      <c r="P462" s="2" t="s">
        <v>118</v>
      </c>
      <c r="Q462" s="2" t="s">
        <v>119</v>
      </c>
      <c r="R462" s="2" t="s">
        <v>120</v>
      </c>
      <c r="S462" s="2">
        <v>19</v>
      </c>
      <c r="T462" s="2" t="s">
        <v>121</v>
      </c>
      <c r="U462" s="6">
        <v>40.340000000000003</v>
      </c>
      <c r="V462" s="30">
        <f>(VLOOKUP(E462,Table1[#All],4,FALSE)*VLOOKUP(E462,Table1[[#All],[Type TRANSPORT]:[% répartition segment 1]],2,FALSE)+VLOOKUP(E462,Tableau2[#All],4,FALSE)*VLOOKUP(E462,Tableau2[[#All],[Type TRANSPORT]:[% répartition segment 2]],2,FALSE))*U462*C462/1000</f>
        <v>4.7581030000000002</v>
      </c>
    </row>
    <row r="463" spans="1:22" x14ac:dyDescent="0.3">
      <c r="A463" s="2">
        <v>1415539</v>
      </c>
      <c r="B463" s="12">
        <f>+VLOOKUP(Indicateur[[#This Row],[Numero OT]],[1]Raw_data!$D:$E,2,FALSE)</f>
        <v>44475</v>
      </c>
      <c r="C463" s="2">
        <v>300</v>
      </c>
      <c r="D463" s="2">
        <f t="shared" si="7"/>
        <v>0.3</v>
      </c>
      <c r="E463" s="2" t="s">
        <v>19</v>
      </c>
      <c r="F463" s="3">
        <f>+VLOOKUP(E463,Table1[#All],4,FALSE)</f>
        <v>0.16</v>
      </c>
      <c r="G463" s="3">
        <f>+VLOOKUP(E463,Tableau2[#All],4,FALSE)</f>
        <v>6.7400000000000002E-2</v>
      </c>
      <c r="H463" s="4">
        <f>VLOOKUP(E463,Table1[[#All],[Type TRANSPORT]:[% répartition segment 1]],2,FALSE)</f>
        <v>0.3</v>
      </c>
      <c r="I463" s="4">
        <f>VLOOKUP(E463,Tableau2[[#All],[Type TRANSPORT]:[% répartition segment 2]],2,FALSE)</f>
        <v>0.7</v>
      </c>
      <c r="J463" s="20">
        <f>Indicateur[[#This Row],[% rep S1]]*Indicateur[[#This Row],[Taux segement 1]]*Indicateur[[#This Row],[Poids T]]*Indicateur[[#This Row],[Distance en KM]]</f>
        <v>3.8354832000000001</v>
      </c>
      <c r="K463" s="20">
        <f>+Indicateur[[#This Row],[% rep S2]]*Indicateur[[#This Row],[Taux Segement 2]]*Indicateur[[#This Row],[Poids T]]*Indicateur[[#This Row],[Distance en KM]]</f>
        <v>3.769960362</v>
      </c>
      <c r="L463" s="20">
        <f>+Indicateur[[#This Row],[Bilan CO2 S2]]+Indicateur[[#This Row],[Bilan CO2 S1]]</f>
        <v>7.6054435619999996</v>
      </c>
      <c r="M463" s="21">
        <v>125</v>
      </c>
      <c r="N463" s="5" t="s">
        <v>78</v>
      </c>
      <c r="O463" s="2" t="s">
        <v>27</v>
      </c>
      <c r="P463" s="2" t="s">
        <v>79</v>
      </c>
      <c r="Q463" s="2" t="s">
        <v>10</v>
      </c>
      <c r="R463" s="2" t="s">
        <v>11</v>
      </c>
      <c r="S463" s="2">
        <v>12</v>
      </c>
      <c r="T463" s="2" t="s">
        <v>12</v>
      </c>
      <c r="U463" s="6">
        <v>266.35300000000001</v>
      </c>
      <c r="V463" s="30">
        <f>(VLOOKUP(E463,Table1[#All],4,FALSE)*VLOOKUP(E463,Table1[[#All],[Type TRANSPORT]:[% répartition segment 1]],2,FALSE)+VLOOKUP(E463,Tableau2[#All],4,FALSE)*VLOOKUP(E463,Tableau2[[#All],[Type TRANSPORT]:[% répartition segment 2]],2,FALSE))*U463*C463/1000</f>
        <v>7.6054435620000005</v>
      </c>
    </row>
    <row r="464" spans="1:22" x14ac:dyDescent="0.3">
      <c r="A464" s="2">
        <v>1413620</v>
      </c>
      <c r="B464" s="12">
        <f>+VLOOKUP(Indicateur[[#This Row],[Numero OT]],[1]Raw_data!$D:$E,2,FALSE)</f>
        <v>44475</v>
      </c>
      <c r="C464" s="2">
        <v>300</v>
      </c>
      <c r="D464" s="2">
        <f t="shared" si="7"/>
        <v>0.3</v>
      </c>
      <c r="E464" s="2" t="s">
        <v>6</v>
      </c>
      <c r="F464" s="3">
        <f>+VLOOKUP(E464,Table1[#All],4,FALSE)</f>
        <v>0.16</v>
      </c>
      <c r="G464" s="3">
        <f>+VLOOKUP(E464,Tableau2[#All],4,FALSE)</f>
        <v>6.7400000000000002E-2</v>
      </c>
      <c r="H464" s="4">
        <f>VLOOKUP(E464,Table1[[#All],[Type TRANSPORT]:[% répartition segment 1]],2,FALSE)</f>
        <v>0.3</v>
      </c>
      <c r="I464" s="4">
        <f>VLOOKUP(E464,Tableau2[[#All],[Type TRANSPORT]:[% répartition segment 2]],2,FALSE)</f>
        <v>0.7</v>
      </c>
      <c r="J464" s="20">
        <f>Indicateur[[#This Row],[% rep S1]]*Indicateur[[#This Row],[Taux segement 1]]*Indicateur[[#This Row],[Poids T]]*Indicateur[[#This Row],[Distance en KM]]</f>
        <v>3.7158191999999999</v>
      </c>
      <c r="K464" s="20">
        <f>+Indicateur[[#This Row],[% rep S2]]*Indicateur[[#This Row],[Taux Segement 2]]*Indicateur[[#This Row],[Poids T]]*Indicateur[[#This Row],[Distance en KM]]</f>
        <v>3.6523406220000001</v>
      </c>
      <c r="L464" s="20">
        <f>+Indicateur[[#This Row],[Bilan CO2 S2]]+Indicateur[[#This Row],[Bilan CO2 S1]]</f>
        <v>7.368159822</v>
      </c>
      <c r="M464" s="21">
        <v>131</v>
      </c>
      <c r="N464" s="5" t="s">
        <v>191</v>
      </c>
      <c r="O464" s="2" t="s">
        <v>192</v>
      </c>
      <c r="P464" s="2" t="s">
        <v>193</v>
      </c>
      <c r="Q464" s="2" t="s">
        <v>10</v>
      </c>
      <c r="R464" s="2" t="s">
        <v>11</v>
      </c>
      <c r="S464" s="2">
        <v>12</v>
      </c>
      <c r="T464" s="2" t="s">
        <v>12</v>
      </c>
      <c r="U464" s="6">
        <v>258.04300000000001</v>
      </c>
      <c r="V464" s="30">
        <f>(VLOOKUP(E464,Table1[#All],4,FALSE)*VLOOKUP(E464,Table1[[#All],[Type TRANSPORT]:[% répartition segment 1]],2,FALSE)+VLOOKUP(E464,Tableau2[#All],4,FALSE)*VLOOKUP(E464,Tableau2[[#All],[Type TRANSPORT]:[% répartition segment 2]],2,FALSE))*U464*C464/1000</f>
        <v>7.368159822</v>
      </c>
    </row>
    <row r="465" spans="1:22" x14ac:dyDescent="0.3">
      <c r="A465" s="2">
        <v>1415538</v>
      </c>
      <c r="B465" s="12">
        <f>+VLOOKUP(Indicateur[[#This Row],[Numero OT]],[1]Raw_data!$D:$E,2,FALSE)</f>
        <v>44476</v>
      </c>
      <c r="C465" s="2">
        <v>300</v>
      </c>
      <c r="D465" s="2">
        <f t="shared" si="7"/>
        <v>0.3</v>
      </c>
      <c r="E465" s="2" t="s">
        <v>6</v>
      </c>
      <c r="F465" s="3">
        <f>+VLOOKUP(E465,Table1[#All],4,FALSE)</f>
        <v>0.16</v>
      </c>
      <c r="G465" s="3">
        <f>+VLOOKUP(E465,Tableau2[#All],4,FALSE)</f>
        <v>6.7400000000000002E-2</v>
      </c>
      <c r="H465" s="4">
        <f>VLOOKUP(E465,Table1[[#All],[Type TRANSPORT]:[% répartition segment 1]],2,FALSE)</f>
        <v>0.3</v>
      </c>
      <c r="I465" s="4">
        <f>VLOOKUP(E465,Tableau2[[#All],[Type TRANSPORT]:[% répartition segment 2]],2,FALSE)</f>
        <v>0.7</v>
      </c>
      <c r="J465" s="20">
        <f>Indicateur[[#This Row],[% rep S1]]*Indicateur[[#This Row],[Taux segement 1]]*Indicateur[[#This Row],[Poids T]]*Indicateur[[#This Row],[Distance en KM]]</f>
        <v>7.7979743999999993</v>
      </c>
      <c r="K465" s="20">
        <f>+Indicateur[[#This Row],[% rep S2]]*Indicateur[[#This Row],[Taux Segement 2]]*Indicateur[[#This Row],[Poids T]]*Indicateur[[#This Row],[Distance en KM]]</f>
        <v>7.6647590039999995</v>
      </c>
      <c r="L465" s="20">
        <f>+Indicateur[[#This Row],[Bilan CO2 S2]]+Indicateur[[#This Row],[Bilan CO2 S1]]</f>
        <v>15.462733403999998</v>
      </c>
      <c r="M465" s="21">
        <v>239</v>
      </c>
      <c r="N465" s="5" t="s">
        <v>35</v>
      </c>
      <c r="O465" s="2" t="s">
        <v>36</v>
      </c>
      <c r="P465" s="2" t="s">
        <v>37</v>
      </c>
      <c r="Q465" s="2" t="s">
        <v>10</v>
      </c>
      <c r="R465" s="2" t="s">
        <v>11</v>
      </c>
      <c r="S465" s="2">
        <v>12</v>
      </c>
      <c r="T465" s="2" t="s">
        <v>12</v>
      </c>
      <c r="U465" s="6">
        <v>541.52599999999995</v>
      </c>
      <c r="V465" s="30">
        <f>(VLOOKUP(E465,Table1[#All],4,FALSE)*VLOOKUP(E465,Table1[[#All],[Type TRANSPORT]:[% répartition segment 1]],2,FALSE)+VLOOKUP(E465,Tableau2[#All],4,FALSE)*VLOOKUP(E465,Tableau2[[#All],[Type TRANSPORT]:[% répartition segment 2]],2,FALSE))*U465*C465/1000</f>
        <v>15.462733403999998</v>
      </c>
    </row>
    <row r="466" spans="1:22" x14ac:dyDescent="0.3">
      <c r="A466" s="2">
        <v>1416129</v>
      </c>
      <c r="B466" s="12">
        <f>+VLOOKUP(Indicateur[[#This Row],[Numero OT]],[1]Raw_data!$D:$E,2,FALSE)</f>
        <v>44476</v>
      </c>
      <c r="C466" s="2">
        <v>300</v>
      </c>
      <c r="D466" s="2">
        <f t="shared" si="7"/>
        <v>0.3</v>
      </c>
      <c r="E466" s="2" t="s">
        <v>19</v>
      </c>
      <c r="F466" s="3">
        <f>+VLOOKUP(E466,Table1[#All],4,FALSE)</f>
        <v>0.16</v>
      </c>
      <c r="G466" s="3">
        <f>+VLOOKUP(E466,Tableau2[#All],4,FALSE)</f>
        <v>6.7400000000000002E-2</v>
      </c>
      <c r="H466" s="4">
        <f>VLOOKUP(E466,Table1[[#All],[Type TRANSPORT]:[% répartition segment 1]],2,FALSE)</f>
        <v>0.3</v>
      </c>
      <c r="I466" s="4">
        <f>VLOOKUP(E466,Tableau2[[#All],[Type TRANSPORT]:[% répartition segment 2]],2,FALSE)</f>
        <v>0.7</v>
      </c>
      <c r="J466" s="20">
        <f>Indicateur[[#This Row],[% rep S1]]*Indicateur[[#This Row],[Taux segement 1]]*Indicateur[[#This Row],[Poids T]]*Indicateur[[#This Row],[Distance en KM]]</f>
        <v>7.4372256000000005</v>
      </c>
      <c r="K466" s="20">
        <f>+Indicateur[[#This Row],[% rep S2]]*Indicateur[[#This Row],[Taux Segement 2]]*Indicateur[[#This Row],[Poids T]]*Indicateur[[#This Row],[Distance en KM]]</f>
        <v>7.3101729960000004</v>
      </c>
      <c r="L466" s="20">
        <f>+Indicateur[[#This Row],[Bilan CO2 S2]]+Indicateur[[#This Row],[Bilan CO2 S1]]</f>
        <v>14.747398596</v>
      </c>
      <c r="M466" s="21">
        <v>228</v>
      </c>
      <c r="N466" s="5" t="s">
        <v>175</v>
      </c>
      <c r="O466" s="2" t="s">
        <v>154</v>
      </c>
      <c r="P466" s="2" t="s">
        <v>174</v>
      </c>
      <c r="Q466" s="2" t="s">
        <v>10</v>
      </c>
      <c r="R466" s="2" t="s">
        <v>11</v>
      </c>
      <c r="S466" s="2">
        <v>12</v>
      </c>
      <c r="T466" s="2" t="s">
        <v>12</v>
      </c>
      <c r="U466" s="6">
        <v>516.47400000000005</v>
      </c>
      <c r="V466" s="30">
        <f>(VLOOKUP(E466,Table1[#All],4,FALSE)*VLOOKUP(E466,Table1[[#All],[Type TRANSPORT]:[% répartition segment 1]],2,FALSE)+VLOOKUP(E466,Tableau2[#All],4,FALSE)*VLOOKUP(E466,Tableau2[[#All],[Type TRANSPORT]:[% répartition segment 2]],2,FALSE))*U466*C466/1000</f>
        <v>14.747398596</v>
      </c>
    </row>
    <row r="467" spans="1:22" x14ac:dyDescent="0.3">
      <c r="A467" s="2">
        <v>1416012</v>
      </c>
      <c r="B467" s="12">
        <f>+VLOOKUP(Indicateur[[#This Row],[Numero OT]],[1]Raw_data!$D:$E,2,FALSE)</f>
        <v>44476</v>
      </c>
      <c r="C467" s="2">
        <v>200</v>
      </c>
      <c r="D467" s="2">
        <f t="shared" si="7"/>
        <v>0.2</v>
      </c>
      <c r="E467" s="2" t="s">
        <v>13</v>
      </c>
      <c r="F467" s="3">
        <f>+VLOOKUP(E467,Table1[#All],4,FALSE)</f>
        <v>0.24099999999999999</v>
      </c>
      <c r="G467" s="3">
        <v>0.24099999999999999</v>
      </c>
      <c r="H467" s="4">
        <f>VLOOKUP(E467,Table1[[#All],[Type TRANSPORT]:[% répartition segment 1]],2,FALSE)</f>
        <v>1</v>
      </c>
      <c r="I467" s="4">
        <f>VLOOKUP(E467,Tableau2[[#All],[Type TRANSPORT]:[% répartition segment 2]],2,FALSE)</f>
        <v>0</v>
      </c>
      <c r="J467" s="20">
        <f>Indicateur[[#This Row],[% rep S1]]*Indicateur[[#This Row],[Taux segement 1]]*Indicateur[[#This Row],[Poids T]]*Indicateur[[#This Row],[Distance en KM]]</f>
        <v>2.5184017999999999</v>
      </c>
      <c r="K467" s="20">
        <f>+Indicateur[[#This Row],[% rep S2]]*Indicateur[[#This Row],[Taux Segement 2]]*Indicateur[[#This Row],[Poids T]]*Indicateur[[#This Row],[Distance en KM]]</f>
        <v>0</v>
      </c>
      <c r="L467" s="20">
        <f>+Indicateur[[#This Row],[Bilan CO2 S2]]+Indicateur[[#This Row],[Bilan CO2 S1]]</f>
        <v>2.5184017999999999</v>
      </c>
      <c r="M467" s="21">
        <v>110</v>
      </c>
      <c r="N467" s="5" t="s">
        <v>409</v>
      </c>
      <c r="O467" s="2" t="s">
        <v>99</v>
      </c>
      <c r="P467" s="2" t="s">
        <v>410</v>
      </c>
      <c r="Q467" s="2" t="s">
        <v>10</v>
      </c>
      <c r="R467" s="2" t="s">
        <v>11</v>
      </c>
      <c r="S467" s="2">
        <v>12</v>
      </c>
      <c r="T467" s="2" t="s">
        <v>12</v>
      </c>
      <c r="U467" s="6">
        <v>52.249000000000002</v>
      </c>
      <c r="V467" s="30">
        <f>(VLOOKUP(E467,Table1[#All],4,FALSE)*VLOOKUP(E467,Table1[[#All],[Type TRANSPORT]:[% répartition segment 1]],2,FALSE)+VLOOKUP(E467,Tableau2[#All],4,FALSE)*VLOOKUP(E467,Tableau2[[#All],[Type TRANSPORT]:[% répartition segment 2]],2,FALSE))*U467*C467/1000</f>
        <v>2.5184017999999999</v>
      </c>
    </row>
    <row r="468" spans="1:22" x14ac:dyDescent="0.3">
      <c r="A468" s="2">
        <v>1416704</v>
      </c>
      <c r="B468" s="12">
        <f>+VLOOKUP(Indicateur[[#This Row],[Numero OT]],[1]Raw_data!$D:$E,2,FALSE)</f>
        <v>44481</v>
      </c>
      <c r="C468" s="2">
        <v>300</v>
      </c>
      <c r="D468" s="2">
        <f t="shared" si="7"/>
        <v>0.3</v>
      </c>
      <c r="E468" s="2" t="s">
        <v>6</v>
      </c>
      <c r="F468" s="3">
        <f>+VLOOKUP(E468,Table1[#All],4,FALSE)</f>
        <v>0.16</v>
      </c>
      <c r="G468" s="3">
        <f>+VLOOKUP(E468,Tableau2[#All],4,FALSE)</f>
        <v>6.7400000000000002E-2</v>
      </c>
      <c r="H468" s="4">
        <f>VLOOKUP(E468,Table1[[#All],[Type TRANSPORT]:[% répartition segment 1]],2,FALSE)</f>
        <v>0.3</v>
      </c>
      <c r="I468" s="4">
        <f>VLOOKUP(E468,Tableau2[[#All],[Type TRANSPORT]:[% répartition segment 2]],2,FALSE)</f>
        <v>0.7</v>
      </c>
      <c r="J468" s="20">
        <f>Indicateur[[#This Row],[% rep S1]]*Indicateur[[#This Row],[Taux segement 1]]*Indicateur[[#This Row],[Poids T]]*Indicateur[[#This Row],[Distance en KM]]</f>
        <v>5.4804383999999997</v>
      </c>
      <c r="K468" s="20">
        <f>+Indicateur[[#This Row],[% rep S2]]*Indicateur[[#This Row],[Taux Segement 2]]*Indicateur[[#This Row],[Poids T]]*Indicateur[[#This Row],[Distance en KM]]</f>
        <v>5.386814244</v>
      </c>
      <c r="L468" s="20">
        <f>+Indicateur[[#This Row],[Bilan CO2 S2]]+Indicateur[[#This Row],[Bilan CO2 S1]]</f>
        <v>10.867252644000001</v>
      </c>
      <c r="M468" s="21">
        <v>166</v>
      </c>
      <c r="N468" s="5" t="s">
        <v>60</v>
      </c>
      <c r="O468" s="2" t="s">
        <v>61</v>
      </c>
      <c r="P468" s="2" t="s">
        <v>62</v>
      </c>
      <c r="Q468" s="2" t="s">
        <v>10</v>
      </c>
      <c r="R468" s="2" t="s">
        <v>11</v>
      </c>
      <c r="S468" s="2">
        <v>12</v>
      </c>
      <c r="T468" s="2" t="s">
        <v>12</v>
      </c>
      <c r="U468" s="6">
        <v>380.58600000000001</v>
      </c>
      <c r="V468" s="30">
        <f>(VLOOKUP(E468,Table1[#All],4,FALSE)*VLOOKUP(E468,Table1[[#All],[Type TRANSPORT]:[% répartition segment 1]],2,FALSE)+VLOOKUP(E468,Tableau2[#All],4,FALSE)*VLOOKUP(E468,Tableau2[[#All],[Type TRANSPORT]:[% répartition segment 2]],2,FALSE))*U468*C468/1000</f>
        <v>10.867252644000001</v>
      </c>
    </row>
    <row r="469" spans="1:22" x14ac:dyDescent="0.3">
      <c r="A469" s="2">
        <v>1419584</v>
      </c>
      <c r="B469" s="12">
        <f>+VLOOKUP(Indicateur[[#This Row],[Numero OT]],[1]Raw_data!$D:$E,2,FALSE)</f>
        <v>44483</v>
      </c>
      <c r="C469" s="2">
        <v>600</v>
      </c>
      <c r="D469" s="2">
        <f t="shared" si="7"/>
        <v>0.6</v>
      </c>
      <c r="E469" s="2" t="s">
        <v>19</v>
      </c>
      <c r="F469" s="3">
        <f>+VLOOKUP(E469,Table1[#All],4,FALSE)</f>
        <v>0.16</v>
      </c>
      <c r="G469" s="3">
        <f>+VLOOKUP(E469,Tableau2[#All],4,FALSE)</f>
        <v>6.7400000000000002E-2</v>
      </c>
      <c r="H469" s="4">
        <f>VLOOKUP(E469,Table1[[#All],[Type TRANSPORT]:[% répartition segment 1]],2,FALSE)</f>
        <v>0.3</v>
      </c>
      <c r="I469" s="4">
        <f>VLOOKUP(E469,Tableau2[[#All],[Type TRANSPORT]:[% répartition segment 2]],2,FALSE)</f>
        <v>0.7</v>
      </c>
      <c r="J469" s="20">
        <f>Indicateur[[#This Row],[% rep S1]]*Indicateur[[#This Row],[Taux segement 1]]*Indicateur[[#This Row],[Poids T]]*Indicateur[[#This Row],[Distance en KM]]</f>
        <v>8.0105759999999986</v>
      </c>
      <c r="K469" s="20">
        <f>+Indicateur[[#This Row],[% rep S2]]*Indicateur[[#This Row],[Taux Segement 2]]*Indicateur[[#This Row],[Poids T]]*Indicateur[[#This Row],[Distance en KM]]</f>
        <v>7.8737286599999994</v>
      </c>
      <c r="L469" s="20">
        <f>+Indicateur[[#This Row],[Bilan CO2 S2]]+Indicateur[[#This Row],[Bilan CO2 S1]]</f>
        <v>15.884304659999998</v>
      </c>
      <c r="M469" s="21">
        <v>189</v>
      </c>
      <c r="N469" s="5" t="s">
        <v>23</v>
      </c>
      <c r="O469" s="2" t="s">
        <v>24</v>
      </c>
      <c r="P469" s="2" t="s">
        <v>25</v>
      </c>
      <c r="Q469" s="2" t="s">
        <v>10</v>
      </c>
      <c r="R469" s="2" t="s">
        <v>11</v>
      </c>
      <c r="S469" s="2">
        <v>12</v>
      </c>
      <c r="T469" s="2" t="s">
        <v>12</v>
      </c>
      <c r="U469" s="6">
        <v>278.14499999999998</v>
      </c>
      <c r="V469" s="30">
        <f>(VLOOKUP(E469,Table1[#All],4,FALSE)*VLOOKUP(E469,Table1[[#All],[Type TRANSPORT]:[% répartition segment 1]],2,FALSE)+VLOOKUP(E469,Tableau2[#All],4,FALSE)*VLOOKUP(E469,Tableau2[[#All],[Type TRANSPORT]:[% répartition segment 2]],2,FALSE))*U469*C469/1000</f>
        <v>15.884304659999998</v>
      </c>
    </row>
    <row r="470" spans="1:22" x14ac:dyDescent="0.3">
      <c r="A470" s="2">
        <v>1419608</v>
      </c>
      <c r="B470" s="12">
        <f>+VLOOKUP(Indicateur[[#This Row],[Numero OT]],[1]Raw_data!$D:$E,2,FALSE)</f>
        <v>44484</v>
      </c>
      <c r="C470" s="2">
        <v>600</v>
      </c>
      <c r="D470" s="2">
        <f t="shared" si="7"/>
        <v>0.6</v>
      </c>
      <c r="E470" s="2" t="s">
        <v>19</v>
      </c>
      <c r="F470" s="3">
        <f>+VLOOKUP(E470,Table1[#All],4,FALSE)</f>
        <v>0.16</v>
      </c>
      <c r="G470" s="3">
        <f>+VLOOKUP(E470,Tableau2[#All],4,FALSE)</f>
        <v>6.7400000000000002E-2</v>
      </c>
      <c r="H470" s="4">
        <f>VLOOKUP(E470,Table1[[#All],[Type TRANSPORT]:[% répartition segment 1]],2,FALSE)</f>
        <v>0.3</v>
      </c>
      <c r="I470" s="4">
        <f>VLOOKUP(E470,Tableau2[[#All],[Type TRANSPORT]:[% répartition segment 2]],2,FALSE)</f>
        <v>0.7</v>
      </c>
      <c r="J470" s="20">
        <f>Indicateur[[#This Row],[% rep S1]]*Indicateur[[#This Row],[Taux segement 1]]*Indicateur[[#This Row],[Poids T]]*Indicateur[[#This Row],[Distance en KM]]</f>
        <v>14.993625599999998</v>
      </c>
      <c r="K470" s="20">
        <f>+Indicateur[[#This Row],[% rep S2]]*Indicateur[[#This Row],[Taux Segement 2]]*Indicateur[[#This Row],[Poids T]]*Indicateur[[#This Row],[Distance en KM]]</f>
        <v>14.737484495999999</v>
      </c>
      <c r="L470" s="20">
        <f>+Indicateur[[#This Row],[Bilan CO2 S2]]+Indicateur[[#This Row],[Bilan CO2 S1]]</f>
        <v>29.731110095999995</v>
      </c>
      <c r="M470" s="21">
        <v>285.60000000000002</v>
      </c>
      <c r="N470" s="5" t="s">
        <v>23</v>
      </c>
      <c r="O470" s="2" t="s">
        <v>24</v>
      </c>
      <c r="P470" s="2" t="s">
        <v>25</v>
      </c>
      <c r="Q470" s="2" t="s">
        <v>26</v>
      </c>
      <c r="R470" s="2" t="s">
        <v>27</v>
      </c>
      <c r="S470" s="2">
        <v>12</v>
      </c>
      <c r="T470" s="2" t="s">
        <v>28</v>
      </c>
      <c r="U470" s="6">
        <v>520.61199999999997</v>
      </c>
      <c r="V470" s="30">
        <f>(VLOOKUP(E470,Table1[#All],4,FALSE)*VLOOKUP(E470,Table1[[#All],[Type TRANSPORT]:[% répartition segment 1]],2,FALSE)+VLOOKUP(E470,Tableau2[#All],4,FALSE)*VLOOKUP(E470,Tableau2[[#All],[Type TRANSPORT]:[% répartition segment 2]],2,FALSE))*U470*C470/1000</f>
        <v>29.731110095999998</v>
      </c>
    </row>
    <row r="471" spans="1:22" x14ac:dyDescent="0.3">
      <c r="A471" s="2">
        <v>1420405</v>
      </c>
      <c r="B471" s="12">
        <f>+VLOOKUP(Indicateur[[#This Row],[Numero OT]],[1]Raw_data!$D:$E,2,FALSE)</f>
        <v>44487</v>
      </c>
      <c r="C471" s="2">
        <v>300</v>
      </c>
      <c r="D471" s="2">
        <f t="shared" si="7"/>
        <v>0.3</v>
      </c>
      <c r="E471" s="2" t="s">
        <v>6</v>
      </c>
      <c r="F471" s="3">
        <f>+VLOOKUP(E471,Table1[#All],4,FALSE)</f>
        <v>0.16</v>
      </c>
      <c r="G471" s="3">
        <f>+VLOOKUP(E471,Tableau2[#All],4,FALSE)</f>
        <v>6.7400000000000002E-2</v>
      </c>
      <c r="H471" s="4">
        <f>VLOOKUP(E471,Table1[[#All],[Type TRANSPORT]:[% répartition segment 1]],2,FALSE)</f>
        <v>0.3</v>
      </c>
      <c r="I471" s="4">
        <f>VLOOKUP(E471,Tableau2[[#All],[Type TRANSPORT]:[% répartition segment 2]],2,FALSE)</f>
        <v>0.7</v>
      </c>
      <c r="J471" s="20">
        <f>Indicateur[[#This Row],[% rep S1]]*Indicateur[[#This Row],[Taux segement 1]]*Indicateur[[#This Row],[Poids T]]*Indicateur[[#This Row],[Distance en KM]]</f>
        <v>5.4804383999999997</v>
      </c>
      <c r="K471" s="20">
        <f>+Indicateur[[#This Row],[% rep S2]]*Indicateur[[#This Row],[Taux Segement 2]]*Indicateur[[#This Row],[Poids T]]*Indicateur[[#This Row],[Distance en KM]]</f>
        <v>5.386814244</v>
      </c>
      <c r="L471" s="20">
        <f>+Indicateur[[#This Row],[Bilan CO2 S2]]+Indicateur[[#This Row],[Bilan CO2 S1]]</f>
        <v>10.867252644000001</v>
      </c>
      <c r="M471" s="21">
        <v>166</v>
      </c>
      <c r="N471" s="5" t="s">
        <v>60</v>
      </c>
      <c r="O471" s="2" t="s">
        <v>61</v>
      </c>
      <c r="P471" s="2" t="s">
        <v>62</v>
      </c>
      <c r="Q471" s="2" t="s">
        <v>10</v>
      </c>
      <c r="R471" s="2" t="s">
        <v>11</v>
      </c>
      <c r="S471" s="2">
        <v>12</v>
      </c>
      <c r="T471" s="2" t="s">
        <v>12</v>
      </c>
      <c r="U471" s="6">
        <v>380.58600000000001</v>
      </c>
      <c r="V471" s="30">
        <f>(VLOOKUP(E471,Table1[#All],4,FALSE)*VLOOKUP(E471,Table1[[#All],[Type TRANSPORT]:[% répartition segment 1]],2,FALSE)+VLOOKUP(E471,Tableau2[#All],4,FALSE)*VLOOKUP(E471,Tableau2[[#All],[Type TRANSPORT]:[% répartition segment 2]],2,FALSE))*U471*C471/1000</f>
        <v>10.867252644000001</v>
      </c>
    </row>
    <row r="472" spans="1:22" x14ac:dyDescent="0.3">
      <c r="A472" s="2">
        <v>1418423</v>
      </c>
      <c r="B472" s="12">
        <f>+VLOOKUP(Indicateur[[#This Row],[Numero OT]],[1]Raw_data!$D:$E,2,FALSE)</f>
        <v>44487</v>
      </c>
      <c r="C472" s="2">
        <v>300</v>
      </c>
      <c r="D472" s="2">
        <f t="shared" si="7"/>
        <v>0.3</v>
      </c>
      <c r="E472" s="2" t="s">
        <v>19</v>
      </c>
      <c r="F472" s="3">
        <f>+VLOOKUP(E472,Table1[#All],4,FALSE)</f>
        <v>0.16</v>
      </c>
      <c r="G472" s="3">
        <f>+VLOOKUP(E472,Tableau2[#All],4,FALSE)</f>
        <v>6.7400000000000002E-2</v>
      </c>
      <c r="H472" s="4">
        <f>VLOOKUP(E472,Table1[[#All],[Type TRANSPORT]:[% répartition segment 1]],2,FALSE)</f>
        <v>0.3</v>
      </c>
      <c r="I472" s="4">
        <f>VLOOKUP(E472,Tableau2[[#All],[Type TRANSPORT]:[% répartition segment 2]],2,FALSE)</f>
        <v>0.7</v>
      </c>
      <c r="J472" s="20">
        <f>Indicateur[[#This Row],[% rep S1]]*Indicateur[[#This Row],[Taux segement 1]]*Indicateur[[#This Row],[Poids T]]*Indicateur[[#This Row],[Distance en KM]]</f>
        <v>3.8354832000000001</v>
      </c>
      <c r="K472" s="20">
        <f>+Indicateur[[#This Row],[% rep S2]]*Indicateur[[#This Row],[Taux Segement 2]]*Indicateur[[#This Row],[Poids T]]*Indicateur[[#This Row],[Distance en KM]]</f>
        <v>3.769960362</v>
      </c>
      <c r="L472" s="20">
        <f>+Indicateur[[#This Row],[Bilan CO2 S2]]+Indicateur[[#This Row],[Bilan CO2 S1]]</f>
        <v>7.6054435619999996</v>
      </c>
      <c r="M472" s="21">
        <v>158</v>
      </c>
      <c r="N472" s="5" t="s">
        <v>78</v>
      </c>
      <c r="O472" s="2" t="s">
        <v>27</v>
      </c>
      <c r="P472" s="2" t="s">
        <v>79</v>
      </c>
      <c r="Q472" s="2" t="s">
        <v>10</v>
      </c>
      <c r="R472" s="2" t="s">
        <v>11</v>
      </c>
      <c r="S472" s="2">
        <v>12</v>
      </c>
      <c r="T472" s="2" t="s">
        <v>12</v>
      </c>
      <c r="U472" s="6">
        <v>266.35300000000001</v>
      </c>
      <c r="V472" s="30">
        <f>(VLOOKUP(E472,Table1[#All],4,FALSE)*VLOOKUP(E472,Table1[[#All],[Type TRANSPORT]:[% répartition segment 1]],2,FALSE)+VLOOKUP(E472,Tableau2[#All],4,FALSE)*VLOOKUP(E472,Tableau2[[#All],[Type TRANSPORT]:[% répartition segment 2]],2,FALSE))*U472*C472/1000</f>
        <v>7.6054435620000005</v>
      </c>
    </row>
    <row r="473" spans="1:22" x14ac:dyDescent="0.3">
      <c r="A473" s="2">
        <v>1419880</v>
      </c>
      <c r="B473" s="12">
        <f>+VLOOKUP(Indicateur[[#This Row],[Numero OT]],[1]Raw_data!$D:$E,2,FALSE)</f>
        <v>44487</v>
      </c>
      <c r="C473" s="2">
        <v>900</v>
      </c>
      <c r="D473" s="2">
        <f t="shared" si="7"/>
        <v>0.9</v>
      </c>
      <c r="E473" s="2" t="s">
        <v>19</v>
      </c>
      <c r="F473" s="3">
        <f>+VLOOKUP(E473,Table1[#All],4,FALSE)</f>
        <v>0.16</v>
      </c>
      <c r="G473" s="3">
        <f>+VLOOKUP(E473,Tableau2[#All],4,FALSE)</f>
        <v>6.7400000000000002E-2</v>
      </c>
      <c r="H473" s="4">
        <f>VLOOKUP(E473,Table1[[#All],[Type TRANSPORT]:[% répartition segment 1]],2,FALSE)</f>
        <v>0.3</v>
      </c>
      <c r="I473" s="4">
        <f>VLOOKUP(E473,Tableau2[[#All],[Type TRANSPORT]:[% répartition segment 2]],2,FALSE)</f>
        <v>0.7</v>
      </c>
      <c r="J473" s="20">
        <f>Indicateur[[#This Row],[% rep S1]]*Indicateur[[#This Row],[Taux segement 1]]*Indicateur[[#This Row],[Poids T]]*Indicateur[[#This Row],[Distance en KM]]</f>
        <v>22.311676800000004</v>
      </c>
      <c r="K473" s="20">
        <f>+Indicateur[[#This Row],[% rep S2]]*Indicateur[[#This Row],[Taux Segement 2]]*Indicateur[[#This Row],[Poids T]]*Indicateur[[#This Row],[Distance en KM]]</f>
        <v>21.930518988000003</v>
      </c>
      <c r="L473" s="20">
        <f>+Indicateur[[#This Row],[Bilan CO2 S2]]+Indicateur[[#This Row],[Bilan CO2 S1]]</f>
        <v>44.242195788000004</v>
      </c>
      <c r="M473" s="21">
        <v>165</v>
      </c>
      <c r="N473" s="5" t="s">
        <v>175</v>
      </c>
      <c r="O473" s="2" t="s">
        <v>154</v>
      </c>
      <c r="P473" s="2" t="s">
        <v>174</v>
      </c>
      <c r="Q473" s="2" t="s">
        <v>10</v>
      </c>
      <c r="R473" s="2" t="s">
        <v>11</v>
      </c>
      <c r="S473" s="2">
        <v>12</v>
      </c>
      <c r="T473" s="2" t="s">
        <v>12</v>
      </c>
      <c r="U473" s="6">
        <v>516.47400000000005</v>
      </c>
      <c r="V473" s="30">
        <f>(VLOOKUP(E473,Table1[#All],4,FALSE)*VLOOKUP(E473,Table1[[#All],[Type TRANSPORT]:[% répartition segment 1]],2,FALSE)+VLOOKUP(E473,Tableau2[#All],4,FALSE)*VLOOKUP(E473,Tableau2[[#All],[Type TRANSPORT]:[% répartition segment 2]],2,FALSE))*U473*C473/1000</f>
        <v>44.242195788000004</v>
      </c>
    </row>
    <row r="474" spans="1:22" x14ac:dyDescent="0.3">
      <c r="A474" s="2">
        <v>1419847</v>
      </c>
      <c r="B474" s="12">
        <f>+VLOOKUP(Indicateur[[#This Row],[Numero OT]],[1]Raw_data!$D:$E,2,FALSE)</f>
        <v>44488</v>
      </c>
      <c r="C474" s="2">
        <v>300</v>
      </c>
      <c r="D474" s="2">
        <f t="shared" si="7"/>
        <v>0.3</v>
      </c>
      <c r="E474" s="2" t="s">
        <v>6</v>
      </c>
      <c r="F474" s="3">
        <f>+VLOOKUP(E474,Table1[#All],4,FALSE)</f>
        <v>0.16</v>
      </c>
      <c r="G474" s="3">
        <f>+VLOOKUP(E474,Tableau2[#All],4,FALSE)</f>
        <v>6.7400000000000002E-2</v>
      </c>
      <c r="H474" s="4">
        <f>VLOOKUP(E474,Table1[[#All],[Type TRANSPORT]:[% répartition segment 1]],2,FALSE)</f>
        <v>0.3</v>
      </c>
      <c r="I474" s="4">
        <f>VLOOKUP(E474,Tableau2[[#All],[Type TRANSPORT]:[% répartition segment 2]],2,FALSE)</f>
        <v>0.7</v>
      </c>
      <c r="J474" s="20">
        <f>Indicateur[[#This Row],[% rep S1]]*Indicateur[[#This Row],[Taux segement 1]]*Indicateur[[#This Row],[Poids T]]*Indicateur[[#This Row],[Distance en KM]]</f>
        <v>3.6276336000000002</v>
      </c>
      <c r="K474" s="20">
        <f>+Indicateur[[#This Row],[% rep S2]]*Indicateur[[#This Row],[Taux Segement 2]]*Indicateur[[#This Row],[Poids T]]*Indicateur[[#This Row],[Distance en KM]]</f>
        <v>3.565661526</v>
      </c>
      <c r="L474" s="20">
        <f>+Indicateur[[#This Row],[Bilan CO2 S2]]+Indicateur[[#This Row],[Bilan CO2 S1]]</f>
        <v>7.1932951260000006</v>
      </c>
      <c r="M474" s="21">
        <v>125</v>
      </c>
      <c r="N474" s="5" t="s">
        <v>113</v>
      </c>
      <c r="O474" s="2" t="s">
        <v>114</v>
      </c>
      <c r="P474" s="2" t="s">
        <v>115</v>
      </c>
      <c r="Q474" s="2" t="s">
        <v>10</v>
      </c>
      <c r="R474" s="2" t="s">
        <v>11</v>
      </c>
      <c r="S474" s="2">
        <v>12</v>
      </c>
      <c r="T474" s="2" t="s">
        <v>12</v>
      </c>
      <c r="U474" s="6">
        <v>251.91900000000001</v>
      </c>
      <c r="V474" s="30">
        <f>(VLOOKUP(E474,Table1[#All],4,FALSE)*VLOOKUP(E474,Table1[[#All],[Type TRANSPORT]:[% répartition segment 1]],2,FALSE)+VLOOKUP(E474,Tableau2[#All],4,FALSE)*VLOOKUP(E474,Tableau2[[#All],[Type TRANSPORT]:[% répartition segment 2]],2,FALSE))*U474*C474/1000</f>
        <v>7.1932951259999998</v>
      </c>
    </row>
    <row r="475" spans="1:22" x14ac:dyDescent="0.3">
      <c r="A475" s="2">
        <v>1422131</v>
      </c>
      <c r="B475" s="12">
        <f>+VLOOKUP(Indicateur[[#This Row],[Numero OT]],[1]Raw_data!$D:$E,2,FALSE)</f>
        <v>44489</v>
      </c>
      <c r="C475" s="2">
        <v>300</v>
      </c>
      <c r="D475" s="2">
        <f t="shared" si="7"/>
        <v>0.3</v>
      </c>
      <c r="E475" s="2" t="s">
        <v>19</v>
      </c>
      <c r="F475" s="3">
        <f>+VLOOKUP(E475,Table1[#All],4,FALSE)</f>
        <v>0.16</v>
      </c>
      <c r="G475" s="3">
        <f>+VLOOKUP(E475,Tableau2[#All],4,FALSE)</f>
        <v>6.7400000000000002E-2</v>
      </c>
      <c r="H475" s="4">
        <f>VLOOKUP(E475,Table1[[#All],[Type TRANSPORT]:[% répartition segment 1]],2,FALSE)</f>
        <v>0.3</v>
      </c>
      <c r="I475" s="4">
        <f>VLOOKUP(E475,Tableau2[[#All],[Type TRANSPORT]:[% répartition segment 2]],2,FALSE)</f>
        <v>0.7</v>
      </c>
      <c r="J475" s="20">
        <f>Indicateur[[#This Row],[% rep S1]]*Indicateur[[#This Row],[Taux segement 1]]*Indicateur[[#This Row],[Poids T]]*Indicateur[[#This Row],[Distance en KM]]</f>
        <v>4.0052879999999993</v>
      </c>
      <c r="K475" s="20">
        <f>+Indicateur[[#This Row],[% rep S2]]*Indicateur[[#This Row],[Taux Segement 2]]*Indicateur[[#This Row],[Poids T]]*Indicateur[[#This Row],[Distance en KM]]</f>
        <v>3.9368643299999997</v>
      </c>
      <c r="L475" s="20">
        <f>+Indicateur[[#This Row],[Bilan CO2 S2]]+Indicateur[[#This Row],[Bilan CO2 S1]]</f>
        <v>7.942152329999999</v>
      </c>
      <c r="M475" s="21">
        <v>158</v>
      </c>
      <c r="N475" s="5" t="s">
        <v>23</v>
      </c>
      <c r="O475" s="2" t="s">
        <v>24</v>
      </c>
      <c r="P475" s="2" t="s">
        <v>25</v>
      </c>
      <c r="Q475" s="2" t="s">
        <v>10</v>
      </c>
      <c r="R475" s="2" t="s">
        <v>11</v>
      </c>
      <c r="S475" s="2">
        <v>12</v>
      </c>
      <c r="T475" s="2" t="s">
        <v>12</v>
      </c>
      <c r="U475" s="6">
        <v>278.14499999999998</v>
      </c>
      <c r="V475" s="30">
        <f>(VLOOKUP(E475,Table1[#All],4,FALSE)*VLOOKUP(E475,Table1[[#All],[Type TRANSPORT]:[% répartition segment 1]],2,FALSE)+VLOOKUP(E475,Tableau2[#All],4,FALSE)*VLOOKUP(E475,Tableau2[[#All],[Type TRANSPORT]:[% répartition segment 2]],2,FALSE))*U475*C475/1000</f>
        <v>7.942152329999999</v>
      </c>
    </row>
    <row r="476" spans="1:22" x14ac:dyDescent="0.3">
      <c r="A476" s="2">
        <v>1420661</v>
      </c>
      <c r="B476" s="12">
        <f>+VLOOKUP(Indicateur[[#This Row],[Numero OT]],[1]Raw_data!$D:$E,2,FALSE)</f>
        <v>44489</v>
      </c>
      <c r="C476" s="2">
        <v>612</v>
      </c>
      <c r="D476" s="2">
        <f t="shared" si="7"/>
        <v>0.61199999999999999</v>
      </c>
      <c r="E476" s="2" t="s">
        <v>6</v>
      </c>
      <c r="F476" s="3">
        <f>+VLOOKUP(E476,Table1[#All],4,FALSE)</f>
        <v>0.16</v>
      </c>
      <c r="G476" s="3">
        <f>+VLOOKUP(E476,Tableau2[#All],4,FALSE)</f>
        <v>6.7400000000000002E-2</v>
      </c>
      <c r="H476" s="4">
        <f>VLOOKUP(E476,Table1[[#All],[Type TRANSPORT]:[% répartition segment 1]],2,FALSE)</f>
        <v>0.3</v>
      </c>
      <c r="I476" s="4">
        <f>VLOOKUP(E476,Tableau2[[#All],[Type TRANSPORT]:[% répartition segment 2]],2,FALSE)</f>
        <v>0.7</v>
      </c>
      <c r="J476" s="20">
        <f>Indicateur[[#This Row],[% rep S1]]*Indicateur[[#This Row],[Taux segement 1]]*Indicateur[[#This Row],[Poids T]]*Indicateur[[#This Row],[Distance en KM]]</f>
        <v>15.836484096</v>
      </c>
      <c r="K476" s="20">
        <f>+Indicateur[[#This Row],[% rep S2]]*Indicateur[[#This Row],[Taux Segement 2]]*Indicateur[[#This Row],[Poids T]]*Indicateur[[#This Row],[Distance en KM]]</f>
        <v>15.565944159359999</v>
      </c>
      <c r="L476" s="20">
        <f>+Indicateur[[#This Row],[Bilan CO2 S2]]+Indicateur[[#This Row],[Bilan CO2 S1]]</f>
        <v>31.40242825536</v>
      </c>
      <c r="M476" s="21">
        <v>440</v>
      </c>
      <c r="N476" s="5" t="s">
        <v>214</v>
      </c>
      <c r="O476" s="2" t="s">
        <v>11</v>
      </c>
      <c r="P476" s="2" t="s">
        <v>215</v>
      </c>
      <c r="Q476" s="2" t="s">
        <v>321</v>
      </c>
      <c r="R476" s="2" t="s">
        <v>306</v>
      </c>
      <c r="S476" s="2">
        <v>13</v>
      </c>
      <c r="T476" s="2" t="s">
        <v>322</v>
      </c>
      <c r="U476" s="6">
        <v>539.096</v>
      </c>
      <c r="V476" s="30">
        <f>(VLOOKUP(E476,Table1[#All],4,FALSE)*VLOOKUP(E476,Table1[[#All],[Type TRANSPORT]:[% répartition segment 1]],2,FALSE)+VLOOKUP(E476,Tableau2[#All],4,FALSE)*VLOOKUP(E476,Tableau2[[#All],[Type TRANSPORT]:[% répartition segment 2]],2,FALSE))*U476*C476/1000</f>
        <v>31.402428255360004</v>
      </c>
    </row>
    <row r="477" spans="1:22" x14ac:dyDescent="0.3">
      <c r="A477" s="2">
        <v>1421129</v>
      </c>
      <c r="B477" s="12">
        <f>+VLOOKUP(Indicateur[[#This Row],[Numero OT]],[1]Raw_data!$D:$E,2,FALSE)</f>
        <v>44490</v>
      </c>
      <c r="C477" s="2">
        <v>150</v>
      </c>
      <c r="D477" s="2">
        <f t="shared" si="7"/>
        <v>0.15</v>
      </c>
      <c r="E477" s="2" t="s">
        <v>6</v>
      </c>
      <c r="F477" s="3">
        <f>+VLOOKUP(E477,Table1[#All],4,FALSE)</f>
        <v>0.16</v>
      </c>
      <c r="G477" s="3">
        <f>+VLOOKUP(E477,Tableau2[#All],4,FALSE)</f>
        <v>6.7400000000000002E-2</v>
      </c>
      <c r="H477" s="4">
        <f>VLOOKUP(E477,Table1[[#All],[Type TRANSPORT]:[% répartition segment 1]],2,FALSE)</f>
        <v>0.3</v>
      </c>
      <c r="I477" s="4">
        <f>VLOOKUP(E477,Tableau2[[#All],[Type TRANSPORT]:[% répartition segment 2]],2,FALSE)</f>
        <v>0.7</v>
      </c>
      <c r="J477" s="20">
        <f>Indicateur[[#This Row],[% rep S1]]*Indicateur[[#This Row],[Taux segement 1]]*Indicateur[[#This Row],[Poids T]]*Indicateur[[#This Row],[Distance en KM]]</f>
        <v>3.8989871999999997</v>
      </c>
      <c r="K477" s="20">
        <f>+Indicateur[[#This Row],[% rep S2]]*Indicateur[[#This Row],[Taux Segement 2]]*Indicateur[[#This Row],[Poids T]]*Indicateur[[#This Row],[Distance en KM]]</f>
        <v>3.8323795019999998</v>
      </c>
      <c r="L477" s="20">
        <f>+Indicateur[[#This Row],[Bilan CO2 S2]]+Indicateur[[#This Row],[Bilan CO2 S1]]</f>
        <v>7.731366701999999</v>
      </c>
      <c r="M477" s="21">
        <v>239</v>
      </c>
      <c r="N477" s="5" t="s">
        <v>35</v>
      </c>
      <c r="O477" s="2" t="s">
        <v>36</v>
      </c>
      <c r="P477" s="2" t="s">
        <v>37</v>
      </c>
      <c r="Q477" s="2" t="s">
        <v>10</v>
      </c>
      <c r="R477" s="2" t="s">
        <v>11</v>
      </c>
      <c r="S477" s="2">
        <v>12</v>
      </c>
      <c r="T477" s="2" t="s">
        <v>12</v>
      </c>
      <c r="U477" s="6">
        <v>541.52599999999995</v>
      </c>
      <c r="V477" s="30">
        <f>(VLOOKUP(E477,Table1[#All],4,FALSE)*VLOOKUP(E477,Table1[[#All],[Type TRANSPORT]:[% répartition segment 1]],2,FALSE)+VLOOKUP(E477,Tableau2[#All],4,FALSE)*VLOOKUP(E477,Tableau2[[#All],[Type TRANSPORT]:[% répartition segment 2]],2,FALSE))*U477*C477/1000</f>
        <v>7.731366701999999</v>
      </c>
    </row>
    <row r="478" spans="1:22" x14ac:dyDescent="0.3">
      <c r="A478" s="2">
        <v>1421124</v>
      </c>
      <c r="B478" s="12">
        <f>+VLOOKUP(Indicateur[[#This Row],[Numero OT]],[1]Raw_data!$D:$E,2,FALSE)</f>
        <v>44490</v>
      </c>
      <c r="C478" s="2">
        <v>400</v>
      </c>
      <c r="D478" s="2">
        <f t="shared" si="7"/>
        <v>0.4</v>
      </c>
      <c r="E478" s="2" t="s">
        <v>6</v>
      </c>
      <c r="F478" s="3">
        <f>+VLOOKUP(E478,Table1[#All],4,FALSE)</f>
        <v>0.16</v>
      </c>
      <c r="G478" s="3">
        <f>+VLOOKUP(E478,Tableau2[#All],4,FALSE)</f>
        <v>6.7400000000000002E-2</v>
      </c>
      <c r="H478" s="4">
        <f>VLOOKUP(E478,Table1[[#All],[Type TRANSPORT]:[% répartition segment 1]],2,FALSE)</f>
        <v>0.3</v>
      </c>
      <c r="I478" s="4">
        <f>VLOOKUP(E478,Tableau2[[#All],[Type TRANSPORT]:[% répartition segment 2]],2,FALSE)</f>
        <v>0.7</v>
      </c>
      <c r="J478" s="20">
        <f>Indicateur[[#This Row],[% rep S1]]*Indicateur[[#This Row],[Taux segement 1]]*Indicateur[[#This Row],[Poids T]]*Indicateur[[#This Row],[Distance en KM]]</f>
        <v>15.638822400000002</v>
      </c>
      <c r="K478" s="20">
        <f>+Indicateur[[#This Row],[% rep S2]]*Indicateur[[#This Row],[Taux Segement 2]]*Indicateur[[#This Row],[Poids T]]*Indicateur[[#This Row],[Distance en KM]]</f>
        <v>15.371659184</v>
      </c>
      <c r="L478" s="20">
        <f>+Indicateur[[#This Row],[Bilan CO2 S2]]+Indicateur[[#This Row],[Bilan CO2 S1]]</f>
        <v>31.010481584000004</v>
      </c>
      <c r="M478" s="21">
        <v>288</v>
      </c>
      <c r="N478" s="5" t="s">
        <v>35</v>
      </c>
      <c r="O478" s="2" t="s">
        <v>36</v>
      </c>
      <c r="P478" s="2" t="s">
        <v>37</v>
      </c>
      <c r="Q478" s="2" t="s">
        <v>26</v>
      </c>
      <c r="R478" s="2" t="s">
        <v>27</v>
      </c>
      <c r="S478" s="2">
        <v>12</v>
      </c>
      <c r="T478" s="2" t="s">
        <v>28</v>
      </c>
      <c r="U478" s="6">
        <v>814.52200000000005</v>
      </c>
      <c r="V478" s="30">
        <f>(VLOOKUP(E478,Table1[#All],4,FALSE)*VLOOKUP(E478,Table1[[#All],[Type TRANSPORT]:[% répartition segment 1]],2,FALSE)+VLOOKUP(E478,Tableau2[#All],4,FALSE)*VLOOKUP(E478,Tableau2[[#All],[Type TRANSPORT]:[% répartition segment 2]],2,FALSE))*U478*C478/1000</f>
        <v>31.010481584000001</v>
      </c>
    </row>
    <row r="479" spans="1:22" x14ac:dyDescent="0.3">
      <c r="A479" s="2">
        <v>1422248</v>
      </c>
      <c r="B479" s="12">
        <f>+VLOOKUP(Indicateur[[#This Row],[Numero OT]],[1]Raw_data!$D:$E,2,FALSE)</f>
        <v>44490</v>
      </c>
      <c r="C479" s="2">
        <v>300</v>
      </c>
      <c r="D479" s="2">
        <f t="shared" si="7"/>
        <v>0.3</v>
      </c>
      <c r="E479" s="2" t="s">
        <v>6</v>
      </c>
      <c r="F479" s="3">
        <f>+VLOOKUP(E479,Table1[#All],4,FALSE)</f>
        <v>0.16</v>
      </c>
      <c r="G479" s="3">
        <f>+VLOOKUP(E479,Tableau2[#All],4,FALSE)</f>
        <v>6.7400000000000002E-2</v>
      </c>
      <c r="H479" s="4">
        <f>VLOOKUP(E479,Table1[[#All],[Type TRANSPORT]:[% répartition segment 1]],2,FALSE)</f>
        <v>0.3</v>
      </c>
      <c r="I479" s="4">
        <f>VLOOKUP(E479,Tableau2[[#All],[Type TRANSPORT]:[% répartition segment 2]],2,FALSE)</f>
        <v>0.7</v>
      </c>
      <c r="J479" s="20">
        <f>Indicateur[[#This Row],[% rep S1]]*Indicateur[[#This Row],[Taux segement 1]]*Indicateur[[#This Row],[Poids T]]*Indicateur[[#This Row],[Distance en KM]]</f>
        <v>1.51512192E-2</v>
      </c>
      <c r="K479" s="20">
        <f>+Indicateur[[#This Row],[% rep S2]]*Indicateur[[#This Row],[Taux Segement 2]]*Indicateur[[#This Row],[Poids T]]*Indicateur[[#This Row],[Distance en KM]]</f>
        <v>1.4892385871999999E-2</v>
      </c>
      <c r="L479" s="20">
        <f>+Indicateur[[#This Row],[Bilan CO2 S2]]+Indicateur[[#This Row],[Bilan CO2 S1]]</f>
        <v>3.0043605071999997E-2</v>
      </c>
      <c r="M479" s="21">
        <v>168</v>
      </c>
      <c r="N479" s="5" t="s">
        <v>146</v>
      </c>
      <c r="O479" s="2" t="s">
        <v>30</v>
      </c>
      <c r="P479" s="2" t="s">
        <v>147</v>
      </c>
      <c r="Q479" s="2" t="s">
        <v>51</v>
      </c>
      <c r="R479" s="2" t="s">
        <v>52</v>
      </c>
      <c r="S479" s="2">
        <v>14</v>
      </c>
      <c r="T479" s="2" t="s">
        <v>53</v>
      </c>
      <c r="U479" s="6">
        <v>1.052168</v>
      </c>
      <c r="V479" s="30">
        <f>(VLOOKUP(E479,Table1[#All],4,FALSE)*VLOOKUP(E479,Table1[[#All],[Type TRANSPORT]:[% répartition segment 1]],2,FALSE)+VLOOKUP(E479,Tableau2[#All],4,FALSE)*VLOOKUP(E479,Tableau2[[#All],[Type TRANSPORT]:[% répartition segment 2]],2,FALSE))*U479*C479/1000</f>
        <v>3.0043605071999997E-2</v>
      </c>
    </row>
    <row r="480" spans="1:22" x14ac:dyDescent="0.3">
      <c r="A480" s="2">
        <v>1421136</v>
      </c>
      <c r="B480" s="12">
        <f>+VLOOKUP(Indicateur[[#This Row],[Numero OT]],[1]Raw_data!$D:$E,2,FALSE)</f>
        <v>44490</v>
      </c>
      <c r="C480" s="2">
        <v>600</v>
      </c>
      <c r="D480" s="2">
        <f t="shared" si="7"/>
        <v>0.6</v>
      </c>
      <c r="E480" s="2" t="s">
        <v>6</v>
      </c>
      <c r="F480" s="3">
        <f>+VLOOKUP(E480,Table1[#All],4,FALSE)</f>
        <v>0.16</v>
      </c>
      <c r="G480" s="3">
        <f>+VLOOKUP(E480,Tableau2[#All],4,FALSE)</f>
        <v>6.7400000000000002E-2</v>
      </c>
      <c r="H480" s="4">
        <f>VLOOKUP(E480,Table1[[#All],[Type TRANSPORT]:[% répartition segment 1]],2,FALSE)</f>
        <v>0.3</v>
      </c>
      <c r="I480" s="4">
        <f>VLOOKUP(E480,Tableau2[[#All],[Type TRANSPORT]:[% répartition segment 2]],2,FALSE)</f>
        <v>0.7</v>
      </c>
      <c r="J480" s="20">
        <f>Indicateur[[#This Row],[% rep S1]]*Indicateur[[#This Row],[Taux segement 1]]*Indicateur[[#This Row],[Poids T]]*Indicateur[[#This Row],[Distance en KM]]</f>
        <v>8.0207136000000006</v>
      </c>
      <c r="K480" s="20">
        <f>+Indicateur[[#This Row],[% rep S2]]*Indicateur[[#This Row],[Taux Segement 2]]*Indicateur[[#This Row],[Poids T]]*Indicateur[[#This Row],[Distance en KM]]</f>
        <v>7.8836930760000001</v>
      </c>
      <c r="L480" s="20">
        <f>+Indicateur[[#This Row],[Bilan CO2 S2]]+Indicateur[[#This Row],[Bilan CO2 S1]]</f>
        <v>15.904406676000001</v>
      </c>
      <c r="M480" s="21">
        <v>218</v>
      </c>
      <c r="N480" s="5" t="s">
        <v>168</v>
      </c>
      <c r="O480" s="2" t="s">
        <v>151</v>
      </c>
      <c r="P480" s="2" t="s">
        <v>169</v>
      </c>
      <c r="Q480" s="2" t="s">
        <v>10</v>
      </c>
      <c r="R480" s="2" t="s">
        <v>11</v>
      </c>
      <c r="S480" s="2">
        <v>12</v>
      </c>
      <c r="T480" s="2" t="s">
        <v>12</v>
      </c>
      <c r="U480" s="6">
        <v>278.49700000000001</v>
      </c>
      <c r="V480" s="30">
        <f>(VLOOKUP(E480,Table1[#All],4,FALSE)*VLOOKUP(E480,Table1[[#All],[Type TRANSPORT]:[% répartition segment 1]],2,FALSE)+VLOOKUP(E480,Tableau2[#All],4,FALSE)*VLOOKUP(E480,Tableau2[[#All],[Type TRANSPORT]:[% répartition segment 2]],2,FALSE))*U480*C480/1000</f>
        <v>15.904406676000001</v>
      </c>
    </row>
    <row r="481" spans="1:22" x14ac:dyDescent="0.3">
      <c r="A481" s="2">
        <v>1422448</v>
      </c>
      <c r="B481" s="12">
        <f>+VLOOKUP(Indicateur[[#This Row],[Numero OT]],[1]Raw_data!$D:$E,2,FALSE)</f>
        <v>44491</v>
      </c>
      <c r="C481" s="2">
        <v>1000</v>
      </c>
      <c r="D481" s="2">
        <f t="shared" si="7"/>
        <v>1</v>
      </c>
      <c r="E481" s="2" t="s">
        <v>47</v>
      </c>
      <c r="F481" s="3">
        <f>+VLOOKUP(E481,Table1[#All],4,FALSE)</f>
        <v>6.7400000000000002E-2</v>
      </c>
      <c r="G481" s="3">
        <v>0.24099999999999999</v>
      </c>
      <c r="H481" s="4">
        <f>VLOOKUP(E481,Table1[[#All],[Type TRANSPORT]:[% répartition segment 1]],2,FALSE)</f>
        <v>1</v>
      </c>
      <c r="I481" s="4">
        <f>VLOOKUP(E481,Tableau2[[#All],[Type TRANSPORT]:[% répartition segment 2]],2,FALSE)</f>
        <v>0</v>
      </c>
      <c r="J481" s="20">
        <f>Indicateur[[#This Row],[% rep S1]]*Indicateur[[#This Row],[Taux segement 1]]*Indicateur[[#This Row],[Poids T]]*Indicateur[[#This Row],[Distance en KM]]</f>
        <v>14.899444000000001</v>
      </c>
      <c r="K481" s="20">
        <f>+Indicateur[[#This Row],[% rep S2]]*Indicateur[[#This Row],[Taux Segement 2]]*Indicateur[[#This Row],[Poids T]]*Indicateur[[#This Row],[Distance en KM]]</f>
        <v>0</v>
      </c>
      <c r="L481" s="20">
        <f>+Indicateur[[#This Row],[Bilan CO2 S2]]+Indicateur[[#This Row],[Bilan CO2 S1]]</f>
        <v>14.899444000000001</v>
      </c>
      <c r="M481" s="21">
        <v>238</v>
      </c>
      <c r="N481" s="5" t="s">
        <v>414</v>
      </c>
      <c r="O481" s="2" t="s">
        <v>93</v>
      </c>
      <c r="P481" s="2" t="s">
        <v>415</v>
      </c>
      <c r="Q481" s="2" t="s">
        <v>26</v>
      </c>
      <c r="R481" s="2" t="s">
        <v>27</v>
      </c>
      <c r="S481" s="2">
        <v>12</v>
      </c>
      <c r="T481" s="2" t="s">
        <v>28</v>
      </c>
      <c r="U481" s="6">
        <v>221.06</v>
      </c>
      <c r="V481" s="30">
        <f>(VLOOKUP(E481,Table1[#All],4,FALSE)*VLOOKUP(E481,Table1[[#All],[Type TRANSPORT]:[% répartition segment 1]],2,FALSE)+VLOOKUP(E481,Tableau2[#All],4,FALSE)*VLOOKUP(E481,Tableau2[[#All],[Type TRANSPORT]:[% répartition segment 2]],2,FALSE))*U481*C481/1000</f>
        <v>14.899444000000001</v>
      </c>
    </row>
    <row r="482" spans="1:22" x14ac:dyDescent="0.3">
      <c r="A482" s="2">
        <v>1423536</v>
      </c>
      <c r="B482" s="12">
        <f>+VLOOKUP(Indicateur[[#This Row],[Numero OT]],[1]Raw_data!$D:$E,2,FALSE)</f>
        <v>44494</v>
      </c>
      <c r="C482" s="2">
        <v>225</v>
      </c>
      <c r="D482" s="2">
        <f t="shared" si="7"/>
        <v>0.22500000000000001</v>
      </c>
      <c r="E482" s="2" t="s">
        <v>6</v>
      </c>
      <c r="F482" s="3">
        <f>+VLOOKUP(E482,Table1[#All],4,FALSE)</f>
        <v>0.16</v>
      </c>
      <c r="G482" s="3">
        <f>+VLOOKUP(E482,Tableau2[#All],4,FALSE)</f>
        <v>6.7400000000000002E-2</v>
      </c>
      <c r="H482" s="4">
        <f>VLOOKUP(E482,Table1[[#All],[Type TRANSPORT]:[% répartition segment 1]],2,FALSE)</f>
        <v>0.3</v>
      </c>
      <c r="I482" s="4">
        <f>VLOOKUP(E482,Tableau2[[#All],[Type TRANSPORT]:[% répartition segment 2]],2,FALSE)</f>
        <v>0.7</v>
      </c>
      <c r="J482" s="20">
        <f>Indicateur[[#This Row],[% rep S1]]*Indicateur[[#This Row],[Taux segement 1]]*Indicateur[[#This Row],[Poids T]]*Indicateur[[#This Row],[Distance en KM]]</f>
        <v>8.7968376000000017</v>
      </c>
      <c r="K482" s="20">
        <f>+Indicateur[[#This Row],[% rep S2]]*Indicateur[[#This Row],[Taux Segement 2]]*Indicateur[[#This Row],[Poids T]]*Indicateur[[#This Row],[Distance en KM]]</f>
        <v>8.6465582909999998</v>
      </c>
      <c r="L482" s="20">
        <f>+Indicateur[[#This Row],[Bilan CO2 S2]]+Indicateur[[#This Row],[Bilan CO2 S1]]</f>
        <v>17.443395891000002</v>
      </c>
      <c r="M482" s="21">
        <v>192</v>
      </c>
      <c r="N482" s="5" t="s">
        <v>35</v>
      </c>
      <c r="O482" s="2" t="s">
        <v>36</v>
      </c>
      <c r="P482" s="2" t="s">
        <v>37</v>
      </c>
      <c r="Q482" s="2" t="s">
        <v>26</v>
      </c>
      <c r="R482" s="2" t="s">
        <v>27</v>
      </c>
      <c r="S482" s="2">
        <v>12</v>
      </c>
      <c r="T482" s="2" t="s">
        <v>28</v>
      </c>
      <c r="U482" s="6">
        <v>814.52200000000005</v>
      </c>
      <c r="V482" s="30">
        <f>(VLOOKUP(E482,Table1[#All],4,FALSE)*VLOOKUP(E482,Table1[[#All],[Type TRANSPORT]:[% répartition segment 1]],2,FALSE)+VLOOKUP(E482,Tableau2[#All],4,FALSE)*VLOOKUP(E482,Tableau2[[#All],[Type TRANSPORT]:[% répartition segment 2]],2,FALSE))*U482*C482/1000</f>
        <v>17.443395891000002</v>
      </c>
    </row>
    <row r="483" spans="1:22" x14ac:dyDescent="0.3">
      <c r="A483" s="2">
        <v>1423122</v>
      </c>
      <c r="B483" s="12">
        <f>+VLOOKUP(Indicateur[[#This Row],[Numero OT]],[1]Raw_data!$D:$E,2,FALSE)</f>
        <v>44494</v>
      </c>
      <c r="C483" s="2">
        <v>300</v>
      </c>
      <c r="D483" s="2">
        <f t="shared" si="7"/>
        <v>0.3</v>
      </c>
      <c r="E483" s="2" t="s">
        <v>6</v>
      </c>
      <c r="F483" s="3">
        <f>+VLOOKUP(E483,Table1[#All],4,FALSE)</f>
        <v>0.16</v>
      </c>
      <c r="G483" s="3">
        <f>+VLOOKUP(E483,Tableau2[#All],4,FALSE)</f>
        <v>6.7400000000000002E-2</v>
      </c>
      <c r="H483" s="4">
        <f>VLOOKUP(E483,Table1[[#All],[Type TRANSPORT]:[% répartition segment 1]],2,FALSE)</f>
        <v>0.3</v>
      </c>
      <c r="I483" s="4">
        <f>VLOOKUP(E483,Tableau2[[#All],[Type TRANSPORT]:[% répartition segment 2]],2,FALSE)</f>
        <v>0.7</v>
      </c>
      <c r="J483" s="20">
        <f>Indicateur[[#This Row],[% rep S1]]*Indicateur[[#This Row],[Taux segement 1]]*Indicateur[[#This Row],[Poids T]]*Indicateur[[#This Row],[Distance en KM]]</f>
        <v>5.4804383999999997</v>
      </c>
      <c r="K483" s="20">
        <f>+Indicateur[[#This Row],[% rep S2]]*Indicateur[[#This Row],[Taux Segement 2]]*Indicateur[[#This Row],[Poids T]]*Indicateur[[#This Row],[Distance en KM]]</f>
        <v>5.386814244</v>
      </c>
      <c r="L483" s="20">
        <f>+Indicateur[[#This Row],[Bilan CO2 S2]]+Indicateur[[#This Row],[Bilan CO2 S1]]</f>
        <v>10.867252644000001</v>
      </c>
      <c r="M483" s="21">
        <v>166</v>
      </c>
      <c r="N483" s="5" t="s">
        <v>60</v>
      </c>
      <c r="O483" s="2" t="s">
        <v>61</v>
      </c>
      <c r="P483" s="2" t="s">
        <v>62</v>
      </c>
      <c r="Q483" s="2" t="s">
        <v>10</v>
      </c>
      <c r="R483" s="2" t="s">
        <v>11</v>
      </c>
      <c r="S483" s="2">
        <v>12</v>
      </c>
      <c r="T483" s="2" t="s">
        <v>12</v>
      </c>
      <c r="U483" s="6">
        <v>380.58600000000001</v>
      </c>
      <c r="V483" s="30">
        <f>(VLOOKUP(E483,Table1[#All],4,FALSE)*VLOOKUP(E483,Table1[[#All],[Type TRANSPORT]:[% répartition segment 1]],2,FALSE)+VLOOKUP(E483,Tableau2[#All],4,FALSE)*VLOOKUP(E483,Tableau2[[#All],[Type TRANSPORT]:[% répartition segment 2]],2,FALSE))*U483*C483/1000</f>
        <v>10.867252644000001</v>
      </c>
    </row>
    <row r="484" spans="1:22" x14ac:dyDescent="0.3">
      <c r="A484" s="2">
        <v>1423599</v>
      </c>
      <c r="B484" s="12">
        <f>+VLOOKUP(Indicateur[[#This Row],[Numero OT]],[1]Raw_data!$D:$E,2,FALSE)</f>
        <v>44495</v>
      </c>
      <c r="C484" s="2">
        <v>200</v>
      </c>
      <c r="D484" s="2">
        <f t="shared" si="7"/>
        <v>0.2</v>
      </c>
      <c r="E484" s="2" t="s">
        <v>19</v>
      </c>
      <c r="F484" s="3">
        <f>+VLOOKUP(E484,Table1[#All],4,FALSE)</f>
        <v>0.16</v>
      </c>
      <c r="G484" s="3">
        <f>+VLOOKUP(E484,Tableau2[#All],4,FALSE)</f>
        <v>6.7400000000000002E-2</v>
      </c>
      <c r="H484" s="4">
        <f>VLOOKUP(E484,Table1[[#All],[Type TRANSPORT]:[% répartition segment 1]],2,FALSE)</f>
        <v>0.3</v>
      </c>
      <c r="I484" s="4">
        <f>VLOOKUP(E484,Tableau2[[#All],[Type TRANSPORT]:[% répartition segment 2]],2,FALSE)</f>
        <v>0.7</v>
      </c>
      <c r="J484" s="20">
        <f>Indicateur[[#This Row],[% rep S1]]*Indicateur[[#This Row],[Taux segement 1]]*Indicateur[[#This Row],[Poids T]]*Indicateur[[#This Row],[Distance en KM]]</f>
        <v>7.0814400000000006</v>
      </c>
      <c r="K484" s="20">
        <f>+Indicateur[[#This Row],[% rep S2]]*Indicateur[[#This Row],[Taux Segement 2]]*Indicateur[[#This Row],[Poids T]]*Indicateur[[#This Row],[Distance en KM]]</f>
        <v>6.9604653999999995</v>
      </c>
      <c r="L484" s="20">
        <f>+Indicateur[[#This Row],[Bilan CO2 S2]]+Indicateur[[#This Row],[Bilan CO2 S1]]</f>
        <v>14.041905400000001</v>
      </c>
      <c r="M484" s="21">
        <v>72.5</v>
      </c>
      <c r="N484" s="5" t="s">
        <v>78</v>
      </c>
      <c r="O484" s="2" t="s">
        <v>27</v>
      </c>
      <c r="P484" s="2" t="s">
        <v>79</v>
      </c>
      <c r="Q484" s="2" t="s">
        <v>89</v>
      </c>
      <c r="R484" s="2" t="s">
        <v>90</v>
      </c>
      <c r="S484" s="2">
        <v>21</v>
      </c>
      <c r="T484" s="2" t="s">
        <v>91</v>
      </c>
      <c r="U484" s="6">
        <v>737.65</v>
      </c>
      <c r="V484" s="30">
        <f>(VLOOKUP(E484,Table1[#All],4,FALSE)*VLOOKUP(E484,Table1[[#All],[Type TRANSPORT]:[% répartition segment 1]],2,FALSE)+VLOOKUP(E484,Tableau2[#All],4,FALSE)*VLOOKUP(E484,Tableau2[[#All],[Type TRANSPORT]:[% répartition segment 2]],2,FALSE))*U484*C484/1000</f>
        <v>14.041905399999999</v>
      </c>
    </row>
    <row r="485" spans="1:22" x14ac:dyDescent="0.3">
      <c r="A485" s="2">
        <v>1423521</v>
      </c>
      <c r="B485" s="12">
        <f>+VLOOKUP(Indicateur[[#This Row],[Numero OT]],[1]Raw_data!$D:$E,2,FALSE)</f>
        <v>44495</v>
      </c>
      <c r="C485" s="2">
        <v>400</v>
      </c>
      <c r="D485" s="2">
        <f t="shared" si="7"/>
        <v>0.4</v>
      </c>
      <c r="E485" s="2" t="s">
        <v>6</v>
      </c>
      <c r="F485" s="3">
        <f>+VLOOKUP(E485,Table1[#All],4,FALSE)</f>
        <v>0.16</v>
      </c>
      <c r="G485" s="3">
        <f>+VLOOKUP(E485,Tableau2[#All],4,FALSE)</f>
        <v>6.7400000000000002E-2</v>
      </c>
      <c r="H485" s="4">
        <f>VLOOKUP(E485,Table1[[#All],[Type TRANSPORT]:[% répartition segment 1]],2,FALSE)</f>
        <v>0.3</v>
      </c>
      <c r="I485" s="4">
        <f>VLOOKUP(E485,Tableau2[[#All],[Type TRANSPORT]:[% répartition segment 2]],2,FALSE)</f>
        <v>0.7</v>
      </c>
      <c r="J485" s="20">
        <f>Indicateur[[#This Row],[% rep S1]]*Indicateur[[#This Row],[Taux segement 1]]*Indicateur[[#This Row],[Poids T]]*Indicateur[[#This Row],[Distance en KM]]</f>
        <v>9.5565120000000014</v>
      </c>
      <c r="K485" s="20">
        <f>+Indicateur[[#This Row],[% rep S2]]*Indicateur[[#This Row],[Taux Segement 2]]*Indicateur[[#This Row],[Poids T]]*Indicateur[[#This Row],[Distance en KM]]</f>
        <v>9.3932549200000004</v>
      </c>
      <c r="L485" s="20">
        <f>+Indicateur[[#This Row],[Bilan CO2 S2]]+Indicateur[[#This Row],[Bilan CO2 S1]]</f>
        <v>18.949766920000002</v>
      </c>
      <c r="M485" s="21">
        <v>280</v>
      </c>
      <c r="N485" s="5" t="s">
        <v>146</v>
      </c>
      <c r="O485" s="2" t="s">
        <v>30</v>
      </c>
      <c r="P485" s="2" t="s">
        <v>147</v>
      </c>
      <c r="Q485" s="2" t="s">
        <v>104</v>
      </c>
      <c r="R485" s="2" t="s">
        <v>24</v>
      </c>
      <c r="S485" s="2">
        <v>12</v>
      </c>
      <c r="T485" s="2" t="s">
        <v>105</v>
      </c>
      <c r="U485" s="6">
        <v>497.73500000000001</v>
      </c>
      <c r="V485" s="30">
        <f>(VLOOKUP(E485,Table1[#All],4,FALSE)*VLOOKUP(E485,Table1[[#All],[Type TRANSPORT]:[% répartition segment 1]],2,FALSE)+VLOOKUP(E485,Tableau2[#All],4,FALSE)*VLOOKUP(E485,Tableau2[[#All],[Type TRANSPORT]:[% répartition segment 2]],2,FALSE))*U485*C485/1000</f>
        <v>18.949766920000002</v>
      </c>
    </row>
    <row r="486" spans="1:22" x14ac:dyDescent="0.3">
      <c r="A486" s="2">
        <v>1425490</v>
      </c>
      <c r="B486" s="12">
        <f>+VLOOKUP(Indicateur[[#This Row],[Numero OT]],[1]Raw_data!$D:$E,2,FALSE)</f>
        <v>44496</v>
      </c>
      <c r="C486" s="2">
        <v>300</v>
      </c>
      <c r="D486" s="2">
        <f t="shared" si="7"/>
        <v>0.3</v>
      </c>
      <c r="E486" s="2" t="s">
        <v>19</v>
      </c>
      <c r="F486" s="3">
        <f>+VLOOKUP(E486,Table1[#All],4,FALSE)</f>
        <v>0.16</v>
      </c>
      <c r="G486" s="3">
        <f>+VLOOKUP(E486,Tableau2[#All],4,FALSE)</f>
        <v>6.7400000000000002E-2</v>
      </c>
      <c r="H486" s="4">
        <f>VLOOKUP(E486,Table1[[#All],[Type TRANSPORT]:[% répartition segment 1]],2,FALSE)</f>
        <v>0.3</v>
      </c>
      <c r="I486" s="4">
        <f>VLOOKUP(E486,Tableau2[[#All],[Type TRANSPORT]:[% répartition segment 2]],2,FALSE)</f>
        <v>0.7</v>
      </c>
      <c r="J486" s="20">
        <f>Indicateur[[#This Row],[% rep S1]]*Indicateur[[#This Row],[Taux segement 1]]*Indicateur[[#This Row],[Poids T]]*Indicateur[[#This Row],[Distance en KM]]</f>
        <v>4.0052879999999993</v>
      </c>
      <c r="K486" s="20">
        <f>+Indicateur[[#This Row],[% rep S2]]*Indicateur[[#This Row],[Taux Segement 2]]*Indicateur[[#This Row],[Poids T]]*Indicateur[[#This Row],[Distance en KM]]</f>
        <v>3.9368643299999997</v>
      </c>
      <c r="L486" s="20">
        <f>+Indicateur[[#This Row],[Bilan CO2 S2]]+Indicateur[[#This Row],[Bilan CO2 S1]]</f>
        <v>7.942152329999999</v>
      </c>
      <c r="M486" s="21">
        <v>158</v>
      </c>
      <c r="N486" s="5" t="s">
        <v>23</v>
      </c>
      <c r="O486" s="2" t="s">
        <v>24</v>
      </c>
      <c r="P486" s="2" t="s">
        <v>25</v>
      </c>
      <c r="Q486" s="2" t="s">
        <v>10</v>
      </c>
      <c r="R486" s="2" t="s">
        <v>11</v>
      </c>
      <c r="S486" s="2">
        <v>12</v>
      </c>
      <c r="T486" s="2" t="s">
        <v>12</v>
      </c>
      <c r="U486" s="6">
        <v>278.14499999999998</v>
      </c>
      <c r="V486" s="30">
        <f>(VLOOKUP(E486,Table1[#All],4,FALSE)*VLOOKUP(E486,Table1[[#All],[Type TRANSPORT]:[% répartition segment 1]],2,FALSE)+VLOOKUP(E486,Tableau2[#All],4,FALSE)*VLOOKUP(E486,Tableau2[[#All],[Type TRANSPORT]:[% répartition segment 2]],2,FALSE))*U486*C486/1000</f>
        <v>7.942152329999999</v>
      </c>
    </row>
    <row r="487" spans="1:22" x14ac:dyDescent="0.3">
      <c r="A487" s="2">
        <v>1424680</v>
      </c>
      <c r="B487" s="12">
        <f>+VLOOKUP(Indicateur[[#This Row],[Numero OT]],[1]Raw_data!$D:$E,2,FALSE)</f>
        <v>44497</v>
      </c>
      <c r="C487" s="2">
        <v>300</v>
      </c>
      <c r="D487" s="2">
        <f t="shared" si="7"/>
        <v>0.3</v>
      </c>
      <c r="E487" s="2" t="s">
        <v>6</v>
      </c>
      <c r="F487" s="3">
        <f>+VLOOKUP(E487,Table1[#All],4,FALSE)</f>
        <v>0.16</v>
      </c>
      <c r="G487" s="3">
        <f>+VLOOKUP(E487,Tableau2[#All],4,FALSE)</f>
        <v>6.7400000000000002E-2</v>
      </c>
      <c r="H487" s="4">
        <f>VLOOKUP(E487,Table1[[#All],[Type TRANSPORT]:[% répartition segment 1]],2,FALSE)</f>
        <v>0.3</v>
      </c>
      <c r="I487" s="4">
        <f>VLOOKUP(E487,Tableau2[[#All],[Type TRANSPORT]:[% répartition segment 2]],2,FALSE)</f>
        <v>0.7</v>
      </c>
      <c r="J487" s="20">
        <f>Indicateur[[#This Row],[% rep S1]]*Indicateur[[#This Row],[Taux segement 1]]*Indicateur[[#This Row],[Poids T]]*Indicateur[[#This Row],[Distance en KM]]</f>
        <v>7.7979743999999993</v>
      </c>
      <c r="K487" s="20">
        <f>+Indicateur[[#This Row],[% rep S2]]*Indicateur[[#This Row],[Taux Segement 2]]*Indicateur[[#This Row],[Poids T]]*Indicateur[[#This Row],[Distance en KM]]</f>
        <v>7.6647590039999995</v>
      </c>
      <c r="L487" s="20">
        <f>+Indicateur[[#This Row],[Bilan CO2 S2]]+Indicateur[[#This Row],[Bilan CO2 S1]]</f>
        <v>15.462733403999998</v>
      </c>
      <c r="M487" s="21">
        <v>196</v>
      </c>
      <c r="N487" s="5" t="s">
        <v>35</v>
      </c>
      <c r="O487" s="2" t="s">
        <v>36</v>
      </c>
      <c r="P487" s="2" t="s">
        <v>37</v>
      </c>
      <c r="Q487" s="2" t="s">
        <v>10</v>
      </c>
      <c r="R487" s="2" t="s">
        <v>11</v>
      </c>
      <c r="S487" s="2">
        <v>12</v>
      </c>
      <c r="T487" s="2" t="s">
        <v>12</v>
      </c>
      <c r="U487" s="6">
        <v>541.52599999999995</v>
      </c>
      <c r="V487" s="30">
        <f>(VLOOKUP(E487,Table1[#All],4,FALSE)*VLOOKUP(E487,Table1[[#All],[Type TRANSPORT]:[% répartition segment 1]],2,FALSE)+VLOOKUP(E487,Tableau2[#All],4,FALSE)*VLOOKUP(E487,Tableau2[[#All],[Type TRANSPORT]:[% répartition segment 2]],2,FALSE))*U487*C487/1000</f>
        <v>15.462733403999998</v>
      </c>
    </row>
    <row r="488" spans="1:22" x14ac:dyDescent="0.3">
      <c r="A488" s="2">
        <v>1425577</v>
      </c>
      <c r="B488" s="12">
        <f>+VLOOKUP(Indicateur[[#This Row],[Numero OT]],[1]Raw_data!$D:$E,2,FALSE)</f>
        <v>44497</v>
      </c>
      <c r="C488" s="2">
        <v>110</v>
      </c>
      <c r="D488" s="2">
        <f t="shared" si="7"/>
        <v>0.11</v>
      </c>
      <c r="E488" s="2" t="s">
        <v>19</v>
      </c>
      <c r="F488" s="3">
        <f>+VLOOKUP(E488,Table1[#All],4,FALSE)</f>
        <v>0.16</v>
      </c>
      <c r="G488" s="3">
        <f>+VLOOKUP(E488,Tableau2[#All],4,FALSE)</f>
        <v>6.7400000000000002E-2</v>
      </c>
      <c r="H488" s="4">
        <f>VLOOKUP(E488,Table1[[#All],[Type TRANSPORT]:[% répartition segment 1]],2,FALSE)</f>
        <v>0.3</v>
      </c>
      <c r="I488" s="4">
        <f>VLOOKUP(E488,Tableau2[[#All],[Type TRANSPORT]:[% répartition segment 2]],2,FALSE)</f>
        <v>0.7</v>
      </c>
      <c r="J488" s="20">
        <f>Indicateur[[#This Row],[% rep S1]]*Indicateur[[#This Row],[Taux segement 1]]*Indicateur[[#This Row],[Poids T]]*Indicateur[[#This Row],[Distance en KM]]</f>
        <v>2.4779198399999998</v>
      </c>
      <c r="K488" s="20">
        <f>+Indicateur[[#This Row],[% rep S2]]*Indicateur[[#This Row],[Taux Segement 2]]*Indicateur[[#This Row],[Poids T]]*Indicateur[[#This Row],[Distance en KM]]</f>
        <v>2.4355887093999997</v>
      </c>
      <c r="L488" s="20">
        <f>+Indicateur[[#This Row],[Bilan CO2 S2]]+Indicateur[[#This Row],[Bilan CO2 S1]]</f>
        <v>4.9135085493999995</v>
      </c>
      <c r="M488" s="21">
        <v>100</v>
      </c>
      <c r="N488" s="5" t="s">
        <v>409</v>
      </c>
      <c r="O488" s="2" t="s">
        <v>99</v>
      </c>
      <c r="P488" s="2" t="s">
        <v>410</v>
      </c>
      <c r="Q488" s="2" t="s">
        <v>411</v>
      </c>
      <c r="R488" s="2" t="s">
        <v>412</v>
      </c>
      <c r="S488" s="2">
        <v>19</v>
      </c>
      <c r="T488" s="2" t="s">
        <v>413</v>
      </c>
      <c r="U488" s="6">
        <v>469.303</v>
      </c>
      <c r="V488" s="30">
        <f>(VLOOKUP(E488,Table1[#All],4,FALSE)*VLOOKUP(E488,Table1[[#All],[Type TRANSPORT]:[% répartition segment 1]],2,FALSE)+VLOOKUP(E488,Tableau2[#All],4,FALSE)*VLOOKUP(E488,Tableau2[[#All],[Type TRANSPORT]:[% répartition segment 2]],2,FALSE))*U488*C488/1000</f>
        <v>4.9135085494000004</v>
      </c>
    </row>
    <row r="489" spans="1:22" x14ac:dyDescent="0.3">
      <c r="A489" s="2">
        <v>1425863</v>
      </c>
      <c r="B489" s="12">
        <f>+VLOOKUP(Indicateur[[#This Row],[Numero OT]],[1]Raw_data!$D:$E,2,FALSE)</f>
        <v>44498</v>
      </c>
      <c r="C489" s="2">
        <v>800</v>
      </c>
      <c r="D489" s="2">
        <f t="shared" si="7"/>
        <v>0.8</v>
      </c>
      <c r="E489" s="2" t="s">
        <v>19</v>
      </c>
      <c r="F489" s="3">
        <f>+VLOOKUP(E489,Table1[#All],4,FALSE)</f>
        <v>0.16</v>
      </c>
      <c r="G489" s="3">
        <f>+VLOOKUP(E489,Tableau2[#All],4,FALSE)</f>
        <v>6.7400000000000002E-2</v>
      </c>
      <c r="H489" s="4">
        <f>VLOOKUP(E489,Table1[[#All],[Type TRANSPORT]:[% répartition segment 1]],2,FALSE)</f>
        <v>0.3</v>
      </c>
      <c r="I489" s="4">
        <f>VLOOKUP(E489,Tableau2[[#All],[Type TRANSPORT]:[% répartition segment 2]],2,FALSE)</f>
        <v>0.7</v>
      </c>
      <c r="J489" s="20">
        <f>Indicateur[[#This Row],[% rep S1]]*Indicateur[[#This Row],[Taux segement 1]]*Indicateur[[#This Row],[Poids T]]*Indicateur[[#This Row],[Distance en KM]]</f>
        <v>19.832601600000004</v>
      </c>
      <c r="K489" s="20">
        <f>+Indicateur[[#This Row],[% rep S2]]*Indicateur[[#This Row],[Taux Segement 2]]*Indicateur[[#This Row],[Poids T]]*Indicateur[[#This Row],[Distance en KM]]</f>
        <v>19.493794656000002</v>
      </c>
      <c r="L489" s="20">
        <f>+Indicateur[[#This Row],[Bilan CO2 S2]]+Indicateur[[#This Row],[Bilan CO2 S1]]</f>
        <v>39.32639625600001</v>
      </c>
      <c r="M489" s="21">
        <v>275</v>
      </c>
      <c r="N489" s="5" t="s">
        <v>175</v>
      </c>
      <c r="O489" s="2" t="s">
        <v>154</v>
      </c>
      <c r="P489" s="2" t="s">
        <v>174</v>
      </c>
      <c r="Q489" s="2" t="s">
        <v>10</v>
      </c>
      <c r="R489" s="2" t="s">
        <v>11</v>
      </c>
      <c r="S489" s="2">
        <v>12</v>
      </c>
      <c r="T489" s="2" t="s">
        <v>12</v>
      </c>
      <c r="U489" s="6">
        <v>516.47400000000005</v>
      </c>
      <c r="V489" s="30">
        <f>(VLOOKUP(E489,Table1[#All],4,FALSE)*VLOOKUP(E489,Table1[[#All],[Type TRANSPORT]:[% répartition segment 1]],2,FALSE)+VLOOKUP(E489,Tableau2[#All],4,FALSE)*VLOOKUP(E489,Tableau2[[#All],[Type TRANSPORT]:[% répartition segment 2]],2,FALSE))*U489*C489/1000</f>
        <v>39.32639625600001</v>
      </c>
    </row>
    <row r="490" spans="1:22" x14ac:dyDescent="0.3">
      <c r="A490" s="2">
        <v>1426144</v>
      </c>
      <c r="B490" s="12">
        <f>+VLOOKUP(Indicateur[[#This Row],[Numero OT]],[1]Raw_data!$D:$E,2,FALSE)</f>
        <v>44498</v>
      </c>
      <c r="C490" s="2">
        <v>100</v>
      </c>
      <c r="D490" s="2">
        <f t="shared" si="7"/>
        <v>0.1</v>
      </c>
      <c r="E490" s="2" t="s">
        <v>13</v>
      </c>
      <c r="F490" s="3">
        <f>+VLOOKUP(E490,Table1[#All],4,FALSE)</f>
        <v>0.24099999999999999</v>
      </c>
      <c r="G490" s="3">
        <v>0.24099999999999999</v>
      </c>
      <c r="H490" s="4">
        <f>VLOOKUP(E490,Table1[[#All],[Type TRANSPORT]:[% répartition segment 1]],2,FALSE)</f>
        <v>1</v>
      </c>
      <c r="I490" s="4">
        <f>VLOOKUP(E490,Tableau2[[#All],[Type TRANSPORT]:[% répartition segment 2]],2,FALSE)</f>
        <v>0</v>
      </c>
      <c r="J490" s="20">
        <f>Indicateur[[#This Row],[% rep S1]]*Indicateur[[#This Row],[Taux segement 1]]*Indicateur[[#This Row],[Poids T]]*Indicateur[[#This Row],[Distance en KM]]</f>
        <v>1.2592009</v>
      </c>
      <c r="K490" s="20">
        <f>+Indicateur[[#This Row],[% rep S2]]*Indicateur[[#This Row],[Taux Segement 2]]*Indicateur[[#This Row],[Poids T]]*Indicateur[[#This Row],[Distance en KM]]</f>
        <v>0</v>
      </c>
      <c r="L490" s="20">
        <f>+Indicateur[[#This Row],[Bilan CO2 S2]]+Indicateur[[#This Row],[Bilan CO2 S1]]</f>
        <v>1.2592009</v>
      </c>
      <c r="M490" s="21">
        <v>110</v>
      </c>
      <c r="N490" s="5" t="s">
        <v>409</v>
      </c>
      <c r="O490" s="2" t="s">
        <v>99</v>
      </c>
      <c r="P490" s="2" t="s">
        <v>410</v>
      </c>
      <c r="Q490" s="2" t="s">
        <v>10</v>
      </c>
      <c r="R490" s="2" t="s">
        <v>11</v>
      </c>
      <c r="S490" s="2">
        <v>12</v>
      </c>
      <c r="T490" s="2" t="s">
        <v>12</v>
      </c>
      <c r="U490" s="6">
        <v>52.249000000000002</v>
      </c>
      <c r="V490" s="30">
        <f>(VLOOKUP(E490,Table1[#All],4,FALSE)*VLOOKUP(E490,Table1[[#All],[Type TRANSPORT]:[% répartition segment 1]],2,FALSE)+VLOOKUP(E490,Tableau2[#All],4,FALSE)*VLOOKUP(E490,Tableau2[[#All],[Type TRANSPORT]:[% répartition segment 2]],2,FALSE))*U490*C490/1000</f>
        <v>1.2592009</v>
      </c>
    </row>
    <row r="491" spans="1:22" x14ac:dyDescent="0.3">
      <c r="A491" s="2">
        <v>1426382</v>
      </c>
      <c r="B491" s="12">
        <f>+VLOOKUP(Indicateur[[#This Row],[Numero OT]],[1]Raw_data!$D:$E,2,FALSE)</f>
        <v>44502</v>
      </c>
      <c r="C491" s="2">
        <v>200</v>
      </c>
      <c r="D491" s="2">
        <f t="shared" si="7"/>
        <v>0.2</v>
      </c>
      <c r="E491" s="2" t="s">
        <v>6</v>
      </c>
      <c r="F491" s="3">
        <f>+VLOOKUP(E491,Table1[#All],4,FALSE)</f>
        <v>0.16</v>
      </c>
      <c r="G491" s="3">
        <f>+VLOOKUP(E491,Tableau2[#All],4,FALSE)</f>
        <v>6.7400000000000002E-2</v>
      </c>
      <c r="H491" s="4">
        <f>VLOOKUP(E491,Table1[[#All],[Type TRANSPORT]:[% répartition segment 1]],2,FALSE)</f>
        <v>0.3</v>
      </c>
      <c r="I491" s="4">
        <f>VLOOKUP(E491,Tableau2[[#All],[Type TRANSPORT]:[% répartition segment 2]],2,FALSE)</f>
        <v>0.7</v>
      </c>
      <c r="J491" s="20">
        <f>Indicateur[[#This Row],[% rep S1]]*Indicateur[[#This Row],[Taux segement 1]]*Indicateur[[#This Row],[Poids T]]*Indicateur[[#This Row],[Distance en KM]]</f>
        <v>7.8194112000000011</v>
      </c>
      <c r="K491" s="20">
        <f>+Indicateur[[#This Row],[% rep S2]]*Indicateur[[#This Row],[Taux Segement 2]]*Indicateur[[#This Row],[Poids T]]*Indicateur[[#This Row],[Distance en KM]]</f>
        <v>7.6858295920000002</v>
      </c>
      <c r="L491" s="20">
        <f>+Indicateur[[#This Row],[Bilan CO2 S2]]+Indicateur[[#This Row],[Bilan CO2 S1]]</f>
        <v>15.505240792000002</v>
      </c>
      <c r="M491" s="21">
        <v>30</v>
      </c>
      <c r="N491" s="5" t="s">
        <v>35</v>
      </c>
      <c r="O491" s="2" t="s">
        <v>36</v>
      </c>
      <c r="P491" s="2" t="s">
        <v>37</v>
      </c>
      <c r="Q491" s="2" t="s">
        <v>26</v>
      </c>
      <c r="R491" s="2" t="s">
        <v>27</v>
      </c>
      <c r="S491" s="2">
        <v>12</v>
      </c>
      <c r="T491" s="2" t="s">
        <v>28</v>
      </c>
      <c r="U491" s="6">
        <v>814.52200000000005</v>
      </c>
      <c r="V491" s="30">
        <f>(VLOOKUP(E491,Table1[#All],4,FALSE)*VLOOKUP(E491,Table1[[#All],[Type TRANSPORT]:[% répartition segment 1]],2,FALSE)+VLOOKUP(E491,Tableau2[#All],4,FALSE)*VLOOKUP(E491,Tableau2[[#All],[Type TRANSPORT]:[% répartition segment 2]],2,FALSE))*U491*C491/1000</f>
        <v>15.505240792</v>
      </c>
    </row>
    <row r="492" spans="1:22" x14ac:dyDescent="0.3">
      <c r="A492" s="2">
        <v>1426392</v>
      </c>
      <c r="B492" s="12">
        <f>+VLOOKUP(Indicateur[[#This Row],[Numero OT]],[1]Raw_data!$D:$E,2,FALSE)</f>
        <v>44502</v>
      </c>
      <c r="C492" s="2">
        <v>150</v>
      </c>
      <c r="D492" s="2">
        <f t="shared" si="7"/>
        <v>0.15</v>
      </c>
      <c r="E492" s="2" t="s">
        <v>6</v>
      </c>
      <c r="F492" s="3">
        <f>+VLOOKUP(E492,Table1[#All],4,FALSE)</f>
        <v>0.16</v>
      </c>
      <c r="G492" s="3">
        <f>+VLOOKUP(E492,Tableau2[#All],4,FALSE)</f>
        <v>6.7400000000000002E-2</v>
      </c>
      <c r="H492" s="4">
        <f>VLOOKUP(E492,Table1[[#All],[Type TRANSPORT]:[% répartition segment 1]],2,FALSE)</f>
        <v>0.3</v>
      </c>
      <c r="I492" s="4">
        <f>VLOOKUP(E492,Tableau2[[#All],[Type TRANSPORT]:[% répartition segment 2]],2,FALSE)</f>
        <v>0.7</v>
      </c>
      <c r="J492" s="20">
        <f>Indicateur[[#This Row],[% rep S1]]*Indicateur[[#This Row],[Taux segement 1]]*Indicateur[[#This Row],[Poids T]]*Indicateur[[#This Row],[Distance en KM]]</f>
        <v>2.7402191999999999</v>
      </c>
      <c r="K492" s="20">
        <f>+Indicateur[[#This Row],[% rep S2]]*Indicateur[[#This Row],[Taux Segement 2]]*Indicateur[[#This Row],[Poids T]]*Indicateur[[#This Row],[Distance en KM]]</f>
        <v>2.693407122</v>
      </c>
      <c r="L492" s="20">
        <f>+Indicateur[[#This Row],[Bilan CO2 S2]]+Indicateur[[#This Row],[Bilan CO2 S1]]</f>
        <v>5.4336263220000003</v>
      </c>
      <c r="M492" s="21">
        <v>166</v>
      </c>
      <c r="N492" s="5" t="s">
        <v>60</v>
      </c>
      <c r="O492" s="2" t="s">
        <v>61</v>
      </c>
      <c r="P492" s="2" t="s">
        <v>62</v>
      </c>
      <c r="Q492" s="2" t="s">
        <v>10</v>
      </c>
      <c r="R492" s="2" t="s">
        <v>11</v>
      </c>
      <c r="S492" s="2">
        <v>12</v>
      </c>
      <c r="T492" s="2" t="s">
        <v>12</v>
      </c>
      <c r="U492" s="6">
        <v>380.58600000000001</v>
      </c>
      <c r="V492" s="30">
        <f>(VLOOKUP(E492,Table1[#All],4,FALSE)*VLOOKUP(E492,Table1[[#All],[Type TRANSPORT]:[% répartition segment 1]],2,FALSE)+VLOOKUP(E492,Tableau2[#All],4,FALSE)*VLOOKUP(E492,Tableau2[[#All],[Type TRANSPORT]:[% répartition segment 2]],2,FALSE))*U492*C492/1000</f>
        <v>5.4336263220000003</v>
      </c>
    </row>
    <row r="493" spans="1:22" x14ac:dyDescent="0.3">
      <c r="A493" s="2">
        <v>1427260</v>
      </c>
      <c r="B493" s="12">
        <f>+VLOOKUP(Indicateur[[#This Row],[Numero OT]],[1]Raw_data!$D:$E,2,FALSE)</f>
        <v>44503</v>
      </c>
      <c r="C493" s="2">
        <v>600</v>
      </c>
      <c r="D493" s="2">
        <f t="shared" si="7"/>
        <v>0.6</v>
      </c>
      <c r="E493" s="2" t="s">
        <v>6</v>
      </c>
      <c r="F493" s="3">
        <f>+VLOOKUP(E493,Table1[#All],4,FALSE)</f>
        <v>0.16</v>
      </c>
      <c r="G493" s="3">
        <f>+VLOOKUP(E493,Tableau2[#All],4,FALSE)</f>
        <v>6.7400000000000002E-2</v>
      </c>
      <c r="H493" s="4">
        <f>VLOOKUP(E493,Table1[[#All],[Type TRANSPORT]:[% répartition segment 1]],2,FALSE)</f>
        <v>0.3</v>
      </c>
      <c r="I493" s="4">
        <f>VLOOKUP(E493,Tableau2[[#All],[Type TRANSPORT]:[% répartition segment 2]],2,FALSE)</f>
        <v>0.7</v>
      </c>
      <c r="J493" s="20">
        <f>Indicateur[[#This Row],[% rep S1]]*Indicateur[[#This Row],[Taux segement 1]]*Indicateur[[#This Row],[Poids T]]*Indicateur[[#This Row],[Distance en KM]]</f>
        <v>17.050003199999999</v>
      </c>
      <c r="K493" s="20">
        <f>+Indicateur[[#This Row],[% rep S2]]*Indicateur[[#This Row],[Taux Segement 2]]*Indicateur[[#This Row],[Poids T]]*Indicateur[[#This Row],[Distance en KM]]</f>
        <v>16.758732311999999</v>
      </c>
      <c r="L493" s="20">
        <f>+Indicateur[[#This Row],[Bilan CO2 S2]]+Indicateur[[#This Row],[Bilan CO2 S1]]</f>
        <v>33.808735511999998</v>
      </c>
      <c r="M493" s="21">
        <v>269</v>
      </c>
      <c r="N493" s="5" t="s">
        <v>414</v>
      </c>
      <c r="O493" s="2" t="s">
        <v>93</v>
      </c>
      <c r="P493" s="2" t="s">
        <v>415</v>
      </c>
      <c r="Q493" s="2" t="s">
        <v>133</v>
      </c>
      <c r="R493" s="2" t="s">
        <v>36</v>
      </c>
      <c r="S493" s="2">
        <v>20</v>
      </c>
      <c r="T493" s="2" t="s">
        <v>134</v>
      </c>
      <c r="U493" s="6">
        <v>592.01400000000001</v>
      </c>
      <c r="V493" s="30">
        <f>(VLOOKUP(E493,Table1[#All],4,FALSE)*VLOOKUP(E493,Table1[[#All],[Type TRANSPORT]:[% répartition segment 1]],2,FALSE)+VLOOKUP(E493,Tableau2[#All],4,FALSE)*VLOOKUP(E493,Tableau2[[#All],[Type TRANSPORT]:[% répartition segment 2]],2,FALSE))*U493*C493/1000</f>
        <v>33.808735511999998</v>
      </c>
    </row>
    <row r="494" spans="1:22" x14ac:dyDescent="0.3">
      <c r="A494" s="2">
        <v>1426384</v>
      </c>
      <c r="B494" s="12">
        <f>+VLOOKUP(Indicateur[[#This Row],[Numero OT]],[1]Raw_data!$D:$E,2,FALSE)</f>
        <v>44504</v>
      </c>
      <c r="C494" s="2">
        <v>150</v>
      </c>
      <c r="D494" s="2">
        <f t="shared" si="7"/>
        <v>0.15</v>
      </c>
      <c r="E494" s="2" t="s">
        <v>6</v>
      </c>
      <c r="F494" s="3">
        <f>+VLOOKUP(E494,Table1[#All],4,FALSE)</f>
        <v>0.16</v>
      </c>
      <c r="G494" s="3">
        <f>+VLOOKUP(E494,Tableau2[#All],4,FALSE)</f>
        <v>6.7400000000000002E-2</v>
      </c>
      <c r="H494" s="4">
        <f>VLOOKUP(E494,Table1[[#All],[Type TRANSPORT]:[% répartition segment 1]],2,FALSE)</f>
        <v>0.3</v>
      </c>
      <c r="I494" s="4">
        <f>VLOOKUP(E494,Tableau2[[#All],[Type TRANSPORT]:[% répartition segment 2]],2,FALSE)</f>
        <v>0.7</v>
      </c>
      <c r="J494" s="20">
        <f>Indicateur[[#This Row],[% rep S1]]*Indicateur[[#This Row],[Taux segement 1]]*Indicateur[[#This Row],[Poids T]]*Indicateur[[#This Row],[Distance en KM]]</f>
        <v>3.8989871999999997</v>
      </c>
      <c r="K494" s="20">
        <f>+Indicateur[[#This Row],[% rep S2]]*Indicateur[[#This Row],[Taux Segement 2]]*Indicateur[[#This Row],[Poids T]]*Indicateur[[#This Row],[Distance en KM]]</f>
        <v>3.8323795019999998</v>
      </c>
      <c r="L494" s="20">
        <f>+Indicateur[[#This Row],[Bilan CO2 S2]]+Indicateur[[#This Row],[Bilan CO2 S1]]</f>
        <v>7.731366701999999</v>
      </c>
      <c r="M494" s="21">
        <v>196</v>
      </c>
      <c r="N494" s="5" t="s">
        <v>35</v>
      </c>
      <c r="O494" s="2" t="s">
        <v>36</v>
      </c>
      <c r="P494" s="2" t="s">
        <v>37</v>
      </c>
      <c r="Q494" s="2" t="s">
        <v>10</v>
      </c>
      <c r="R494" s="2" t="s">
        <v>11</v>
      </c>
      <c r="S494" s="2">
        <v>12</v>
      </c>
      <c r="T494" s="2" t="s">
        <v>12</v>
      </c>
      <c r="U494" s="6">
        <v>541.52599999999995</v>
      </c>
      <c r="V494" s="30">
        <f>(VLOOKUP(E494,Table1[#All],4,FALSE)*VLOOKUP(E494,Table1[[#All],[Type TRANSPORT]:[% répartition segment 1]],2,FALSE)+VLOOKUP(E494,Tableau2[#All],4,FALSE)*VLOOKUP(E494,Tableau2[[#All],[Type TRANSPORT]:[% répartition segment 2]],2,FALSE))*U494*C494/1000</f>
        <v>7.731366701999999</v>
      </c>
    </row>
    <row r="495" spans="1:22" x14ac:dyDescent="0.3">
      <c r="A495" s="2">
        <v>1427706</v>
      </c>
      <c r="B495" s="12">
        <f>+VLOOKUP(Indicateur[[#This Row],[Numero OT]],[1]Raw_data!$D:$E,2,FALSE)</f>
        <v>44504</v>
      </c>
      <c r="C495" s="2">
        <v>600</v>
      </c>
      <c r="D495" s="2">
        <f t="shared" si="7"/>
        <v>0.6</v>
      </c>
      <c r="E495" s="2" t="s">
        <v>6</v>
      </c>
      <c r="F495" s="3">
        <f>+VLOOKUP(E495,Table1[#All],4,FALSE)</f>
        <v>0.16</v>
      </c>
      <c r="G495" s="3">
        <f>+VLOOKUP(E495,Tableau2[#All],4,FALSE)</f>
        <v>6.7400000000000002E-2</v>
      </c>
      <c r="H495" s="4">
        <f>VLOOKUP(E495,Table1[[#All],[Type TRANSPORT]:[% répartition segment 1]],2,FALSE)</f>
        <v>0.3</v>
      </c>
      <c r="I495" s="4">
        <f>VLOOKUP(E495,Tableau2[[#All],[Type TRANSPORT]:[% répartition segment 2]],2,FALSE)</f>
        <v>0.7</v>
      </c>
      <c r="J495" s="20">
        <f>Indicateur[[#This Row],[% rep S1]]*Indicateur[[#This Row],[Taux segement 1]]*Indicateur[[#This Row],[Poids T]]*Indicateur[[#This Row],[Distance en KM]]</f>
        <v>8.0207136000000006</v>
      </c>
      <c r="K495" s="20">
        <f>+Indicateur[[#This Row],[% rep S2]]*Indicateur[[#This Row],[Taux Segement 2]]*Indicateur[[#This Row],[Poids T]]*Indicateur[[#This Row],[Distance en KM]]</f>
        <v>7.8836930760000001</v>
      </c>
      <c r="L495" s="20">
        <f>+Indicateur[[#This Row],[Bilan CO2 S2]]+Indicateur[[#This Row],[Bilan CO2 S1]]</f>
        <v>15.904406676000001</v>
      </c>
      <c r="M495" s="21">
        <v>230</v>
      </c>
      <c r="N495" s="5" t="s">
        <v>168</v>
      </c>
      <c r="O495" s="2" t="s">
        <v>151</v>
      </c>
      <c r="P495" s="2" t="s">
        <v>169</v>
      </c>
      <c r="Q495" s="2" t="s">
        <v>10</v>
      </c>
      <c r="R495" s="2" t="s">
        <v>11</v>
      </c>
      <c r="S495" s="2">
        <v>12</v>
      </c>
      <c r="T495" s="2" t="s">
        <v>12</v>
      </c>
      <c r="U495" s="6">
        <v>278.49700000000001</v>
      </c>
      <c r="V495" s="30">
        <f>(VLOOKUP(E495,Table1[#All],4,FALSE)*VLOOKUP(E495,Table1[[#All],[Type TRANSPORT]:[% répartition segment 1]],2,FALSE)+VLOOKUP(E495,Tableau2[#All],4,FALSE)*VLOOKUP(E495,Tableau2[[#All],[Type TRANSPORT]:[% répartition segment 2]],2,FALSE))*U495*C495/1000</f>
        <v>15.904406676000001</v>
      </c>
    </row>
    <row r="496" spans="1:22" x14ac:dyDescent="0.3">
      <c r="A496" s="2">
        <v>1427239</v>
      </c>
      <c r="B496" s="12">
        <f>+VLOOKUP(Indicateur[[#This Row],[Numero OT]],[1]Raw_data!$D:$E,2,FALSE)</f>
        <v>44504</v>
      </c>
      <c r="C496" s="2">
        <v>90</v>
      </c>
      <c r="D496" s="2">
        <f t="shared" si="7"/>
        <v>0.09</v>
      </c>
      <c r="E496" s="2" t="s">
        <v>13</v>
      </c>
      <c r="F496" s="3">
        <f>+VLOOKUP(E496,Table1[#All],4,FALSE)</f>
        <v>0.24099999999999999</v>
      </c>
      <c r="G496" s="3">
        <v>0.24099999999999999</v>
      </c>
      <c r="H496" s="4">
        <f>VLOOKUP(E496,Table1[[#All],[Type TRANSPORT]:[% répartition segment 1]],2,FALSE)</f>
        <v>1</v>
      </c>
      <c r="I496" s="4">
        <f>VLOOKUP(E496,Tableau2[[#All],[Type TRANSPORT]:[% répartition segment 2]],2,FALSE)</f>
        <v>0</v>
      </c>
      <c r="J496" s="20">
        <f>Indicateur[[#This Row],[% rep S1]]*Indicateur[[#This Row],[Taux segement 1]]*Indicateur[[#This Row],[Poids T]]*Indicateur[[#This Row],[Distance en KM]]</f>
        <v>1.6213058099999997</v>
      </c>
      <c r="K496" s="20">
        <f>+Indicateur[[#This Row],[% rep S2]]*Indicateur[[#This Row],[Taux Segement 2]]*Indicateur[[#This Row],[Poids T]]*Indicateur[[#This Row],[Distance en KM]]</f>
        <v>0</v>
      </c>
      <c r="L496" s="20">
        <f>+Indicateur[[#This Row],[Bilan CO2 S2]]+Indicateur[[#This Row],[Bilan CO2 S1]]</f>
        <v>1.6213058099999997</v>
      </c>
      <c r="M496" s="21">
        <v>50</v>
      </c>
      <c r="N496" s="5" t="s">
        <v>214</v>
      </c>
      <c r="O496" s="2" t="s">
        <v>11</v>
      </c>
      <c r="P496" s="2" t="s">
        <v>215</v>
      </c>
      <c r="Q496" s="2" t="s">
        <v>238</v>
      </c>
      <c r="R496" s="2" t="s">
        <v>239</v>
      </c>
      <c r="S496" s="2">
        <v>19</v>
      </c>
      <c r="T496" s="2" t="s">
        <v>240</v>
      </c>
      <c r="U496" s="6">
        <v>74.748999999999995</v>
      </c>
      <c r="V496" s="30">
        <f>(VLOOKUP(E496,Table1[#All],4,FALSE)*VLOOKUP(E496,Table1[[#All],[Type TRANSPORT]:[% répartition segment 1]],2,FALSE)+VLOOKUP(E496,Tableau2[#All],4,FALSE)*VLOOKUP(E496,Tableau2[[#All],[Type TRANSPORT]:[% répartition segment 2]],2,FALSE))*U496*C496/1000</f>
        <v>1.6213058099999995</v>
      </c>
    </row>
    <row r="497" spans="1:22" x14ac:dyDescent="0.3">
      <c r="A497" s="2">
        <v>1429288</v>
      </c>
      <c r="B497" s="12">
        <f>+VLOOKUP(Indicateur[[#This Row],[Numero OT]],[1]Raw_data!$D:$E,2,FALSE)</f>
        <v>44509</v>
      </c>
      <c r="C497" s="2">
        <v>150</v>
      </c>
      <c r="D497" s="2">
        <f t="shared" si="7"/>
        <v>0.15</v>
      </c>
      <c r="E497" s="2" t="s">
        <v>6</v>
      </c>
      <c r="F497" s="3">
        <f>+VLOOKUP(E497,Table1[#All],4,FALSE)</f>
        <v>0.16</v>
      </c>
      <c r="G497" s="3">
        <f>+VLOOKUP(E497,Tableau2[#All],4,FALSE)</f>
        <v>6.7400000000000002E-2</v>
      </c>
      <c r="H497" s="4">
        <f>VLOOKUP(E497,Table1[[#All],[Type TRANSPORT]:[% répartition segment 1]],2,FALSE)</f>
        <v>0.3</v>
      </c>
      <c r="I497" s="4">
        <f>VLOOKUP(E497,Tableau2[[#All],[Type TRANSPORT]:[% répartition segment 2]],2,FALSE)</f>
        <v>0.7</v>
      </c>
      <c r="J497" s="20">
        <f>Indicateur[[#This Row],[% rep S1]]*Indicateur[[#This Row],[Taux segement 1]]*Indicateur[[#This Row],[Poids T]]*Indicateur[[#This Row],[Distance en KM]]</f>
        <v>2.7402191999999999</v>
      </c>
      <c r="K497" s="20">
        <f>+Indicateur[[#This Row],[% rep S2]]*Indicateur[[#This Row],[Taux Segement 2]]*Indicateur[[#This Row],[Poids T]]*Indicateur[[#This Row],[Distance en KM]]</f>
        <v>2.693407122</v>
      </c>
      <c r="L497" s="20">
        <f>+Indicateur[[#This Row],[Bilan CO2 S2]]+Indicateur[[#This Row],[Bilan CO2 S1]]</f>
        <v>5.4336263220000003</v>
      </c>
      <c r="M497" s="21">
        <v>166</v>
      </c>
      <c r="N497" s="5" t="s">
        <v>60</v>
      </c>
      <c r="O497" s="2" t="s">
        <v>61</v>
      </c>
      <c r="P497" s="2" t="s">
        <v>62</v>
      </c>
      <c r="Q497" s="2" t="s">
        <v>10</v>
      </c>
      <c r="R497" s="2" t="s">
        <v>11</v>
      </c>
      <c r="S497" s="2">
        <v>12</v>
      </c>
      <c r="T497" s="2" t="s">
        <v>12</v>
      </c>
      <c r="U497" s="6">
        <v>380.58600000000001</v>
      </c>
      <c r="V497" s="30">
        <f>(VLOOKUP(E497,Table1[#All],4,FALSE)*VLOOKUP(E497,Table1[[#All],[Type TRANSPORT]:[% répartition segment 1]],2,FALSE)+VLOOKUP(E497,Tableau2[#All],4,FALSE)*VLOOKUP(E497,Tableau2[[#All],[Type TRANSPORT]:[% répartition segment 2]],2,FALSE))*U497*C497/1000</f>
        <v>5.4336263220000003</v>
      </c>
    </row>
    <row r="498" spans="1:22" x14ac:dyDescent="0.3">
      <c r="A498" s="2">
        <v>1429095</v>
      </c>
      <c r="B498" s="12">
        <f>+VLOOKUP(Indicateur[[#This Row],[Numero OT]],[1]Raw_data!$D:$E,2,FALSE)</f>
        <v>44509</v>
      </c>
      <c r="C498" s="2">
        <v>150</v>
      </c>
      <c r="D498" s="2">
        <f t="shared" si="7"/>
        <v>0.15</v>
      </c>
      <c r="E498" s="2" t="s">
        <v>6</v>
      </c>
      <c r="F498" s="3">
        <f>+VLOOKUP(E498,Table1[#All],4,FALSE)</f>
        <v>0.16</v>
      </c>
      <c r="G498" s="3">
        <f>+VLOOKUP(E498,Tableau2[#All],4,FALSE)</f>
        <v>6.7400000000000002E-2</v>
      </c>
      <c r="H498" s="4">
        <f>VLOOKUP(E498,Table1[[#All],[Type TRANSPORT]:[% répartition segment 1]],2,FALSE)</f>
        <v>0.3</v>
      </c>
      <c r="I498" s="4">
        <f>VLOOKUP(E498,Tableau2[[#All],[Type TRANSPORT]:[% répartition segment 2]],2,FALSE)</f>
        <v>0.7</v>
      </c>
      <c r="J498" s="20">
        <f>Indicateur[[#This Row],[% rep S1]]*Indicateur[[#This Row],[Taux segement 1]]*Indicateur[[#This Row],[Poids T]]*Indicateur[[#This Row],[Distance en KM]]</f>
        <v>3.6273384000000002</v>
      </c>
      <c r="K498" s="20">
        <f>+Indicateur[[#This Row],[% rep S2]]*Indicateur[[#This Row],[Taux Segement 2]]*Indicateur[[#This Row],[Poids T]]*Indicateur[[#This Row],[Distance en KM]]</f>
        <v>3.5653713690000002</v>
      </c>
      <c r="L498" s="20">
        <f>+Indicateur[[#This Row],[Bilan CO2 S2]]+Indicateur[[#This Row],[Bilan CO2 S1]]</f>
        <v>7.1927097690000004</v>
      </c>
      <c r="M498" s="21">
        <v>100</v>
      </c>
      <c r="N498" s="5" t="s">
        <v>125</v>
      </c>
      <c r="O498" s="2" t="s">
        <v>126</v>
      </c>
      <c r="P498" s="2" t="s">
        <v>127</v>
      </c>
      <c r="Q498" s="2" t="s">
        <v>104</v>
      </c>
      <c r="R498" s="2" t="s">
        <v>24</v>
      </c>
      <c r="S498" s="2">
        <v>12</v>
      </c>
      <c r="T498" s="2" t="s">
        <v>105</v>
      </c>
      <c r="U498" s="6">
        <v>503.79700000000003</v>
      </c>
      <c r="V498" s="30">
        <f>(VLOOKUP(E498,Table1[#All],4,FALSE)*VLOOKUP(E498,Table1[[#All],[Type TRANSPORT]:[% répartition segment 1]],2,FALSE)+VLOOKUP(E498,Tableau2[#All],4,FALSE)*VLOOKUP(E498,Tableau2[[#All],[Type TRANSPORT]:[% répartition segment 2]],2,FALSE))*U498*C498/1000</f>
        <v>7.1927097690000004</v>
      </c>
    </row>
    <row r="499" spans="1:22" x14ac:dyDescent="0.3">
      <c r="A499" s="2">
        <v>1429091</v>
      </c>
      <c r="B499" s="12">
        <f>+VLOOKUP(Indicateur[[#This Row],[Numero OT]],[1]Raw_data!$D:$E,2,FALSE)</f>
        <v>44509</v>
      </c>
      <c r="C499" s="2">
        <v>150</v>
      </c>
      <c r="D499" s="2">
        <f t="shared" si="7"/>
        <v>0.15</v>
      </c>
      <c r="E499" s="2" t="s">
        <v>6</v>
      </c>
      <c r="F499" s="3">
        <f>+VLOOKUP(E499,Table1[#All],4,FALSE)</f>
        <v>0.16</v>
      </c>
      <c r="G499" s="3">
        <f>+VLOOKUP(E499,Tableau2[#All],4,FALSE)</f>
        <v>6.7400000000000002E-2</v>
      </c>
      <c r="H499" s="4">
        <f>VLOOKUP(E499,Table1[[#All],[Type TRANSPORT]:[% répartition segment 1]],2,FALSE)</f>
        <v>0.3</v>
      </c>
      <c r="I499" s="4">
        <f>VLOOKUP(E499,Tableau2[[#All],[Type TRANSPORT]:[% répartition segment 2]],2,FALSE)</f>
        <v>0.7</v>
      </c>
      <c r="J499" s="20">
        <f>Indicateur[[#This Row],[% rep S1]]*Indicateur[[#This Row],[Taux segement 1]]*Indicateur[[#This Row],[Poids T]]*Indicateur[[#This Row],[Distance en KM]]</f>
        <v>4.1881319999999995</v>
      </c>
      <c r="K499" s="20">
        <f>+Indicateur[[#This Row],[% rep S2]]*Indicateur[[#This Row],[Taux Segement 2]]*Indicateur[[#This Row],[Poids T]]*Indicateur[[#This Row],[Distance en KM]]</f>
        <v>4.1165847449999999</v>
      </c>
      <c r="L499" s="20">
        <f>+Indicateur[[#This Row],[Bilan CO2 S2]]+Indicateur[[#This Row],[Bilan CO2 S1]]</f>
        <v>8.3047167450000003</v>
      </c>
      <c r="M499" s="21">
        <v>130</v>
      </c>
      <c r="N499" s="5" t="s">
        <v>125</v>
      </c>
      <c r="O499" s="2" t="s">
        <v>126</v>
      </c>
      <c r="P499" s="2" t="s">
        <v>127</v>
      </c>
      <c r="Q499" s="2" t="s">
        <v>128</v>
      </c>
      <c r="R499" s="2" t="s">
        <v>61</v>
      </c>
      <c r="S499" s="2">
        <v>20</v>
      </c>
      <c r="T499" s="2" t="s">
        <v>129</v>
      </c>
      <c r="U499" s="6">
        <v>581.68499999999995</v>
      </c>
      <c r="V499" s="30">
        <f>(VLOOKUP(E499,Table1[#All],4,FALSE)*VLOOKUP(E499,Table1[[#All],[Type TRANSPORT]:[% répartition segment 1]],2,FALSE)+VLOOKUP(E499,Tableau2[#All],4,FALSE)*VLOOKUP(E499,Tableau2[[#All],[Type TRANSPORT]:[% répartition segment 2]],2,FALSE))*U499*C499/1000</f>
        <v>8.3047167450000003</v>
      </c>
    </row>
    <row r="500" spans="1:22" x14ac:dyDescent="0.3">
      <c r="A500" s="2">
        <v>1429283</v>
      </c>
      <c r="B500" s="12">
        <f>+VLOOKUP(Indicateur[[#This Row],[Numero OT]],[1]Raw_data!$D:$E,2,FALSE)</f>
        <v>44509</v>
      </c>
      <c r="C500" s="2">
        <v>600</v>
      </c>
      <c r="D500" s="2">
        <f t="shared" si="7"/>
        <v>0.6</v>
      </c>
      <c r="E500" s="2" t="s">
        <v>6</v>
      </c>
      <c r="F500" s="3">
        <f>+VLOOKUP(E500,Table1[#All],4,FALSE)</f>
        <v>0.16</v>
      </c>
      <c r="G500" s="3">
        <f>+VLOOKUP(E500,Tableau2[#All],4,FALSE)</f>
        <v>6.7400000000000002E-2</v>
      </c>
      <c r="H500" s="4">
        <f>VLOOKUP(E500,Table1[[#All],[Type TRANSPORT]:[% répartition segment 1]],2,FALSE)</f>
        <v>0.3</v>
      </c>
      <c r="I500" s="4">
        <f>VLOOKUP(E500,Tableau2[[#All],[Type TRANSPORT]:[% répartition segment 2]],2,FALSE)</f>
        <v>0.7</v>
      </c>
      <c r="J500" s="20">
        <f>Indicateur[[#This Row],[% rep S1]]*Indicateur[[#This Row],[Taux segement 1]]*Indicateur[[#This Row],[Poids T]]*Indicateur[[#This Row],[Distance en KM]]</f>
        <v>0.58515840000000008</v>
      </c>
      <c r="K500" s="20">
        <f>+Indicateur[[#This Row],[% rep S2]]*Indicateur[[#This Row],[Taux Segement 2]]*Indicateur[[#This Row],[Poids T]]*Indicateur[[#This Row],[Distance en KM]]</f>
        <v>0.57516194399999998</v>
      </c>
      <c r="L500" s="20">
        <f>+Indicateur[[#This Row],[Bilan CO2 S2]]+Indicateur[[#This Row],[Bilan CO2 S1]]</f>
        <v>1.1603203440000001</v>
      </c>
      <c r="M500" s="21">
        <v>258</v>
      </c>
      <c r="N500" s="5" t="s">
        <v>125</v>
      </c>
      <c r="O500" s="2" t="s">
        <v>126</v>
      </c>
      <c r="P500" s="2" t="s">
        <v>127</v>
      </c>
      <c r="Q500" s="2" t="s">
        <v>26</v>
      </c>
      <c r="R500" s="2" t="s">
        <v>27</v>
      </c>
      <c r="S500" s="2">
        <v>12</v>
      </c>
      <c r="T500" s="2" t="s">
        <v>28</v>
      </c>
      <c r="U500" s="6">
        <v>20.318000000000001</v>
      </c>
      <c r="V500" s="30">
        <f>(VLOOKUP(E500,Table1[#All],4,FALSE)*VLOOKUP(E500,Table1[[#All],[Type TRANSPORT]:[% répartition segment 1]],2,FALSE)+VLOOKUP(E500,Tableau2[#All],4,FALSE)*VLOOKUP(E500,Tableau2[[#All],[Type TRANSPORT]:[% répartition segment 2]],2,FALSE))*U500*C500/1000</f>
        <v>1.1603203440000001</v>
      </c>
    </row>
    <row r="501" spans="1:22" x14ac:dyDescent="0.3">
      <c r="A501" s="2">
        <v>1430055</v>
      </c>
      <c r="B501" s="12">
        <f>+VLOOKUP(Indicateur[[#This Row],[Numero OT]],[1]Raw_data!$D:$E,2,FALSE)</f>
        <v>44510</v>
      </c>
      <c r="C501" s="2">
        <v>1600</v>
      </c>
      <c r="D501" s="2">
        <f t="shared" si="7"/>
        <v>1.6</v>
      </c>
      <c r="E501" s="2" t="s">
        <v>47</v>
      </c>
      <c r="F501" s="3">
        <f>+VLOOKUP(E501,Table1[#All],4,FALSE)</f>
        <v>6.7400000000000002E-2</v>
      </c>
      <c r="G501" s="3">
        <v>6.7400000000000002E-2</v>
      </c>
      <c r="H501" s="4">
        <f>VLOOKUP(E501,Table1[[#All],[Type TRANSPORT]:[% répartition segment 1]],2,FALSE)</f>
        <v>1</v>
      </c>
      <c r="I501" s="4">
        <f>VLOOKUP(E501,Tableau2[[#All],[Type TRANSPORT]:[% répartition segment 2]],2,FALSE)</f>
        <v>0</v>
      </c>
      <c r="J501" s="20">
        <f>Indicateur[[#This Row],[% rep S1]]*Indicateur[[#This Row],[Taux segement 1]]*Indicateur[[#This Row],[Poids T]]*Indicateur[[#This Row],[Distance en KM]]</f>
        <v>28.723507520000002</v>
      </c>
      <c r="K501" s="20">
        <f>+Indicateur[[#This Row],[% rep S2]]*Indicateur[[#This Row],[Taux Segement 2]]*Indicateur[[#This Row],[Poids T]]*Indicateur[[#This Row],[Distance en KM]]</f>
        <v>0</v>
      </c>
      <c r="L501" s="20">
        <f>+Indicateur[[#This Row],[Bilan CO2 S2]]+Indicateur[[#This Row],[Bilan CO2 S1]]</f>
        <v>28.723507520000002</v>
      </c>
      <c r="M501" s="21">
        <v>375</v>
      </c>
      <c r="N501" s="5" t="s">
        <v>78</v>
      </c>
      <c r="O501" s="2" t="s">
        <v>27</v>
      </c>
      <c r="P501" s="2" t="s">
        <v>79</v>
      </c>
      <c r="Q501" s="2" t="s">
        <v>10</v>
      </c>
      <c r="R501" s="2" t="s">
        <v>11</v>
      </c>
      <c r="S501" s="2">
        <v>12</v>
      </c>
      <c r="T501" s="2" t="s">
        <v>12</v>
      </c>
      <c r="U501" s="6">
        <v>266.35300000000001</v>
      </c>
      <c r="V501" s="30">
        <f>(VLOOKUP(E501,Table1[#All],4,FALSE)*VLOOKUP(E501,Table1[[#All],[Type TRANSPORT]:[% répartition segment 1]],2,FALSE)+VLOOKUP(E501,Tableau2[#All],4,FALSE)*VLOOKUP(E501,Tableau2[[#All],[Type TRANSPORT]:[% répartition segment 2]],2,FALSE))*U501*C501/1000</f>
        <v>28.723507520000002</v>
      </c>
    </row>
    <row r="502" spans="1:22" x14ac:dyDescent="0.3">
      <c r="A502" s="2">
        <v>1431050</v>
      </c>
      <c r="B502" s="12">
        <f>+VLOOKUP(Indicateur[[#This Row],[Numero OT]],[1]Raw_data!$D:$E,2,FALSE)</f>
        <v>44512</v>
      </c>
      <c r="C502" s="2">
        <v>300</v>
      </c>
      <c r="D502" s="2">
        <f t="shared" si="7"/>
        <v>0.3</v>
      </c>
      <c r="E502" s="2" t="s">
        <v>19</v>
      </c>
      <c r="F502" s="3">
        <f>+VLOOKUP(E502,Table1[#All],4,FALSE)</f>
        <v>0.16</v>
      </c>
      <c r="G502" s="3">
        <f>+VLOOKUP(E502,Tableau2[#All],4,FALSE)</f>
        <v>6.7400000000000002E-2</v>
      </c>
      <c r="H502" s="4">
        <f>VLOOKUP(E502,Table1[[#All],[Type TRANSPORT]:[% répartition segment 1]],2,FALSE)</f>
        <v>0.3</v>
      </c>
      <c r="I502" s="4">
        <f>VLOOKUP(E502,Tableau2[[#All],[Type TRANSPORT]:[% répartition segment 2]],2,FALSE)</f>
        <v>0.7</v>
      </c>
      <c r="J502" s="20">
        <f>Indicateur[[#This Row],[% rep S1]]*Indicateur[[#This Row],[Taux segement 1]]*Indicateur[[#This Row],[Poids T]]*Indicateur[[#This Row],[Distance en KM]]</f>
        <v>7.4372256000000005</v>
      </c>
      <c r="K502" s="20">
        <f>+Indicateur[[#This Row],[% rep S2]]*Indicateur[[#This Row],[Taux Segement 2]]*Indicateur[[#This Row],[Poids T]]*Indicateur[[#This Row],[Distance en KM]]</f>
        <v>7.3101729960000004</v>
      </c>
      <c r="L502" s="20">
        <f>+Indicateur[[#This Row],[Bilan CO2 S2]]+Indicateur[[#This Row],[Bilan CO2 S1]]</f>
        <v>14.747398596</v>
      </c>
      <c r="M502" s="21">
        <v>253</v>
      </c>
      <c r="N502" s="5" t="s">
        <v>175</v>
      </c>
      <c r="O502" s="2" t="s">
        <v>154</v>
      </c>
      <c r="P502" s="2" t="s">
        <v>174</v>
      </c>
      <c r="Q502" s="2" t="s">
        <v>10</v>
      </c>
      <c r="R502" s="2" t="s">
        <v>11</v>
      </c>
      <c r="S502" s="2">
        <v>12</v>
      </c>
      <c r="T502" s="2" t="s">
        <v>12</v>
      </c>
      <c r="U502" s="6">
        <v>516.47400000000005</v>
      </c>
      <c r="V502" s="30">
        <f>(VLOOKUP(E502,Table1[#All],4,FALSE)*VLOOKUP(E502,Table1[[#All],[Type TRANSPORT]:[% répartition segment 1]],2,FALSE)+VLOOKUP(E502,Tableau2[#All],4,FALSE)*VLOOKUP(E502,Tableau2[[#All],[Type TRANSPORT]:[% répartition segment 2]],2,FALSE))*U502*C502/1000</f>
        <v>14.747398596</v>
      </c>
    </row>
    <row r="503" spans="1:22" x14ac:dyDescent="0.3">
      <c r="A503" s="2">
        <v>1430557</v>
      </c>
      <c r="B503" s="12">
        <f>+VLOOKUP(Indicateur[[#This Row],[Numero OT]],[1]Raw_data!$D:$E,2,FALSE)</f>
        <v>44515</v>
      </c>
      <c r="C503" s="2">
        <v>300</v>
      </c>
      <c r="D503" s="2">
        <f t="shared" si="7"/>
        <v>0.3</v>
      </c>
      <c r="E503" s="2" t="s">
        <v>19</v>
      </c>
      <c r="F503" s="3">
        <f>+VLOOKUP(E503,Table1[#All],4,FALSE)</f>
        <v>0.16</v>
      </c>
      <c r="G503" s="3">
        <f>+VLOOKUP(E503,Tableau2[#All],4,FALSE)</f>
        <v>6.7400000000000002E-2</v>
      </c>
      <c r="H503" s="4">
        <f>VLOOKUP(E503,Table1[[#All],[Type TRANSPORT]:[% répartition segment 1]],2,FALSE)</f>
        <v>0.3</v>
      </c>
      <c r="I503" s="4">
        <f>VLOOKUP(E503,Tableau2[[#All],[Type TRANSPORT]:[% répartition segment 2]],2,FALSE)</f>
        <v>0.7</v>
      </c>
      <c r="J503" s="20">
        <f>Indicateur[[#This Row],[% rep S1]]*Indicateur[[#This Row],[Taux segement 1]]*Indicateur[[#This Row],[Poids T]]*Indicateur[[#This Row],[Distance en KM]]</f>
        <v>4.0052879999999993</v>
      </c>
      <c r="K503" s="20">
        <f>+Indicateur[[#This Row],[% rep S2]]*Indicateur[[#This Row],[Taux Segement 2]]*Indicateur[[#This Row],[Poids T]]*Indicateur[[#This Row],[Distance en KM]]</f>
        <v>3.9368643299999997</v>
      </c>
      <c r="L503" s="20">
        <f>+Indicateur[[#This Row],[Bilan CO2 S2]]+Indicateur[[#This Row],[Bilan CO2 S1]]</f>
        <v>7.942152329999999</v>
      </c>
      <c r="M503" s="21">
        <v>158</v>
      </c>
      <c r="N503" s="5" t="s">
        <v>23</v>
      </c>
      <c r="O503" s="2" t="s">
        <v>24</v>
      </c>
      <c r="P503" s="2" t="s">
        <v>25</v>
      </c>
      <c r="Q503" s="2" t="s">
        <v>10</v>
      </c>
      <c r="R503" s="2" t="s">
        <v>11</v>
      </c>
      <c r="S503" s="2">
        <v>12</v>
      </c>
      <c r="T503" s="2" t="s">
        <v>12</v>
      </c>
      <c r="U503" s="6">
        <v>278.14499999999998</v>
      </c>
      <c r="V503" s="30">
        <f>(VLOOKUP(E503,Table1[#All],4,FALSE)*VLOOKUP(E503,Table1[[#All],[Type TRANSPORT]:[% répartition segment 1]],2,FALSE)+VLOOKUP(E503,Tableau2[#All],4,FALSE)*VLOOKUP(E503,Tableau2[[#All],[Type TRANSPORT]:[% répartition segment 2]],2,FALSE))*U503*C503/1000</f>
        <v>7.942152329999999</v>
      </c>
    </row>
    <row r="504" spans="1:22" x14ac:dyDescent="0.3">
      <c r="A504" s="2">
        <v>1431059</v>
      </c>
      <c r="B504" s="12">
        <f>+VLOOKUP(Indicateur[[#This Row],[Numero OT]],[1]Raw_data!$D:$E,2,FALSE)</f>
        <v>44515</v>
      </c>
      <c r="C504" s="2">
        <v>150</v>
      </c>
      <c r="D504" s="2">
        <f t="shared" si="7"/>
        <v>0.15</v>
      </c>
      <c r="E504" s="2" t="s">
        <v>6</v>
      </c>
      <c r="F504" s="3">
        <f>+VLOOKUP(E504,Table1[#All],4,FALSE)</f>
        <v>0.16</v>
      </c>
      <c r="G504" s="3">
        <f>+VLOOKUP(E504,Tableau2[#All],4,FALSE)</f>
        <v>6.7400000000000002E-2</v>
      </c>
      <c r="H504" s="4">
        <f>VLOOKUP(E504,Table1[[#All],[Type TRANSPORT]:[% répartition segment 1]],2,FALSE)</f>
        <v>0.3</v>
      </c>
      <c r="I504" s="4">
        <f>VLOOKUP(E504,Tableau2[[#All],[Type TRANSPORT]:[% répartition segment 2]],2,FALSE)</f>
        <v>0.7</v>
      </c>
      <c r="J504" s="20">
        <f>Indicateur[[#This Row],[% rep S1]]*Indicateur[[#This Row],[Taux segement 1]]*Indicateur[[#This Row],[Poids T]]*Indicateur[[#This Row],[Distance en KM]]</f>
        <v>2.7402191999999999</v>
      </c>
      <c r="K504" s="20">
        <f>+Indicateur[[#This Row],[% rep S2]]*Indicateur[[#This Row],[Taux Segement 2]]*Indicateur[[#This Row],[Poids T]]*Indicateur[[#This Row],[Distance en KM]]</f>
        <v>2.693407122</v>
      </c>
      <c r="L504" s="20">
        <f>+Indicateur[[#This Row],[Bilan CO2 S2]]+Indicateur[[#This Row],[Bilan CO2 S1]]</f>
        <v>5.4336263220000003</v>
      </c>
      <c r="M504" s="21">
        <v>166</v>
      </c>
      <c r="N504" s="5" t="s">
        <v>60</v>
      </c>
      <c r="O504" s="2" t="s">
        <v>61</v>
      </c>
      <c r="P504" s="2" t="s">
        <v>62</v>
      </c>
      <c r="Q504" s="2" t="s">
        <v>10</v>
      </c>
      <c r="R504" s="2" t="s">
        <v>11</v>
      </c>
      <c r="S504" s="2">
        <v>12</v>
      </c>
      <c r="T504" s="2" t="s">
        <v>12</v>
      </c>
      <c r="U504" s="6">
        <v>380.58600000000001</v>
      </c>
      <c r="V504" s="30">
        <f>(VLOOKUP(E504,Table1[#All],4,FALSE)*VLOOKUP(E504,Table1[[#All],[Type TRANSPORT]:[% répartition segment 1]],2,FALSE)+VLOOKUP(E504,Tableau2[#All],4,FALSE)*VLOOKUP(E504,Tableau2[[#All],[Type TRANSPORT]:[% répartition segment 2]],2,FALSE))*U504*C504/1000</f>
        <v>5.4336263220000003</v>
      </c>
    </row>
    <row r="505" spans="1:22" x14ac:dyDescent="0.3">
      <c r="A505" s="2">
        <v>1431027</v>
      </c>
      <c r="B505" s="12">
        <f>+VLOOKUP(Indicateur[[#This Row],[Numero OT]],[1]Raw_data!$D:$E,2,FALSE)</f>
        <v>44516</v>
      </c>
      <c r="C505" s="2">
        <v>200</v>
      </c>
      <c r="D505" s="2">
        <f t="shared" si="7"/>
        <v>0.2</v>
      </c>
      <c r="E505" s="2" t="s">
        <v>19</v>
      </c>
      <c r="F505" s="3">
        <f>+VLOOKUP(E505,Table1[#All],4,FALSE)</f>
        <v>0.16</v>
      </c>
      <c r="G505" s="3">
        <f>+VLOOKUP(E505,Tableau2[#All],4,FALSE)</f>
        <v>6.7400000000000002E-2</v>
      </c>
      <c r="H505" s="4">
        <f>VLOOKUP(E505,Table1[[#All],[Type TRANSPORT]:[% répartition segment 1]],2,FALSE)</f>
        <v>0.3</v>
      </c>
      <c r="I505" s="4">
        <f>VLOOKUP(E505,Tableau2[[#All],[Type TRANSPORT]:[% répartition segment 2]],2,FALSE)</f>
        <v>0.7</v>
      </c>
      <c r="J505" s="20">
        <f>Indicateur[[#This Row],[% rep S1]]*Indicateur[[#This Row],[Taux segement 1]]*Indicateur[[#This Row],[Poids T]]*Indicateur[[#This Row],[Distance en KM]]</f>
        <v>4.9978752000000002</v>
      </c>
      <c r="K505" s="20">
        <f>+Indicateur[[#This Row],[% rep S2]]*Indicateur[[#This Row],[Taux Segement 2]]*Indicateur[[#This Row],[Poids T]]*Indicateur[[#This Row],[Distance en KM]]</f>
        <v>4.9124948319999993</v>
      </c>
      <c r="L505" s="20">
        <f>+Indicateur[[#This Row],[Bilan CO2 S2]]+Indicateur[[#This Row],[Bilan CO2 S1]]</f>
        <v>9.9103700319999994</v>
      </c>
      <c r="M505" s="21">
        <v>170</v>
      </c>
      <c r="N505" s="5" t="s">
        <v>23</v>
      </c>
      <c r="O505" s="2" t="s">
        <v>24</v>
      </c>
      <c r="P505" s="2" t="s">
        <v>25</v>
      </c>
      <c r="Q505" s="2" t="s">
        <v>26</v>
      </c>
      <c r="R505" s="2" t="s">
        <v>27</v>
      </c>
      <c r="S505" s="2">
        <v>12</v>
      </c>
      <c r="T505" s="2" t="s">
        <v>28</v>
      </c>
      <c r="U505" s="6">
        <v>520.61199999999997</v>
      </c>
      <c r="V505" s="30">
        <f>(VLOOKUP(E505,Table1[#All],4,FALSE)*VLOOKUP(E505,Table1[[#All],[Type TRANSPORT]:[% répartition segment 1]],2,FALSE)+VLOOKUP(E505,Tableau2[#All],4,FALSE)*VLOOKUP(E505,Tableau2[[#All],[Type TRANSPORT]:[% répartition segment 2]],2,FALSE))*U505*C505/1000</f>
        <v>9.9103700319999994</v>
      </c>
    </row>
    <row r="506" spans="1:22" x14ac:dyDescent="0.3">
      <c r="A506" s="2">
        <v>1430499</v>
      </c>
      <c r="B506" s="12">
        <f>+VLOOKUP(Indicateur[[#This Row],[Numero OT]],[1]Raw_data!$D:$E,2,FALSE)</f>
        <v>44516</v>
      </c>
      <c r="C506" s="2">
        <v>200</v>
      </c>
      <c r="D506" s="2">
        <f t="shared" si="7"/>
        <v>0.2</v>
      </c>
      <c r="E506" s="2" t="s">
        <v>6</v>
      </c>
      <c r="F506" s="3">
        <f>+VLOOKUP(E506,Table1[#All],4,FALSE)</f>
        <v>0.16</v>
      </c>
      <c r="G506" s="3">
        <f>+VLOOKUP(E506,Tableau2[#All],4,FALSE)</f>
        <v>6.7400000000000002E-2</v>
      </c>
      <c r="H506" s="4">
        <f>VLOOKUP(E506,Table1[[#All],[Type TRANSPORT]:[% répartition segment 1]],2,FALSE)</f>
        <v>0.3</v>
      </c>
      <c r="I506" s="4">
        <f>VLOOKUP(E506,Tableau2[[#All],[Type TRANSPORT]:[% répartition segment 2]],2,FALSE)</f>
        <v>0.7</v>
      </c>
      <c r="J506" s="20">
        <f>Indicateur[[#This Row],[% rep S1]]*Indicateur[[#This Row],[Taux segement 1]]*Indicateur[[#This Row],[Poids T]]*Indicateur[[#This Row],[Distance en KM]]</f>
        <v>2.3158368000000005</v>
      </c>
      <c r="K506" s="20">
        <f>+Indicateur[[#This Row],[% rep S2]]*Indicateur[[#This Row],[Taux Segement 2]]*Indicateur[[#This Row],[Poids T]]*Indicateur[[#This Row],[Distance en KM]]</f>
        <v>2.2762745880000002</v>
      </c>
      <c r="L506" s="20">
        <f>+Indicateur[[#This Row],[Bilan CO2 S2]]+Indicateur[[#This Row],[Bilan CO2 S1]]</f>
        <v>4.5921113880000011</v>
      </c>
      <c r="M506" s="21">
        <v>158</v>
      </c>
      <c r="N506" s="5" t="s">
        <v>146</v>
      </c>
      <c r="O506" s="2" t="s">
        <v>30</v>
      </c>
      <c r="P506" s="2" t="s">
        <v>147</v>
      </c>
      <c r="Q506" s="2" t="s">
        <v>135</v>
      </c>
      <c r="R506" s="2" t="s">
        <v>136</v>
      </c>
      <c r="S506" s="2">
        <v>20</v>
      </c>
      <c r="T506" s="2" t="s">
        <v>137</v>
      </c>
      <c r="U506" s="6">
        <v>241.233</v>
      </c>
      <c r="V506" s="30">
        <f>(VLOOKUP(E506,Table1[#All],4,FALSE)*VLOOKUP(E506,Table1[[#All],[Type TRANSPORT]:[% répartition segment 1]],2,FALSE)+VLOOKUP(E506,Tableau2[#All],4,FALSE)*VLOOKUP(E506,Tableau2[[#All],[Type TRANSPORT]:[% répartition segment 2]],2,FALSE))*U506*C506/1000</f>
        <v>4.5921113880000002</v>
      </c>
    </row>
    <row r="507" spans="1:22" x14ac:dyDescent="0.3">
      <c r="A507" s="2">
        <v>1431747</v>
      </c>
      <c r="B507" s="12">
        <f>+VLOOKUP(Indicateur[[#This Row],[Numero OT]],[1]Raw_data!$D:$E,2,FALSE)</f>
        <v>44517</v>
      </c>
      <c r="C507" s="2">
        <v>300</v>
      </c>
      <c r="D507" s="2">
        <f t="shared" si="7"/>
        <v>0.3</v>
      </c>
      <c r="E507" s="2" t="s">
        <v>6</v>
      </c>
      <c r="F507" s="3">
        <f>+VLOOKUP(E507,Table1[#All],4,FALSE)</f>
        <v>0.16</v>
      </c>
      <c r="G507" s="3">
        <f>+VLOOKUP(E507,Tableau2[#All],4,FALSE)</f>
        <v>6.7400000000000002E-2</v>
      </c>
      <c r="H507" s="4">
        <f>VLOOKUP(E507,Table1[[#All],[Type TRANSPORT]:[% répartition segment 1]],2,FALSE)</f>
        <v>0.3</v>
      </c>
      <c r="I507" s="4">
        <f>VLOOKUP(E507,Tableau2[[#All],[Type TRANSPORT]:[% répartition segment 2]],2,FALSE)</f>
        <v>0.7</v>
      </c>
      <c r="J507" s="20">
        <f>Indicateur[[#This Row],[% rep S1]]*Indicateur[[#This Row],[Taux segement 1]]*Indicateur[[#This Row],[Poids T]]*Indicateur[[#This Row],[Distance en KM]]</f>
        <v>3.6276336000000002</v>
      </c>
      <c r="K507" s="20">
        <f>+Indicateur[[#This Row],[% rep S2]]*Indicateur[[#This Row],[Taux Segement 2]]*Indicateur[[#This Row],[Poids T]]*Indicateur[[#This Row],[Distance en KM]]</f>
        <v>3.565661526</v>
      </c>
      <c r="L507" s="20">
        <f>+Indicateur[[#This Row],[Bilan CO2 S2]]+Indicateur[[#This Row],[Bilan CO2 S1]]</f>
        <v>7.1932951260000006</v>
      </c>
      <c r="M507" s="21">
        <v>125</v>
      </c>
      <c r="N507" s="5" t="s">
        <v>113</v>
      </c>
      <c r="O507" s="2" t="s">
        <v>114</v>
      </c>
      <c r="P507" s="2" t="s">
        <v>115</v>
      </c>
      <c r="Q507" s="2" t="s">
        <v>10</v>
      </c>
      <c r="R507" s="2" t="s">
        <v>11</v>
      </c>
      <c r="S507" s="2">
        <v>12</v>
      </c>
      <c r="T507" s="2" t="s">
        <v>12</v>
      </c>
      <c r="U507" s="6">
        <v>251.91900000000001</v>
      </c>
      <c r="V507" s="30">
        <f>(VLOOKUP(E507,Table1[#All],4,FALSE)*VLOOKUP(E507,Table1[[#All],[Type TRANSPORT]:[% répartition segment 1]],2,FALSE)+VLOOKUP(E507,Tableau2[#All],4,FALSE)*VLOOKUP(E507,Tableau2[[#All],[Type TRANSPORT]:[% répartition segment 2]],2,FALSE))*U507*C507/1000</f>
        <v>7.1932951259999998</v>
      </c>
    </row>
    <row r="508" spans="1:22" x14ac:dyDescent="0.3">
      <c r="A508" s="2">
        <v>1431863</v>
      </c>
      <c r="B508" s="12">
        <f>+VLOOKUP(Indicateur[[#This Row],[Numero OT]],[1]Raw_data!$D:$E,2,FALSE)</f>
        <v>44517</v>
      </c>
      <c r="C508" s="2">
        <v>200</v>
      </c>
      <c r="D508" s="2">
        <f t="shared" si="7"/>
        <v>0.2</v>
      </c>
      <c r="E508" s="2" t="s">
        <v>6</v>
      </c>
      <c r="F508" s="3">
        <f>+VLOOKUP(E508,Table1[#All],4,FALSE)</f>
        <v>0.16</v>
      </c>
      <c r="G508" s="3">
        <f>+VLOOKUP(E508,Tableau2[#All],4,FALSE)</f>
        <v>6.7400000000000002E-2</v>
      </c>
      <c r="H508" s="4">
        <f>VLOOKUP(E508,Table1[[#All],[Type TRANSPORT]:[% répartition segment 1]],2,FALSE)</f>
        <v>0.3</v>
      </c>
      <c r="I508" s="4">
        <f>VLOOKUP(E508,Tableau2[[#All],[Type TRANSPORT]:[% répartition segment 2]],2,FALSE)</f>
        <v>0.7</v>
      </c>
      <c r="J508" s="20">
        <f>Indicateur[[#This Row],[% rep S1]]*Indicateur[[#This Row],[Taux segement 1]]*Indicateur[[#This Row],[Poids T]]*Indicateur[[#This Row],[Distance en KM]]</f>
        <v>1.09266624E-2</v>
      </c>
      <c r="K508" s="20">
        <f>+Indicateur[[#This Row],[% rep S2]]*Indicateur[[#This Row],[Taux Segement 2]]*Indicateur[[#This Row],[Poids T]]*Indicateur[[#This Row],[Distance en KM]]</f>
        <v>1.0739998584E-2</v>
      </c>
      <c r="L508" s="20">
        <f>+Indicateur[[#This Row],[Bilan CO2 S2]]+Indicateur[[#This Row],[Bilan CO2 S1]]</f>
        <v>2.1666660984E-2</v>
      </c>
      <c r="M508" s="21">
        <v>330</v>
      </c>
      <c r="N508" s="5" t="s">
        <v>143</v>
      </c>
      <c r="O508" s="2" t="s">
        <v>144</v>
      </c>
      <c r="P508" s="2" t="s">
        <v>145</v>
      </c>
      <c r="Q508" s="2" t="s">
        <v>26</v>
      </c>
      <c r="R508" s="2" t="s">
        <v>27</v>
      </c>
      <c r="S508" s="2">
        <v>12</v>
      </c>
      <c r="T508" s="2" t="s">
        <v>28</v>
      </c>
      <c r="U508" s="6">
        <v>1.1381939999999999</v>
      </c>
      <c r="V508" s="30">
        <f>(VLOOKUP(E508,Table1[#All],4,FALSE)*VLOOKUP(E508,Table1[[#All],[Type TRANSPORT]:[% répartition segment 1]],2,FALSE)+VLOOKUP(E508,Tableau2[#All],4,FALSE)*VLOOKUP(E508,Tableau2[[#All],[Type TRANSPORT]:[% répartition segment 2]],2,FALSE))*U508*C508/1000</f>
        <v>2.1666660984E-2</v>
      </c>
    </row>
    <row r="509" spans="1:22" x14ac:dyDescent="0.3">
      <c r="A509" s="2">
        <v>1431812</v>
      </c>
      <c r="B509" s="12">
        <f>+VLOOKUP(Indicateur[[#This Row],[Numero OT]],[1]Raw_data!$D:$E,2,FALSE)</f>
        <v>44517</v>
      </c>
      <c r="C509" s="2">
        <v>200</v>
      </c>
      <c r="D509" s="2">
        <f t="shared" si="7"/>
        <v>0.2</v>
      </c>
      <c r="E509" s="2" t="s">
        <v>13</v>
      </c>
      <c r="F509" s="3">
        <f>+VLOOKUP(E509,Table1[#All],4,FALSE)</f>
        <v>0.24099999999999999</v>
      </c>
      <c r="G509" s="3">
        <v>0.24099999999999999</v>
      </c>
      <c r="H509" s="4">
        <f>VLOOKUP(E509,Table1[[#All],[Type TRANSPORT]:[% répartition segment 1]],2,FALSE)</f>
        <v>1</v>
      </c>
      <c r="I509" s="4">
        <f>VLOOKUP(E509,Tableau2[[#All],[Type TRANSPORT]:[% répartition segment 2]],2,FALSE)</f>
        <v>0</v>
      </c>
      <c r="J509" s="20">
        <f>Indicateur[[#This Row],[% rep S1]]*Indicateur[[#This Row],[Taux segement 1]]*Indicateur[[#This Row],[Poids T]]*Indicateur[[#This Row],[Distance en KM]]</f>
        <v>2.5184017999999999</v>
      </c>
      <c r="K509" s="20">
        <f>+Indicateur[[#This Row],[% rep S2]]*Indicateur[[#This Row],[Taux Segement 2]]*Indicateur[[#This Row],[Poids T]]*Indicateur[[#This Row],[Distance en KM]]</f>
        <v>0</v>
      </c>
      <c r="L509" s="20">
        <f>+Indicateur[[#This Row],[Bilan CO2 S2]]+Indicateur[[#This Row],[Bilan CO2 S1]]</f>
        <v>2.5184017999999999</v>
      </c>
      <c r="M509" s="21">
        <v>110</v>
      </c>
      <c r="N509" s="5" t="s">
        <v>409</v>
      </c>
      <c r="O509" s="2" t="s">
        <v>99</v>
      </c>
      <c r="P509" s="2" t="s">
        <v>410</v>
      </c>
      <c r="Q509" s="2" t="s">
        <v>10</v>
      </c>
      <c r="R509" s="2" t="s">
        <v>11</v>
      </c>
      <c r="S509" s="2">
        <v>12</v>
      </c>
      <c r="T509" s="2" t="s">
        <v>12</v>
      </c>
      <c r="U509" s="6">
        <v>52.249000000000002</v>
      </c>
      <c r="V509" s="30">
        <f>(VLOOKUP(E509,Table1[#All],4,FALSE)*VLOOKUP(E509,Table1[[#All],[Type TRANSPORT]:[% répartition segment 1]],2,FALSE)+VLOOKUP(E509,Tableau2[#All],4,FALSE)*VLOOKUP(E509,Tableau2[[#All],[Type TRANSPORT]:[% répartition segment 2]],2,FALSE))*U509*C509/1000</f>
        <v>2.5184017999999999</v>
      </c>
    </row>
    <row r="510" spans="1:22" x14ac:dyDescent="0.3">
      <c r="A510" s="2">
        <v>1432673</v>
      </c>
      <c r="B510" s="12">
        <f>+VLOOKUP(Indicateur[[#This Row],[Numero OT]],[1]Raw_data!$D:$E,2,FALSE)</f>
        <v>44518</v>
      </c>
      <c r="C510" s="2">
        <v>200</v>
      </c>
      <c r="D510" s="2">
        <f t="shared" si="7"/>
        <v>0.2</v>
      </c>
      <c r="E510" s="2" t="s">
        <v>6</v>
      </c>
      <c r="F510" s="3">
        <f>+VLOOKUP(E510,Table1[#All],4,FALSE)</f>
        <v>0.16</v>
      </c>
      <c r="G510" s="3">
        <f>+VLOOKUP(E510,Tableau2[#All],4,FALSE)</f>
        <v>6.7400000000000002E-2</v>
      </c>
      <c r="H510" s="4">
        <f>VLOOKUP(E510,Table1[[#All],[Type TRANSPORT]:[% répartition segment 1]],2,FALSE)</f>
        <v>0.3</v>
      </c>
      <c r="I510" s="4">
        <f>VLOOKUP(E510,Tableau2[[#All],[Type TRANSPORT]:[% répartition segment 2]],2,FALSE)</f>
        <v>0.7</v>
      </c>
      <c r="J510" s="20">
        <f>Indicateur[[#This Row],[% rep S1]]*Indicateur[[#This Row],[Taux segement 1]]*Indicateur[[#This Row],[Poids T]]*Indicateur[[#This Row],[Distance en KM]]</f>
        <v>5.1986496000000004</v>
      </c>
      <c r="K510" s="20">
        <f>+Indicateur[[#This Row],[% rep S2]]*Indicateur[[#This Row],[Taux Segement 2]]*Indicateur[[#This Row],[Poids T]]*Indicateur[[#This Row],[Distance en KM]]</f>
        <v>5.1098393359999994</v>
      </c>
      <c r="L510" s="20">
        <f>+Indicateur[[#This Row],[Bilan CO2 S2]]+Indicateur[[#This Row],[Bilan CO2 S1]]</f>
        <v>10.308488936</v>
      </c>
      <c r="M510" s="21">
        <v>239</v>
      </c>
      <c r="N510" s="5" t="s">
        <v>35</v>
      </c>
      <c r="O510" s="2" t="s">
        <v>36</v>
      </c>
      <c r="P510" s="2" t="s">
        <v>37</v>
      </c>
      <c r="Q510" s="2" t="s">
        <v>10</v>
      </c>
      <c r="R510" s="2" t="s">
        <v>11</v>
      </c>
      <c r="S510" s="2">
        <v>12</v>
      </c>
      <c r="T510" s="2" t="s">
        <v>12</v>
      </c>
      <c r="U510" s="6">
        <v>541.52599999999995</v>
      </c>
      <c r="V510" s="30">
        <f>(VLOOKUP(E510,Table1[#All],4,FALSE)*VLOOKUP(E510,Table1[[#All],[Type TRANSPORT]:[% répartition segment 1]],2,FALSE)+VLOOKUP(E510,Tableau2[#All],4,FALSE)*VLOOKUP(E510,Tableau2[[#All],[Type TRANSPORT]:[% répartition segment 2]],2,FALSE))*U510*C510/1000</f>
        <v>10.308488936</v>
      </c>
    </row>
    <row r="511" spans="1:22" x14ac:dyDescent="0.3">
      <c r="A511" s="2">
        <v>1433158</v>
      </c>
      <c r="B511" s="12">
        <f>+VLOOKUP(Indicateur[[#This Row],[Numero OT]],[1]Raw_data!$D:$E,2,FALSE)</f>
        <v>44519</v>
      </c>
      <c r="C511" s="2">
        <v>300</v>
      </c>
      <c r="D511" s="2">
        <f t="shared" si="7"/>
        <v>0.3</v>
      </c>
      <c r="E511" s="2" t="s">
        <v>19</v>
      </c>
      <c r="F511" s="3">
        <f>+VLOOKUP(E511,Table1[#All],4,FALSE)</f>
        <v>0.16</v>
      </c>
      <c r="G511" s="3">
        <f>+VLOOKUP(E511,Tableau2[#All],4,FALSE)</f>
        <v>6.7400000000000002E-2</v>
      </c>
      <c r="H511" s="4">
        <f>VLOOKUP(E511,Table1[[#All],[Type TRANSPORT]:[% répartition segment 1]],2,FALSE)</f>
        <v>0.3</v>
      </c>
      <c r="I511" s="4">
        <f>VLOOKUP(E511,Tableau2[[#All],[Type TRANSPORT]:[% répartition segment 2]],2,FALSE)</f>
        <v>0.7</v>
      </c>
      <c r="J511" s="20">
        <f>Indicateur[[#This Row],[% rep S1]]*Indicateur[[#This Row],[Taux segement 1]]*Indicateur[[#This Row],[Poids T]]*Indicateur[[#This Row],[Distance en KM]]</f>
        <v>7.4372256000000005</v>
      </c>
      <c r="K511" s="20">
        <f>+Indicateur[[#This Row],[% rep S2]]*Indicateur[[#This Row],[Taux Segement 2]]*Indicateur[[#This Row],[Poids T]]*Indicateur[[#This Row],[Distance en KM]]</f>
        <v>7.3101729960000004</v>
      </c>
      <c r="L511" s="20">
        <f>+Indicateur[[#This Row],[Bilan CO2 S2]]+Indicateur[[#This Row],[Bilan CO2 S1]]</f>
        <v>14.747398596</v>
      </c>
      <c r="M511" s="21">
        <v>228</v>
      </c>
      <c r="N511" s="5" t="s">
        <v>175</v>
      </c>
      <c r="O511" s="2" t="s">
        <v>154</v>
      </c>
      <c r="P511" s="2" t="s">
        <v>174</v>
      </c>
      <c r="Q511" s="2" t="s">
        <v>10</v>
      </c>
      <c r="R511" s="2" t="s">
        <v>11</v>
      </c>
      <c r="S511" s="2">
        <v>12</v>
      </c>
      <c r="T511" s="2" t="s">
        <v>12</v>
      </c>
      <c r="U511" s="6">
        <v>516.47400000000005</v>
      </c>
      <c r="V511" s="30">
        <f>(VLOOKUP(E511,Table1[#All],4,FALSE)*VLOOKUP(E511,Table1[[#All],[Type TRANSPORT]:[% répartition segment 1]],2,FALSE)+VLOOKUP(E511,Tableau2[#All],4,FALSE)*VLOOKUP(E511,Tableau2[[#All],[Type TRANSPORT]:[% répartition segment 2]],2,FALSE))*U511*C511/1000</f>
        <v>14.747398596</v>
      </c>
    </row>
    <row r="512" spans="1:22" x14ac:dyDescent="0.3">
      <c r="A512" s="2">
        <v>1432513</v>
      </c>
      <c r="B512" s="12">
        <f>+VLOOKUP(Indicateur[[#This Row],[Numero OT]],[1]Raw_data!$D:$E,2,FALSE)</f>
        <v>44522</v>
      </c>
      <c r="C512" s="2">
        <v>200</v>
      </c>
      <c r="D512" s="2">
        <f t="shared" si="7"/>
        <v>0.2</v>
      </c>
      <c r="E512" s="2" t="s">
        <v>6</v>
      </c>
      <c r="F512" s="3">
        <f>+VLOOKUP(E512,Table1[#All],4,FALSE)</f>
        <v>0.16</v>
      </c>
      <c r="G512" s="3">
        <f>+VLOOKUP(E512,Tableau2[#All],4,FALSE)</f>
        <v>6.7400000000000002E-2</v>
      </c>
      <c r="H512" s="4">
        <f>VLOOKUP(E512,Table1[[#All],[Type TRANSPORT]:[% répartition segment 1]],2,FALSE)</f>
        <v>0.3</v>
      </c>
      <c r="I512" s="4">
        <f>VLOOKUP(E512,Tableau2[[#All],[Type TRANSPORT]:[% répartition segment 2]],2,FALSE)</f>
        <v>0.7</v>
      </c>
      <c r="J512" s="20">
        <f>Indicateur[[#This Row],[% rep S1]]*Indicateur[[#This Row],[Taux segement 1]]*Indicateur[[#This Row],[Poids T]]*Indicateur[[#This Row],[Distance en KM]]</f>
        <v>7.8194112000000011</v>
      </c>
      <c r="K512" s="20">
        <f>+Indicateur[[#This Row],[% rep S2]]*Indicateur[[#This Row],[Taux Segement 2]]*Indicateur[[#This Row],[Poids T]]*Indicateur[[#This Row],[Distance en KM]]</f>
        <v>7.6858295920000002</v>
      </c>
      <c r="L512" s="20">
        <f>+Indicateur[[#This Row],[Bilan CO2 S2]]+Indicateur[[#This Row],[Bilan CO2 S1]]</f>
        <v>15.505240792000002</v>
      </c>
      <c r="M512" s="21">
        <v>192</v>
      </c>
      <c r="N512" s="5" t="s">
        <v>35</v>
      </c>
      <c r="O512" s="2" t="s">
        <v>36</v>
      </c>
      <c r="P512" s="2" t="s">
        <v>37</v>
      </c>
      <c r="Q512" s="2" t="s">
        <v>26</v>
      </c>
      <c r="R512" s="2" t="s">
        <v>27</v>
      </c>
      <c r="S512" s="2">
        <v>12</v>
      </c>
      <c r="T512" s="2" t="s">
        <v>28</v>
      </c>
      <c r="U512" s="6">
        <v>814.52200000000005</v>
      </c>
      <c r="V512" s="30">
        <f>(VLOOKUP(E512,Table1[#All],4,FALSE)*VLOOKUP(E512,Table1[[#All],[Type TRANSPORT]:[% répartition segment 1]],2,FALSE)+VLOOKUP(E512,Tableau2[#All],4,FALSE)*VLOOKUP(E512,Tableau2[[#All],[Type TRANSPORT]:[% répartition segment 2]],2,FALSE))*U512*C512/1000</f>
        <v>15.505240792</v>
      </c>
    </row>
    <row r="513" spans="1:22" x14ac:dyDescent="0.3">
      <c r="A513" s="2">
        <v>1434609</v>
      </c>
      <c r="B513" s="12">
        <f>+VLOOKUP(Indicateur[[#This Row],[Numero OT]],[1]Raw_data!$D:$E,2,FALSE)</f>
        <v>44522</v>
      </c>
      <c r="C513" s="2">
        <v>1077</v>
      </c>
      <c r="D513" s="2">
        <f t="shared" si="7"/>
        <v>1.077</v>
      </c>
      <c r="E513" s="2" t="s">
        <v>47</v>
      </c>
      <c r="F513" s="3">
        <f>+VLOOKUP(E513,Table1[#All],4,FALSE)</f>
        <v>6.7400000000000002E-2</v>
      </c>
      <c r="G513" s="3">
        <v>0.16</v>
      </c>
      <c r="H513" s="4">
        <f>VLOOKUP(E513,Table1[[#All],[Type TRANSPORT]:[% répartition segment 1]],2,FALSE)</f>
        <v>1</v>
      </c>
      <c r="I513" s="4">
        <f>VLOOKUP(E513,Tableau2[[#All],[Type TRANSPORT]:[% répartition segment 2]],2,FALSE)</f>
        <v>0</v>
      </c>
      <c r="J513" s="20">
        <f>Indicateur[[#This Row],[% rep S1]]*Indicateur[[#This Row],[Taux segement 1]]*Indicateur[[#This Row],[Poids T]]*Indicateur[[#This Row],[Distance en KM]]</f>
        <v>16.009607800200001</v>
      </c>
      <c r="K513" s="20">
        <f>+Indicateur[[#This Row],[% rep S2]]*Indicateur[[#This Row],[Taux Segement 2]]*Indicateur[[#This Row],[Poids T]]*Indicateur[[#This Row],[Distance en KM]]</f>
        <v>0</v>
      </c>
      <c r="L513" s="20">
        <f>+Indicateur[[#This Row],[Bilan CO2 S2]]+Indicateur[[#This Row],[Bilan CO2 S1]]</f>
        <v>16.009607800200001</v>
      </c>
      <c r="M513" s="21">
        <v>200</v>
      </c>
      <c r="N513" s="5" t="s">
        <v>78</v>
      </c>
      <c r="O513" s="2" t="s">
        <v>27</v>
      </c>
      <c r="P513" s="2" t="s">
        <v>79</v>
      </c>
      <c r="Q513" s="2" t="s">
        <v>92</v>
      </c>
      <c r="R513" s="2" t="s">
        <v>93</v>
      </c>
      <c r="S513" s="2">
        <v>17</v>
      </c>
      <c r="T513" s="2" t="s">
        <v>94</v>
      </c>
      <c r="U513" s="6">
        <v>220.54900000000001</v>
      </c>
      <c r="V513" s="30">
        <f>(VLOOKUP(E513,Table1[#All],4,FALSE)*VLOOKUP(E513,Table1[[#All],[Type TRANSPORT]:[% répartition segment 1]],2,FALSE)+VLOOKUP(E513,Tableau2[#All],4,FALSE)*VLOOKUP(E513,Tableau2[[#All],[Type TRANSPORT]:[% répartition segment 2]],2,FALSE))*U513*C513/1000</f>
        <v>16.009607800200001</v>
      </c>
    </row>
    <row r="514" spans="1:22" x14ac:dyDescent="0.3">
      <c r="A514" s="2">
        <v>1435288</v>
      </c>
      <c r="B514" s="12">
        <f>+VLOOKUP(Indicateur[[#This Row],[Numero OT]],[1]Raw_data!$D:$E,2,FALSE)</f>
        <v>44524</v>
      </c>
      <c r="C514" s="2">
        <v>200</v>
      </c>
      <c r="D514" s="2">
        <f t="shared" ref="D514:D577" si="8">+C514/1000</f>
        <v>0.2</v>
      </c>
      <c r="E514" s="2" t="s">
        <v>6</v>
      </c>
      <c r="F514" s="3">
        <f>+VLOOKUP(E514,Table1[#All],4,FALSE)</f>
        <v>0.16</v>
      </c>
      <c r="G514" s="3">
        <f>+VLOOKUP(E514,Tableau2[#All],4,FALSE)</f>
        <v>6.7400000000000002E-2</v>
      </c>
      <c r="H514" s="4">
        <f>VLOOKUP(E514,Table1[[#All],[Type TRANSPORT]:[% répartition segment 1]],2,FALSE)</f>
        <v>0.3</v>
      </c>
      <c r="I514" s="4">
        <f>VLOOKUP(E514,Tableau2[[#All],[Type TRANSPORT]:[% répartition segment 2]],2,FALSE)</f>
        <v>0.7</v>
      </c>
      <c r="J514" s="20">
        <f>Indicateur[[#This Row],[% rep S1]]*Indicateur[[#This Row],[Taux segement 1]]*Indicateur[[#This Row],[Poids T]]*Indicateur[[#This Row],[Distance en KM]]</f>
        <v>2.4772128000000002</v>
      </c>
      <c r="K514" s="20">
        <f>+Indicateur[[#This Row],[% rep S2]]*Indicateur[[#This Row],[Taux Segement 2]]*Indicateur[[#This Row],[Poids T]]*Indicateur[[#This Row],[Distance en KM]]</f>
        <v>2.4348937479999999</v>
      </c>
      <c r="L514" s="20">
        <f>+Indicateur[[#This Row],[Bilan CO2 S2]]+Indicateur[[#This Row],[Bilan CO2 S1]]</f>
        <v>4.9121065480000006</v>
      </c>
      <c r="M514" s="21">
        <v>158</v>
      </c>
      <c r="N514" s="5" t="s">
        <v>191</v>
      </c>
      <c r="O514" s="2" t="s">
        <v>192</v>
      </c>
      <c r="P514" s="2" t="s">
        <v>193</v>
      </c>
      <c r="Q514" s="2" t="s">
        <v>10</v>
      </c>
      <c r="R514" s="2" t="s">
        <v>11</v>
      </c>
      <c r="S514" s="2">
        <v>12</v>
      </c>
      <c r="T514" s="2" t="s">
        <v>12</v>
      </c>
      <c r="U514" s="6">
        <v>258.04300000000001</v>
      </c>
      <c r="V514" s="30">
        <f>(VLOOKUP(E514,Table1[#All],4,FALSE)*VLOOKUP(E514,Table1[[#All],[Type TRANSPORT]:[% répartition segment 1]],2,FALSE)+VLOOKUP(E514,Tableau2[#All],4,FALSE)*VLOOKUP(E514,Tableau2[[#All],[Type TRANSPORT]:[% répartition segment 2]],2,FALSE))*U514*C514/1000</f>
        <v>4.9121065479999997</v>
      </c>
    </row>
    <row r="515" spans="1:22" x14ac:dyDescent="0.3">
      <c r="A515" s="2">
        <v>1435628</v>
      </c>
      <c r="B515" s="12">
        <f>+VLOOKUP(Indicateur[[#This Row],[Numero OT]],[1]Raw_data!$D:$E,2,FALSE)</f>
        <v>44525</v>
      </c>
      <c r="C515" s="2">
        <v>150</v>
      </c>
      <c r="D515" s="2">
        <f t="shared" si="8"/>
        <v>0.15</v>
      </c>
      <c r="E515" s="2" t="s">
        <v>19</v>
      </c>
      <c r="F515" s="3">
        <f>+VLOOKUP(E515,Table1[#All],4,FALSE)</f>
        <v>0.16</v>
      </c>
      <c r="G515" s="3">
        <f>+VLOOKUP(E515,Tableau2[#All],4,FALSE)</f>
        <v>6.7400000000000002E-2</v>
      </c>
      <c r="H515" s="4">
        <f>VLOOKUP(E515,Table1[[#All],[Type TRANSPORT]:[% répartition segment 1]],2,FALSE)</f>
        <v>0.3</v>
      </c>
      <c r="I515" s="4">
        <f>VLOOKUP(E515,Tableau2[[#All],[Type TRANSPORT]:[% répartition segment 2]],2,FALSE)</f>
        <v>0.7</v>
      </c>
      <c r="J515" s="20">
        <f>Indicateur[[#This Row],[% rep S1]]*Indicateur[[#This Row],[Taux segement 1]]*Indicateur[[#This Row],[Poids T]]*Indicateur[[#This Row],[Distance en KM]]</f>
        <v>2.0026439999999996</v>
      </c>
      <c r="K515" s="20">
        <f>+Indicateur[[#This Row],[% rep S2]]*Indicateur[[#This Row],[Taux Segement 2]]*Indicateur[[#This Row],[Poids T]]*Indicateur[[#This Row],[Distance en KM]]</f>
        <v>1.9684321649999998</v>
      </c>
      <c r="L515" s="20">
        <f>+Indicateur[[#This Row],[Bilan CO2 S2]]+Indicateur[[#This Row],[Bilan CO2 S1]]</f>
        <v>3.9710761649999995</v>
      </c>
      <c r="M515" s="21">
        <v>158</v>
      </c>
      <c r="N515" s="5" t="s">
        <v>23</v>
      </c>
      <c r="O515" s="2" t="s">
        <v>24</v>
      </c>
      <c r="P515" s="2" t="s">
        <v>25</v>
      </c>
      <c r="Q515" s="2" t="s">
        <v>10</v>
      </c>
      <c r="R515" s="2" t="s">
        <v>11</v>
      </c>
      <c r="S515" s="2">
        <v>12</v>
      </c>
      <c r="T515" s="2" t="s">
        <v>12</v>
      </c>
      <c r="U515" s="6">
        <v>278.14499999999998</v>
      </c>
      <c r="V515" s="30">
        <f>(VLOOKUP(E515,Table1[#All],4,FALSE)*VLOOKUP(E515,Table1[[#All],[Type TRANSPORT]:[% répartition segment 1]],2,FALSE)+VLOOKUP(E515,Tableau2[#All],4,FALSE)*VLOOKUP(E515,Tableau2[[#All],[Type TRANSPORT]:[% répartition segment 2]],2,FALSE))*U515*C515/1000</f>
        <v>3.9710761649999995</v>
      </c>
    </row>
    <row r="516" spans="1:22" x14ac:dyDescent="0.3">
      <c r="A516" s="2">
        <v>1434776</v>
      </c>
      <c r="B516" s="12">
        <f>+VLOOKUP(Indicateur[[#This Row],[Numero OT]],[1]Raw_data!$D:$E,2,FALSE)</f>
        <v>44526</v>
      </c>
      <c r="C516" s="2">
        <v>150</v>
      </c>
      <c r="D516" s="2">
        <f t="shared" si="8"/>
        <v>0.15</v>
      </c>
      <c r="E516" s="2" t="s">
        <v>6</v>
      </c>
      <c r="F516" s="3">
        <f>+VLOOKUP(E516,Table1[#All],4,FALSE)</f>
        <v>0.16</v>
      </c>
      <c r="G516" s="3">
        <f>+VLOOKUP(E516,Tableau2[#All],4,FALSE)</f>
        <v>6.7400000000000002E-2</v>
      </c>
      <c r="H516" s="4">
        <f>VLOOKUP(E516,Table1[[#All],[Type TRANSPORT]:[% répartition segment 1]],2,FALSE)</f>
        <v>0.3</v>
      </c>
      <c r="I516" s="4">
        <f>VLOOKUP(E516,Tableau2[[#All],[Type TRANSPORT]:[% répartition segment 2]],2,FALSE)</f>
        <v>0.7</v>
      </c>
      <c r="J516" s="20">
        <f>Indicateur[[#This Row],[% rep S1]]*Indicateur[[#This Row],[Taux segement 1]]*Indicateur[[#This Row],[Poids T]]*Indicateur[[#This Row],[Distance en KM]]</f>
        <v>2.7402191999999999</v>
      </c>
      <c r="K516" s="20">
        <f>+Indicateur[[#This Row],[% rep S2]]*Indicateur[[#This Row],[Taux Segement 2]]*Indicateur[[#This Row],[Poids T]]*Indicateur[[#This Row],[Distance en KM]]</f>
        <v>2.693407122</v>
      </c>
      <c r="L516" s="20">
        <f>+Indicateur[[#This Row],[Bilan CO2 S2]]+Indicateur[[#This Row],[Bilan CO2 S1]]</f>
        <v>5.4336263220000003</v>
      </c>
      <c r="M516" s="21">
        <v>166</v>
      </c>
      <c r="N516" s="5" t="s">
        <v>60</v>
      </c>
      <c r="O516" s="2" t="s">
        <v>61</v>
      </c>
      <c r="P516" s="2" t="s">
        <v>62</v>
      </c>
      <c r="Q516" s="2" t="s">
        <v>10</v>
      </c>
      <c r="R516" s="2" t="s">
        <v>11</v>
      </c>
      <c r="S516" s="2">
        <v>12</v>
      </c>
      <c r="T516" s="2" t="s">
        <v>12</v>
      </c>
      <c r="U516" s="6">
        <v>380.58600000000001</v>
      </c>
      <c r="V516" s="30">
        <f>(VLOOKUP(E516,Table1[#All],4,FALSE)*VLOOKUP(E516,Table1[[#All],[Type TRANSPORT]:[% répartition segment 1]],2,FALSE)+VLOOKUP(E516,Tableau2[#All],4,FALSE)*VLOOKUP(E516,Tableau2[[#All],[Type TRANSPORT]:[% répartition segment 2]],2,FALSE))*U516*C516/1000</f>
        <v>5.4336263220000003</v>
      </c>
    </row>
    <row r="517" spans="1:22" x14ac:dyDescent="0.3">
      <c r="A517" s="2">
        <v>1436025</v>
      </c>
      <c r="B517" s="12">
        <f>+VLOOKUP(Indicateur[[#This Row],[Numero OT]],[1]Raw_data!$D:$E,2,FALSE)</f>
        <v>44526</v>
      </c>
      <c r="C517" s="2">
        <v>300</v>
      </c>
      <c r="D517" s="2">
        <f t="shared" si="8"/>
        <v>0.3</v>
      </c>
      <c r="E517" s="2" t="s">
        <v>19</v>
      </c>
      <c r="F517" s="3">
        <f>+VLOOKUP(E517,Table1[#All],4,FALSE)</f>
        <v>0.16</v>
      </c>
      <c r="G517" s="3">
        <f>+VLOOKUP(E517,Tableau2[#All],4,FALSE)</f>
        <v>6.7400000000000002E-2</v>
      </c>
      <c r="H517" s="4">
        <f>VLOOKUP(E517,Table1[[#All],[Type TRANSPORT]:[% répartition segment 1]],2,FALSE)</f>
        <v>0.3</v>
      </c>
      <c r="I517" s="4">
        <f>VLOOKUP(E517,Tableau2[[#All],[Type TRANSPORT]:[% répartition segment 2]],2,FALSE)</f>
        <v>0.7</v>
      </c>
      <c r="J517" s="20">
        <f>Indicateur[[#This Row],[% rep S1]]*Indicateur[[#This Row],[Taux segement 1]]*Indicateur[[#This Row],[Poids T]]*Indicateur[[#This Row],[Distance en KM]]</f>
        <v>3.6040031999999997</v>
      </c>
      <c r="K517" s="20">
        <f>+Indicateur[[#This Row],[% rep S2]]*Indicateur[[#This Row],[Taux Segement 2]]*Indicateur[[#This Row],[Poids T]]*Indicateur[[#This Row],[Distance en KM]]</f>
        <v>3.5424348119999998</v>
      </c>
      <c r="L517" s="20">
        <f>+Indicateur[[#This Row],[Bilan CO2 S2]]+Indicateur[[#This Row],[Bilan CO2 S1]]</f>
        <v>7.1464380119999991</v>
      </c>
      <c r="M517" s="21">
        <v>206</v>
      </c>
      <c r="N517" s="5" t="s">
        <v>125</v>
      </c>
      <c r="O517" s="2" t="s">
        <v>126</v>
      </c>
      <c r="P517" s="2" t="s">
        <v>127</v>
      </c>
      <c r="Q517" s="2" t="s">
        <v>10</v>
      </c>
      <c r="R517" s="2" t="s">
        <v>11</v>
      </c>
      <c r="S517" s="2">
        <v>12</v>
      </c>
      <c r="T517" s="2" t="s">
        <v>12</v>
      </c>
      <c r="U517" s="6">
        <v>250.27799999999999</v>
      </c>
      <c r="V517" s="30">
        <f>(VLOOKUP(E517,Table1[#All],4,FALSE)*VLOOKUP(E517,Table1[[#All],[Type TRANSPORT]:[% répartition segment 1]],2,FALSE)+VLOOKUP(E517,Tableau2[#All],4,FALSE)*VLOOKUP(E517,Tableau2[[#All],[Type TRANSPORT]:[% répartition segment 2]],2,FALSE))*U517*C517/1000</f>
        <v>7.146438012</v>
      </c>
    </row>
    <row r="518" spans="1:22" x14ac:dyDescent="0.3">
      <c r="A518" s="2">
        <v>1436239</v>
      </c>
      <c r="B518" s="12">
        <f>+VLOOKUP(Indicateur[[#This Row],[Numero OT]],[1]Raw_data!$D:$E,2,FALSE)</f>
        <v>44529</v>
      </c>
      <c r="C518" s="2">
        <v>300</v>
      </c>
      <c r="D518" s="2">
        <f t="shared" si="8"/>
        <v>0.3</v>
      </c>
      <c r="E518" s="2" t="s">
        <v>6</v>
      </c>
      <c r="F518" s="3">
        <f>+VLOOKUP(E518,Table1[#All],4,FALSE)</f>
        <v>0.16</v>
      </c>
      <c r="G518" s="3">
        <f>+VLOOKUP(E518,Tableau2[#All],4,FALSE)</f>
        <v>6.7400000000000002E-2</v>
      </c>
      <c r="H518" s="4">
        <f>VLOOKUP(E518,Table1[[#All],[Type TRANSPORT]:[% répartition segment 1]],2,FALSE)</f>
        <v>0.3</v>
      </c>
      <c r="I518" s="4">
        <f>VLOOKUP(E518,Tableau2[[#All],[Type TRANSPORT]:[% répartition segment 2]],2,FALSE)</f>
        <v>0.7</v>
      </c>
      <c r="J518" s="20">
        <f>Indicateur[[#This Row],[% rep S1]]*Indicateur[[#This Row],[Taux segement 1]]*Indicateur[[#This Row],[Poids T]]*Indicateur[[#This Row],[Distance en KM]]</f>
        <v>3.6276336000000002</v>
      </c>
      <c r="K518" s="20">
        <f>+Indicateur[[#This Row],[% rep S2]]*Indicateur[[#This Row],[Taux Segement 2]]*Indicateur[[#This Row],[Poids T]]*Indicateur[[#This Row],[Distance en KM]]</f>
        <v>3.565661526</v>
      </c>
      <c r="L518" s="20">
        <f>+Indicateur[[#This Row],[Bilan CO2 S2]]+Indicateur[[#This Row],[Bilan CO2 S1]]</f>
        <v>7.1932951260000006</v>
      </c>
      <c r="M518" s="21">
        <v>206</v>
      </c>
      <c r="N518" s="5" t="s">
        <v>113</v>
      </c>
      <c r="O518" s="2" t="s">
        <v>114</v>
      </c>
      <c r="P518" s="2" t="s">
        <v>115</v>
      </c>
      <c r="Q518" s="2" t="s">
        <v>10</v>
      </c>
      <c r="R518" s="2" t="s">
        <v>11</v>
      </c>
      <c r="S518" s="2">
        <v>12</v>
      </c>
      <c r="T518" s="2" t="s">
        <v>12</v>
      </c>
      <c r="U518" s="6">
        <v>251.91900000000001</v>
      </c>
      <c r="V518" s="30">
        <f>(VLOOKUP(E518,Table1[#All],4,FALSE)*VLOOKUP(E518,Table1[[#All],[Type TRANSPORT]:[% répartition segment 1]],2,FALSE)+VLOOKUP(E518,Tableau2[#All],4,FALSE)*VLOOKUP(E518,Tableau2[[#All],[Type TRANSPORT]:[% répartition segment 2]],2,FALSE))*U518*C518/1000</f>
        <v>7.1932951259999998</v>
      </c>
    </row>
    <row r="519" spans="1:22" x14ac:dyDescent="0.3">
      <c r="A519" s="2">
        <v>1437218</v>
      </c>
      <c r="B519" s="12">
        <f>+VLOOKUP(Indicateur[[#This Row],[Numero OT]],[1]Raw_data!$D:$E,2,FALSE)</f>
        <v>44529</v>
      </c>
      <c r="C519" s="2">
        <v>800</v>
      </c>
      <c r="D519" s="2">
        <f t="shared" si="8"/>
        <v>0.8</v>
      </c>
      <c r="E519" s="2" t="s">
        <v>6</v>
      </c>
      <c r="F519" s="3">
        <f>+VLOOKUP(E519,Table1[#All],4,FALSE)</f>
        <v>0.16</v>
      </c>
      <c r="G519" s="3">
        <f>+VLOOKUP(E519,Tableau2[#All],4,FALSE)</f>
        <v>6.7400000000000002E-2</v>
      </c>
      <c r="H519" s="4">
        <f>VLOOKUP(E519,Table1[[#All],[Type TRANSPORT]:[% répartition segment 1]],2,FALSE)</f>
        <v>0.3</v>
      </c>
      <c r="I519" s="4">
        <f>VLOOKUP(E519,Tableau2[[#All],[Type TRANSPORT]:[% répartition segment 2]],2,FALSE)</f>
        <v>0.7</v>
      </c>
      <c r="J519" s="20">
        <f>Indicateur[[#This Row],[% rep S1]]*Indicateur[[#This Row],[Taux segement 1]]*Indicateur[[#This Row],[Poids T]]*Indicateur[[#This Row],[Distance en KM]]</f>
        <v>1.3052544000000001</v>
      </c>
      <c r="K519" s="20">
        <f>+Indicateur[[#This Row],[% rep S2]]*Indicateur[[#This Row],[Taux Segement 2]]*Indicateur[[#This Row],[Poids T]]*Indicateur[[#This Row],[Distance en KM]]</f>
        <v>1.282956304</v>
      </c>
      <c r="L519" s="20">
        <f>+Indicateur[[#This Row],[Bilan CO2 S2]]+Indicateur[[#This Row],[Bilan CO2 S1]]</f>
        <v>2.5882107040000002</v>
      </c>
      <c r="M519" s="21">
        <v>60</v>
      </c>
      <c r="N519" s="5" t="s">
        <v>422</v>
      </c>
      <c r="O519" s="2" t="s">
        <v>136</v>
      </c>
      <c r="P519" s="2" t="s">
        <v>423</v>
      </c>
      <c r="Q519" s="2" t="s">
        <v>10</v>
      </c>
      <c r="R519" s="2" t="s">
        <v>11</v>
      </c>
      <c r="S519" s="2">
        <v>12</v>
      </c>
      <c r="T519" s="2" t="s">
        <v>12</v>
      </c>
      <c r="U519" s="6">
        <v>33.991</v>
      </c>
      <c r="V519" s="30">
        <f>(VLOOKUP(E519,Table1[#All],4,FALSE)*VLOOKUP(E519,Table1[[#All],[Type TRANSPORT]:[% répartition segment 1]],2,FALSE)+VLOOKUP(E519,Tableau2[#All],4,FALSE)*VLOOKUP(E519,Tableau2[[#All],[Type TRANSPORT]:[% répartition segment 2]],2,FALSE))*U519*C519/1000</f>
        <v>2.5882107040000002</v>
      </c>
    </row>
    <row r="520" spans="1:22" x14ac:dyDescent="0.3">
      <c r="A520" s="2">
        <v>1438148</v>
      </c>
      <c r="B520" s="12">
        <f>+VLOOKUP(Indicateur[[#This Row],[Numero OT]],[1]Raw_data!$D:$E,2,FALSE)</f>
        <v>44532</v>
      </c>
      <c r="C520" s="2">
        <v>150</v>
      </c>
      <c r="D520" s="2">
        <f t="shared" si="8"/>
        <v>0.15</v>
      </c>
      <c r="E520" s="2" t="s">
        <v>6</v>
      </c>
      <c r="F520" s="3">
        <f>+VLOOKUP(E520,Table1[#All],4,FALSE)</f>
        <v>0.16</v>
      </c>
      <c r="G520" s="3">
        <f>+VLOOKUP(E520,Tableau2[#All],4,FALSE)</f>
        <v>6.7400000000000002E-2</v>
      </c>
      <c r="H520" s="4">
        <f>VLOOKUP(E520,Table1[[#All],[Type TRANSPORT]:[% répartition segment 1]],2,FALSE)</f>
        <v>0.3</v>
      </c>
      <c r="I520" s="4">
        <f>VLOOKUP(E520,Tableau2[[#All],[Type TRANSPORT]:[% répartition segment 2]],2,FALSE)</f>
        <v>0.7</v>
      </c>
      <c r="J520" s="20">
        <f>Indicateur[[#This Row],[% rep S1]]*Indicateur[[#This Row],[Taux segement 1]]*Indicateur[[#This Row],[Poids T]]*Indicateur[[#This Row],[Distance en KM]]</f>
        <v>3.8989871999999997</v>
      </c>
      <c r="K520" s="20">
        <f>+Indicateur[[#This Row],[% rep S2]]*Indicateur[[#This Row],[Taux Segement 2]]*Indicateur[[#This Row],[Poids T]]*Indicateur[[#This Row],[Distance en KM]]</f>
        <v>3.8323795019999998</v>
      </c>
      <c r="L520" s="20">
        <f>+Indicateur[[#This Row],[Bilan CO2 S2]]+Indicateur[[#This Row],[Bilan CO2 S1]]</f>
        <v>7.731366701999999</v>
      </c>
      <c r="M520" s="21">
        <v>196</v>
      </c>
      <c r="N520" s="5" t="s">
        <v>35</v>
      </c>
      <c r="O520" s="2" t="s">
        <v>36</v>
      </c>
      <c r="P520" s="2" t="s">
        <v>37</v>
      </c>
      <c r="Q520" s="2" t="s">
        <v>10</v>
      </c>
      <c r="R520" s="2" t="s">
        <v>11</v>
      </c>
      <c r="S520" s="2">
        <v>12</v>
      </c>
      <c r="T520" s="2" t="s">
        <v>12</v>
      </c>
      <c r="U520" s="6">
        <v>541.52599999999995</v>
      </c>
      <c r="V520" s="30">
        <f>(VLOOKUP(E520,Table1[#All],4,FALSE)*VLOOKUP(E520,Table1[[#All],[Type TRANSPORT]:[% répartition segment 1]],2,FALSE)+VLOOKUP(E520,Tableau2[#All],4,FALSE)*VLOOKUP(E520,Tableau2[[#All],[Type TRANSPORT]:[% répartition segment 2]],2,FALSE))*U520*C520/1000</f>
        <v>7.731366701999999</v>
      </c>
    </row>
    <row r="521" spans="1:22" x14ac:dyDescent="0.3">
      <c r="A521" s="2">
        <v>1419400</v>
      </c>
      <c r="B521" s="12">
        <f>+VLOOKUP(Indicateur[[#This Row],[Numero OT]],[1]Raw_data!$D:$E,2,FALSE)</f>
        <v>44532</v>
      </c>
      <c r="C521" s="2">
        <v>550</v>
      </c>
      <c r="D521" s="2">
        <f t="shared" si="8"/>
        <v>0.55000000000000004</v>
      </c>
      <c r="E521" s="2" t="s">
        <v>19</v>
      </c>
      <c r="F521" s="3">
        <f>+VLOOKUP(E521,Table1[#All],4,FALSE)</f>
        <v>0.16</v>
      </c>
      <c r="G521" s="3">
        <f>+VLOOKUP(E521,Tableau2[#All],4,FALSE)</f>
        <v>6.7400000000000002E-2</v>
      </c>
      <c r="H521" s="4">
        <f>VLOOKUP(E521,Table1[[#All],[Type TRANSPORT]:[% répartition segment 1]],2,FALSE)</f>
        <v>0.3</v>
      </c>
      <c r="I521" s="4">
        <f>VLOOKUP(E521,Tableau2[[#All],[Type TRANSPORT]:[% répartition segment 2]],2,FALSE)</f>
        <v>0.7</v>
      </c>
      <c r="J521" s="20">
        <f>Indicateur[[#This Row],[% rep S1]]*Indicateur[[#This Row],[Taux segement 1]]*Indicateur[[#This Row],[Poids T]]*Indicateur[[#This Row],[Distance en KM]]</f>
        <v>5.0304144000000006</v>
      </c>
      <c r="K521" s="20">
        <f>+Indicateur[[#This Row],[% rep S2]]*Indicateur[[#This Row],[Taux Segement 2]]*Indicateur[[#This Row],[Poids T]]*Indicateur[[#This Row],[Distance en KM]]</f>
        <v>4.9444781540000005</v>
      </c>
      <c r="L521" s="20">
        <f>+Indicateur[[#This Row],[Bilan CO2 S2]]+Indicateur[[#This Row],[Bilan CO2 S1]]</f>
        <v>9.9748925540000002</v>
      </c>
      <c r="M521" s="21">
        <v>238</v>
      </c>
      <c r="N521" s="5" t="s">
        <v>162</v>
      </c>
      <c r="O521" s="2" t="s">
        <v>163</v>
      </c>
      <c r="P521" s="2" t="s">
        <v>164</v>
      </c>
      <c r="Q521" s="2" t="s">
        <v>10</v>
      </c>
      <c r="R521" s="2" t="s">
        <v>11</v>
      </c>
      <c r="S521" s="2">
        <v>12</v>
      </c>
      <c r="T521" s="2" t="s">
        <v>12</v>
      </c>
      <c r="U521" s="6">
        <v>190.54599999999999</v>
      </c>
      <c r="V521" s="30">
        <f>(VLOOKUP(E521,Table1[#All],4,FALSE)*VLOOKUP(E521,Table1[[#All],[Type TRANSPORT]:[% répartition segment 1]],2,FALSE)+VLOOKUP(E521,Tableau2[#All],4,FALSE)*VLOOKUP(E521,Tableau2[[#All],[Type TRANSPORT]:[% répartition segment 2]],2,FALSE))*U521*C521/1000</f>
        <v>9.9748925540000002</v>
      </c>
    </row>
    <row r="522" spans="1:22" x14ac:dyDescent="0.3">
      <c r="A522" s="2">
        <v>1435701</v>
      </c>
      <c r="B522" s="12">
        <f>+VLOOKUP(Indicateur[[#This Row],[Numero OT]],[1]Raw_data!$D:$E,2,FALSE)</f>
        <v>44532</v>
      </c>
      <c r="C522" s="2">
        <v>600</v>
      </c>
      <c r="D522" s="2">
        <f t="shared" si="8"/>
        <v>0.6</v>
      </c>
      <c r="E522" s="2" t="s">
        <v>6</v>
      </c>
      <c r="F522" s="3">
        <f>+VLOOKUP(E522,Table1[#All],4,FALSE)</f>
        <v>0.16</v>
      </c>
      <c r="G522" s="3">
        <f>+VLOOKUP(E522,Tableau2[#All],4,FALSE)</f>
        <v>6.7400000000000002E-2</v>
      </c>
      <c r="H522" s="4">
        <f>VLOOKUP(E522,Table1[[#All],[Type TRANSPORT]:[% répartition segment 1]],2,FALSE)</f>
        <v>0.3</v>
      </c>
      <c r="I522" s="4">
        <f>VLOOKUP(E522,Tableau2[[#All],[Type TRANSPORT]:[% répartition segment 2]],2,FALSE)</f>
        <v>0.7</v>
      </c>
      <c r="J522" s="20">
        <f>Indicateur[[#This Row],[% rep S1]]*Indicateur[[#This Row],[Taux segement 1]]*Indicateur[[#This Row],[Poids T]]*Indicateur[[#This Row],[Distance en KM]]</f>
        <v>8.0207136000000006</v>
      </c>
      <c r="K522" s="20">
        <f>+Indicateur[[#This Row],[% rep S2]]*Indicateur[[#This Row],[Taux Segement 2]]*Indicateur[[#This Row],[Poids T]]*Indicateur[[#This Row],[Distance en KM]]</f>
        <v>7.8836930760000001</v>
      </c>
      <c r="L522" s="20">
        <f>+Indicateur[[#This Row],[Bilan CO2 S2]]+Indicateur[[#This Row],[Bilan CO2 S1]]</f>
        <v>15.904406676000001</v>
      </c>
      <c r="M522" s="21">
        <v>520</v>
      </c>
      <c r="N522" s="5" t="s">
        <v>168</v>
      </c>
      <c r="O522" s="2" t="s">
        <v>151</v>
      </c>
      <c r="P522" s="2" t="s">
        <v>169</v>
      </c>
      <c r="Q522" s="2" t="s">
        <v>10</v>
      </c>
      <c r="R522" s="2" t="s">
        <v>11</v>
      </c>
      <c r="S522" s="2">
        <v>12</v>
      </c>
      <c r="T522" s="2" t="s">
        <v>12</v>
      </c>
      <c r="U522" s="6">
        <v>278.49700000000001</v>
      </c>
      <c r="V522" s="30">
        <f>(VLOOKUP(E522,Table1[#All],4,FALSE)*VLOOKUP(E522,Table1[[#All],[Type TRANSPORT]:[% répartition segment 1]],2,FALSE)+VLOOKUP(E522,Tableau2[#All],4,FALSE)*VLOOKUP(E522,Tableau2[[#All],[Type TRANSPORT]:[% répartition segment 2]],2,FALSE))*U522*C522/1000</f>
        <v>15.904406676000001</v>
      </c>
    </row>
    <row r="523" spans="1:22" x14ac:dyDescent="0.3">
      <c r="A523" s="2">
        <v>1438147</v>
      </c>
      <c r="B523" s="12">
        <f>+VLOOKUP(Indicateur[[#This Row],[Numero OT]],[1]Raw_data!$D:$E,2,FALSE)</f>
        <v>44532</v>
      </c>
      <c r="C523" s="2">
        <v>800</v>
      </c>
      <c r="D523" s="2">
        <f t="shared" si="8"/>
        <v>0.8</v>
      </c>
      <c r="E523" s="2" t="s">
        <v>13</v>
      </c>
      <c r="F523" s="3">
        <f>+VLOOKUP(E523,Table1[#All],4,FALSE)</f>
        <v>0.24099999999999999</v>
      </c>
      <c r="G523" s="3">
        <v>6.7400000000000002E-2</v>
      </c>
      <c r="H523" s="4">
        <f>VLOOKUP(E523,Table1[[#All],[Type TRANSPORT]:[% répartition segment 1]],2,FALSE)</f>
        <v>1</v>
      </c>
      <c r="I523" s="4">
        <f>VLOOKUP(E523,Tableau2[[#All],[Type TRANSPORT]:[% répartition segment 2]],2,FALSE)</f>
        <v>0</v>
      </c>
      <c r="J523" s="20">
        <f>Indicateur[[#This Row],[% rep S1]]*Indicateur[[#This Row],[Taux segement 1]]*Indicateur[[#This Row],[Poids T]]*Indicateur[[#This Row],[Distance en KM]]</f>
        <v>6.5534647999999995</v>
      </c>
      <c r="K523" s="20">
        <f>+Indicateur[[#This Row],[% rep S2]]*Indicateur[[#This Row],[Taux Segement 2]]*Indicateur[[#This Row],[Poids T]]*Indicateur[[#This Row],[Distance en KM]]</f>
        <v>0</v>
      </c>
      <c r="L523" s="20">
        <f>+Indicateur[[#This Row],[Bilan CO2 S2]]+Indicateur[[#This Row],[Bilan CO2 S1]]</f>
        <v>6.5534647999999995</v>
      </c>
      <c r="M523" s="21">
        <v>150</v>
      </c>
      <c r="N523" s="5" t="s">
        <v>422</v>
      </c>
      <c r="O523" s="2" t="s">
        <v>136</v>
      </c>
      <c r="P523" s="2" t="s">
        <v>423</v>
      </c>
      <c r="Q523" s="2" t="s">
        <v>10</v>
      </c>
      <c r="R523" s="2" t="s">
        <v>11</v>
      </c>
      <c r="S523" s="2">
        <v>12</v>
      </c>
      <c r="T523" s="2" t="s">
        <v>12</v>
      </c>
      <c r="U523" s="6">
        <v>33.991</v>
      </c>
      <c r="V523" s="30">
        <f>(VLOOKUP(E523,Table1[#All],4,FALSE)*VLOOKUP(E523,Table1[[#All],[Type TRANSPORT]:[% répartition segment 1]],2,FALSE)+VLOOKUP(E523,Tableau2[#All],4,FALSE)*VLOOKUP(E523,Tableau2[[#All],[Type TRANSPORT]:[% répartition segment 2]],2,FALSE))*U523*C523/1000</f>
        <v>6.5534648000000004</v>
      </c>
    </row>
    <row r="524" spans="1:22" x14ac:dyDescent="0.3">
      <c r="A524" s="2">
        <v>1440527</v>
      </c>
      <c r="B524" s="12">
        <f>+VLOOKUP(Indicateur[[#This Row],[Numero OT]],[1]Raw_data!$D:$E,2,FALSE)</f>
        <v>44533</v>
      </c>
      <c r="C524" s="2">
        <v>220</v>
      </c>
      <c r="D524" s="2">
        <f t="shared" si="8"/>
        <v>0.22</v>
      </c>
      <c r="E524" s="2" t="s">
        <v>19</v>
      </c>
      <c r="F524" s="3">
        <f>+VLOOKUP(E524,Table1[#All],4,FALSE)</f>
        <v>0.16</v>
      </c>
      <c r="G524" s="3">
        <f>+VLOOKUP(E524,Tableau2[#All],4,FALSE)</f>
        <v>6.7400000000000002E-2</v>
      </c>
      <c r="H524" s="4">
        <f>VLOOKUP(E524,Table1[[#All],[Type TRANSPORT]:[% répartition segment 1]],2,FALSE)</f>
        <v>0.3</v>
      </c>
      <c r="I524" s="4">
        <f>VLOOKUP(E524,Tableau2[[#All],[Type TRANSPORT]:[% répartition segment 2]],2,FALSE)</f>
        <v>0.7</v>
      </c>
      <c r="J524" s="20">
        <f>Indicateur[[#This Row],[% rep S1]]*Indicateur[[#This Row],[Taux segement 1]]*Indicateur[[#This Row],[Poids T]]*Indicateur[[#This Row],[Distance en KM]]</f>
        <v>2.6494828799999999</v>
      </c>
      <c r="K524" s="20">
        <f>+Indicateur[[#This Row],[% rep S2]]*Indicateur[[#This Row],[Taux Segement 2]]*Indicateur[[#This Row],[Poids T]]*Indicateur[[#This Row],[Distance en KM]]</f>
        <v>2.6042208807999998</v>
      </c>
      <c r="L524" s="20">
        <f>+Indicateur[[#This Row],[Bilan CO2 S2]]+Indicateur[[#This Row],[Bilan CO2 S1]]</f>
        <v>5.2537037607999997</v>
      </c>
      <c r="M524" s="21">
        <v>95</v>
      </c>
      <c r="N524" s="5" t="s">
        <v>422</v>
      </c>
      <c r="O524" s="2" t="s">
        <v>136</v>
      </c>
      <c r="P524" s="2" t="s">
        <v>423</v>
      </c>
      <c r="Q524" s="2" t="s">
        <v>26</v>
      </c>
      <c r="R524" s="2" t="s">
        <v>27</v>
      </c>
      <c r="S524" s="2">
        <v>12</v>
      </c>
      <c r="T524" s="2" t="s">
        <v>28</v>
      </c>
      <c r="U524" s="6">
        <v>250.898</v>
      </c>
      <c r="V524" s="30">
        <f>(VLOOKUP(E524,Table1[#All],4,FALSE)*VLOOKUP(E524,Table1[[#All],[Type TRANSPORT]:[% répartition segment 1]],2,FALSE)+VLOOKUP(E524,Tableau2[#All],4,FALSE)*VLOOKUP(E524,Tableau2[[#All],[Type TRANSPORT]:[% répartition segment 2]],2,FALSE))*U524*C524/1000</f>
        <v>5.2537037607999997</v>
      </c>
    </row>
    <row r="525" spans="1:22" x14ac:dyDescent="0.3">
      <c r="A525" s="2">
        <v>1440684</v>
      </c>
      <c r="B525" s="12">
        <f>+VLOOKUP(Indicateur[[#This Row],[Numero OT]],[1]Raw_data!$D:$E,2,FALSE)</f>
        <v>44537</v>
      </c>
      <c r="C525" s="2">
        <v>100</v>
      </c>
      <c r="D525" s="2">
        <f t="shared" si="8"/>
        <v>0.1</v>
      </c>
      <c r="E525" s="2" t="s">
        <v>6</v>
      </c>
      <c r="F525" s="3">
        <f>+VLOOKUP(E525,Table1[#All],4,FALSE)</f>
        <v>0.16</v>
      </c>
      <c r="G525" s="3">
        <f>+VLOOKUP(E525,Tableau2[#All],4,FALSE)</f>
        <v>6.7400000000000002E-2</v>
      </c>
      <c r="H525" s="4">
        <f>VLOOKUP(E525,Table1[[#All],[Type TRANSPORT]:[% répartition segment 1]],2,FALSE)</f>
        <v>0.3</v>
      </c>
      <c r="I525" s="4">
        <f>VLOOKUP(E525,Tableau2[[#All],[Type TRANSPORT]:[% répartition segment 2]],2,FALSE)</f>
        <v>0.7</v>
      </c>
      <c r="J525" s="20">
        <f>Indicateur[[#This Row],[% rep S1]]*Indicateur[[#This Row],[Taux segement 1]]*Indicateur[[#This Row],[Poids T]]*Indicateur[[#This Row],[Distance en KM]]</f>
        <v>2.6399760000000003</v>
      </c>
      <c r="K525" s="20">
        <f>+Indicateur[[#This Row],[% rep S2]]*Indicateur[[#This Row],[Taux Segement 2]]*Indicateur[[#This Row],[Poids T]]*Indicateur[[#This Row],[Distance en KM]]</f>
        <v>2.5948764099999999</v>
      </c>
      <c r="L525" s="20">
        <f>+Indicateur[[#This Row],[Bilan CO2 S2]]+Indicateur[[#This Row],[Bilan CO2 S1]]</f>
        <v>5.2348524100000002</v>
      </c>
      <c r="M525" s="21">
        <v>140</v>
      </c>
      <c r="N525" s="5" t="s">
        <v>146</v>
      </c>
      <c r="O525" s="2" t="s">
        <v>30</v>
      </c>
      <c r="P525" s="2" t="s">
        <v>147</v>
      </c>
      <c r="Q525" s="2" t="s">
        <v>153</v>
      </c>
      <c r="R525" s="2" t="s">
        <v>154</v>
      </c>
      <c r="S525" s="2">
        <v>15</v>
      </c>
      <c r="T525" s="2" t="s">
        <v>155</v>
      </c>
      <c r="U525" s="6">
        <v>549.995</v>
      </c>
      <c r="V525" s="30">
        <f>(VLOOKUP(E525,Table1[#All],4,FALSE)*VLOOKUP(E525,Table1[[#All],[Type TRANSPORT]:[% répartition segment 1]],2,FALSE)+VLOOKUP(E525,Tableau2[#All],4,FALSE)*VLOOKUP(E525,Tableau2[[#All],[Type TRANSPORT]:[% répartition segment 2]],2,FALSE))*U525*C525/1000</f>
        <v>5.2348524099999993</v>
      </c>
    </row>
    <row r="526" spans="1:22" x14ac:dyDescent="0.3">
      <c r="A526" s="2">
        <v>1442391</v>
      </c>
      <c r="B526" s="12">
        <f>+VLOOKUP(Indicateur[[#This Row],[Numero OT]],[1]Raw_data!$D:$E,2,FALSE)</f>
        <v>44539</v>
      </c>
      <c r="C526" s="2">
        <v>80</v>
      </c>
      <c r="D526" s="2">
        <f t="shared" si="8"/>
        <v>0.08</v>
      </c>
      <c r="E526" s="2" t="s">
        <v>13</v>
      </c>
      <c r="F526" s="3">
        <f>+VLOOKUP(E526,Table1[#All],4,FALSE)</f>
        <v>0.24099999999999999</v>
      </c>
      <c r="G526" s="3">
        <v>0.24099999999999999</v>
      </c>
      <c r="H526" s="4">
        <f>VLOOKUP(E526,Table1[[#All],[Type TRANSPORT]:[% répartition segment 1]],2,FALSE)</f>
        <v>1</v>
      </c>
      <c r="I526" s="4">
        <f>VLOOKUP(E526,Tableau2[[#All],[Type TRANSPORT]:[% répartition segment 2]],2,FALSE)</f>
        <v>0</v>
      </c>
      <c r="J526" s="20">
        <f>Indicateur[[#This Row],[% rep S1]]*Indicateur[[#This Row],[Taux segement 1]]*Indicateur[[#This Row],[Poids T]]*Indicateur[[#This Row],[Distance en KM]]</f>
        <v>0.89970119999999987</v>
      </c>
      <c r="K526" s="20">
        <f>+Indicateur[[#This Row],[% rep S2]]*Indicateur[[#This Row],[Taux Segement 2]]*Indicateur[[#This Row],[Poids T]]*Indicateur[[#This Row],[Distance en KM]]</f>
        <v>0</v>
      </c>
      <c r="L526" s="20">
        <f>+Indicateur[[#This Row],[Bilan CO2 S2]]+Indicateur[[#This Row],[Bilan CO2 S1]]</f>
        <v>0.89970119999999987</v>
      </c>
      <c r="M526" s="21">
        <v>80</v>
      </c>
      <c r="N526" s="5" t="s">
        <v>214</v>
      </c>
      <c r="O526" s="2" t="s">
        <v>11</v>
      </c>
      <c r="P526" s="2" t="s">
        <v>215</v>
      </c>
      <c r="Q526" s="2" t="s">
        <v>323</v>
      </c>
      <c r="R526" s="2" t="s">
        <v>324</v>
      </c>
      <c r="S526" s="2">
        <v>13</v>
      </c>
      <c r="T526" s="2" t="s">
        <v>325</v>
      </c>
      <c r="U526" s="6">
        <v>46.664999999999999</v>
      </c>
      <c r="V526" s="30">
        <f>(VLOOKUP(E526,Table1[#All],4,FALSE)*VLOOKUP(E526,Table1[[#All],[Type TRANSPORT]:[% répartition segment 1]],2,FALSE)+VLOOKUP(E526,Tableau2[#All],4,FALSE)*VLOOKUP(E526,Tableau2[[#All],[Type TRANSPORT]:[% répartition segment 2]],2,FALSE))*U526*C526/1000</f>
        <v>0.89970119999999998</v>
      </c>
    </row>
    <row r="527" spans="1:22" x14ac:dyDescent="0.3">
      <c r="A527" s="2">
        <v>1442850</v>
      </c>
      <c r="B527" s="12">
        <f>+VLOOKUP(Indicateur[[#This Row],[Numero OT]],[1]Raw_data!$D:$E,2,FALSE)</f>
        <v>44540</v>
      </c>
      <c r="C527" s="2">
        <v>1600</v>
      </c>
      <c r="D527" s="2">
        <f t="shared" si="8"/>
        <v>1.6</v>
      </c>
      <c r="E527" s="2" t="s">
        <v>47</v>
      </c>
      <c r="F527" s="3">
        <f>+VLOOKUP(E527,Table1[#All],4,FALSE)</f>
        <v>6.7400000000000002E-2</v>
      </c>
      <c r="G527" s="3">
        <v>6.7400000000000002E-2</v>
      </c>
      <c r="H527" s="4">
        <f>VLOOKUP(E527,Table1[[#All],[Type TRANSPORT]:[% répartition segment 1]],2,FALSE)</f>
        <v>1</v>
      </c>
      <c r="I527" s="4">
        <f>VLOOKUP(E527,Tableau2[[#All],[Type TRANSPORT]:[% répartition segment 2]],2,FALSE)</f>
        <v>0</v>
      </c>
      <c r="J527" s="20">
        <f>Indicateur[[#This Row],[% rep S1]]*Indicateur[[#This Row],[Taux segement 1]]*Indicateur[[#This Row],[Poids T]]*Indicateur[[#This Row],[Distance en KM]]</f>
        <v>9.7613532799999998</v>
      </c>
      <c r="K527" s="20">
        <f>+Indicateur[[#This Row],[% rep S2]]*Indicateur[[#This Row],[Taux Segement 2]]*Indicateur[[#This Row],[Poids T]]*Indicateur[[#This Row],[Distance en KM]]</f>
        <v>0</v>
      </c>
      <c r="L527" s="20">
        <f>+Indicateur[[#This Row],[Bilan CO2 S2]]+Indicateur[[#This Row],[Bilan CO2 S1]]</f>
        <v>9.7613532799999998</v>
      </c>
      <c r="M527" s="21">
        <v>330</v>
      </c>
      <c r="N527" s="5" t="s">
        <v>146</v>
      </c>
      <c r="O527" s="2" t="s">
        <v>30</v>
      </c>
      <c r="P527" s="2" t="s">
        <v>147</v>
      </c>
      <c r="Q527" s="2" t="s">
        <v>156</v>
      </c>
      <c r="R527" s="2" t="s">
        <v>157</v>
      </c>
      <c r="S527" s="2">
        <v>10</v>
      </c>
      <c r="T527" s="2" t="s">
        <v>158</v>
      </c>
      <c r="U527" s="6">
        <v>90.516999999999996</v>
      </c>
      <c r="V527" s="30">
        <f>(VLOOKUP(E527,Table1[#All],4,FALSE)*VLOOKUP(E527,Table1[[#All],[Type TRANSPORT]:[% répartition segment 1]],2,FALSE)+VLOOKUP(E527,Tableau2[#All],4,FALSE)*VLOOKUP(E527,Tableau2[[#All],[Type TRANSPORT]:[% répartition segment 2]],2,FALSE))*U527*C527/1000</f>
        <v>9.7613532799999998</v>
      </c>
    </row>
    <row r="528" spans="1:22" x14ac:dyDescent="0.3">
      <c r="A528" s="2">
        <v>1443443</v>
      </c>
      <c r="B528" s="12">
        <f>+VLOOKUP(Indicateur[[#This Row],[Numero OT]],[1]Raw_data!$D:$E,2,FALSE)</f>
        <v>44540</v>
      </c>
      <c r="C528" s="2">
        <v>400</v>
      </c>
      <c r="D528" s="2">
        <f t="shared" si="8"/>
        <v>0.4</v>
      </c>
      <c r="E528" s="2" t="s">
        <v>13</v>
      </c>
      <c r="F528" s="3">
        <f>+VLOOKUP(E528,Table1[#All],4,FALSE)</f>
        <v>0.24099999999999999</v>
      </c>
      <c r="G528" s="3">
        <v>0.24099999999999999</v>
      </c>
      <c r="H528" s="4">
        <f>VLOOKUP(E528,Table1[[#All],[Type TRANSPORT]:[% répartition segment 1]],2,FALSE)</f>
        <v>1</v>
      </c>
      <c r="I528" s="4">
        <f>VLOOKUP(E528,Tableau2[[#All],[Type TRANSPORT]:[% répartition segment 2]],2,FALSE)</f>
        <v>0</v>
      </c>
      <c r="J528" s="20">
        <f>Indicateur[[#This Row],[% rep S1]]*Indicateur[[#This Row],[Taux segement 1]]*Indicateur[[#This Row],[Poids T]]*Indicateur[[#This Row],[Distance en KM]]</f>
        <v>4.3332763999999999</v>
      </c>
      <c r="K528" s="20">
        <f>+Indicateur[[#This Row],[% rep S2]]*Indicateur[[#This Row],[Taux Segement 2]]*Indicateur[[#This Row],[Poids T]]*Indicateur[[#This Row],[Distance en KM]]</f>
        <v>0</v>
      </c>
      <c r="L528" s="20">
        <f>+Indicateur[[#This Row],[Bilan CO2 S2]]+Indicateur[[#This Row],[Bilan CO2 S1]]</f>
        <v>4.3332763999999999</v>
      </c>
      <c r="M528" s="21">
        <v>100</v>
      </c>
      <c r="N528" s="5" t="s">
        <v>214</v>
      </c>
      <c r="O528" s="2" t="s">
        <v>11</v>
      </c>
      <c r="P528" s="2" t="s">
        <v>215</v>
      </c>
      <c r="Q528" s="2" t="s">
        <v>80</v>
      </c>
      <c r="R528" s="2" t="s">
        <v>81</v>
      </c>
      <c r="S528" s="2">
        <v>13</v>
      </c>
      <c r="T528" s="2" t="s">
        <v>82</v>
      </c>
      <c r="U528" s="6">
        <v>44.951000000000001</v>
      </c>
      <c r="V528" s="30">
        <f>(VLOOKUP(E528,Table1[#All],4,FALSE)*VLOOKUP(E528,Table1[[#All],[Type TRANSPORT]:[% répartition segment 1]],2,FALSE)+VLOOKUP(E528,Tableau2[#All],4,FALSE)*VLOOKUP(E528,Tableau2[[#All],[Type TRANSPORT]:[% répartition segment 2]],2,FALSE))*U528*C528/1000</f>
        <v>4.3332763999999999</v>
      </c>
    </row>
    <row r="529" spans="1:22" x14ac:dyDescent="0.3">
      <c r="A529" s="2">
        <v>1446290</v>
      </c>
      <c r="B529" s="12">
        <f>+VLOOKUP(Indicateur[[#This Row],[Numero OT]],[1]Raw_data!$D:$E,2,FALSE)</f>
        <v>44550</v>
      </c>
      <c r="C529" s="2">
        <v>525</v>
      </c>
      <c r="D529" s="2">
        <f t="shared" si="8"/>
        <v>0.52500000000000002</v>
      </c>
      <c r="E529" s="2" t="s">
        <v>19</v>
      </c>
      <c r="F529" s="3">
        <f>+VLOOKUP(E529,Table1[#All],4,FALSE)</f>
        <v>0.16</v>
      </c>
      <c r="G529" s="3">
        <f>+VLOOKUP(E529,Tableau2[#All],4,FALSE)</f>
        <v>6.7400000000000002E-2</v>
      </c>
      <c r="H529" s="4">
        <f>VLOOKUP(E529,Table1[[#All],[Type TRANSPORT]:[% répartition segment 1]],2,FALSE)</f>
        <v>0.3</v>
      </c>
      <c r="I529" s="4">
        <f>VLOOKUP(E529,Tableau2[[#All],[Type TRANSPORT]:[% répartition segment 2]],2,FALSE)</f>
        <v>0.7</v>
      </c>
      <c r="J529" s="20">
        <f>Indicateur[[#This Row],[% rep S1]]*Indicateur[[#This Row],[Taux segement 1]]*Indicateur[[#This Row],[Poids T]]*Indicateur[[#This Row],[Distance en KM]]</f>
        <v>13.119422399999999</v>
      </c>
      <c r="K529" s="20">
        <f>+Indicateur[[#This Row],[% rep S2]]*Indicateur[[#This Row],[Taux Segement 2]]*Indicateur[[#This Row],[Poids T]]*Indicateur[[#This Row],[Distance en KM]]</f>
        <v>12.895298933999999</v>
      </c>
      <c r="L529" s="20">
        <f>+Indicateur[[#This Row],[Bilan CO2 S2]]+Indicateur[[#This Row],[Bilan CO2 S1]]</f>
        <v>26.014721334000001</v>
      </c>
      <c r="M529" s="21">
        <v>182</v>
      </c>
      <c r="N529" s="5" t="s">
        <v>23</v>
      </c>
      <c r="O529" s="2" t="s">
        <v>24</v>
      </c>
      <c r="P529" s="2" t="s">
        <v>25</v>
      </c>
      <c r="Q529" s="2" t="s">
        <v>26</v>
      </c>
      <c r="R529" s="2" t="s">
        <v>27</v>
      </c>
      <c r="S529" s="2">
        <v>12</v>
      </c>
      <c r="T529" s="2" t="s">
        <v>28</v>
      </c>
      <c r="U529" s="6">
        <v>520.61199999999997</v>
      </c>
      <c r="V529" s="30">
        <f>(VLOOKUP(E529,Table1[#All],4,FALSE)*VLOOKUP(E529,Table1[[#All],[Type TRANSPORT]:[% répartition segment 1]],2,FALSE)+VLOOKUP(E529,Tableau2[#All],4,FALSE)*VLOOKUP(E529,Tableau2[[#All],[Type TRANSPORT]:[% répartition segment 2]],2,FALSE))*U529*C529/1000</f>
        <v>26.014721333999997</v>
      </c>
    </row>
    <row r="530" spans="1:22" x14ac:dyDescent="0.3">
      <c r="A530" s="2">
        <v>1446579</v>
      </c>
      <c r="B530" s="12">
        <f>+VLOOKUP(Indicateur[[#This Row],[Numero OT]],[1]Raw_data!$D:$E,2,FALSE)</f>
        <v>44550</v>
      </c>
      <c r="C530" s="2">
        <v>270</v>
      </c>
      <c r="D530" s="2">
        <f t="shared" si="8"/>
        <v>0.27</v>
      </c>
      <c r="E530" s="2" t="s">
        <v>6</v>
      </c>
      <c r="F530" s="3">
        <f>+VLOOKUP(E530,Table1[#All],4,FALSE)</f>
        <v>0.16</v>
      </c>
      <c r="G530" s="3">
        <f>+VLOOKUP(E530,Tableau2[#All],4,FALSE)</f>
        <v>6.7400000000000002E-2</v>
      </c>
      <c r="H530" s="4">
        <f>VLOOKUP(E530,Table1[[#All],[Type TRANSPORT]:[% répartition segment 1]],2,FALSE)</f>
        <v>0.3</v>
      </c>
      <c r="I530" s="4">
        <f>VLOOKUP(E530,Tableau2[[#All],[Type TRANSPORT]:[% répartition segment 2]],2,FALSE)</f>
        <v>0.7</v>
      </c>
      <c r="J530" s="20">
        <f>Indicateur[[#This Row],[% rep S1]]*Indicateur[[#This Row],[Taux segement 1]]*Indicateur[[#This Row],[Poids T]]*Indicateur[[#This Row],[Distance en KM]]</f>
        <v>6.9866841600000003</v>
      </c>
      <c r="K530" s="20">
        <f>+Indicateur[[#This Row],[% rep S2]]*Indicateur[[#This Row],[Taux Segement 2]]*Indicateur[[#This Row],[Poids T]]*Indicateur[[#This Row],[Distance en KM]]</f>
        <v>6.867328305600001</v>
      </c>
      <c r="L530" s="20">
        <f>+Indicateur[[#This Row],[Bilan CO2 S2]]+Indicateur[[#This Row],[Bilan CO2 S1]]</f>
        <v>13.8540124656</v>
      </c>
      <c r="M530" s="21">
        <v>240</v>
      </c>
      <c r="N530" s="5" t="s">
        <v>214</v>
      </c>
      <c r="O530" s="2" t="s">
        <v>11</v>
      </c>
      <c r="P530" s="2" t="s">
        <v>215</v>
      </c>
      <c r="Q530" s="2" t="s">
        <v>321</v>
      </c>
      <c r="R530" s="2" t="s">
        <v>306</v>
      </c>
      <c r="S530" s="2">
        <v>13</v>
      </c>
      <c r="T530" s="2" t="s">
        <v>322</v>
      </c>
      <c r="U530" s="6">
        <v>539.096</v>
      </c>
      <c r="V530" s="30">
        <f>(VLOOKUP(E530,Table1[#All],4,FALSE)*VLOOKUP(E530,Table1[[#All],[Type TRANSPORT]:[% répartition segment 1]],2,FALSE)+VLOOKUP(E530,Tableau2[#All],4,FALSE)*VLOOKUP(E530,Tableau2[[#All],[Type TRANSPORT]:[% répartition segment 2]],2,FALSE))*U530*C530/1000</f>
        <v>13.8540124656</v>
      </c>
    </row>
    <row r="531" spans="1:22" x14ac:dyDescent="0.3">
      <c r="A531" s="2">
        <v>1446830</v>
      </c>
      <c r="B531" s="12">
        <f>+VLOOKUP(Indicateur[[#This Row],[Numero OT]],[1]Raw_data!$D:$E,2,FALSE)</f>
        <v>44552</v>
      </c>
      <c r="C531" s="2">
        <v>100</v>
      </c>
      <c r="D531" s="2">
        <f t="shared" si="8"/>
        <v>0.1</v>
      </c>
      <c r="E531" s="2" t="s">
        <v>6</v>
      </c>
      <c r="F531" s="3">
        <f>+VLOOKUP(E531,Table1[#All],4,FALSE)</f>
        <v>0.16</v>
      </c>
      <c r="G531" s="3">
        <f>+VLOOKUP(E531,Tableau2[#All],4,FALSE)</f>
        <v>6.7400000000000002E-2</v>
      </c>
      <c r="H531" s="4">
        <f>VLOOKUP(E531,Table1[[#All],[Type TRANSPORT]:[% répartition segment 1]],2,FALSE)</f>
        <v>0.3</v>
      </c>
      <c r="I531" s="4">
        <f>VLOOKUP(E531,Tableau2[[#All],[Type TRANSPORT]:[% répartition segment 2]],2,FALSE)</f>
        <v>0.7</v>
      </c>
      <c r="J531" s="20">
        <f>Indicateur[[#This Row],[% rep S1]]*Indicateur[[#This Row],[Taux segement 1]]*Indicateur[[#This Row],[Poids T]]*Indicateur[[#This Row],[Distance en KM]]</f>
        <v>1.0711920000000001</v>
      </c>
      <c r="K531" s="20">
        <f>+Indicateur[[#This Row],[% rep S2]]*Indicateur[[#This Row],[Taux Segement 2]]*Indicateur[[#This Row],[Poids T]]*Indicateur[[#This Row],[Distance en KM]]</f>
        <v>1.05289247</v>
      </c>
      <c r="L531" s="20">
        <f>+Indicateur[[#This Row],[Bilan CO2 S2]]+Indicateur[[#This Row],[Bilan CO2 S1]]</f>
        <v>2.1240844700000001</v>
      </c>
      <c r="M531" s="21">
        <v>125</v>
      </c>
      <c r="N531" s="5" t="s">
        <v>78</v>
      </c>
      <c r="O531" s="2" t="s">
        <v>27</v>
      </c>
      <c r="P531" s="2" t="s">
        <v>79</v>
      </c>
      <c r="Q531" s="2" t="s">
        <v>95</v>
      </c>
      <c r="R531" s="2" t="s">
        <v>96</v>
      </c>
      <c r="S531" s="2">
        <v>18</v>
      </c>
      <c r="T531" s="2" t="s">
        <v>97</v>
      </c>
      <c r="U531" s="6">
        <v>223.16499999999999</v>
      </c>
      <c r="V531" s="30">
        <f>(VLOOKUP(E531,Table1[#All],4,FALSE)*VLOOKUP(E531,Table1[[#All],[Type TRANSPORT]:[% répartition segment 1]],2,FALSE)+VLOOKUP(E531,Tableau2[#All],4,FALSE)*VLOOKUP(E531,Tableau2[[#All],[Type TRANSPORT]:[% répartition segment 2]],2,FALSE))*U531*C531/1000</f>
        <v>2.1240844700000001</v>
      </c>
    </row>
    <row r="532" spans="1:22" x14ac:dyDescent="0.3">
      <c r="A532" s="2">
        <v>1446829</v>
      </c>
      <c r="B532" s="12">
        <f>+VLOOKUP(Indicateur[[#This Row],[Numero OT]],[1]Raw_data!$D:$E,2,FALSE)</f>
        <v>44552</v>
      </c>
      <c r="C532" s="2">
        <v>100</v>
      </c>
      <c r="D532" s="2">
        <f t="shared" si="8"/>
        <v>0.1</v>
      </c>
      <c r="E532" s="2" t="s">
        <v>6</v>
      </c>
      <c r="F532" s="3">
        <f>+VLOOKUP(E532,Table1[#All],4,FALSE)</f>
        <v>0.16</v>
      </c>
      <c r="G532" s="3">
        <f>+VLOOKUP(E532,Tableau2[#All],4,FALSE)</f>
        <v>6.7400000000000002E-2</v>
      </c>
      <c r="H532" s="4">
        <f>VLOOKUP(E532,Table1[[#All],[Type TRANSPORT]:[% répartition segment 1]],2,FALSE)</f>
        <v>0.3</v>
      </c>
      <c r="I532" s="4">
        <f>VLOOKUP(E532,Tableau2[[#All],[Type TRANSPORT]:[% répartition segment 2]],2,FALSE)</f>
        <v>0.7</v>
      </c>
      <c r="J532" s="20">
        <f>Indicateur[[#This Row],[% rep S1]]*Indicateur[[#This Row],[Taux segement 1]]*Indicateur[[#This Row],[Poids T]]*Indicateur[[#This Row],[Distance en KM]]</f>
        <v>1.0758864000000001</v>
      </c>
      <c r="K532" s="20">
        <f>+Indicateur[[#This Row],[% rep S2]]*Indicateur[[#This Row],[Taux Segement 2]]*Indicateur[[#This Row],[Poids T]]*Indicateur[[#This Row],[Distance en KM]]</f>
        <v>1.0575066740000001</v>
      </c>
      <c r="L532" s="20">
        <f>+Indicateur[[#This Row],[Bilan CO2 S2]]+Indicateur[[#This Row],[Bilan CO2 S1]]</f>
        <v>2.1333930740000002</v>
      </c>
      <c r="M532" s="21">
        <v>158</v>
      </c>
      <c r="N532" s="5" t="s">
        <v>78</v>
      </c>
      <c r="O532" s="2" t="s">
        <v>27</v>
      </c>
      <c r="P532" s="2" t="s">
        <v>79</v>
      </c>
      <c r="Q532" s="2" t="s">
        <v>98</v>
      </c>
      <c r="R532" s="2" t="s">
        <v>99</v>
      </c>
      <c r="S532" s="2">
        <v>12</v>
      </c>
      <c r="T532" s="2" t="s">
        <v>100</v>
      </c>
      <c r="U532" s="6">
        <v>224.143</v>
      </c>
      <c r="V532" s="30">
        <f>(VLOOKUP(E532,Table1[#All],4,FALSE)*VLOOKUP(E532,Table1[[#All],[Type TRANSPORT]:[% répartition segment 1]],2,FALSE)+VLOOKUP(E532,Tableau2[#All],4,FALSE)*VLOOKUP(E532,Tableau2[[#All],[Type TRANSPORT]:[% répartition segment 2]],2,FALSE))*U532*C532/1000</f>
        <v>2.1333930740000002</v>
      </c>
    </row>
    <row r="533" spans="1:22" x14ac:dyDescent="0.3">
      <c r="A533" s="2">
        <v>1448185</v>
      </c>
      <c r="B533" s="12">
        <f>+VLOOKUP(Indicateur[[#This Row],[Numero OT]],[1]Raw_data!$D:$E,2,FALSE)</f>
        <v>44553</v>
      </c>
      <c r="C533" s="2">
        <v>150</v>
      </c>
      <c r="D533" s="2">
        <f t="shared" si="8"/>
        <v>0.15</v>
      </c>
      <c r="E533" s="2" t="s">
        <v>6</v>
      </c>
      <c r="F533" s="3">
        <f>+VLOOKUP(E533,Table1[#All],4,FALSE)</f>
        <v>0.16</v>
      </c>
      <c r="G533" s="3">
        <f>+VLOOKUP(E533,Tableau2[#All],4,FALSE)</f>
        <v>6.7400000000000002E-2</v>
      </c>
      <c r="H533" s="4">
        <f>VLOOKUP(E533,Table1[[#All],[Type TRANSPORT]:[% répartition segment 1]],2,FALSE)</f>
        <v>0.3</v>
      </c>
      <c r="I533" s="4">
        <f>VLOOKUP(E533,Tableau2[[#All],[Type TRANSPORT]:[% répartition segment 2]],2,FALSE)</f>
        <v>0.7</v>
      </c>
      <c r="J533" s="20">
        <f>Indicateur[[#This Row],[% rep S1]]*Indicateur[[#This Row],[Taux segement 1]]*Indicateur[[#This Row],[Poids T]]*Indicateur[[#This Row],[Distance en KM]]</f>
        <v>1.7822951999999999</v>
      </c>
      <c r="K533" s="20">
        <f>+Indicateur[[#This Row],[% rep S2]]*Indicateur[[#This Row],[Taux Segement 2]]*Indicateur[[#This Row],[Poids T]]*Indicateur[[#This Row],[Distance en KM]]</f>
        <v>1.7518476569999999</v>
      </c>
      <c r="L533" s="20">
        <f>+Indicateur[[#This Row],[Bilan CO2 S2]]+Indicateur[[#This Row],[Bilan CO2 S1]]</f>
        <v>3.534142857</v>
      </c>
      <c r="M533" s="21">
        <v>131</v>
      </c>
      <c r="N533" s="5" t="s">
        <v>146</v>
      </c>
      <c r="O533" s="2" t="s">
        <v>30</v>
      </c>
      <c r="P533" s="2" t="s">
        <v>147</v>
      </c>
      <c r="Q533" s="2" t="s">
        <v>10</v>
      </c>
      <c r="R533" s="2" t="s">
        <v>11</v>
      </c>
      <c r="S533" s="2">
        <v>12</v>
      </c>
      <c r="T533" s="2" t="s">
        <v>12</v>
      </c>
      <c r="U533" s="6">
        <v>247.541</v>
      </c>
      <c r="V533" s="30">
        <f>(VLOOKUP(E533,Table1[#All],4,FALSE)*VLOOKUP(E533,Table1[[#All],[Type TRANSPORT]:[% répartition segment 1]],2,FALSE)+VLOOKUP(E533,Tableau2[#All],4,FALSE)*VLOOKUP(E533,Tableau2[[#All],[Type TRANSPORT]:[% répartition segment 2]],2,FALSE))*U533*C533/1000</f>
        <v>3.534142857</v>
      </c>
    </row>
    <row r="534" spans="1:22" x14ac:dyDescent="0.3">
      <c r="A534" s="2">
        <v>1449067</v>
      </c>
      <c r="B534" s="12">
        <f>+VLOOKUP(Indicateur[[#This Row],[Numero OT]],[1]Raw_data!$D:$E,2,FALSE)</f>
        <v>44554</v>
      </c>
      <c r="C534" s="2">
        <v>300</v>
      </c>
      <c r="D534" s="2">
        <f t="shared" si="8"/>
        <v>0.3</v>
      </c>
      <c r="E534" s="2" t="s">
        <v>19</v>
      </c>
      <c r="F534" s="3">
        <f>+VLOOKUP(E534,Table1[#All],4,FALSE)</f>
        <v>0.16</v>
      </c>
      <c r="G534" s="3">
        <f>+VLOOKUP(E534,Tableau2[#All],4,FALSE)</f>
        <v>6.7400000000000002E-2</v>
      </c>
      <c r="H534" s="4">
        <f>VLOOKUP(E534,Table1[[#All],[Type TRANSPORT]:[% répartition segment 1]],2,FALSE)</f>
        <v>0.3</v>
      </c>
      <c r="I534" s="4">
        <f>VLOOKUP(E534,Tableau2[[#All],[Type TRANSPORT]:[% répartition segment 2]],2,FALSE)</f>
        <v>0.7</v>
      </c>
      <c r="J534" s="20">
        <f>Indicateur[[#This Row],[% rep S1]]*Indicateur[[#This Row],[Taux segement 1]]*Indicateur[[#This Row],[Poids T]]*Indicateur[[#This Row],[Distance en KM]]</f>
        <v>3.5826767999999998</v>
      </c>
      <c r="K534" s="20">
        <f>+Indicateur[[#This Row],[% rep S2]]*Indicateur[[#This Row],[Taux Segement 2]]*Indicateur[[#This Row],[Poids T]]*Indicateur[[#This Row],[Distance en KM]]</f>
        <v>3.5214727379999999</v>
      </c>
      <c r="L534" s="20">
        <f>+Indicateur[[#This Row],[Bilan CO2 S2]]+Indicateur[[#This Row],[Bilan CO2 S1]]</f>
        <v>7.1041495379999997</v>
      </c>
      <c r="M534" s="21">
        <v>167</v>
      </c>
      <c r="N534" s="5" t="s">
        <v>214</v>
      </c>
      <c r="O534" s="2" t="s">
        <v>11</v>
      </c>
      <c r="P534" s="2" t="s">
        <v>215</v>
      </c>
      <c r="Q534" s="2" t="s">
        <v>148</v>
      </c>
      <c r="R534" s="2" t="s">
        <v>126</v>
      </c>
      <c r="S534" s="2">
        <v>12</v>
      </c>
      <c r="T534" s="2" t="s">
        <v>149</v>
      </c>
      <c r="U534" s="6">
        <v>248.797</v>
      </c>
      <c r="V534" s="30">
        <f>(VLOOKUP(E534,Table1[#All],4,FALSE)*VLOOKUP(E534,Table1[[#All],[Type TRANSPORT]:[% répartition segment 1]],2,FALSE)+VLOOKUP(E534,Tableau2[#All],4,FALSE)*VLOOKUP(E534,Tableau2[[#All],[Type TRANSPORT]:[% répartition segment 2]],2,FALSE))*U534*C534/1000</f>
        <v>7.1041495379999997</v>
      </c>
    </row>
    <row r="535" spans="1:22" x14ac:dyDescent="0.3">
      <c r="A535" s="2">
        <v>1449071</v>
      </c>
      <c r="B535" s="12">
        <f>+VLOOKUP(Indicateur[[#This Row],[Numero OT]],[1]Raw_data!$D:$E,2,FALSE)</f>
        <v>44557</v>
      </c>
      <c r="C535" s="2">
        <v>300</v>
      </c>
      <c r="D535" s="2">
        <f t="shared" si="8"/>
        <v>0.3</v>
      </c>
      <c r="E535" s="2" t="s">
        <v>19</v>
      </c>
      <c r="F535" s="3">
        <f>+VLOOKUP(E535,Table1[#All],4,FALSE)</f>
        <v>0.16</v>
      </c>
      <c r="G535" s="3">
        <f>+VLOOKUP(E535,Tableau2[#All],4,FALSE)</f>
        <v>6.7400000000000002E-2</v>
      </c>
      <c r="H535" s="4">
        <f>VLOOKUP(E535,Table1[[#All],[Type TRANSPORT]:[% répartition segment 1]],2,FALSE)</f>
        <v>0.3</v>
      </c>
      <c r="I535" s="4">
        <f>VLOOKUP(E535,Tableau2[[#All],[Type TRANSPORT]:[% répartition segment 2]],2,FALSE)</f>
        <v>0.7</v>
      </c>
      <c r="J535" s="20">
        <f>Indicateur[[#This Row],[% rep S1]]*Indicateur[[#This Row],[Taux segement 1]]*Indicateur[[#This Row],[Poids T]]*Indicateur[[#This Row],[Distance en KM]]</f>
        <v>3.6995184000000001</v>
      </c>
      <c r="K535" s="20">
        <f>+Indicateur[[#This Row],[% rep S2]]*Indicateur[[#This Row],[Taux Segement 2]]*Indicateur[[#This Row],[Poids T]]*Indicateur[[#This Row],[Distance en KM]]</f>
        <v>3.6363182940000001</v>
      </c>
      <c r="L535" s="20">
        <f>+Indicateur[[#This Row],[Bilan CO2 S2]]+Indicateur[[#This Row],[Bilan CO2 S1]]</f>
        <v>7.3358366940000002</v>
      </c>
      <c r="M535" s="21">
        <v>136</v>
      </c>
      <c r="N535" s="5" t="s">
        <v>214</v>
      </c>
      <c r="O535" s="2" t="s">
        <v>11</v>
      </c>
      <c r="P535" s="2" t="s">
        <v>215</v>
      </c>
      <c r="Q535" s="2" t="s">
        <v>218</v>
      </c>
      <c r="R535" s="2" t="s">
        <v>219</v>
      </c>
      <c r="S535" s="2">
        <v>19</v>
      </c>
      <c r="T535" s="2" t="s">
        <v>220</v>
      </c>
      <c r="U535" s="6">
        <v>256.911</v>
      </c>
      <c r="V535" s="30">
        <f>(VLOOKUP(E535,Table1[#All],4,FALSE)*VLOOKUP(E535,Table1[[#All],[Type TRANSPORT]:[% répartition segment 1]],2,FALSE)+VLOOKUP(E535,Tableau2[#All],4,FALSE)*VLOOKUP(E535,Tableau2[[#All],[Type TRANSPORT]:[% répartition segment 2]],2,FALSE))*U535*C535/1000</f>
        <v>7.3358366940000002</v>
      </c>
    </row>
    <row r="536" spans="1:22" x14ac:dyDescent="0.3">
      <c r="A536" s="2">
        <v>1449069</v>
      </c>
      <c r="B536" s="12">
        <f>+VLOOKUP(Indicateur[[#This Row],[Numero OT]],[1]Raw_data!$D:$E,2,FALSE)</f>
        <v>44557</v>
      </c>
      <c r="C536" s="2">
        <v>300</v>
      </c>
      <c r="D536" s="2">
        <f t="shared" si="8"/>
        <v>0.3</v>
      </c>
      <c r="E536" s="2" t="s">
        <v>19</v>
      </c>
      <c r="F536" s="3">
        <f>+VLOOKUP(E536,Table1[#All],4,FALSE)</f>
        <v>0.16</v>
      </c>
      <c r="G536" s="3">
        <f>+VLOOKUP(E536,Tableau2[#All],4,FALSE)</f>
        <v>6.7400000000000002E-2</v>
      </c>
      <c r="H536" s="4">
        <f>VLOOKUP(E536,Table1[[#All],[Type TRANSPORT]:[% répartition segment 1]],2,FALSE)</f>
        <v>0.3</v>
      </c>
      <c r="I536" s="4">
        <f>VLOOKUP(E536,Tableau2[[#All],[Type TRANSPORT]:[% répartition segment 2]],2,FALSE)</f>
        <v>0.7</v>
      </c>
      <c r="J536" s="20">
        <f>Indicateur[[#This Row],[% rep S1]]*Indicateur[[#This Row],[Taux segement 1]]*Indicateur[[#This Row],[Poids T]]*Indicateur[[#This Row],[Distance en KM]]</f>
        <v>7.4274911999999995</v>
      </c>
      <c r="K536" s="20">
        <f>+Indicateur[[#This Row],[% rep S2]]*Indicateur[[#This Row],[Taux Segement 2]]*Indicateur[[#This Row],[Poids T]]*Indicateur[[#This Row],[Distance en KM]]</f>
        <v>7.300604892</v>
      </c>
      <c r="L536" s="20">
        <f>+Indicateur[[#This Row],[Bilan CO2 S2]]+Indicateur[[#This Row],[Bilan CO2 S1]]</f>
        <v>14.728096091999999</v>
      </c>
      <c r="M536" s="21">
        <v>234.4</v>
      </c>
      <c r="N536" s="5" t="s">
        <v>214</v>
      </c>
      <c r="O536" s="2" t="s">
        <v>11</v>
      </c>
      <c r="P536" s="2" t="s">
        <v>215</v>
      </c>
      <c r="Q536" s="2" t="s">
        <v>153</v>
      </c>
      <c r="R536" s="2" t="s">
        <v>154</v>
      </c>
      <c r="S536" s="2">
        <v>15</v>
      </c>
      <c r="T536" s="2" t="s">
        <v>155</v>
      </c>
      <c r="U536" s="6">
        <v>515.798</v>
      </c>
      <c r="V536" s="30">
        <f>(VLOOKUP(E536,Table1[#All],4,FALSE)*VLOOKUP(E536,Table1[[#All],[Type TRANSPORT]:[% répartition segment 1]],2,FALSE)+VLOOKUP(E536,Tableau2[#All],4,FALSE)*VLOOKUP(E536,Tableau2[[#All],[Type TRANSPORT]:[% répartition segment 2]],2,FALSE))*U536*C536/1000</f>
        <v>14.728096091999999</v>
      </c>
    </row>
    <row r="537" spans="1:22" x14ac:dyDescent="0.3">
      <c r="A537" s="2">
        <v>1449382</v>
      </c>
      <c r="B537" s="12">
        <f>+VLOOKUP(Indicateur[[#This Row],[Numero OT]],[1]Raw_data!$D:$E,2,FALSE)</f>
        <v>44558</v>
      </c>
      <c r="C537" s="2">
        <v>400</v>
      </c>
      <c r="D537" s="2">
        <f t="shared" si="8"/>
        <v>0.4</v>
      </c>
      <c r="E537" s="2" t="s">
        <v>19</v>
      </c>
      <c r="F537" s="3">
        <f>+VLOOKUP(E537,Table1[#All],4,FALSE)</f>
        <v>0.16</v>
      </c>
      <c r="G537" s="3">
        <f>+VLOOKUP(E537,Tableau2[#All],4,FALSE)</f>
        <v>6.7400000000000002E-2</v>
      </c>
      <c r="H537" s="4">
        <f>VLOOKUP(E537,Table1[[#All],[Type TRANSPORT]:[% répartition segment 1]],2,FALSE)</f>
        <v>0.3</v>
      </c>
      <c r="I537" s="4">
        <f>VLOOKUP(E537,Tableau2[[#All],[Type TRANSPORT]:[% répartition segment 2]],2,FALSE)</f>
        <v>0.7</v>
      </c>
      <c r="J537" s="20">
        <f>Indicateur[[#This Row],[% rep S1]]*Indicateur[[#This Row],[Taux segement 1]]*Indicateur[[#This Row],[Poids T]]*Indicateur[[#This Row],[Distance en KM]]</f>
        <v>5.1103872000000008</v>
      </c>
      <c r="K537" s="20">
        <f>+Indicateur[[#This Row],[% rep S2]]*Indicateur[[#This Row],[Taux Segement 2]]*Indicateur[[#This Row],[Poids T]]*Indicateur[[#This Row],[Distance en KM]]</f>
        <v>5.0230847519999999</v>
      </c>
      <c r="L537" s="20">
        <f>+Indicateur[[#This Row],[Bilan CO2 S2]]+Indicateur[[#This Row],[Bilan CO2 S1]]</f>
        <v>10.133471952000001</v>
      </c>
      <c r="M537" s="21">
        <v>110</v>
      </c>
      <c r="N537" s="5" t="s">
        <v>214</v>
      </c>
      <c r="O537" s="2" t="s">
        <v>11</v>
      </c>
      <c r="P537" s="2" t="s">
        <v>215</v>
      </c>
      <c r="Q537" s="2" t="s">
        <v>26</v>
      </c>
      <c r="R537" s="2" t="s">
        <v>27</v>
      </c>
      <c r="S537" s="2">
        <v>12</v>
      </c>
      <c r="T537" s="2" t="s">
        <v>28</v>
      </c>
      <c r="U537" s="6">
        <v>266.166</v>
      </c>
      <c r="V537" s="30">
        <f>(VLOOKUP(E537,Table1[#All],4,FALSE)*VLOOKUP(E537,Table1[[#All],[Type TRANSPORT]:[% répartition segment 1]],2,FALSE)+VLOOKUP(E537,Tableau2[#All],4,FALSE)*VLOOKUP(E537,Tableau2[[#All],[Type TRANSPORT]:[% répartition segment 2]],2,FALSE))*U537*C537/1000</f>
        <v>10.133471952000001</v>
      </c>
    </row>
    <row r="538" spans="1:22" x14ac:dyDescent="0.3">
      <c r="A538" s="2">
        <v>1450103</v>
      </c>
      <c r="B538" s="12">
        <f>+VLOOKUP(Indicateur[[#This Row],[Numero OT]],[1]Raw_data!$D:$E,2,FALSE)</f>
        <v>44560</v>
      </c>
      <c r="C538" s="2">
        <v>300</v>
      </c>
      <c r="D538" s="2">
        <f t="shared" si="8"/>
        <v>0.3</v>
      </c>
      <c r="E538" s="2" t="s">
        <v>19</v>
      </c>
      <c r="F538" s="3">
        <f>+VLOOKUP(E538,Table1[#All],4,FALSE)</f>
        <v>0.16</v>
      </c>
      <c r="G538" s="3">
        <f>+VLOOKUP(E538,Tableau2[#All],4,FALSE)</f>
        <v>6.7400000000000002E-2</v>
      </c>
      <c r="H538" s="4">
        <f>VLOOKUP(E538,Table1[[#All],[Type TRANSPORT]:[% répartition segment 1]],2,FALSE)</f>
        <v>0.3</v>
      </c>
      <c r="I538" s="4">
        <f>VLOOKUP(E538,Tableau2[[#All],[Type TRANSPORT]:[% répartition segment 2]],2,FALSE)</f>
        <v>0.7</v>
      </c>
      <c r="J538" s="20">
        <f>Indicateur[[#This Row],[% rep S1]]*Indicateur[[#This Row],[Taux segement 1]]*Indicateur[[#This Row],[Poids T]]*Indicateur[[#This Row],[Distance en KM]]</f>
        <v>3.5493840000000003</v>
      </c>
      <c r="K538" s="20">
        <f>+Indicateur[[#This Row],[% rep S2]]*Indicateur[[#This Row],[Taux Segement 2]]*Indicateur[[#This Row],[Poids T]]*Indicateur[[#This Row],[Distance en KM]]</f>
        <v>3.48874869</v>
      </c>
      <c r="L538" s="20">
        <f>+Indicateur[[#This Row],[Bilan CO2 S2]]+Indicateur[[#This Row],[Bilan CO2 S1]]</f>
        <v>7.0381326900000003</v>
      </c>
      <c r="M538" s="21">
        <v>100</v>
      </c>
      <c r="N538" s="5" t="s">
        <v>214</v>
      </c>
      <c r="O538" s="2" t="s">
        <v>11</v>
      </c>
      <c r="P538" s="2" t="s">
        <v>215</v>
      </c>
      <c r="Q538" s="2" t="s">
        <v>29</v>
      </c>
      <c r="R538" s="2" t="s">
        <v>30</v>
      </c>
      <c r="S538" s="2">
        <v>12</v>
      </c>
      <c r="T538" s="2" t="s">
        <v>31</v>
      </c>
      <c r="U538" s="6">
        <v>246.48500000000001</v>
      </c>
      <c r="V538" s="30">
        <f>(VLOOKUP(E538,Table1[#All],4,FALSE)*VLOOKUP(E538,Table1[[#All],[Type TRANSPORT]:[% répartition segment 1]],2,FALSE)+VLOOKUP(E538,Tableau2[#All],4,FALSE)*VLOOKUP(E538,Tableau2[[#All],[Type TRANSPORT]:[% répartition segment 2]],2,FALSE))*U538*C538/1000</f>
        <v>7.0381326900000003</v>
      </c>
    </row>
    <row r="539" spans="1:22" x14ac:dyDescent="0.3">
      <c r="A539" s="2">
        <v>1448943</v>
      </c>
      <c r="B539" s="12">
        <f>+VLOOKUP(Indicateur[[#This Row],[Numero OT]],[1]Raw_data!$D:$E,2,FALSE)</f>
        <v>44564</v>
      </c>
      <c r="C539" s="2">
        <v>225</v>
      </c>
      <c r="D539" s="2">
        <f t="shared" si="8"/>
        <v>0.22500000000000001</v>
      </c>
      <c r="E539" s="2" t="s">
        <v>19</v>
      </c>
      <c r="F539" s="3">
        <f>+VLOOKUP(E539,Table1[#All],4,FALSE)</f>
        <v>0.16</v>
      </c>
      <c r="G539" s="3">
        <f>+VLOOKUP(E539,Tableau2[#All],4,FALSE)</f>
        <v>6.7400000000000002E-2</v>
      </c>
      <c r="H539" s="4">
        <f>VLOOKUP(E539,Table1[[#All],[Type TRANSPORT]:[% répartition segment 1]],2,FALSE)</f>
        <v>0.3</v>
      </c>
      <c r="I539" s="4">
        <f>VLOOKUP(E539,Tableau2[[#All],[Type TRANSPORT]:[% répartition segment 2]],2,FALSE)</f>
        <v>0.7</v>
      </c>
      <c r="J539" s="20">
        <f>Indicateur[[#This Row],[% rep S1]]*Indicateur[[#This Row],[Taux segement 1]]*Indicateur[[#This Row],[Poids T]]*Indicateur[[#This Row],[Distance en KM]]</f>
        <v>5.6226095999999997</v>
      </c>
      <c r="K539" s="20">
        <f>+Indicateur[[#This Row],[% rep S2]]*Indicateur[[#This Row],[Taux Segement 2]]*Indicateur[[#This Row],[Poids T]]*Indicateur[[#This Row],[Distance en KM]]</f>
        <v>5.5265566859999993</v>
      </c>
      <c r="L539" s="20">
        <f>+Indicateur[[#This Row],[Bilan CO2 S2]]+Indicateur[[#This Row],[Bilan CO2 S1]]</f>
        <v>11.149166286</v>
      </c>
      <c r="M539" s="21">
        <v>110</v>
      </c>
      <c r="N539" s="5" t="s">
        <v>23</v>
      </c>
      <c r="O539" s="2" t="s">
        <v>24</v>
      </c>
      <c r="P539" s="2" t="s">
        <v>25</v>
      </c>
      <c r="Q539" s="2" t="s">
        <v>26</v>
      </c>
      <c r="R539" s="2" t="s">
        <v>27</v>
      </c>
      <c r="S539" s="2">
        <v>12</v>
      </c>
      <c r="T539" s="2" t="s">
        <v>28</v>
      </c>
      <c r="U539" s="6">
        <v>520.61199999999997</v>
      </c>
      <c r="V539" s="30">
        <f>(VLOOKUP(E539,Table1[#All],4,FALSE)*VLOOKUP(E539,Table1[[#All],[Type TRANSPORT]:[% répartition segment 1]],2,FALSE)+VLOOKUP(E539,Tableau2[#All],4,FALSE)*VLOOKUP(E539,Tableau2[[#All],[Type TRANSPORT]:[% répartition segment 2]],2,FALSE))*U539*C539/1000</f>
        <v>11.149166285999998</v>
      </c>
    </row>
    <row r="540" spans="1:22" x14ac:dyDescent="0.3">
      <c r="A540" s="2">
        <v>1450191</v>
      </c>
      <c r="B540" s="12">
        <f>+VLOOKUP(Indicateur[[#This Row],[Numero OT]],[1]Raw_data!$D:$E,2,FALSE)</f>
        <v>44564</v>
      </c>
      <c r="C540" s="2">
        <v>300</v>
      </c>
      <c r="D540" s="2">
        <f t="shared" si="8"/>
        <v>0.3</v>
      </c>
      <c r="E540" s="2" t="s">
        <v>19</v>
      </c>
      <c r="F540" s="3">
        <f>+VLOOKUP(E540,Table1[#All],4,FALSE)</f>
        <v>0.16</v>
      </c>
      <c r="G540" s="3">
        <f>+VLOOKUP(E540,Tableau2[#All],4,FALSE)</f>
        <v>6.7400000000000002E-2</v>
      </c>
      <c r="H540" s="4">
        <f>VLOOKUP(E540,Table1[[#All],[Type TRANSPORT]:[% répartition segment 1]],2,FALSE)</f>
        <v>0.3</v>
      </c>
      <c r="I540" s="4">
        <f>VLOOKUP(E540,Tableau2[[#All],[Type TRANSPORT]:[% répartition segment 2]],2,FALSE)</f>
        <v>0.7</v>
      </c>
      <c r="J540" s="20">
        <f>Indicateur[[#This Row],[% rep S1]]*Indicateur[[#This Row],[Taux segement 1]]*Indicateur[[#This Row],[Poids T]]*Indicateur[[#This Row],[Distance en KM]]</f>
        <v>3.5826767999999998</v>
      </c>
      <c r="K540" s="20">
        <f>+Indicateur[[#This Row],[% rep S2]]*Indicateur[[#This Row],[Taux Segement 2]]*Indicateur[[#This Row],[Poids T]]*Indicateur[[#This Row],[Distance en KM]]</f>
        <v>3.5214727379999999</v>
      </c>
      <c r="L540" s="20">
        <f>+Indicateur[[#This Row],[Bilan CO2 S2]]+Indicateur[[#This Row],[Bilan CO2 S1]]</f>
        <v>7.1041495379999997</v>
      </c>
      <c r="M540" s="21">
        <v>90</v>
      </c>
      <c r="N540" s="5" t="s">
        <v>214</v>
      </c>
      <c r="O540" s="2" t="s">
        <v>11</v>
      </c>
      <c r="P540" s="2" t="s">
        <v>215</v>
      </c>
      <c r="Q540" s="2" t="s">
        <v>148</v>
      </c>
      <c r="R540" s="2" t="s">
        <v>126</v>
      </c>
      <c r="S540" s="2">
        <v>12</v>
      </c>
      <c r="T540" s="2" t="s">
        <v>149</v>
      </c>
      <c r="U540" s="6">
        <v>248.797</v>
      </c>
      <c r="V540" s="30">
        <f>(VLOOKUP(E540,Table1[#All],4,FALSE)*VLOOKUP(E540,Table1[[#All],[Type TRANSPORT]:[% répartition segment 1]],2,FALSE)+VLOOKUP(E540,Tableau2[#All],4,FALSE)*VLOOKUP(E540,Tableau2[[#All],[Type TRANSPORT]:[% répartition segment 2]],2,FALSE))*U540*C540/1000</f>
        <v>7.1041495379999997</v>
      </c>
    </row>
    <row r="541" spans="1:22" x14ac:dyDescent="0.3">
      <c r="A541" s="2">
        <v>1450194</v>
      </c>
      <c r="B541" s="12">
        <f>+VLOOKUP(Indicateur[[#This Row],[Numero OT]],[1]Raw_data!$D:$E,2,FALSE)</f>
        <v>44564</v>
      </c>
      <c r="C541" s="2">
        <v>500</v>
      </c>
      <c r="D541" s="2">
        <f t="shared" si="8"/>
        <v>0.5</v>
      </c>
      <c r="E541" s="2" t="s">
        <v>19</v>
      </c>
      <c r="F541" s="3">
        <f>+VLOOKUP(E541,Table1[#All],4,FALSE)</f>
        <v>0.16</v>
      </c>
      <c r="G541" s="3">
        <f>+VLOOKUP(E541,Tableau2[#All],4,FALSE)</f>
        <v>6.7400000000000002E-2</v>
      </c>
      <c r="H541" s="4">
        <f>VLOOKUP(E541,Table1[[#All],[Type TRANSPORT]:[% répartition segment 1]],2,FALSE)</f>
        <v>0.3</v>
      </c>
      <c r="I541" s="4">
        <f>VLOOKUP(E541,Tableau2[[#All],[Type TRANSPORT]:[% répartition segment 2]],2,FALSE)</f>
        <v>0.7</v>
      </c>
      <c r="J541" s="20">
        <f>Indicateur[[#This Row],[% rep S1]]*Indicateur[[#This Row],[Taux segement 1]]*Indicateur[[#This Row],[Poids T]]*Indicateur[[#This Row],[Distance en KM]]</f>
        <v>6.7151759999999996</v>
      </c>
      <c r="K541" s="20">
        <f>+Indicateur[[#This Row],[% rep S2]]*Indicateur[[#This Row],[Taux Segement 2]]*Indicateur[[#This Row],[Poids T]]*Indicateur[[#This Row],[Distance en KM]]</f>
        <v>6.6004584099999999</v>
      </c>
      <c r="L541" s="20">
        <f>+Indicateur[[#This Row],[Bilan CO2 S2]]+Indicateur[[#This Row],[Bilan CO2 S1]]</f>
        <v>13.315634409999999</v>
      </c>
      <c r="M541" s="21">
        <v>155</v>
      </c>
      <c r="N541" s="5" t="s">
        <v>214</v>
      </c>
      <c r="O541" s="2" t="s">
        <v>11</v>
      </c>
      <c r="P541" s="2" t="s">
        <v>215</v>
      </c>
      <c r="Q541" s="2" t="s">
        <v>104</v>
      </c>
      <c r="R541" s="2" t="s">
        <v>24</v>
      </c>
      <c r="S541" s="2">
        <v>12</v>
      </c>
      <c r="T541" s="2" t="s">
        <v>105</v>
      </c>
      <c r="U541" s="6">
        <v>279.79899999999998</v>
      </c>
      <c r="V541" s="30">
        <f>(VLOOKUP(E541,Table1[#All],4,FALSE)*VLOOKUP(E541,Table1[[#All],[Type TRANSPORT]:[% répartition segment 1]],2,FALSE)+VLOOKUP(E541,Tableau2[#All],4,FALSE)*VLOOKUP(E541,Tableau2[[#All],[Type TRANSPORT]:[% répartition segment 2]],2,FALSE))*U541*C541/1000</f>
        <v>13.315634409999999</v>
      </c>
    </row>
    <row r="542" spans="1:22" x14ac:dyDescent="0.3">
      <c r="A542" s="2">
        <v>1451225</v>
      </c>
      <c r="B542" s="12">
        <f>+VLOOKUP(Indicateur[[#This Row],[Numero OT]],[1]Raw_data!$D:$E,2,FALSE)</f>
        <v>44566</v>
      </c>
      <c r="C542" s="2">
        <v>594</v>
      </c>
      <c r="D542" s="2">
        <f t="shared" si="8"/>
        <v>0.59399999999999997</v>
      </c>
      <c r="E542" s="2" t="s">
        <v>6</v>
      </c>
      <c r="F542" s="3">
        <f>+VLOOKUP(E542,Table1[#All],4,FALSE)</f>
        <v>0.16</v>
      </c>
      <c r="G542" s="3">
        <f>+VLOOKUP(E542,Tableau2[#All],4,FALSE)</f>
        <v>6.7400000000000002E-2</v>
      </c>
      <c r="H542" s="4">
        <f>VLOOKUP(E542,Table1[[#All],[Type TRANSPORT]:[% répartition segment 1]],2,FALSE)</f>
        <v>0.3</v>
      </c>
      <c r="I542" s="4">
        <f>VLOOKUP(E542,Tableau2[[#All],[Type TRANSPORT]:[% répartition segment 2]],2,FALSE)</f>
        <v>0.7</v>
      </c>
      <c r="J542" s="20">
        <f>Indicateur[[#This Row],[% rep S1]]*Indicateur[[#This Row],[Taux segement 1]]*Indicateur[[#This Row],[Poids T]]*Indicateur[[#This Row],[Distance en KM]]</f>
        <v>15.430124159999998</v>
      </c>
      <c r="K542" s="20">
        <f>+Indicateur[[#This Row],[% rep S2]]*Indicateur[[#This Row],[Taux Segement 2]]*Indicateur[[#This Row],[Poids T]]*Indicateur[[#This Row],[Distance en KM]]</f>
        <v>15.166526205599999</v>
      </c>
      <c r="L542" s="20">
        <f>+Indicateur[[#This Row],[Bilan CO2 S2]]+Indicateur[[#This Row],[Bilan CO2 S1]]</f>
        <v>30.596650365599999</v>
      </c>
      <c r="M542" s="21">
        <v>190</v>
      </c>
      <c r="N542" s="5" t="s">
        <v>214</v>
      </c>
      <c r="O542" s="2" t="s">
        <v>11</v>
      </c>
      <c r="P542" s="2" t="s">
        <v>215</v>
      </c>
      <c r="Q542" s="2" t="s">
        <v>133</v>
      </c>
      <c r="R542" s="2" t="s">
        <v>36</v>
      </c>
      <c r="S542" s="2">
        <v>20</v>
      </c>
      <c r="T542" s="2" t="s">
        <v>134</v>
      </c>
      <c r="U542" s="6">
        <v>541.17999999999995</v>
      </c>
      <c r="V542" s="30">
        <f>(VLOOKUP(E542,Table1[#All],4,FALSE)*VLOOKUP(E542,Table1[[#All],[Type TRANSPORT]:[% répartition segment 1]],2,FALSE)+VLOOKUP(E542,Tableau2[#All],4,FALSE)*VLOOKUP(E542,Tableau2[[#All],[Type TRANSPORT]:[% répartition segment 2]],2,FALSE))*U542*C542/1000</f>
        <v>30.596650365599999</v>
      </c>
    </row>
    <row r="543" spans="1:22" x14ac:dyDescent="0.3">
      <c r="A543" s="2">
        <v>1451971</v>
      </c>
      <c r="B543" s="12">
        <f>+VLOOKUP(Indicateur[[#This Row],[Numero OT]],[1]Raw_data!$D:$E,2,FALSE)</f>
        <v>44568</v>
      </c>
      <c r="C543" s="2">
        <v>200</v>
      </c>
      <c r="D543" s="2">
        <f t="shared" si="8"/>
        <v>0.2</v>
      </c>
      <c r="E543" s="2" t="s">
        <v>19</v>
      </c>
      <c r="F543" s="3">
        <f>+VLOOKUP(E543,Table1[#All],4,FALSE)</f>
        <v>0.16</v>
      </c>
      <c r="G543" s="3">
        <f>+VLOOKUP(E543,Tableau2[#All],4,FALSE)</f>
        <v>6.7400000000000002E-2</v>
      </c>
      <c r="H543" s="4">
        <f>VLOOKUP(E543,Table1[[#All],[Type TRANSPORT]:[% répartition segment 1]],2,FALSE)</f>
        <v>0.3</v>
      </c>
      <c r="I543" s="4">
        <f>VLOOKUP(E543,Tableau2[[#All],[Type TRANSPORT]:[% répartition segment 2]],2,FALSE)</f>
        <v>0.7</v>
      </c>
      <c r="J543" s="20">
        <f>Indicateur[[#This Row],[% rep S1]]*Indicateur[[#This Row],[Taux segement 1]]*Indicateur[[#This Row],[Poids T]]*Indicateur[[#This Row],[Distance en KM]]</f>
        <v>4.958150400000001</v>
      </c>
      <c r="K543" s="20">
        <f>+Indicateur[[#This Row],[% rep S2]]*Indicateur[[#This Row],[Taux Segement 2]]*Indicateur[[#This Row],[Poids T]]*Indicateur[[#This Row],[Distance en KM]]</f>
        <v>4.8734486640000005</v>
      </c>
      <c r="L543" s="20">
        <f>+Indicateur[[#This Row],[Bilan CO2 S2]]+Indicateur[[#This Row],[Bilan CO2 S1]]</f>
        <v>9.8315990640000024</v>
      </c>
      <c r="M543" s="21">
        <v>165</v>
      </c>
      <c r="N543" s="5" t="s">
        <v>175</v>
      </c>
      <c r="O543" s="2" t="s">
        <v>154</v>
      </c>
      <c r="P543" s="2" t="s">
        <v>174</v>
      </c>
      <c r="Q543" s="2" t="s">
        <v>10</v>
      </c>
      <c r="R543" s="2" t="s">
        <v>11</v>
      </c>
      <c r="S543" s="2">
        <v>12</v>
      </c>
      <c r="T543" s="2" t="s">
        <v>12</v>
      </c>
      <c r="U543" s="6">
        <v>516.47400000000005</v>
      </c>
      <c r="V543" s="30">
        <f>(VLOOKUP(E543,Table1[#All],4,FALSE)*VLOOKUP(E543,Table1[[#All],[Type TRANSPORT]:[% répartition segment 1]],2,FALSE)+VLOOKUP(E543,Tableau2[#All],4,FALSE)*VLOOKUP(E543,Tableau2[[#All],[Type TRANSPORT]:[% répartition segment 2]],2,FALSE))*U543*C543/1000</f>
        <v>9.8315990640000024</v>
      </c>
    </row>
    <row r="544" spans="1:22" x14ac:dyDescent="0.3">
      <c r="A544" s="2">
        <v>1452037</v>
      </c>
      <c r="B544" s="12">
        <f>+VLOOKUP(Indicateur[[#This Row],[Numero OT]],[1]Raw_data!$D:$E,2,FALSE)</f>
        <v>44571</v>
      </c>
      <c r="C544" s="2">
        <v>800</v>
      </c>
      <c r="D544" s="2">
        <f t="shared" si="8"/>
        <v>0.8</v>
      </c>
      <c r="E544" s="2" t="s">
        <v>19</v>
      </c>
      <c r="F544" s="3">
        <f>+VLOOKUP(E544,Table1[#All],4,FALSE)</f>
        <v>0.16</v>
      </c>
      <c r="G544" s="3">
        <f>+VLOOKUP(E544,Tableau2[#All],4,FALSE)</f>
        <v>6.7400000000000002E-2</v>
      </c>
      <c r="H544" s="4">
        <f>VLOOKUP(E544,Table1[[#All],[Type TRANSPORT]:[% répartition segment 1]],2,FALSE)</f>
        <v>0.3</v>
      </c>
      <c r="I544" s="4">
        <f>VLOOKUP(E544,Tableau2[[#All],[Type TRANSPORT]:[% répartition segment 2]],2,FALSE)</f>
        <v>0.7</v>
      </c>
      <c r="J544" s="20">
        <f>Indicateur[[#This Row],[% rep S1]]*Indicateur[[#This Row],[Taux segement 1]]*Indicateur[[#This Row],[Poids T]]*Indicateur[[#This Row],[Distance en KM]]</f>
        <v>29.086771200000001</v>
      </c>
      <c r="K544" s="20">
        <f>+Indicateur[[#This Row],[% rep S2]]*Indicateur[[#This Row],[Taux Segement 2]]*Indicateur[[#This Row],[Poids T]]*Indicateur[[#This Row],[Distance en KM]]</f>
        <v>28.589872191999998</v>
      </c>
      <c r="L544" s="20">
        <f>+Indicateur[[#This Row],[Bilan CO2 S2]]+Indicateur[[#This Row],[Bilan CO2 S1]]</f>
        <v>57.676643392000003</v>
      </c>
      <c r="M544" s="21">
        <v>360</v>
      </c>
      <c r="N544" s="5" t="s">
        <v>78</v>
      </c>
      <c r="O544" s="2" t="s">
        <v>27</v>
      </c>
      <c r="P544" s="2" t="s">
        <v>79</v>
      </c>
      <c r="Q544" s="2" t="s">
        <v>101</v>
      </c>
      <c r="R544" s="2" t="s">
        <v>102</v>
      </c>
      <c r="S544" s="2">
        <v>15</v>
      </c>
      <c r="T544" s="2" t="s">
        <v>103</v>
      </c>
      <c r="U544" s="6">
        <v>757.46799999999996</v>
      </c>
      <c r="V544" s="30">
        <f>(VLOOKUP(E544,Table1[#All],4,FALSE)*VLOOKUP(E544,Table1[[#All],[Type TRANSPORT]:[% répartition segment 1]],2,FALSE)+VLOOKUP(E544,Tableau2[#All],4,FALSE)*VLOOKUP(E544,Tableau2[[#All],[Type TRANSPORT]:[% répartition segment 2]],2,FALSE))*U544*C544/1000</f>
        <v>57.676643391999988</v>
      </c>
    </row>
    <row r="545" spans="1:22" x14ac:dyDescent="0.3">
      <c r="A545" s="2">
        <v>1452476</v>
      </c>
      <c r="B545" s="12">
        <f>+VLOOKUP(Indicateur[[#This Row],[Numero OT]],[1]Raw_data!$D:$E,2,FALSE)</f>
        <v>44571</v>
      </c>
      <c r="C545" s="2">
        <v>62</v>
      </c>
      <c r="D545" s="2">
        <f t="shared" si="8"/>
        <v>6.2E-2</v>
      </c>
      <c r="E545" s="2" t="s">
        <v>19</v>
      </c>
      <c r="F545" s="3">
        <f>+VLOOKUP(E545,Table1[#All],4,FALSE)</f>
        <v>0.16</v>
      </c>
      <c r="G545" s="3">
        <f>+VLOOKUP(E545,Tableau2[#All],4,FALSE)</f>
        <v>6.7400000000000002E-2</v>
      </c>
      <c r="H545" s="4">
        <f>VLOOKUP(E545,Table1[[#All],[Type TRANSPORT]:[% répartition segment 1]],2,FALSE)</f>
        <v>0.3</v>
      </c>
      <c r="I545" s="4">
        <f>VLOOKUP(E545,Tableau2[[#All],[Type TRANSPORT]:[% répartition segment 2]],2,FALSE)</f>
        <v>0.7</v>
      </c>
      <c r="J545" s="20">
        <f>Indicateur[[#This Row],[% rep S1]]*Indicateur[[#This Row],[Taux segement 1]]*Indicateur[[#This Row],[Poids T]]*Indicateur[[#This Row],[Distance en KM]]</f>
        <v>0.56578521599999998</v>
      </c>
      <c r="K545" s="20">
        <f>+Indicateur[[#This Row],[% rep S2]]*Indicateur[[#This Row],[Taux Segement 2]]*Indicateur[[#This Row],[Poids T]]*Indicateur[[#This Row],[Distance en KM]]</f>
        <v>0.55611971856000009</v>
      </c>
      <c r="L545" s="20">
        <f>+Indicateur[[#This Row],[Bilan CO2 S2]]+Indicateur[[#This Row],[Bilan CO2 S1]]</f>
        <v>1.1219049345600001</v>
      </c>
      <c r="M545" s="21">
        <v>100</v>
      </c>
      <c r="N545" s="5" t="s">
        <v>214</v>
      </c>
      <c r="O545" s="2" t="s">
        <v>11</v>
      </c>
      <c r="P545" s="2" t="s">
        <v>215</v>
      </c>
      <c r="Q545" s="2" t="s">
        <v>273</v>
      </c>
      <c r="R545" s="2" t="s">
        <v>163</v>
      </c>
      <c r="S545" s="2">
        <v>12</v>
      </c>
      <c r="T545" s="2" t="s">
        <v>274</v>
      </c>
      <c r="U545" s="6">
        <v>190.11600000000001</v>
      </c>
      <c r="V545" s="30">
        <f>(VLOOKUP(E545,Table1[#All],4,FALSE)*VLOOKUP(E545,Table1[[#All],[Type TRANSPORT]:[% répartition segment 1]],2,FALSE)+VLOOKUP(E545,Tableau2[#All],4,FALSE)*VLOOKUP(E545,Tableau2[[#All],[Type TRANSPORT]:[% répartition segment 2]],2,FALSE))*U545*C545/1000</f>
        <v>1.1219049345600001</v>
      </c>
    </row>
    <row r="546" spans="1:22" x14ac:dyDescent="0.3">
      <c r="A546" s="2">
        <v>1453720</v>
      </c>
      <c r="B546" s="12">
        <f>+VLOOKUP(Indicateur[[#This Row],[Numero OT]],[1]Raw_data!$D:$E,2,FALSE)</f>
        <v>44572</v>
      </c>
      <c r="C546" s="2">
        <v>148</v>
      </c>
      <c r="D546" s="2">
        <f t="shared" si="8"/>
        <v>0.14799999999999999</v>
      </c>
      <c r="E546" s="2" t="s">
        <v>19</v>
      </c>
      <c r="F546" s="3">
        <f>+VLOOKUP(E546,Table1[#All],4,FALSE)</f>
        <v>0.16</v>
      </c>
      <c r="G546" s="3">
        <f>+VLOOKUP(E546,Tableau2[#All],4,FALSE)</f>
        <v>6.7400000000000002E-2</v>
      </c>
      <c r="H546" s="4">
        <f>VLOOKUP(E546,Table1[[#All],[Type TRANSPORT]:[% répartition segment 1]],2,FALSE)</f>
        <v>0.3</v>
      </c>
      <c r="I546" s="4">
        <f>VLOOKUP(E546,Tableau2[[#All],[Type TRANSPORT]:[% répartition segment 2]],2,FALSE)</f>
        <v>0.7</v>
      </c>
      <c r="J546" s="20">
        <f>Indicateur[[#This Row],[% rep S1]]*Indicateur[[#This Row],[Taux segement 1]]*Indicateur[[#This Row],[Poids T]]*Indicateur[[#This Row],[Distance en KM]]</f>
        <v>2.7027523200000001</v>
      </c>
      <c r="K546" s="20">
        <f>+Indicateur[[#This Row],[% rep S2]]*Indicateur[[#This Row],[Taux Segement 2]]*Indicateur[[#This Row],[Poids T]]*Indicateur[[#This Row],[Distance en KM]]</f>
        <v>2.6565803012</v>
      </c>
      <c r="L546" s="20">
        <f>+Indicateur[[#This Row],[Bilan CO2 S2]]+Indicateur[[#This Row],[Bilan CO2 S1]]</f>
        <v>5.3593326212000001</v>
      </c>
      <c r="M546" s="21">
        <v>131</v>
      </c>
      <c r="N546" s="5" t="s">
        <v>214</v>
      </c>
      <c r="O546" s="2" t="s">
        <v>11</v>
      </c>
      <c r="P546" s="2" t="s">
        <v>215</v>
      </c>
      <c r="Q546" s="2" t="s">
        <v>128</v>
      </c>
      <c r="R546" s="2" t="s">
        <v>61</v>
      </c>
      <c r="S546" s="2">
        <v>20</v>
      </c>
      <c r="T546" s="2" t="s">
        <v>129</v>
      </c>
      <c r="U546" s="6">
        <v>380.45499999999998</v>
      </c>
      <c r="V546" s="30">
        <f>(VLOOKUP(E546,Table1[#All],4,FALSE)*VLOOKUP(E546,Table1[[#All],[Type TRANSPORT]:[% répartition segment 1]],2,FALSE)+VLOOKUP(E546,Tableau2[#All],4,FALSE)*VLOOKUP(E546,Tableau2[[#All],[Type TRANSPORT]:[% répartition segment 2]],2,FALSE))*U546*C546/1000</f>
        <v>5.3593326211999992</v>
      </c>
    </row>
    <row r="547" spans="1:22" x14ac:dyDescent="0.3">
      <c r="A547" s="2">
        <v>1453008</v>
      </c>
      <c r="B547" s="12">
        <f>+VLOOKUP(Indicateur[[#This Row],[Numero OT]],[1]Raw_data!$D:$E,2,FALSE)</f>
        <v>44572</v>
      </c>
      <c r="C547" s="2">
        <v>311</v>
      </c>
      <c r="D547" s="2">
        <f t="shared" si="8"/>
        <v>0.311</v>
      </c>
      <c r="E547" s="2" t="s">
        <v>19</v>
      </c>
      <c r="F547" s="3">
        <f>+VLOOKUP(E547,Table1[#All],4,FALSE)</f>
        <v>0.16</v>
      </c>
      <c r="G547" s="3">
        <f>+VLOOKUP(E547,Tableau2[#All],4,FALSE)</f>
        <v>6.7400000000000002E-2</v>
      </c>
      <c r="H547" s="4">
        <f>VLOOKUP(E547,Table1[[#All],[Type TRANSPORT]:[% répartition segment 1]],2,FALSE)</f>
        <v>0.3</v>
      </c>
      <c r="I547" s="4">
        <f>VLOOKUP(E547,Tableau2[[#All],[Type TRANSPORT]:[% répartition segment 2]],2,FALSE)</f>
        <v>0.7</v>
      </c>
      <c r="J547" s="20">
        <f>Indicateur[[#This Row],[% rep S1]]*Indicateur[[#This Row],[Taux segement 1]]*Indicateur[[#This Row],[Poids T]]*Indicateur[[#This Row],[Distance en KM]]</f>
        <v>4.1902597439999996</v>
      </c>
      <c r="K547" s="20">
        <f>+Indicateur[[#This Row],[% rep S2]]*Indicateur[[#This Row],[Taux Segement 2]]*Indicateur[[#This Row],[Poids T]]*Indicateur[[#This Row],[Distance en KM]]</f>
        <v>4.1186761400399998</v>
      </c>
      <c r="L547" s="20">
        <f>+Indicateur[[#This Row],[Bilan CO2 S2]]+Indicateur[[#This Row],[Bilan CO2 S1]]</f>
        <v>8.3089358840400003</v>
      </c>
      <c r="M547" s="21">
        <v>132</v>
      </c>
      <c r="N547" s="5" t="s">
        <v>214</v>
      </c>
      <c r="O547" s="2" t="s">
        <v>11</v>
      </c>
      <c r="P547" s="2" t="s">
        <v>215</v>
      </c>
      <c r="Q547" s="2" t="s">
        <v>150</v>
      </c>
      <c r="R547" s="2" t="s">
        <v>151</v>
      </c>
      <c r="S547" s="2">
        <v>9</v>
      </c>
      <c r="T547" s="2" t="s">
        <v>152</v>
      </c>
      <c r="U547" s="6">
        <v>280.69799999999998</v>
      </c>
      <c r="V547" s="30">
        <f>(VLOOKUP(E547,Table1[#All],4,FALSE)*VLOOKUP(E547,Table1[[#All],[Type TRANSPORT]:[% répartition segment 1]],2,FALSE)+VLOOKUP(E547,Tableau2[#All],4,FALSE)*VLOOKUP(E547,Tableau2[[#All],[Type TRANSPORT]:[% répartition segment 2]],2,FALSE))*U547*C547/1000</f>
        <v>8.3089358840400003</v>
      </c>
    </row>
    <row r="548" spans="1:22" x14ac:dyDescent="0.3">
      <c r="A548" s="2">
        <v>1453723</v>
      </c>
      <c r="B548" s="12">
        <f>+VLOOKUP(Indicateur[[#This Row],[Numero OT]],[1]Raw_data!$D:$E,2,FALSE)</f>
        <v>44572</v>
      </c>
      <c r="C548" s="2">
        <v>57</v>
      </c>
      <c r="D548" s="2">
        <f t="shared" si="8"/>
        <v>5.7000000000000002E-2</v>
      </c>
      <c r="E548" s="2" t="s">
        <v>19</v>
      </c>
      <c r="F548" s="3">
        <f>+VLOOKUP(E548,Table1[#All],4,FALSE)</f>
        <v>0.16</v>
      </c>
      <c r="G548" s="3">
        <f>+VLOOKUP(E548,Tableau2[#All],4,FALSE)</f>
        <v>6.7400000000000002E-2</v>
      </c>
      <c r="H548" s="4">
        <f>VLOOKUP(E548,Table1[[#All],[Type TRANSPORT]:[% répartition segment 1]],2,FALSE)</f>
        <v>0.3</v>
      </c>
      <c r="I548" s="4">
        <f>VLOOKUP(E548,Tableau2[[#All],[Type TRANSPORT]:[% répartition segment 2]],2,FALSE)</f>
        <v>0.7</v>
      </c>
      <c r="J548" s="20">
        <f>Indicateur[[#This Row],[% rep S1]]*Indicateur[[#This Row],[Taux segement 1]]*Indicateur[[#This Row],[Poids T]]*Indicateur[[#This Row],[Distance en KM]]</f>
        <v>1.4112233280000002</v>
      </c>
      <c r="K548" s="20">
        <f>+Indicateur[[#This Row],[% rep S2]]*Indicateur[[#This Row],[Taux Segement 2]]*Indicateur[[#This Row],[Poids T]]*Indicateur[[#This Row],[Distance en KM]]</f>
        <v>1.38711492948</v>
      </c>
      <c r="L548" s="20">
        <f>+Indicateur[[#This Row],[Bilan CO2 S2]]+Indicateur[[#This Row],[Bilan CO2 S1]]</f>
        <v>2.7983382574800002</v>
      </c>
      <c r="M548" s="21">
        <v>140</v>
      </c>
      <c r="N548" s="5" t="s">
        <v>214</v>
      </c>
      <c r="O548" s="2" t="s">
        <v>11</v>
      </c>
      <c r="P548" s="2" t="s">
        <v>215</v>
      </c>
      <c r="Q548" s="2" t="s">
        <v>153</v>
      </c>
      <c r="R548" s="2" t="s">
        <v>154</v>
      </c>
      <c r="S548" s="2">
        <v>15</v>
      </c>
      <c r="T548" s="2" t="s">
        <v>155</v>
      </c>
      <c r="U548" s="6">
        <v>515.798</v>
      </c>
      <c r="V548" s="30">
        <f>(VLOOKUP(E548,Table1[#All],4,FALSE)*VLOOKUP(E548,Table1[[#All],[Type TRANSPORT]:[% répartition segment 1]],2,FALSE)+VLOOKUP(E548,Tableau2[#All],4,FALSE)*VLOOKUP(E548,Tableau2[[#All],[Type TRANSPORT]:[% répartition segment 2]],2,FALSE))*U548*C548/1000</f>
        <v>2.7983382574799998</v>
      </c>
    </row>
    <row r="549" spans="1:22" x14ac:dyDescent="0.3">
      <c r="A549" s="2">
        <v>1452726</v>
      </c>
      <c r="B549" s="12">
        <f>+VLOOKUP(Indicateur[[#This Row],[Numero OT]],[1]Raw_data!$D:$E,2,FALSE)</f>
        <v>44572</v>
      </c>
      <c r="C549" s="2">
        <v>450</v>
      </c>
      <c r="D549" s="2">
        <f t="shared" si="8"/>
        <v>0.45</v>
      </c>
      <c r="E549" s="2" t="s">
        <v>330</v>
      </c>
      <c r="F549" s="3">
        <f>+VLOOKUP(E549,Table1[#All],4,FALSE)</f>
        <v>0.16</v>
      </c>
      <c r="G549" s="3">
        <v>6.7400000000000002E-2</v>
      </c>
      <c r="H549" s="4">
        <f>VLOOKUP(E549,Table1[[#All],[Type TRANSPORT]:[% répartition segment 1]],2,FALSE)</f>
        <v>1</v>
      </c>
      <c r="I549" s="4">
        <f>VLOOKUP(E549,Tableau2[[#All],[Type TRANSPORT]:[% répartition segment 2]],2,FALSE)</f>
        <v>0</v>
      </c>
      <c r="J549" s="20">
        <f>Indicateur[[#This Row],[% rep S1]]*Indicateur[[#This Row],[Taux segement 1]]*Indicateur[[#This Row],[Poids T]]*Indicateur[[#This Row],[Distance en KM]]</f>
        <v>3.9427920000000007</v>
      </c>
      <c r="K549" s="20">
        <f>+Indicateur[[#This Row],[% rep S2]]*Indicateur[[#This Row],[Taux Segement 2]]*Indicateur[[#This Row],[Poids T]]*Indicateur[[#This Row],[Distance en KM]]</f>
        <v>0</v>
      </c>
      <c r="L549" s="20">
        <f>+Indicateur[[#This Row],[Bilan CO2 S2]]+Indicateur[[#This Row],[Bilan CO2 S1]]</f>
        <v>3.9427920000000007</v>
      </c>
      <c r="M549" s="21">
        <v>123</v>
      </c>
      <c r="N549" s="5" t="s">
        <v>414</v>
      </c>
      <c r="O549" s="2" t="s">
        <v>93</v>
      </c>
      <c r="P549" s="2" t="s">
        <v>415</v>
      </c>
      <c r="Q549" s="2" t="s">
        <v>10</v>
      </c>
      <c r="R549" s="2" t="s">
        <v>11</v>
      </c>
      <c r="S549" s="2">
        <v>12</v>
      </c>
      <c r="T549" s="2" t="s">
        <v>12</v>
      </c>
      <c r="U549" s="6">
        <v>54.761000000000003</v>
      </c>
      <c r="V549" s="30">
        <f>(VLOOKUP(E549,Table1[#All],4,FALSE)*VLOOKUP(E549,Table1[[#All],[Type TRANSPORT]:[% répartition segment 1]],2,FALSE)+VLOOKUP(E549,Tableau2[#All],4,FALSE)*VLOOKUP(E549,Tableau2[[#All],[Type TRANSPORT]:[% répartition segment 2]],2,FALSE))*U549*C549/1000</f>
        <v>3.9427920000000003</v>
      </c>
    </row>
    <row r="550" spans="1:22" x14ac:dyDescent="0.3">
      <c r="A550" s="2">
        <v>1454811</v>
      </c>
      <c r="B550" s="12">
        <f>+VLOOKUP(Indicateur[[#This Row],[Numero OT]],[1]Raw_data!$D:$E,2,FALSE)</f>
        <v>44574</v>
      </c>
      <c r="C550" s="2">
        <v>300</v>
      </c>
      <c r="D550" s="2">
        <f t="shared" si="8"/>
        <v>0.3</v>
      </c>
      <c r="E550" s="2" t="s">
        <v>19</v>
      </c>
      <c r="F550" s="3">
        <f>+VLOOKUP(E550,Table1[#All],4,FALSE)</f>
        <v>0.16</v>
      </c>
      <c r="G550" s="3">
        <f>+VLOOKUP(E550,Tableau2[#All],4,FALSE)</f>
        <v>6.7400000000000002E-2</v>
      </c>
      <c r="H550" s="4">
        <f>VLOOKUP(E550,Table1[[#All],[Type TRANSPORT]:[% répartition segment 1]],2,FALSE)</f>
        <v>0.3</v>
      </c>
      <c r="I550" s="4">
        <f>VLOOKUP(E550,Tableau2[[#All],[Type TRANSPORT]:[% répartition segment 2]],2,FALSE)</f>
        <v>0.7</v>
      </c>
      <c r="J550" s="20">
        <f>Indicateur[[#This Row],[% rep S1]]*Indicateur[[#This Row],[Taux segement 1]]*Indicateur[[#This Row],[Poids T]]*Indicateur[[#This Row],[Distance en KM]]</f>
        <v>3.5493840000000003</v>
      </c>
      <c r="K550" s="20">
        <f>+Indicateur[[#This Row],[% rep S2]]*Indicateur[[#This Row],[Taux Segement 2]]*Indicateur[[#This Row],[Poids T]]*Indicateur[[#This Row],[Distance en KM]]</f>
        <v>3.48874869</v>
      </c>
      <c r="L550" s="20">
        <f>+Indicateur[[#This Row],[Bilan CO2 S2]]+Indicateur[[#This Row],[Bilan CO2 S1]]</f>
        <v>7.0381326900000003</v>
      </c>
      <c r="M550" s="21">
        <v>100</v>
      </c>
      <c r="N550" s="5" t="s">
        <v>214</v>
      </c>
      <c r="O550" s="2" t="s">
        <v>11</v>
      </c>
      <c r="P550" s="2" t="s">
        <v>215</v>
      </c>
      <c r="Q550" s="2" t="s">
        <v>29</v>
      </c>
      <c r="R550" s="2" t="s">
        <v>30</v>
      </c>
      <c r="S550" s="2">
        <v>12</v>
      </c>
      <c r="T550" s="2" t="s">
        <v>31</v>
      </c>
      <c r="U550" s="6">
        <v>246.48500000000001</v>
      </c>
      <c r="V550" s="30">
        <f>(VLOOKUP(E550,Table1[#All],4,FALSE)*VLOOKUP(E550,Table1[[#All],[Type TRANSPORT]:[% répartition segment 1]],2,FALSE)+VLOOKUP(E550,Tableau2[#All],4,FALSE)*VLOOKUP(E550,Tableau2[[#All],[Type TRANSPORT]:[% répartition segment 2]],2,FALSE))*U550*C550/1000</f>
        <v>7.0381326900000003</v>
      </c>
    </row>
    <row r="551" spans="1:22" x14ac:dyDescent="0.3">
      <c r="A551" s="2">
        <v>1455266</v>
      </c>
      <c r="B551" s="12">
        <f>+VLOOKUP(Indicateur[[#This Row],[Numero OT]],[1]Raw_data!$D:$E,2,FALSE)</f>
        <v>44575</v>
      </c>
      <c r="C551" s="2">
        <v>200</v>
      </c>
      <c r="D551" s="2">
        <f t="shared" si="8"/>
        <v>0.2</v>
      </c>
      <c r="E551" s="2" t="s">
        <v>19</v>
      </c>
      <c r="F551" s="3">
        <f>+VLOOKUP(E551,Table1[#All],4,FALSE)</f>
        <v>0.16</v>
      </c>
      <c r="G551" s="3">
        <f>+VLOOKUP(E551,Tableau2[#All],4,FALSE)</f>
        <v>6.7400000000000002E-2</v>
      </c>
      <c r="H551" s="4">
        <f>VLOOKUP(E551,Table1[[#All],[Type TRANSPORT]:[% répartition segment 1]],2,FALSE)</f>
        <v>0.3</v>
      </c>
      <c r="I551" s="4">
        <f>VLOOKUP(E551,Tableau2[[#All],[Type TRANSPORT]:[% répartition segment 2]],2,FALSE)</f>
        <v>0.7</v>
      </c>
      <c r="J551" s="20">
        <f>Indicateur[[#This Row],[% rep S1]]*Indicateur[[#This Row],[Taux segement 1]]*Indicateur[[#This Row],[Poids T]]*Indicateur[[#This Row],[Distance en KM]]</f>
        <v>1.9824672000000003</v>
      </c>
      <c r="K551" s="20">
        <f>+Indicateur[[#This Row],[% rep S2]]*Indicateur[[#This Row],[Taux Segement 2]]*Indicateur[[#This Row],[Poids T]]*Indicateur[[#This Row],[Distance en KM]]</f>
        <v>1.948600052</v>
      </c>
      <c r="L551" s="20">
        <f>+Indicateur[[#This Row],[Bilan CO2 S2]]+Indicateur[[#This Row],[Bilan CO2 S1]]</f>
        <v>3.9310672520000001</v>
      </c>
      <c r="M551" s="21">
        <v>118</v>
      </c>
      <c r="N551" s="5" t="s">
        <v>138</v>
      </c>
      <c r="O551" s="2" t="s">
        <v>139</v>
      </c>
      <c r="P551" s="2" t="s">
        <v>140</v>
      </c>
      <c r="Q551" s="2" t="s">
        <v>26</v>
      </c>
      <c r="R551" s="2" t="s">
        <v>27</v>
      </c>
      <c r="S551" s="2">
        <v>12</v>
      </c>
      <c r="T551" s="2" t="s">
        <v>28</v>
      </c>
      <c r="U551" s="6">
        <v>206.50700000000001</v>
      </c>
      <c r="V551" s="30">
        <f>(VLOOKUP(E551,Table1[#All],4,FALSE)*VLOOKUP(E551,Table1[[#All],[Type TRANSPORT]:[% répartition segment 1]],2,FALSE)+VLOOKUP(E551,Tableau2[#All],4,FALSE)*VLOOKUP(E551,Tableau2[[#All],[Type TRANSPORT]:[% répartition segment 2]],2,FALSE))*U551*C551/1000</f>
        <v>3.9310672520000001</v>
      </c>
    </row>
    <row r="552" spans="1:22" x14ac:dyDescent="0.3">
      <c r="A552" s="2">
        <v>1454643</v>
      </c>
      <c r="B552" s="12">
        <f>+VLOOKUP(Indicateur[[#This Row],[Numero OT]],[1]Raw_data!$D:$E,2,FALSE)</f>
        <v>44578</v>
      </c>
      <c r="C552" s="2">
        <v>225</v>
      </c>
      <c r="D552" s="2">
        <f t="shared" si="8"/>
        <v>0.22500000000000001</v>
      </c>
      <c r="E552" s="2" t="s">
        <v>19</v>
      </c>
      <c r="F552" s="3">
        <f>+VLOOKUP(E552,Table1[#All],4,FALSE)</f>
        <v>0.16</v>
      </c>
      <c r="G552" s="3">
        <f>+VLOOKUP(E552,Tableau2[#All],4,FALSE)</f>
        <v>6.7400000000000002E-2</v>
      </c>
      <c r="H552" s="4">
        <f>VLOOKUP(E552,Table1[[#All],[Type TRANSPORT]:[% répartition segment 1]],2,FALSE)</f>
        <v>0.3</v>
      </c>
      <c r="I552" s="4">
        <f>VLOOKUP(E552,Tableau2[[#All],[Type TRANSPORT]:[% répartition segment 2]],2,FALSE)</f>
        <v>0.7</v>
      </c>
      <c r="J552" s="20">
        <f>Indicateur[[#This Row],[% rep S1]]*Indicateur[[#This Row],[Taux segement 1]]*Indicateur[[#This Row],[Poids T]]*Indicateur[[#This Row],[Distance en KM]]</f>
        <v>5.6226095999999997</v>
      </c>
      <c r="K552" s="20">
        <f>+Indicateur[[#This Row],[% rep S2]]*Indicateur[[#This Row],[Taux Segement 2]]*Indicateur[[#This Row],[Poids T]]*Indicateur[[#This Row],[Distance en KM]]</f>
        <v>5.5265566859999993</v>
      </c>
      <c r="L552" s="20">
        <f>+Indicateur[[#This Row],[Bilan CO2 S2]]+Indicateur[[#This Row],[Bilan CO2 S1]]</f>
        <v>11.149166286</v>
      </c>
      <c r="M552" s="21">
        <v>110</v>
      </c>
      <c r="N552" s="5" t="s">
        <v>23</v>
      </c>
      <c r="O552" s="2" t="s">
        <v>24</v>
      </c>
      <c r="P552" s="2" t="s">
        <v>25</v>
      </c>
      <c r="Q552" s="2" t="s">
        <v>26</v>
      </c>
      <c r="R552" s="2" t="s">
        <v>27</v>
      </c>
      <c r="S552" s="2">
        <v>12</v>
      </c>
      <c r="T552" s="2" t="s">
        <v>28</v>
      </c>
      <c r="U552" s="6">
        <v>520.61199999999997</v>
      </c>
      <c r="V552" s="30">
        <f>(VLOOKUP(E552,Table1[#All],4,FALSE)*VLOOKUP(E552,Table1[[#All],[Type TRANSPORT]:[% répartition segment 1]],2,FALSE)+VLOOKUP(E552,Tableau2[#All],4,FALSE)*VLOOKUP(E552,Tableau2[[#All],[Type TRANSPORT]:[% répartition segment 2]],2,FALSE))*U552*C552/1000</f>
        <v>11.149166285999998</v>
      </c>
    </row>
    <row r="553" spans="1:22" x14ac:dyDescent="0.3">
      <c r="A553" s="2">
        <v>1454340</v>
      </c>
      <c r="B553" s="12">
        <f>+VLOOKUP(Indicateur[[#This Row],[Numero OT]],[1]Raw_data!$D:$E,2,FALSE)</f>
        <v>44578</v>
      </c>
      <c r="C553" s="2">
        <v>300</v>
      </c>
      <c r="D553" s="2">
        <f t="shared" si="8"/>
        <v>0.3</v>
      </c>
      <c r="E553" s="2" t="s">
        <v>19</v>
      </c>
      <c r="F553" s="3">
        <f>+VLOOKUP(E553,Table1[#All],4,FALSE)</f>
        <v>0.16</v>
      </c>
      <c r="G553" s="3">
        <f>+VLOOKUP(E553,Tableau2[#All],4,FALSE)</f>
        <v>6.7400000000000002E-2</v>
      </c>
      <c r="H553" s="4">
        <f>VLOOKUP(E553,Table1[[#All],[Type TRANSPORT]:[% répartition segment 1]],2,FALSE)</f>
        <v>0.3</v>
      </c>
      <c r="I553" s="4">
        <f>VLOOKUP(E553,Tableau2[[#All],[Type TRANSPORT]:[% répartition segment 2]],2,FALSE)</f>
        <v>0.7</v>
      </c>
      <c r="J553" s="20">
        <f>Indicateur[[#This Row],[% rep S1]]*Indicateur[[#This Row],[Taux segement 1]]*Indicateur[[#This Row],[Poids T]]*Indicateur[[#This Row],[Distance en KM]]</f>
        <v>7.4372256000000005</v>
      </c>
      <c r="K553" s="20">
        <f>+Indicateur[[#This Row],[% rep S2]]*Indicateur[[#This Row],[Taux Segement 2]]*Indicateur[[#This Row],[Poids T]]*Indicateur[[#This Row],[Distance en KM]]</f>
        <v>7.3101729960000004</v>
      </c>
      <c r="L553" s="20">
        <f>+Indicateur[[#This Row],[Bilan CO2 S2]]+Indicateur[[#This Row],[Bilan CO2 S1]]</f>
        <v>14.747398596</v>
      </c>
      <c r="M553" s="21">
        <v>228</v>
      </c>
      <c r="N553" s="5" t="s">
        <v>175</v>
      </c>
      <c r="O553" s="2" t="s">
        <v>154</v>
      </c>
      <c r="P553" s="2" t="s">
        <v>174</v>
      </c>
      <c r="Q553" s="2" t="s">
        <v>10</v>
      </c>
      <c r="R553" s="2" t="s">
        <v>11</v>
      </c>
      <c r="S553" s="2">
        <v>12</v>
      </c>
      <c r="T553" s="2" t="s">
        <v>12</v>
      </c>
      <c r="U553" s="6">
        <v>516.47400000000005</v>
      </c>
      <c r="V553" s="30">
        <f>(VLOOKUP(E553,Table1[#All],4,FALSE)*VLOOKUP(E553,Table1[[#All],[Type TRANSPORT]:[% répartition segment 1]],2,FALSE)+VLOOKUP(E553,Tableau2[#All],4,FALSE)*VLOOKUP(E553,Tableau2[[#All],[Type TRANSPORT]:[% répartition segment 2]],2,FALSE))*U553*C553/1000</f>
        <v>14.747398596</v>
      </c>
    </row>
    <row r="554" spans="1:22" x14ac:dyDescent="0.3">
      <c r="A554" s="2">
        <v>1454622</v>
      </c>
      <c r="B554" s="12">
        <f>+VLOOKUP(Indicateur[[#This Row],[Numero OT]],[1]Raw_data!$D:$E,2,FALSE)</f>
        <v>44578</v>
      </c>
      <c r="C554" s="2">
        <v>500</v>
      </c>
      <c r="D554" s="2">
        <f t="shared" si="8"/>
        <v>0.5</v>
      </c>
      <c r="E554" s="2" t="s">
        <v>6</v>
      </c>
      <c r="F554" s="3">
        <f>+VLOOKUP(E554,Table1[#All],4,FALSE)</f>
        <v>0.16</v>
      </c>
      <c r="G554" s="3">
        <f>+VLOOKUP(E554,Tableau2[#All],4,FALSE)</f>
        <v>6.7400000000000002E-2</v>
      </c>
      <c r="H554" s="4">
        <f>VLOOKUP(E554,Table1[[#All],[Type TRANSPORT]:[% répartition segment 1]],2,FALSE)</f>
        <v>0.3</v>
      </c>
      <c r="I554" s="4">
        <f>VLOOKUP(E554,Tableau2[[#All],[Type TRANSPORT]:[% répartition segment 2]],2,FALSE)</f>
        <v>0.7</v>
      </c>
      <c r="J554" s="20">
        <f>Indicateur[[#This Row],[% rep S1]]*Indicateur[[#This Row],[Taux segement 1]]*Indicateur[[#This Row],[Poids T]]*Indicateur[[#This Row],[Distance en KM]]</f>
        <v>6.1930320000000005</v>
      </c>
      <c r="K554" s="20">
        <f>+Indicateur[[#This Row],[% rep S2]]*Indicateur[[#This Row],[Taux Segement 2]]*Indicateur[[#This Row],[Poids T]]*Indicateur[[#This Row],[Distance en KM]]</f>
        <v>6.08723437</v>
      </c>
      <c r="L554" s="20">
        <f>+Indicateur[[#This Row],[Bilan CO2 S2]]+Indicateur[[#This Row],[Bilan CO2 S1]]</f>
        <v>12.28026637</v>
      </c>
      <c r="M554" s="21">
        <v>158</v>
      </c>
      <c r="N554" s="5" t="s">
        <v>191</v>
      </c>
      <c r="O554" s="2" t="s">
        <v>192</v>
      </c>
      <c r="P554" s="2" t="s">
        <v>193</v>
      </c>
      <c r="Q554" s="2" t="s">
        <v>10</v>
      </c>
      <c r="R554" s="2" t="s">
        <v>11</v>
      </c>
      <c r="S554" s="2">
        <v>12</v>
      </c>
      <c r="T554" s="2" t="s">
        <v>12</v>
      </c>
      <c r="U554" s="6">
        <v>258.04300000000001</v>
      </c>
      <c r="V554" s="30">
        <f>(VLOOKUP(E554,Table1[#All],4,FALSE)*VLOOKUP(E554,Table1[[#All],[Type TRANSPORT]:[% répartition segment 1]],2,FALSE)+VLOOKUP(E554,Tableau2[#All],4,FALSE)*VLOOKUP(E554,Tableau2[[#All],[Type TRANSPORT]:[% répartition segment 2]],2,FALSE))*U554*C554/1000</f>
        <v>12.28026637</v>
      </c>
    </row>
    <row r="555" spans="1:22" x14ac:dyDescent="0.3">
      <c r="A555" s="2">
        <v>1456262</v>
      </c>
      <c r="B555" s="12">
        <f>+VLOOKUP(Indicateur[[#This Row],[Numero OT]],[1]Raw_data!$D:$E,2,FALSE)</f>
        <v>44579</v>
      </c>
      <c r="C555" s="2">
        <v>600</v>
      </c>
      <c r="D555" s="2">
        <f t="shared" si="8"/>
        <v>0.6</v>
      </c>
      <c r="E555" s="2" t="s">
        <v>19</v>
      </c>
      <c r="F555" s="3">
        <f>+VLOOKUP(E555,Table1[#All],4,FALSE)</f>
        <v>0.16</v>
      </c>
      <c r="G555" s="3">
        <f>+VLOOKUP(E555,Tableau2[#All],4,FALSE)</f>
        <v>6.7400000000000002E-2</v>
      </c>
      <c r="H555" s="4">
        <f>VLOOKUP(E555,Table1[[#All],[Type TRANSPORT]:[% répartition segment 1]],2,FALSE)</f>
        <v>0.3</v>
      </c>
      <c r="I555" s="4">
        <f>VLOOKUP(E555,Tableau2[[#All],[Type TRANSPORT]:[% répartition segment 2]],2,FALSE)</f>
        <v>0.7</v>
      </c>
      <c r="J555" s="20">
        <f>Indicateur[[#This Row],[% rep S1]]*Indicateur[[#This Row],[Taux segement 1]]*Indicateur[[#This Row],[Poids T]]*Indicateur[[#This Row],[Distance en KM]]</f>
        <v>21.6602496</v>
      </c>
      <c r="K555" s="20">
        <f>+Indicateur[[#This Row],[% rep S2]]*Indicateur[[#This Row],[Taux Segement 2]]*Indicateur[[#This Row],[Poids T]]*Indicateur[[#This Row],[Distance en KM]]</f>
        <v>21.290220336000001</v>
      </c>
      <c r="L555" s="20">
        <f>+Indicateur[[#This Row],[Bilan CO2 S2]]+Indicateur[[#This Row],[Bilan CO2 S1]]</f>
        <v>42.950469936000005</v>
      </c>
      <c r="M555" s="21">
        <v>358</v>
      </c>
      <c r="N555" s="5" t="s">
        <v>63</v>
      </c>
      <c r="O555" s="2" t="s">
        <v>64</v>
      </c>
      <c r="P555" s="2" t="s">
        <v>65</v>
      </c>
      <c r="Q555" s="2" t="s">
        <v>10</v>
      </c>
      <c r="R555" s="2" t="s">
        <v>11</v>
      </c>
      <c r="S555" s="2">
        <v>12</v>
      </c>
      <c r="T555" s="2" t="s">
        <v>12</v>
      </c>
      <c r="U555" s="6">
        <v>752.09199999999998</v>
      </c>
      <c r="V555" s="30">
        <f>(VLOOKUP(E555,Table1[#All],4,FALSE)*VLOOKUP(E555,Table1[[#All],[Type TRANSPORT]:[% répartition segment 1]],2,FALSE)+VLOOKUP(E555,Tableau2[#All],4,FALSE)*VLOOKUP(E555,Tableau2[[#All],[Type TRANSPORT]:[% répartition segment 2]],2,FALSE))*U555*C555/1000</f>
        <v>42.950469936000005</v>
      </c>
    </row>
    <row r="556" spans="1:22" x14ac:dyDescent="0.3">
      <c r="A556" s="2">
        <v>1457123</v>
      </c>
      <c r="B556" s="12">
        <f>+VLOOKUP(Indicateur[[#This Row],[Numero OT]],[1]Raw_data!$D:$E,2,FALSE)</f>
        <v>44580</v>
      </c>
      <c r="C556" s="2">
        <v>189</v>
      </c>
      <c r="D556" s="2">
        <f t="shared" si="8"/>
        <v>0.189</v>
      </c>
      <c r="E556" s="2" t="s">
        <v>19</v>
      </c>
      <c r="F556" s="3">
        <f>+VLOOKUP(E556,Table1[#All],4,FALSE)</f>
        <v>0.16</v>
      </c>
      <c r="G556" s="3">
        <f>+VLOOKUP(E556,Tableau2[#All],4,FALSE)</f>
        <v>6.7400000000000002E-2</v>
      </c>
      <c r="H556" s="4">
        <f>VLOOKUP(E556,Table1[[#All],[Type TRANSPORT]:[% répartition segment 1]],2,FALSE)</f>
        <v>0.3</v>
      </c>
      <c r="I556" s="4">
        <f>VLOOKUP(E556,Tableau2[[#All],[Type TRANSPORT]:[% répartition segment 2]],2,FALSE)</f>
        <v>0.7</v>
      </c>
      <c r="J556" s="20">
        <f>Indicateur[[#This Row],[% rep S1]]*Indicateur[[#This Row],[Taux segement 1]]*Indicateur[[#This Row],[Poids T]]*Indicateur[[#This Row],[Distance en KM]]</f>
        <v>2.5464922560000001</v>
      </c>
      <c r="K556" s="20">
        <f>+Indicateur[[#This Row],[% rep S2]]*Indicateur[[#This Row],[Taux Segement 2]]*Indicateur[[#This Row],[Poids T]]*Indicateur[[#This Row],[Distance en KM]]</f>
        <v>2.5029896799599998</v>
      </c>
      <c r="L556" s="20">
        <f>+Indicateur[[#This Row],[Bilan CO2 S2]]+Indicateur[[#This Row],[Bilan CO2 S1]]</f>
        <v>5.0494819359599994</v>
      </c>
      <c r="M556" s="21">
        <v>100</v>
      </c>
      <c r="N556" s="5" t="s">
        <v>214</v>
      </c>
      <c r="O556" s="2" t="s">
        <v>11</v>
      </c>
      <c r="P556" s="2" t="s">
        <v>215</v>
      </c>
      <c r="Q556" s="2" t="s">
        <v>150</v>
      </c>
      <c r="R556" s="2" t="s">
        <v>151</v>
      </c>
      <c r="S556" s="2">
        <v>9</v>
      </c>
      <c r="T556" s="2" t="s">
        <v>152</v>
      </c>
      <c r="U556" s="6">
        <v>280.69799999999998</v>
      </c>
      <c r="V556" s="30">
        <f>(VLOOKUP(E556,Table1[#All],4,FALSE)*VLOOKUP(E556,Table1[[#All],[Type TRANSPORT]:[% répartition segment 1]],2,FALSE)+VLOOKUP(E556,Tableau2[#All],4,FALSE)*VLOOKUP(E556,Tableau2[[#All],[Type TRANSPORT]:[% répartition segment 2]],2,FALSE))*U556*C556/1000</f>
        <v>5.0494819359599994</v>
      </c>
    </row>
    <row r="557" spans="1:22" x14ac:dyDescent="0.3">
      <c r="A557" s="2">
        <v>1457783</v>
      </c>
      <c r="B557" s="12">
        <f>+VLOOKUP(Indicateur[[#This Row],[Numero OT]],[1]Raw_data!$D:$E,2,FALSE)</f>
        <v>44581</v>
      </c>
      <c r="C557" s="2">
        <v>300</v>
      </c>
      <c r="D557" s="2">
        <f t="shared" si="8"/>
        <v>0.3</v>
      </c>
      <c r="E557" s="2" t="s">
        <v>19</v>
      </c>
      <c r="F557" s="3">
        <f>+VLOOKUP(E557,Table1[#All],4,FALSE)</f>
        <v>0.16</v>
      </c>
      <c r="G557" s="3">
        <f>+VLOOKUP(E557,Tableau2[#All],4,FALSE)</f>
        <v>6.7400000000000002E-2</v>
      </c>
      <c r="H557" s="4">
        <f>VLOOKUP(E557,Table1[[#All],[Type TRANSPORT]:[% répartition segment 1]],2,FALSE)</f>
        <v>0.3</v>
      </c>
      <c r="I557" s="4">
        <f>VLOOKUP(E557,Tableau2[[#All],[Type TRANSPORT]:[% répartition segment 2]],2,FALSE)</f>
        <v>0.7</v>
      </c>
      <c r="J557" s="20">
        <f>Indicateur[[#This Row],[% rep S1]]*Indicateur[[#This Row],[Taux segement 1]]*Indicateur[[#This Row],[Poids T]]*Indicateur[[#This Row],[Distance en KM]]</f>
        <v>4.0052879999999993</v>
      </c>
      <c r="K557" s="20">
        <f>+Indicateur[[#This Row],[% rep S2]]*Indicateur[[#This Row],[Taux Segement 2]]*Indicateur[[#This Row],[Poids T]]*Indicateur[[#This Row],[Distance en KM]]</f>
        <v>3.9368643299999997</v>
      </c>
      <c r="L557" s="20">
        <f>+Indicateur[[#This Row],[Bilan CO2 S2]]+Indicateur[[#This Row],[Bilan CO2 S1]]</f>
        <v>7.942152329999999</v>
      </c>
      <c r="M557" s="21">
        <v>166</v>
      </c>
      <c r="N557" s="5" t="s">
        <v>23</v>
      </c>
      <c r="O557" s="2" t="s">
        <v>24</v>
      </c>
      <c r="P557" s="2" t="s">
        <v>25</v>
      </c>
      <c r="Q557" s="2" t="s">
        <v>10</v>
      </c>
      <c r="R557" s="2" t="s">
        <v>11</v>
      </c>
      <c r="S557" s="2">
        <v>12</v>
      </c>
      <c r="T557" s="2" t="s">
        <v>12</v>
      </c>
      <c r="U557" s="6">
        <v>278.14499999999998</v>
      </c>
      <c r="V557" s="30">
        <f>(VLOOKUP(E557,Table1[#All],4,FALSE)*VLOOKUP(E557,Table1[[#All],[Type TRANSPORT]:[% répartition segment 1]],2,FALSE)+VLOOKUP(E557,Tableau2[#All],4,FALSE)*VLOOKUP(E557,Tableau2[[#All],[Type TRANSPORT]:[% répartition segment 2]],2,FALSE))*U557*C557/1000</f>
        <v>7.942152329999999</v>
      </c>
    </row>
    <row r="558" spans="1:22" x14ac:dyDescent="0.3">
      <c r="A558" s="2">
        <v>1457781</v>
      </c>
      <c r="B558" s="12">
        <f>+VLOOKUP(Indicateur[[#This Row],[Numero OT]],[1]Raw_data!$D:$E,2,FALSE)</f>
        <v>44581</v>
      </c>
      <c r="C558" s="2">
        <v>450</v>
      </c>
      <c r="D558" s="2">
        <f t="shared" si="8"/>
        <v>0.45</v>
      </c>
      <c r="E558" s="2" t="s">
        <v>19</v>
      </c>
      <c r="F558" s="3">
        <f>+VLOOKUP(E558,Table1[#All],4,FALSE)</f>
        <v>0.16</v>
      </c>
      <c r="G558" s="3">
        <f>+VLOOKUP(E558,Tableau2[#All],4,FALSE)</f>
        <v>6.7400000000000002E-2</v>
      </c>
      <c r="H558" s="4">
        <f>VLOOKUP(E558,Table1[[#All],[Type TRANSPORT]:[% répartition segment 1]],2,FALSE)</f>
        <v>0.3</v>
      </c>
      <c r="I558" s="4">
        <f>VLOOKUP(E558,Tableau2[[#All],[Type TRANSPORT]:[% répartition segment 2]],2,FALSE)</f>
        <v>0.7</v>
      </c>
      <c r="J558" s="20">
        <f>Indicateur[[#This Row],[% rep S1]]*Indicateur[[#This Row],[Taux segement 1]]*Indicateur[[#This Row],[Poids T]]*Indicateur[[#This Row],[Distance en KM]]</f>
        <v>5.3468856000000002</v>
      </c>
      <c r="K558" s="20">
        <f>+Indicateur[[#This Row],[% rep S2]]*Indicateur[[#This Row],[Taux Segement 2]]*Indicateur[[#This Row],[Poids T]]*Indicateur[[#This Row],[Distance en KM]]</f>
        <v>5.2555429709999997</v>
      </c>
      <c r="L558" s="20">
        <f>+Indicateur[[#This Row],[Bilan CO2 S2]]+Indicateur[[#This Row],[Bilan CO2 S1]]</f>
        <v>10.602428571000001</v>
      </c>
      <c r="M558" s="21">
        <v>250</v>
      </c>
      <c r="N558" s="5" t="s">
        <v>146</v>
      </c>
      <c r="O558" s="2" t="s">
        <v>30</v>
      </c>
      <c r="P558" s="2" t="s">
        <v>147</v>
      </c>
      <c r="Q558" s="2" t="s">
        <v>10</v>
      </c>
      <c r="R558" s="2" t="s">
        <v>11</v>
      </c>
      <c r="S558" s="2">
        <v>12</v>
      </c>
      <c r="T558" s="2" t="s">
        <v>12</v>
      </c>
      <c r="U558" s="6">
        <v>247.541</v>
      </c>
      <c r="V558" s="30">
        <f>(VLOOKUP(E558,Table1[#All],4,FALSE)*VLOOKUP(E558,Table1[[#All],[Type TRANSPORT]:[% répartition segment 1]],2,FALSE)+VLOOKUP(E558,Tableau2[#All],4,FALSE)*VLOOKUP(E558,Tableau2[[#All],[Type TRANSPORT]:[% répartition segment 2]],2,FALSE))*U558*C558/1000</f>
        <v>10.602428571000001</v>
      </c>
    </row>
    <row r="559" spans="1:22" x14ac:dyDescent="0.3">
      <c r="A559" s="2">
        <v>1457742</v>
      </c>
      <c r="B559" s="12">
        <f>+VLOOKUP(Indicateur[[#This Row],[Numero OT]],[1]Raw_data!$D:$E,2,FALSE)</f>
        <v>44581</v>
      </c>
      <c r="C559" s="2">
        <v>100</v>
      </c>
      <c r="D559" s="2">
        <f t="shared" si="8"/>
        <v>0.1</v>
      </c>
      <c r="E559" s="2" t="s">
        <v>19</v>
      </c>
      <c r="F559" s="3">
        <f>+VLOOKUP(E559,Table1[#All],4,FALSE)</f>
        <v>0.16</v>
      </c>
      <c r="G559" s="3">
        <f>+VLOOKUP(E559,Tableau2[#All],4,FALSE)</f>
        <v>6.7400000000000002E-2</v>
      </c>
      <c r="H559" s="4">
        <f>VLOOKUP(E559,Table1[[#All],[Type TRANSPORT]:[% répartition segment 1]],2,FALSE)</f>
        <v>0.3</v>
      </c>
      <c r="I559" s="4">
        <f>VLOOKUP(E559,Tableau2[[#All],[Type TRANSPORT]:[% répartition segment 2]],2,FALSE)</f>
        <v>0.7</v>
      </c>
      <c r="J559" s="20">
        <f>Indicateur[[#This Row],[% rep S1]]*Indicateur[[#This Row],[Taux segement 1]]*Indicateur[[#This Row],[Poids T]]*Indicateur[[#This Row],[Distance en KM]]</f>
        <v>1.2775968000000002</v>
      </c>
      <c r="K559" s="20">
        <f>+Indicateur[[#This Row],[% rep S2]]*Indicateur[[#This Row],[Taux Segement 2]]*Indicateur[[#This Row],[Poids T]]*Indicateur[[#This Row],[Distance en KM]]</f>
        <v>1.255771188</v>
      </c>
      <c r="L559" s="20">
        <f>+Indicateur[[#This Row],[Bilan CO2 S2]]+Indicateur[[#This Row],[Bilan CO2 S1]]</f>
        <v>2.5333679880000002</v>
      </c>
      <c r="M559" s="21">
        <v>100</v>
      </c>
      <c r="N559" s="5" t="s">
        <v>214</v>
      </c>
      <c r="O559" s="2" t="s">
        <v>11</v>
      </c>
      <c r="P559" s="2" t="s">
        <v>215</v>
      </c>
      <c r="Q559" s="2" t="s">
        <v>26</v>
      </c>
      <c r="R559" s="2" t="s">
        <v>27</v>
      </c>
      <c r="S559" s="2">
        <v>12</v>
      </c>
      <c r="T559" s="2" t="s">
        <v>28</v>
      </c>
      <c r="U559" s="6">
        <v>266.166</v>
      </c>
      <c r="V559" s="30">
        <f>(VLOOKUP(E559,Table1[#All],4,FALSE)*VLOOKUP(E559,Table1[[#All],[Type TRANSPORT]:[% répartition segment 1]],2,FALSE)+VLOOKUP(E559,Tableau2[#All],4,FALSE)*VLOOKUP(E559,Tableau2[[#All],[Type TRANSPORT]:[% répartition segment 2]],2,FALSE))*U559*C559/1000</f>
        <v>2.5333679880000002</v>
      </c>
    </row>
    <row r="560" spans="1:22" x14ac:dyDescent="0.3">
      <c r="A560" s="2">
        <v>1458403</v>
      </c>
      <c r="B560" s="12">
        <f>+VLOOKUP(Indicateur[[#This Row],[Numero OT]],[1]Raw_data!$D:$E,2,FALSE)</f>
        <v>44582</v>
      </c>
      <c r="C560" s="2">
        <v>150</v>
      </c>
      <c r="D560" s="2">
        <f t="shared" si="8"/>
        <v>0.15</v>
      </c>
      <c r="E560" s="2" t="s">
        <v>19</v>
      </c>
      <c r="F560" s="3">
        <f>+VLOOKUP(E560,Table1[#All],4,FALSE)</f>
        <v>0.16</v>
      </c>
      <c r="G560" s="3">
        <f>+VLOOKUP(E560,Tableau2[#All],4,FALSE)</f>
        <v>6.7400000000000002E-2</v>
      </c>
      <c r="H560" s="4">
        <f>VLOOKUP(E560,Table1[[#All],[Type TRANSPORT]:[% répartition segment 1]],2,FALSE)</f>
        <v>0.3</v>
      </c>
      <c r="I560" s="4">
        <f>VLOOKUP(E560,Tableau2[[#All],[Type TRANSPORT]:[% répartition segment 2]],2,FALSE)</f>
        <v>0.7</v>
      </c>
      <c r="J560" s="20">
        <f>Indicateur[[#This Row],[% rep S1]]*Indicateur[[#This Row],[Taux segement 1]]*Indicateur[[#This Row],[Poids T]]*Indicateur[[#This Row],[Distance en KM]]</f>
        <v>3.7186128000000003</v>
      </c>
      <c r="K560" s="20">
        <f>+Indicateur[[#This Row],[% rep S2]]*Indicateur[[#This Row],[Taux Segement 2]]*Indicateur[[#This Row],[Poids T]]*Indicateur[[#This Row],[Distance en KM]]</f>
        <v>3.6550864980000002</v>
      </c>
      <c r="L560" s="20">
        <f>+Indicateur[[#This Row],[Bilan CO2 S2]]+Indicateur[[#This Row],[Bilan CO2 S1]]</f>
        <v>7.373699298</v>
      </c>
      <c r="M560" s="21">
        <v>165</v>
      </c>
      <c r="N560" s="5" t="s">
        <v>175</v>
      </c>
      <c r="O560" s="2" t="s">
        <v>154</v>
      </c>
      <c r="P560" s="2" t="s">
        <v>174</v>
      </c>
      <c r="Q560" s="2" t="s">
        <v>10</v>
      </c>
      <c r="R560" s="2" t="s">
        <v>11</v>
      </c>
      <c r="S560" s="2">
        <v>12</v>
      </c>
      <c r="T560" s="2" t="s">
        <v>12</v>
      </c>
      <c r="U560" s="6">
        <v>516.47400000000005</v>
      </c>
      <c r="V560" s="30">
        <f>(VLOOKUP(E560,Table1[#All],4,FALSE)*VLOOKUP(E560,Table1[[#All],[Type TRANSPORT]:[% répartition segment 1]],2,FALSE)+VLOOKUP(E560,Tableau2[#All],4,FALSE)*VLOOKUP(E560,Tableau2[[#All],[Type TRANSPORT]:[% répartition segment 2]],2,FALSE))*U560*C560/1000</f>
        <v>7.373699298</v>
      </c>
    </row>
    <row r="561" spans="1:22" x14ac:dyDescent="0.3">
      <c r="A561" s="2">
        <v>1458359</v>
      </c>
      <c r="B561" s="12">
        <f>+VLOOKUP(Indicateur[[#This Row],[Numero OT]],[1]Raw_data!$D:$E,2,FALSE)</f>
        <v>44585</v>
      </c>
      <c r="C561" s="2">
        <v>900</v>
      </c>
      <c r="D561" s="2">
        <f t="shared" si="8"/>
        <v>0.9</v>
      </c>
      <c r="E561" s="2" t="s">
        <v>330</v>
      </c>
      <c r="F561" s="3">
        <f>+VLOOKUP(E561,Table1[#All],4,FALSE)</f>
        <v>0.16</v>
      </c>
      <c r="G561" s="3">
        <v>0.16</v>
      </c>
      <c r="H561" s="4">
        <f>VLOOKUP(E561,Table1[[#All],[Type TRANSPORT]:[% répartition segment 1]],2,FALSE)</f>
        <v>1</v>
      </c>
      <c r="I561" s="4">
        <f>VLOOKUP(E561,Tableau2[[#All],[Type TRANSPORT]:[% répartition segment 2]],2,FALSE)</f>
        <v>0</v>
      </c>
      <c r="J561" s="20">
        <f>Indicateur[[#This Row],[% rep S1]]*Indicateur[[#This Row],[Taux segement 1]]*Indicateur[[#This Row],[Poids T]]*Indicateur[[#This Row],[Distance en KM]]</f>
        <v>7.8855840000000015</v>
      </c>
      <c r="K561" s="20">
        <f>+Indicateur[[#This Row],[% rep S2]]*Indicateur[[#This Row],[Taux Segement 2]]*Indicateur[[#This Row],[Poids T]]*Indicateur[[#This Row],[Distance en KM]]</f>
        <v>0</v>
      </c>
      <c r="L561" s="20">
        <f>+Indicateur[[#This Row],[Bilan CO2 S2]]+Indicateur[[#This Row],[Bilan CO2 S1]]</f>
        <v>7.8855840000000015</v>
      </c>
      <c r="M561" s="21">
        <v>160</v>
      </c>
      <c r="N561" s="5" t="s">
        <v>414</v>
      </c>
      <c r="O561" s="2" t="s">
        <v>93</v>
      </c>
      <c r="P561" s="2" t="s">
        <v>415</v>
      </c>
      <c r="Q561" s="2" t="s">
        <v>10</v>
      </c>
      <c r="R561" s="2" t="s">
        <v>11</v>
      </c>
      <c r="S561" s="2">
        <v>12</v>
      </c>
      <c r="T561" s="2" t="s">
        <v>12</v>
      </c>
      <c r="U561" s="6">
        <v>54.761000000000003</v>
      </c>
      <c r="V561" s="30">
        <f>(VLOOKUP(E561,Table1[#All],4,FALSE)*VLOOKUP(E561,Table1[[#All],[Type TRANSPORT]:[% répartition segment 1]],2,FALSE)+VLOOKUP(E561,Tableau2[#All],4,FALSE)*VLOOKUP(E561,Tableau2[[#All],[Type TRANSPORT]:[% répartition segment 2]],2,FALSE))*U561*C561/1000</f>
        <v>7.8855840000000006</v>
      </c>
    </row>
    <row r="562" spans="1:22" x14ac:dyDescent="0.3">
      <c r="A562" s="2">
        <v>1459220</v>
      </c>
      <c r="B562" s="12">
        <f>+VLOOKUP(Indicateur[[#This Row],[Numero OT]],[1]Raw_data!$D:$E,2,FALSE)</f>
        <v>44586</v>
      </c>
      <c r="C562" s="2">
        <v>147</v>
      </c>
      <c r="D562" s="2">
        <f t="shared" si="8"/>
        <v>0.14699999999999999</v>
      </c>
      <c r="E562" s="2" t="s">
        <v>19</v>
      </c>
      <c r="F562" s="3">
        <f>+VLOOKUP(E562,Table1[#All],4,FALSE)</f>
        <v>0.16</v>
      </c>
      <c r="G562" s="3">
        <f>+VLOOKUP(E562,Tableau2[#All],4,FALSE)</f>
        <v>6.7400000000000002E-2</v>
      </c>
      <c r="H562" s="4">
        <f>VLOOKUP(E562,Table1[[#All],[Type TRANSPORT]:[% répartition segment 1]],2,FALSE)</f>
        <v>0.3</v>
      </c>
      <c r="I562" s="4">
        <f>VLOOKUP(E562,Tableau2[[#All],[Type TRANSPORT]:[% répartition segment 2]],2,FALSE)</f>
        <v>0.7</v>
      </c>
      <c r="J562" s="20">
        <f>Indicateur[[#This Row],[% rep S1]]*Indicateur[[#This Row],[Taux segement 1]]*Indicateur[[#This Row],[Poids T]]*Indicateur[[#This Row],[Distance en KM]]</f>
        <v>2.68449048</v>
      </c>
      <c r="K562" s="20">
        <f>+Indicateur[[#This Row],[% rep S2]]*Indicateur[[#This Row],[Taux Segement 2]]*Indicateur[[#This Row],[Poids T]]*Indicateur[[#This Row],[Distance en KM]]</f>
        <v>2.6386304342999995</v>
      </c>
      <c r="L562" s="20">
        <f>+Indicateur[[#This Row],[Bilan CO2 S2]]+Indicateur[[#This Row],[Bilan CO2 S1]]</f>
        <v>5.3231209142999996</v>
      </c>
      <c r="M562" s="21">
        <v>131</v>
      </c>
      <c r="N562" s="5" t="s">
        <v>214</v>
      </c>
      <c r="O562" s="2" t="s">
        <v>11</v>
      </c>
      <c r="P562" s="2" t="s">
        <v>215</v>
      </c>
      <c r="Q562" s="2" t="s">
        <v>128</v>
      </c>
      <c r="R562" s="2" t="s">
        <v>61</v>
      </c>
      <c r="S562" s="2">
        <v>20</v>
      </c>
      <c r="T562" s="2" t="s">
        <v>129</v>
      </c>
      <c r="U562" s="6">
        <v>380.45499999999998</v>
      </c>
      <c r="V562" s="30">
        <f>(VLOOKUP(E562,Table1[#All],4,FALSE)*VLOOKUP(E562,Table1[[#All],[Type TRANSPORT]:[% répartition segment 1]],2,FALSE)+VLOOKUP(E562,Tableau2[#All],4,FALSE)*VLOOKUP(E562,Tableau2[[#All],[Type TRANSPORT]:[% répartition segment 2]],2,FALSE))*U562*C562/1000</f>
        <v>5.3231209142999996</v>
      </c>
    </row>
    <row r="563" spans="1:22" x14ac:dyDescent="0.3">
      <c r="A563" s="2">
        <v>1459469</v>
      </c>
      <c r="B563" s="12">
        <f>+VLOOKUP(Indicateur[[#This Row],[Numero OT]],[1]Raw_data!$D:$E,2,FALSE)</f>
        <v>44586</v>
      </c>
      <c r="C563" s="2">
        <v>129</v>
      </c>
      <c r="D563" s="2">
        <f t="shared" si="8"/>
        <v>0.129</v>
      </c>
      <c r="E563" s="2" t="s">
        <v>19</v>
      </c>
      <c r="F563" s="3">
        <f>+VLOOKUP(E563,Table1[#All],4,FALSE)</f>
        <v>0.16</v>
      </c>
      <c r="G563" s="3">
        <f>+VLOOKUP(E563,Tableau2[#All],4,FALSE)</f>
        <v>6.7400000000000002E-2</v>
      </c>
      <c r="H563" s="4">
        <f>VLOOKUP(E563,Table1[[#All],[Type TRANSPORT]:[% répartition segment 1]],2,FALSE)</f>
        <v>0.3</v>
      </c>
      <c r="I563" s="4">
        <f>VLOOKUP(E563,Tableau2[[#All],[Type TRANSPORT]:[% répartition segment 2]],2,FALSE)</f>
        <v>0.7</v>
      </c>
      <c r="J563" s="20">
        <f>Indicateur[[#This Row],[% rep S1]]*Indicateur[[#This Row],[Taux segement 1]]*Indicateur[[#This Row],[Poids T]]*Indicateur[[#This Row],[Distance en KM]]</f>
        <v>3.3375746880000001</v>
      </c>
      <c r="K563" s="20">
        <f>+Indicateur[[#This Row],[% rep S2]]*Indicateur[[#This Row],[Taux Segement 2]]*Indicateur[[#This Row],[Poids T]]*Indicateur[[#This Row],[Distance en KM]]</f>
        <v>3.2805577870799998</v>
      </c>
      <c r="L563" s="20">
        <f>+Indicateur[[#This Row],[Bilan CO2 S2]]+Indicateur[[#This Row],[Bilan CO2 S1]]</f>
        <v>6.6181324750799995</v>
      </c>
      <c r="M563" s="21">
        <v>190</v>
      </c>
      <c r="N563" s="5" t="s">
        <v>214</v>
      </c>
      <c r="O563" s="2" t="s">
        <v>11</v>
      </c>
      <c r="P563" s="2" t="s">
        <v>215</v>
      </c>
      <c r="Q563" s="2" t="s">
        <v>326</v>
      </c>
      <c r="R563" s="2" t="s">
        <v>180</v>
      </c>
      <c r="S563" s="2">
        <v>15</v>
      </c>
      <c r="T563" s="2" t="s">
        <v>327</v>
      </c>
      <c r="U563" s="6">
        <v>539.01400000000001</v>
      </c>
      <c r="V563" s="30">
        <f>(VLOOKUP(E563,Table1[#All],4,FALSE)*VLOOKUP(E563,Table1[[#All],[Type TRANSPORT]:[% répartition segment 1]],2,FALSE)+VLOOKUP(E563,Tableau2[#All],4,FALSE)*VLOOKUP(E563,Tableau2[[#All],[Type TRANSPORT]:[% répartition segment 2]],2,FALSE))*U563*C563/1000</f>
        <v>6.6181324750800004</v>
      </c>
    </row>
    <row r="564" spans="1:22" x14ac:dyDescent="0.3">
      <c r="A564" s="2">
        <v>1458865</v>
      </c>
      <c r="B564" s="12">
        <f>+VLOOKUP(Indicateur[[#This Row],[Numero OT]],[1]Raw_data!$D:$E,2,FALSE)</f>
        <v>44586</v>
      </c>
      <c r="C564" s="2">
        <v>600</v>
      </c>
      <c r="D564" s="2">
        <f t="shared" si="8"/>
        <v>0.6</v>
      </c>
      <c r="E564" s="2" t="s">
        <v>330</v>
      </c>
      <c r="F564" s="3">
        <f>+VLOOKUP(E564,Table1[#All],4,FALSE)</f>
        <v>0.16</v>
      </c>
      <c r="G564" s="3">
        <v>0.16</v>
      </c>
      <c r="H564" s="4">
        <f>VLOOKUP(E564,Table1[[#All],[Type TRANSPORT]:[% répartition segment 1]],2,FALSE)</f>
        <v>1</v>
      </c>
      <c r="I564" s="4">
        <f>VLOOKUP(E564,Tableau2[[#All],[Type TRANSPORT]:[% répartition segment 2]],2,FALSE)</f>
        <v>0</v>
      </c>
      <c r="J564" s="20">
        <f>Indicateur[[#This Row],[% rep S1]]*Indicateur[[#This Row],[Taux segement 1]]*Indicateur[[#This Row],[Poids T]]*Indicateur[[#This Row],[Distance en KM]]</f>
        <v>5.2570560000000004</v>
      </c>
      <c r="K564" s="20">
        <f>+Indicateur[[#This Row],[% rep S2]]*Indicateur[[#This Row],[Taux Segement 2]]*Indicateur[[#This Row],[Poids T]]*Indicateur[[#This Row],[Distance en KM]]</f>
        <v>0</v>
      </c>
      <c r="L564" s="20">
        <f>+Indicateur[[#This Row],[Bilan CO2 S2]]+Indicateur[[#This Row],[Bilan CO2 S1]]</f>
        <v>5.2570560000000004</v>
      </c>
      <c r="M564" s="21">
        <v>100</v>
      </c>
      <c r="N564" s="5" t="s">
        <v>414</v>
      </c>
      <c r="O564" s="2" t="s">
        <v>93</v>
      </c>
      <c r="P564" s="2" t="s">
        <v>415</v>
      </c>
      <c r="Q564" s="2" t="s">
        <v>10</v>
      </c>
      <c r="R564" s="2" t="s">
        <v>11</v>
      </c>
      <c r="S564" s="2">
        <v>12</v>
      </c>
      <c r="T564" s="2" t="s">
        <v>12</v>
      </c>
      <c r="U564" s="6">
        <v>54.761000000000003</v>
      </c>
      <c r="V564" s="30">
        <f>(VLOOKUP(E564,Table1[#All],4,FALSE)*VLOOKUP(E564,Table1[[#All],[Type TRANSPORT]:[% répartition segment 1]],2,FALSE)+VLOOKUP(E564,Tableau2[#All],4,FALSE)*VLOOKUP(E564,Tableau2[[#All],[Type TRANSPORT]:[% répartition segment 2]],2,FALSE))*U564*C564/1000</f>
        <v>5.2570560000000004</v>
      </c>
    </row>
    <row r="565" spans="1:22" x14ac:dyDescent="0.3">
      <c r="A565" s="2">
        <v>1459249</v>
      </c>
      <c r="B565" s="12">
        <f>+VLOOKUP(Indicateur[[#This Row],[Numero OT]],[1]Raw_data!$D:$E,2,FALSE)</f>
        <v>44587</v>
      </c>
      <c r="C565" s="2">
        <v>200</v>
      </c>
      <c r="D565" s="2">
        <f t="shared" si="8"/>
        <v>0.2</v>
      </c>
      <c r="E565" s="2" t="s">
        <v>6</v>
      </c>
      <c r="F565" s="3">
        <f>+VLOOKUP(E565,Table1[#All],4,FALSE)</f>
        <v>0.16</v>
      </c>
      <c r="G565" s="3">
        <f>+VLOOKUP(E565,Tableau2[#All],4,FALSE)</f>
        <v>6.7400000000000002E-2</v>
      </c>
      <c r="H565" s="4">
        <f>VLOOKUP(E565,Table1[[#All],[Type TRANSPORT]:[% répartition segment 1]],2,FALSE)</f>
        <v>0.3</v>
      </c>
      <c r="I565" s="4">
        <f>VLOOKUP(E565,Tableau2[[#All],[Type TRANSPORT]:[% répartition segment 2]],2,FALSE)</f>
        <v>0.7</v>
      </c>
      <c r="J565" s="20">
        <f>Indicateur[[#This Row],[% rep S1]]*Indicateur[[#This Row],[Taux segement 1]]*Indicateur[[#This Row],[Poids T]]*Indicateur[[#This Row],[Distance en KM]]</f>
        <v>2.4772128000000002</v>
      </c>
      <c r="K565" s="20">
        <f>+Indicateur[[#This Row],[% rep S2]]*Indicateur[[#This Row],[Taux Segement 2]]*Indicateur[[#This Row],[Poids T]]*Indicateur[[#This Row],[Distance en KM]]</f>
        <v>2.4348937479999999</v>
      </c>
      <c r="L565" s="20">
        <f>+Indicateur[[#This Row],[Bilan CO2 S2]]+Indicateur[[#This Row],[Bilan CO2 S1]]</f>
        <v>4.9121065480000006</v>
      </c>
      <c r="M565" s="21">
        <v>131</v>
      </c>
      <c r="N565" s="5" t="s">
        <v>191</v>
      </c>
      <c r="O565" s="2" t="s">
        <v>192</v>
      </c>
      <c r="P565" s="2" t="s">
        <v>193</v>
      </c>
      <c r="Q565" s="2" t="s">
        <v>10</v>
      </c>
      <c r="R565" s="2" t="s">
        <v>11</v>
      </c>
      <c r="S565" s="2">
        <v>12</v>
      </c>
      <c r="T565" s="2" t="s">
        <v>12</v>
      </c>
      <c r="U565" s="6">
        <v>258.04300000000001</v>
      </c>
      <c r="V565" s="30">
        <f>(VLOOKUP(E565,Table1[#All],4,FALSE)*VLOOKUP(E565,Table1[[#All],[Type TRANSPORT]:[% répartition segment 1]],2,FALSE)+VLOOKUP(E565,Tableau2[#All],4,FALSE)*VLOOKUP(E565,Tableau2[[#All],[Type TRANSPORT]:[% répartition segment 2]],2,FALSE))*U565*C565/1000</f>
        <v>4.9121065479999997</v>
      </c>
    </row>
    <row r="566" spans="1:22" x14ac:dyDescent="0.3">
      <c r="A566" s="2">
        <v>1459977</v>
      </c>
      <c r="B566" s="12">
        <f>+VLOOKUP(Indicateur[[#This Row],[Numero OT]],[1]Raw_data!$D:$E,2,FALSE)</f>
        <v>44587</v>
      </c>
      <c r="C566" s="2">
        <v>80</v>
      </c>
      <c r="D566" s="2">
        <f t="shared" si="8"/>
        <v>0.08</v>
      </c>
      <c r="E566" s="2" t="s">
        <v>19</v>
      </c>
      <c r="F566" s="3">
        <f>+VLOOKUP(E566,Table1[#All],4,FALSE)</f>
        <v>0.16</v>
      </c>
      <c r="G566" s="3">
        <f>+VLOOKUP(E566,Tableau2[#All],4,FALSE)</f>
        <v>6.7400000000000002E-2</v>
      </c>
      <c r="H566" s="4">
        <f>VLOOKUP(E566,Table1[[#All],[Type TRANSPORT]:[% répartition segment 1]],2,FALSE)</f>
        <v>0.3</v>
      </c>
      <c r="I566" s="4">
        <f>VLOOKUP(E566,Tableau2[[#All],[Type TRANSPORT]:[% répartition segment 2]],2,FALSE)</f>
        <v>0.7</v>
      </c>
      <c r="J566" s="20">
        <f>Indicateur[[#This Row],[% rep S1]]*Indicateur[[#This Row],[Taux segement 1]]*Indicateur[[#This Row],[Poids T]]*Indicateur[[#This Row],[Distance en KM]]</f>
        <v>0.98653824000000001</v>
      </c>
      <c r="K566" s="20">
        <f>+Indicateur[[#This Row],[% rep S2]]*Indicateur[[#This Row],[Taux Segement 2]]*Indicateur[[#This Row],[Poids T]]*Indicateur[[#This Row],[Distance en KM]]</f>
        <v>0.96968487840000006</v>
      </c>
      <c r="L566" s="20">
        <f>+Indicateur[[#This Row],[Bilan CO2 S2]]+Indicateur[[#This Row],[Bilan CO2 S1]]</f>
        <v>1.9562231184000001</v>
      </c>
      <c r="M566" s="21">
        <v>110</v>
      </c>
      <c r="N566" s="5" t="s">
        <v>214</v>
      </c>
      <c r="O566" s="2" t="s">
        <v>11</v>
      </c>
      <c r="P566" s="2" t="s">
        <v>215</v>
      </c>
      <c r="Q566" s="2" t="s">
        <v>218</v>
      </c>
      <c r="R566" s="2" t="s">
        <v>219</v>
      </c>
      <c r="S566" s="2">
        <v>19</v>
      </c>
      <c r="T566" s="2" t="s">
        <v>220</v>
      </c>
      <c r="U566" s="6">
        <v>256.911</v>
      </c>
      <c r="V566" s="30">
        <f>(VLOOKUP(E566,Table1[#All],4,FALSE)*VLOOKUP(E566,Table1[[#All],[Type TRANSPORT]:[% répartition segment 1]],2,FALSE)+VLOOKUP(E566,Tableau2[#All],4,FALSE)*VLOOKUP(E566,Tableau2[[#All],[Type TRANSPORT]:[% répartition segment 2]],2,FALSE))*U566*C566/1000</f>
        <v>1.9562231184000003</v>
      </c>
    </row>
    <row r="567" spans="1:22" x14ac:dyDescent="0.3">
      <c r="A567" s="2">
        <v>1458804</v>
      </c>
      <c r="B567" s="12">
        <f>+VLOOKUP(Indicateur[[#This Row],[Numero OT]],[1]Raw_data!$D:$E,2,FALSE)</f>
        <v>44588</v>
      </c>
      <c r="C567" s="2">
        <v>150</v>
      </c>
      <c r="D567" s="2">
        <f t="shared" si="8"/>
        <v>0.15</v>
      </c>
      <c r="E567" s="2" t="s">
        <v>6</v>
      </c>
      <c r="F567" s="3">
        <f>+VLOOKUP(E567,Table1[#All],4,FALSE)</f>
        <v>0.16</v>
      </c>
      <c r="G567" s="3">
        <f>+VLOOKUP(E567,Tableau2[#All],4,FALSE)</f>
        <v>6.7400000000000002E-2</v>
      </c>
      <c r="H567" s="4">
        <f>VLOOKUP(E567,Table1[[#All],[Type TRANSPORT]:[% répartition segment 1]],2,FALSE)</f>
        <v>0.3</v>
      </c>
      <c r="I567" s="4">
        <f>VLOOKUP(E567,Tableau2[[#All],[Type TRANSPORT]:[% répartition segment 2]],2,FALSE)</f>
        <v>0.7</v>
      </c>
      <c r="J567" s="20">
        <f>Indicateur[[#This Row],[% rep S1]]*Indicateur[[#This Row],[Taux segement 1]]*Indicateur[[#This Row],[Poids T]]*Indicateur[[#This Row],[Distance en KM]]</f>
        <v>3.8989871999999997</v>
      </c>
      <c r="K567" s="20">
        <f>+Indicateur[[#This Row],[% rep S2]]*Indicateur[[#This Row],[Taux Segement 2]]*Indicateur[[#This Row],[Poids T]]*Indicateur[[#This Row],[Distance en KM]]</f>
        <v>3.8323795019999998</v>
      </c>
      <c r="L567" s="20">
        <f>+Indicateur[[#This Row],[Bilan CO2 S2]]+Indicateur[[#This Row],[Bilan CO2 S1]]</f>
        <v>7.731366701999999</v>
      </c>
      <c r="M567" s="21">
        <v>196</v>
      </c>
      <c r="N567" s="5" t="s">
        <v>35</v>
      </c>
      <c r="O567" s="2" t="s">
        <v>36</v>
      </c>
      <c r="P567" s="2" t="s">
        <v>37</v>
      </c>
      <c r="Q567" s="2" t="s">
        <v>10</v>
      </c>
      <c r="R567" s="2" t="s">
        <v>11</v>
      </c>
      <c r="S567" s="2">
        <v>12</v>
      </c>
      <c r="T567" s="2" t="s">
        <v>12</v>
      </c>
      <c r="U567" s="6">
        <v>541.52599999999995</v>
      </c>
      <c r="V567" s="30">
        <f>(VLOOKUP(E567,Table1[#All],4,FALSE)*VLOOKUP(E567,Table1[[#All],[Type TRANSPORT]:[% répartition segment 1]],2,FALSE)+VLOOKUP(E567,Tableau2[#All],4,FALSE)*VLOOKUP(E567,Tableau2[[#All],[Type TRANSPORT]:[% répartition segment 2]],2,FALSE))*U567*C567/1000</f>
        <v>7.731366701999999</v>
      </c>
    </row>
    <row r="568" spans="1:22" x14ac:dyDescent="0.3">
      <c r="A568" s="2">
        <v>1460405</v>
      </c>
      <c r="B568" s="12">
        <f>+VLOOKUP(Indicateur[[#This Row],[Numero OT]],[1]Raw_data!$D:$E,2,FALSE)</f>
        <v>44588</v>
      </c>
      <c r="C568" s="2">
        <v>600</v>
      </c>
      <c r="D568" s="2">
        <f t="shared" si="8"/>
        <v>0.6</v>
      </c>
      <c r="E568" s="2" t="s">
        <v>19</v>
      </c>
      <c r="F568" s="3">
        <f>+VLOOKUP(E568,Table1[#All],4,FALSE)</f>
        <v>0.16</v>
      </c>
      <c r="G568" s="3">
        <f>+VLOOKUP(E568,Tableau2[#All],4,FALSE)</f>
        <v>6.7400000000000002E-2</v>
      </c>
      <c r="H568" s="4">
        <f>VLOOKUP(E568,Table1[[#All],[Type TRANSPORT]:[% répartition segment 1]],2,FALSE)</f>
        <v>0.3</v>
      </c>
      <c r="I568" s="4">
        <f>VLOOKUP(E568,Tableau2[[#All],[Type TRANSPORT]:[% répartition segment 2]],2,FALSE)</f>
        <v>0.7</v>
      </c>
      <c r="J568" s="20">
        <f>Indicateur[[#This Row],[% rep S1]]*Indicateur[[#This Row],[Taux segement 1]]*Indicateur[[#This Row],[Poids T]]*Indicateur[[#This Row],[Distance en KM]]</f>
        <v>7.6709664000000002</v>
      </c>
      <c r="K568" s="20">
        <f>+Indicateur[[#This Row],[% rep S2]]*Indicateur[[#This Row],[Taux Segement 2]]*Indicateur[[#This Row],[Poids T]]*Indicateur[[#This Row],[Distance en KM]]</f>
        <v>7.5399207239999999</v>
      </c>
      <c r="L568" s="20">
        <f>+Indicateur[[#This Row],[Bilan CO2 S2]]+Indicateur[[#This Row],[Bilan CO2 S1]]</f>
        <v>15.210887123999999</v>
      </c>
      <c r="M568" s="21">
        <v>157</v>
      </c>
      <c r="N568" s="5" t="s">
        <v>78</v>
      </c>
      <c r="O568" s="2" t="s">
        <v>27</v>
      </c>
      <c r="P568" s="2" t="s">
        <v>79</v>
      </c>
      <c r="Q568" s="2" t="s">
        <v>10</v>
      </c>
      <c r="R568" s="2" t="s">
        <v>11</v>
      </c>
      <c r="S568" s="2">
        <v>12</v>
      </c>
      <c r="T568" s="2" t="s">
        <v>12</v>
      </c>
      <c r="U568" s="6">
        <v>266.35300000000001</v>
      </c>
      <c r="V568" s="30">
        <f>(VLOOKUP(E568,Table1[#All],4,FALSE)*VLOOKUP(E568,Table1[[#All],[Type TRANSPORT]:[% répartition segment 1]],2,FALSE)+VLOOKUP(E568,Tableau2[#All],4,FALSE)*VLOOKUP(E568,Tableau2[[#All],[Type TRANSPORT]:[% répartition segment 2]],2,FALSE))*U568*C568/1000</f>
        <v>15.210887124000001</v>
      </c>
    </row>
    <row r="569" spans="1:22" x14ac:dyDescent="0.3">
      <c r="A569" s="2">
        <v>1460409</v>
      </c>
      <c r="B569" s="12">
        <f>+VLOOKUP(Indicateur[[#This Row],[Numero OT]],[1]Raw_data!$D:$E,2,FALSE)</f>
        <v>44588</v>
      </c>
      <c r="C569" s="2">
        <v>600</v>
      </c>
      <c r="D569" s="2">
        <f t="shared" si="8"/>
        <v>0.6</v>
      </c>
      <c r="E569" s="2" t="s">
        <v>19</v>
      </c>
      <c r="F569" s="3">
        <f>+VLOOKUP(E569,Table1[#All],4,FALSE)</f>
        <v>0.16</v>
      </c>
      <c r="G569" s="3">
        <f>+VLOOKUP(E569,Tableau2[#All],4,FALSE)</f>
        <v>6.7400000000000002E-2</v>
      </c>
      <c r="H569" s="4">
        <f>VLOOKUP(E569,Table1[[#All],[Type TRANSPORT]:[% répartition segment 1]],2,FALSE)</f>
        <v>0.3</v>
      </c>
      <c r="I569" s="4">
        <f>VLOOKUP(E569,Tableau2[[#All],[Type TRANSPORT]:[% répartition segment 2]],2,FALSE)</f>
        <v>0.7</v>
      </c>
      <c r="J569" s="20">
        <f>Indicateur[[#This Row],[% rep S1]]*Indicateur[[#This Row],[Taux segement 1]]*Indicateur[[#This Row],[Poids T]]*Indicateur[[#This Row],[Distance en KM]]</f>
        <v>8.0207136000000006</v>
      </c>
      <c r="K569" s="20">
        <f>+Indicateur[[#This Row],[% rep S2]]*Indicateur[[#This Row],[Taux Segement 2]]*Indicateur[[#This Row],[Poids T]]*Indicateur[[#This Row],[Distance en KM]]</f>
        <v>7.8836930760000001</v>
      </c>
      <c r="L569" s="20">
        <f>+Indicateur[[#This Row],[Bilan CO2 S2]]+Indicateur[[#This Row],[Bilan CO2 S1]]</f>
        <v>15.904406676000001</v>
      </c>
      <c r="M569" s="21">
        <v>158</v>
      </c>
      <c r="N569" s="5" t="s">
        <v>168</v>
      </c>
      <c r="O569" s="2" t="s">
        <v>151</v>
      </c>
      <c r="P569" s="2" t="s">
        <v>169</v>
      </c>
      <c r="Q569" s="2" t="s">
        <v>10</v>
      </c>
      <c r="R569" s="2" t="s">
        <v>11</v>
      </c>
      <c r="S569" s="2">
        <v>12</v>
      </c>
      <c r="T569" s="2" t="s">
        <v>12</v>
      </c>
      <c r="U569" s="6">
        <v>278.49700000000001</v>
      </c>
      <c r="V569" s="30">
        <f>(VLOOKUP(E569,Table1[#All],4,FALSE)*VLOOKUP(E569,Table1[[#All],[Type TRANSPORT]:[% répartition segment 1]],2,FALSE)+VLOOKUP(E569,Tableau2[#All],4,FALSE)*VLOOKUP(E569,Tableau2[[#All],[Type TRANSPORT]:[% répartition segment 2]],2,FALSE))*U569*C569/1000</f>
        <v>15.904406676000001</v>
      </c>
    </row>
    <row r="570" spans="1:22" x14ac:dyDescent="0.3">
      <c r="A570" s="2">
        <v>1460909</v>
      </c>
      <c r="B570" s="12">
        <f>+VLOOKUP(Indicateur[[#This Row],[Numero OT]],[1]Raw_data!$D:$E,2,FALSE)</f>
        <v>44589</v>
      </c>
      <c r="C570" s="2">
        <v>150</v>
      </c>
      <c r="D570" s="2">
        <f t="shared" si="8"/>
        <v>0.15</v>
      </c>
      <c r="E570" s="2" t="s">
        <v>19</v>
      </c>
      <c r="F570" s="3">
        <f>+VLOOKUP(E570,Table1[#All],4,FALSE)</f>
        <v>0.16</v>
      </c>
      <c r="G570" s="3">
        <f>+VLOOKUP(E570,Tableau2[#All],4,FALSE)</f>
        <v>6.7400000000000002E-2</v>
      </c>
      <c r="H570" s="4">
        <f>VLOOKUP(E570,Table1[[#All],[Type TRANSPORT]:[% répartition segment 1]],2,FALSE)</f>
        <v>0.3</v>
      </c>
      <c r="I570" s="4">
        <f>VLOOKUP(E570,Tableau2[[#All],[Type TRANSPORT]:[% répartition segment 2]],2,FALSE)</f>
        <v>0.7</v>
      </c>
      <c r="J570" s="20">
        <f>Indicateur[[#This Row],[% rep S1]]*Indicateur[[#This Row],[Taux segement 1]]*Indicateur[[#This Row],[Poids T]]*Indicateur[[#This Row],[Distance en KM]]</f>
        <v>3.7186128000000003</v>
      </c>
      <c r="K570" s="20">
        <f>+Indicateur[[#This Row],[% rep S2]]*Indicateur[[#This Row],[Taux Segement 2]]*Indicateur[[#This Row],[Poids T]]*Indicateur[[#This Row],[Distance en KM]]</f>
        <v>3.6550864980000002</v>
      </c>
      <c r="L570" s="20">
        <f>+Indicateur[[#This Row],[Bilan CO2 S2]]+Indicateur[[#This Row],[Bilan CO2 S1]]</f>
        <v>7.373699298</v>
      </c>
      <c r="M570" s="21">
        <v>165</v>
      </c>
      <c r="N570" s="5" t="s">
        <v>175</v>
      </c>
      <c r="O570" s="2" t="s">
        <v>154</v>
      </c>
      <c r="P570" s="2" t="s">
        <v>174</v>
      </c>
      <c r="Q570" s="2" t="s">
        <v>10</v>
      </c>
      <c r="R570" s="2" t="s">
        <v>11</v>
      </c>
      <c r="S570" s="2">
        <v>12</v>
      </c>
      <c r="T570" s="2" t="s">
        <v>12</v>
      </c>
      <c r="U570" s="6">
        <v>516.47400000000005</v>
      </c>
      <c r="V570" s="30">
        <f>(VLOOKUP(E570,Table1[#All],4,FALSE)*VLOOKUP(E570,Table1[[#All],[Type TRANSPORT]:[% répartition segment 1]],2,FALSE)+VLOOKUP(E570,Tableau2[#All],4,FALSE)*VLOOKUP(E570,Tableau2[[#All],[Type TRANSPORT]:[% répartition segment 2]],2,FALSE))*U570*C570/1000</f>
        <v>7.373699298</v>
      </c>
    </row>
    <row r="571" spans="1:22" x14ac:dyDescent="0.3">
      <c r="A571" s="2">
        <v>1462195</v>
      </c>
      <c r="B571" s="12">
        <f>+VLOOKUP(Indicateur[[#This Row],[Numero OT]],[1]Raw_data!$D:$E,2,FALSE)</f>
        <v>44593</v>
      </c>
      <c r="C571" s="2">
        <v>90</v>
      </c>
      <c r="D571" s="2">
        <f t="shared" si="8"/>
        <v>0.09</v>
      </c>
      <c r="E571" s="2" t="s">
        <v>19</v>
      </c>
      <c r="F571" s="3">
        <f>+VLOOKUP(E571,Table1[#All],4,FALSE)</f>
        <v>0.16</v>
      </c>
      <c r="G571" s="3">
        <f>+VLOOKUP(E571,Tableau2[#All],4,FALSE)</f>
        <v>6.7400000000000002E-2</v>
      </c>
      <c r="H571" s="4">
        <f>VLOOKUP(E571,Table1[[#All],[Type TRANSPORT]:[% répartition segment 1]],2,FALSE)</f>
        <v>0.3</v>
      </c>
      <c r="I571" s="4">
        <f>VLOOKUP(E571,Tableau2[[#All],[Type TRANSPORT]:[% répartition segment 2]],2,FALSE)</f>
        <v>0.7</v>
      </c>
      <c r="J571" s="20">
        <f>Indicateur[[#This Row],[% rep S1]]*Indicateur[[#This Row],[Taux segement 1]]*Indicateur[[#This Row],[Poids T]]*Indicateur[[#This Row],[Distance en KM]]</f>
        <v>1.10985552</v>
      </c>
      <c r="K571" s="20">
        <f>+Indicateur[[#This Row],[% rep S2]]*Indicateur[[#This Row],[Taux Segement 2]]*Indicateur[[#This Row],[Poids T]]*Indicateur[[#This Row],[Distance en KM]]</f>
        <v>1.0908954881999999</v>
      </c>
      <c r="L571" s="20">
        <f>+Indicateur[[#This Row],[Bilan CO2 S2]]+Indicateur[[#This Row],[Bilan CO2 S1]]</f>
        <v>2.2007510082000001</v>
      </c>
      <c r="M571" s="21">
        <v>110</v>
      </c>
      <c r="N571" s="5" t="s">
        <v>214</v>
      </c>
      <c r="O571" s="2" t="s">
        <v>11</v>
      </c>
      <c r="P571" s="2" t="s">
        <v>215</v>
      </c>
      <c r="Q571" s="2" t="s">
        <v>218</v>
      </c>
      <c r="R571" s="2" t="s">
        <v>219</v>
      </c>
      <c r="S571" s="2">
        <v>19</v>
      </c>
      <c r="T571" s="2" t="s">
        <v>220</v>
      </c>
      <c r="U571" s="6">
        <v>256.911</v>
      </c>
      <c r="V571" s="30">
        <f>(VLOOKUP(E571,Table1[#All],4,FALSE)*VLOOKUP(E571,Table1[[#All],[Type TRANSPORT]:[% répartition segment 1]],2,FALSE)+VLOOKUP(E571,Tableau2[#All],4,FALSE)*VLOOKUP(E571,Tableau2[[#All],[Type TRANSPORT]:[% répartition segment 2]],2,FALSE))*U571*C571/1000</f>
        <v>2.2007510081999997</v>
      </c>
    </row>
    <row r="572" spans="1:22" x14ac:dyDescent="0.3">
      <c r="A572" s="2">
        <v>1462330</v>
      </c>
      <c r="B572" s="12">
        <f>+VLOOKUP(Indicateur[[#This Row],[Numero OT]],[1]Raw_data!$D:$E,2,FALSE)</f>
        <v>44595</v>
      </c>
      <c r="C572" s="2">
        <v>450</v>
      </c>
      <c r="D572" s="2">
        <f t="shared" si="8"/>
        <v>0.45</v>
      </c>
      <c r="E572" s="2" t="s">
        <v>6</v>
      </c>
      <c r="F572" s="3">
        <f>+VLOOKUP(E572,Table1[#All],4,FALSE)</f>
        <v>0.16</v>
      </c>
      <c r="G572" s="3">
        <f>+VLOOKUP(E572,Tableau2[#All],4,FALSE)</f>
        <v>6.7400000000000002E-2</v>
      </c>
      <c r="H572" s="4">
        <f>VLOOKUP(E572,Table1[[#All],[Type TRANSPORT]:[% répartition segment 1]],2,FALSE)</f>
        <v>0.3</v>
      </c>
      <c r="I572" s="4">
        <f>VLOOKUP(E572,Tableau2[[#All],[Type TRANSPORT]:[% répartition segment 2]],2,FALSE)</f>
        <v>0.7</v>
      </c>
      <c r="J572" s="20">
        <f>Indicateur[[#This Row],[% rep S1]]*Indicateur[[#This Row],[Taux segement 1]]*Indicateur[[#This Row],[Poids T]]*Indicateur[[#This Row],[Distance en KM]]</f>
        <v>17.593675200000003</v>
      </c>
      <c r="K572" s="20">
        <f>+Indicateur[[#This Row],[% rep S2]]*Indicateur[[#This Row],[Taux Segement 2]]*Indicateur[[#This Row],[Poids T]]*Indicateur[[#This Row],[Distance en KM]]</f>
        <v>17.293116582</v>
      </c>
      <c r="L572" s="20">
        <f>+Indicateur[[#This Row],[Bilan CO2 S2]]+Indicateur[[#This Row],[Bilan CO2 S1]]</f>
        <v>34.886791782000003</v>
      </c>
      <c r="M572" s="21">
        <v>476</v>
      </c>
      <c r="N572" s="5" t="s">
        <v>35</v>
      </c>
      <c r="O572" s="2" t="s">
        <v>36</v>
      </c>
      <c r="P572" s="2" t="s">
        <v>37</v>
      </c>
      <c r="Q572" s="2" t="s">
        <v>26</v>
      </c>
      <c r="R572" s="2" t="s">
        <v>27</v>
      </c>
      <c r="S572" s="2">
        <v>12</v>
      </c>
      <c r="T572" s="2" t="s">
        <v>28</v>
      </c>
      <c r="U572" s="6">
        <v>814.52200000000005</v>
      </c>
      <c r="V572" s="30">
        <f>(VLOOKUP(E572,Table1[#All],4,FALSE)*VLOOKUP(E572,Table1[[#All],[Type TRANSPORT]:[% répartition segment 1]],2,FALSE)+VLOOKUP(E572,Tableau2[#All],4,FALSE)*VLOOKUP(E572,Tableau2[[#All],[Type TRANSPORT]:[% répartition segment 2]],2,FALSE))*U572*C572/1000</f>
        <v>34.886791782000003</v>
      </c>
    </row>
    <row r="573" spans="1:22" x14ac:dyDescent="0.3">
      <c r="A573" s="2">
        <v>1463751</v>
      </c>
      <c r="B573" s="12">
        <f>+VLOOKUP(Indicateur[[#This Row],[Numero OT]],[1]Raw_data!$D:$E,2,FALSE)</f>
        <v>44596</v>
      </c>
      <c r="C573" s="2">
        <v>300</v>
      </c>
      <c r="D573" s="2">
        <f t="shared" si="8"/>
        <v>0.3</v>
      </c>
      <c r="E573" s="2" t="s">
        <v>19</v>
      </c>
      <c r="F573" s="3">
        <f>+VLOOKUP(E573,Table1[#All],4,FALSE)</f>
        <v>0.16</v>
      </c>
      <c r="G573" s="3">
        <f>+VLOOKUP(E573,Tableau2[#All],4,FALSE)</f>
        <v>6.7400000000000002E-2</v>
      </c>
      <c r="H573" s="4">
        <f>VLOOKUP(E573,Table1[[#All],[Type TRANSPORT]:[% répartition segment 1]],2,FALSE)</f>
        <v>0.3</v>
      </c>
      <c r="I573" s="4">
        <f>VLOOKUP(E573,Tableau2[[#All],[Type TRANSPORT]:[% répartition segment 2]],2,FALSE)</f>
        <v>0.7</v>
      </c>
      <c r="J573" s="20">
        <f>Indicateur[[#This Row],[% rep S1]]*Indicateur[[#This Row],[Taux segement 1]]*Indicateur[[#This Row],[Poids T]]*Indicateur[[#This Row],[Distance en KM]]</f>
        <v>3.6040031999999997</v>
      </c>
      <c r="K573" s="20">
        <f>+Indicateur[[#This Row],[% rep S2]]*Indicateur[[#This Row],[Taux Segement 2]]*Indicateur[[#This Row],[Poids T]]*Indicateur[[#This Row],[Distance en KM]]</f>
        <v>3.5424348119999998</v>
      </c>
      <c r="L573" s="20">
        <f>+Indicateur[[#This Row],[Bilan CO2 S2]]+Indicateur[[#This Row],[Bilan CO2 S1]]</f>
        <v>7.1464380119999991</v>
      </c>
      <c r="M573" s="21">
        <v>158</v>
      </c>
      <c r="N573" s="5" t="s">
        <v>125</v>
      </c>
      <c r="O573" s="2" t="s">
        <v>126</v>
      </c>
      <c r="P573" s="2" t="s">
        <v>127</v>
      </c>
      <c r="Q573" s="2" t="s">
        <v>10</v>
      </c>
      <c r="R573" s="2" t="s">
        <v>11</v>
      </c>
      <c r="S573" s="2">
        <v>12</v>
      </c>
      <c r="T573" s="2" t="s">
        <v>12</v>
      </c>
      <c r="U573" s="6">
        <v>250.27799999999999</v>
      </c>
      <c r="V573" s="30">
        <f>(VLOOKUP(E573,Table1[#All],4,FALSE)*VLOOKUP(E573,Table1[[#All],[Type TRANSPORT]:[% répartition segment 1]],2,FALSE)+VLOOKUP(E573,Tableau2[#All],4,FALSE)*VLOOKUP(E573,Tableau2[[#All],[Type TRANSPORT]:[% répartition segment 2]],2,FALSE))*U573*C573/1000</f>
        <v>7.146438012</v>
      </c>
    </row>
    <row r="574" spans="1:22" x14ac:dyDescent="0.3">
      <c r="A574" s="2">
        <v>1463263</v>
      </c>
      <c r="B574" s="12">
        <f>+VLOOKUP(Indicateur[[#This Row],[Numero OT]],[1]Raw_data!$D:$E,2,FALSE)</f>
        <v>44596</v>
      </c>
      <c r="C574" s="2">
        <v>600</v>
      </c>
      <c r="D574" s="2">
        <f t="shared" si="8"/>
        <v>0.6</v>
      </c>
      <c r="E574" s="2" t="s">
        <v>19</v>
      </c>
      <c r="F574" s="3">
        <f>+VLOOKUP(E574,Table1[#All],4,FALSE)</f>
        <v>0.16</v>
      </c>
      <c r="G574" s="3">
        <f>+VLOOKUP(E574,Tableau2[#All],4,FALSE)</f>
        <v>6.7400000000000002E-2</v>
      </c>
      <c r="H574" s="4">
        <f>VLOOKUP(E574,Table1[[#All],[Type TRANSPORT]:[% répartition segment 1]],2,FALSE)</f>
        <v>0.3</v>
      </c>
      <c r="I574" s="4">
        <f>VLOOKUP(E574,Tableau2[[#All],[Type TRANSPORT]:[% répartition segment 2]],2,FALSE)</f>
        <v>0.7</v>
      </c>
      <c r="J574" s="20">
        <f>Indicateur[[#This Row],[% rep S1]]*Indicateur[[#This Row],[Taux segement 1]]*Indicateur[[#This Row],[Poids T]]*Indicateur[[#This Row],[Distance en KM]]</f>
        <v>8.0207136000000006</v>
      </c>
      <c r="K574" s="20">
        <f>+Indicateur[[#This Row],[% rep S2]]*Indicateur[[#This Row],[Taux Segement 2]]*Indicateur[[#This Row],[Poids T]]*Indicateur[[#This Row],[Distance en KM]]</f>
        <v>7.8836930760000001</v>
      </c>
      <c r="L574" s="20">
        <f>+Indicateur[[#This Row],[Bilan CO2 S2]]+Indicateur[[#This Row],[Bilan CO2 S1]]</f>
        <v>15.904406676000001</v>
      </c>
      <c r="M574" s="21">
        <v>158</v>
      </c>
      <c r="N574" s="5" t="s">
        <v>168</v>
      </c>
      <c r="O574" s="2" t="s">
        <v>151</v>
      </c>
      <c r="P574" s="2" t="s">
        <v>169</v>
      </c>
      <c r="Q574" s="2" t="s">
        <v>10</v>
      </c>
      <c r="R574" s="2" t="s">
        <v>11</v>
      </c>
      <c r="S574" s="2">
        <v>12</v>
      </c>
      <c r="T574" s="2" t="s">
        <v>12</v>
      </c>
      <c r="U574" s="6">
        <v>278.49700000000001</v>
      </c>
      <c r="V574" s="30">
        <f>(VLOOKUP(E574,Table1[#All],4,FALSE)*VLOOKUP(E574,Table1[[#All],[Type TRANSPORT]:[% répartition segment 1]],2,FALSE)+VLOOKUP(E574,Tableau2[#All],4,FALSE)*VLOOKUP(E574,Tableau2[[#All],[Type TRANSPORT]:[% répartition segment 2]],2,FALSE))*U574*C574/1000</f>
        <v>15.904406676000001</v>
      </c>
    </row>
    <row r="575" spans="1:22" x14ac:dyDescent="0.3">
      <c r="A575" s="2">
        <v>1463489</v>
      </c>
      <c r="B575" s="12">
        <f>+VLOOKUP(Indicateur[[#This Row],[Numero OT]],[1]Raw_data!$D:$E,2,FALSE)</f>
        <v>44596</v>
      </c>
      <c r="C575" s="2">
        <v>300</v>
      </c>
      <c r="D575" s="2">
        <f t="shared" si="8"/>
        <v>0.3</v>
      </c>
      <c r="E575" s="2" t="s">
        <v>19</v>
      </c>
      <c r="F575" s="3">
        <f>+VLOOKUP(E575,Table1[#All],4,FALSE)</f>
        <v>0.16</v>
      </c>
      <c r="G575" s="3">
        <f>+VLOOKUP(E575,Tableau2[#All],4,FALSE)</f>
        <v>6.7400000000000002E-2</v>
      </c>
      <c r="H575" s="4">
        <f>VLOOKUP(E575,Table1[[#All],[Type TRANSPORT]:[% répartition segment 1]],2,FALSE)</f>
        <v>0.3</v>
      </c>
      <c r="I575" s="4">
        <f>VLOOKUP(E575,Tableau2[[#All],[Type TRANSPORT]:[% répartition segment 2]],2,FALSE)</f>
        <v>0.7</v>
      </c>
      <c r="J575" s="20">
        <f>Indicateur[[#This Row],[% rep S1]]*Indicateur[[#This Row],[Taux segement 1]]*Indicateur[[#This Row],[Poids T]]*Indicateur[[#This Row],[Distance en KM]]</f>
        <v>7.4372256000000005</v>
      </c>
      <c r="K575" s="20">
        <f>+Indicateur[[#This Row],[% rep S2]]*Indicateur[[#This Row],[Taux Segement 2]]*Indicateur[[#This Row],[Poids T]]*Indicateur[[#This Row],[Distance en KM]]</f>
        <v>7.3101729960000004</v>
      </c>
      <c r="L575" s="20">
        <f>+Indicateur[[#This Row],[Bilan CO2 S2]]+Indicateur[[#This Row],[Bilan CO2 S1]]</f>
        <v>14.747398596</v>
      </c>
      <c r="M575" s="21">
        <v>228</v>
      </c>
      <c r="N575" s="5" t="s">
        <v>175</v>
      </c>
      <c r="O575" s="2" t="s">
        <v>154</v>
      </c>
      <c r="P575" s="2" t="s">
        <v>174</v>
      </c>
      <c r="Q575" s="2" t="s">
        <v>10</v>
      </c>
      <c r="R575" s="2" t="s">
        <v>11</v>
      </c>
      <c r="S575" s="2">
        <v>12</v>
      </c>
      <c r="T575" s="2" t="s">
        <v>12</v>
      </c>
      <c r="U575" s="6">
        <v>516.47400000000005</v>
      </c>
      <c r="V575" s="30">
        <f>(VLOOKUP(E575,Table1[#All],4,FALSE)*VLOOKUP(E575,Table1[[#All],[Type TRANSPORT]:[% répartition segment 1]],2,FALSE)+VLOOKUP(E575,Tableau2[#All],4,FALSE)*VLOOKUP(E575,Tableau2[[#All],[Type TRANSPORT]:[% répartition segment 2]],2,FALSE))*U575*C575/1000</f>
        <v>14.747398596</v>
      </c>
    </row>
    <row r="576" spans="1:22" x14ac:dyDescent="0.3">
      <c r="A576" s="2">
        <v>1462304</v>
      </c>
      <c r="B576" s="12">
        <f>+VLOOKUP(Indicateur[[#This Row],[Numero OT]],[1]Raw_data!$D:$E,2,FALSE)</f>
        <v>44596</v>
      </c>
      <c r="C576" s="2">
        <v>800</v>
      </c>
      <c r="D576" s="2">
        <f t="shared" si="8"/>
        <v>0.8</v>
      </c>
      <c r="E576" s="2" t="s">
        <v>19</v>
      </c>
      <c r="F576" s="3">
        <f>+VLOOKUP(E576,Table1[#All],4,FALSE)</f>
        <v>0.16</v>
      </c>
      <c r="G576" s="3">
        <f>+VLOOKUP(E576,Tableau2[#All],4,FALSE)</f>
        <v>6.7400000000000002E-2</v>
      </c>
      <c r="H576" s="4">
        <f>VLOOKUP(E576,Table1[[#All],[Type TRANSPORT]:[% répartition segment 1]],2,FALSE)</f>
        <v>0.3</v>
      </c>
      <c r="I576" s="4">
        <f>VLOOKUP(E576,Tableau2[[#All],[Type TRANSPORT]:[% répartition segment 2]],2,FALSE)</f>
        <v>0.7</v>
      </c>
      <c r="J576" s="20">
        <f>Indicateur[[#This Row],[% rep S1]]*Indicateur[[#This Row],[Taux segement 1]]*Indicateur[[#This Row],[Poids T]]*Indicateur[[#This Row],[Distance en KM]]</f>
        <v>19.273459200000001</v>
      </c>
      <c r="K576" s="20">
        <f>+Indicateur[[#This Row],[% rep S2]]*Indicateur[[#This Row],[Taux Segement 2]]*Indicateur[[#This Row],[Poids T]]*Indicateur[[#This Row],[Distance en KM]]</f>
        <v>18.944204272</v>
      </c>
      <c r="L576" s="20">
        <f>+Indicateur[[#This Row],[Bilan CO2 S2]]+Indicateur[[#This Row],[Bilan CO2 S1]]</f>
        <v>38.217663471999998</v>
      </c>
      <c r="M576" s="21">
        <v>275</v>
      </c>
      <c r="N576" s="5" t="s">
        <v>414</v>
      </c>
      <c r="O576" s="2" t="s">
        <v>93</v>
      </c>
      <c r="P576" s="2" t="s">
        <v>415</v>
      </c>
      <c r="Q576" s="2" t="s">
        <v>153</v>
      </c>
      <c r="R576" s="2" t="s">
        <v>154</v>
      </c>
      <c r="S576" s="2">
        <v>15</v>
      </c>
      <c r="T576" s="2" t="s">
        <v>155</v>
      </c>
      <c r="U576" s="6">
        <v>501.91300000000001</v>
      </c>
      <c r="V576" s="30">
        <f>(VLOOKUP(E576,Table1[#All],4,FALSE)*VLOOKUP(E576,Table1[[#All],[Type TRANSPORT]:[% répartition segment 1]],2,FALSE)+VLOOKUP(E576,Tableau2[#All],4,FALSE)*VLOOKUP(E576,Tableau2[[#All],[Type TRANSPORT]:[% répartition segment 2]],2,FALSE))*U576*C576/1000</f>
        <v>38.217663471999998</v>
      </c>
    </row>
    <row r="577" spans="1:22" x14ac:dyDescent="0.3">
      <c r="A577" s="2">
        <v>1462708</v>
      </c>
      <c r="B577" s="12">
        <f>+VLOOKUP(Indicateur[[#This Row],[Numero OT]],[1]Raw_data!$D:$E,2,FALSE)</f>
        <v>44596</v>
      </c>
      <c r="C577" s="2">
        <v>220</v>
      </c>
      <c r="D577" s="2">
        <f t="shared" si="8"/>
        <v>0.22</v>
      </c>
      <c r="E577" s="2" t="s">
        <v>19</v>
      </c>
      <c r="F577" s="3">
        <f>+VLOOKUP(E577,Table1[#All],4,FALSE)</f>
        <v>0.16</v>
      </c>
      <c r="G577" s="3">
        <f>+VLOOKUP(E577,Tableau2[#All],4,FALSE)</f>
        <v>6.7400000000000002E-2</v>
      </c>
      <c r="H577" s="4">
        <f>VLOOKUP(E577,Table1[[#All],[Type TRANSPORT]:[% répartition segment 1]],2,FALSE)</f>
        <v>0.3</v>
      </c>
      <c r="I577" s="4">
        <f>VLOOKUP(E577,Tableau2[[#All],[Type TRANSPORT]:[% répartition segment 2]],2,FALSE)</f>
        <v>0.7</v>
      </c>
      <c r="J577" s="20">
        <f>Indicateur[[#This Row],[% rep S1]]*Indicateur[[#This Row],[Taux segement 1]]*Indicateur[[#This Row],[Poids T]]*Indicateur[[#This Row],[Distance en KM]]</f>
        <v>2.6494828799999999</v>
      </c>
      <c r="K577" s="20">
        <f>+Indicateur[[#This Row],[% rep S2]]*Indicateur[[#This Row],[Taux Segement 2]]*Indicateur[[#This Row],[Poids T]]*Indicateur[[#This Row],[Distance en KM]]</f>
        <v>2.6042208807999998</v>
      </c>
      <c r="L577" s="20">
        <f>+Indicateur[[#This Row],[Bilan CO2 S2]]+Indicateur[[#This Row],[Bilan CO2 S1]]</f>
        <v>5.2537037607999997</v>
      </c>
      <c r="M577" s="21">
        <v>100</v>
      </c>
      <c r="N577" s="5" t="s">
        <v>422</v>
      </c>
      <c r="O577" s="2" t="s">
        <v>136</v>
      </c>
      <c r="P577" s="2" t="s">
        <v>423</v>
      </c>
      <c r="Q577" s="2" t="s">
        <v>26</v>
      </c>
      <c r="R577" s="2" t="s">
        <v>27</v>
      </c>
      <c r="S577" s="2">
        <v>12</v>
      </c>
      <c r="T577" s="2" t="s">
        <v>28</v>
      </c>
      <c r="U577" s="6">
        <v>250.898</v>
      </c>
      <c r="V577" s="30">
        <f>(VLOOKUP(E577,Table1[#All],4,FALSE)*VLOOKUP(E577,Table1[[#All],[Type TRANSPORT]:[% répartition segment 1]],2,FALSE)+VLOOKUP(E577,Tableau2[#All],4,FALSE)*VLOOKUP(E577,Tableau2[[#All],[Type TRANSPORT]:[% répartition segment 2]],2,FALSE))*U577*C577/1000</f>
        <v>5.2537037607999997</v>
      </c>
    </row>
    <row r="578" spans="1:22" x14ac:dyDescent="0.3">
      <c r="A578" s="2">
        <v>1463957</v>
      </c>
      <c r="B578" s="12">
        <f>+VLOOKUP(Indicateur[[#This Row],[Numero OT]],[1]Raw_data!$D:$E,2,FALSE)</f>
        <v>44599</v>
      </c>
      <c r="C578" s="2">
        <v>400</v>
      </c>
      <c r="D578" s="2">
        <f t="shared" ref="D578:D641" si="9">+C578/1000</f>
        <v>0.4</v>
      </c>
      <c r="E578" s="2" t="s">
        <v>19</v>
      </c>
      <c r="F578" s="3">
        <f>+VLOOKUP(E578,Table1[#All],4,FALSE)</f>
        <v>0.16</v>
      </c>
      <c r="G578" s="3">
        <f>+VLOOKUP(E578,Tableau2[#All],4,FALSE)</f>
        <v>6.7400000000000002E-2</v>
      </c>
      <c r="H578" s="4">
        <f>VLOOKUP(E578,Table1[[#All],[Type TRANSPORT]:[% répartition segment 1]],2,FALSE)</f>
        <v>0.3</v>
      </c>
      <c r="I578" s="4">
        <f>VLOOKUP(E578,Tableau2[[#All],[Type TRANSPORT]:[% répartition segment 2]],2,FALSE)</f>
        <v>0.7</v>
      </c>
      <c r="J578" s="20">
        <f>Indicateur[[#This Row],[% rep S1]]*Indicateur[[#This Row],[Taux segement 1]]*Indicateur[[#This Row],[Poids T]]*Indicateur[[#This Row],[Distance en KM]]</f>
        <v>5.113977600000001</v>
      </c>
      <c r="K578" s="20">
        <f>+Indicateur[[#This Row],[% rep S2]]*Indicateur[[#This Row],[Taux Segement 2]]*Indicateur[[#This Row],[Poids T]]*Indicateur[[#This Row],[Distance en KM]]</f>
        <v>5.0266138160000002</v>
      </c>
      <c r="L578" s="20">
        <f>+Indicateur[[#This Row],[Bilan CO2 S2]]+Indicateur[[#This Row],[Bilan CO2 S1]]</f>
        <v>10.140591416000001</v>
      </c>
      <c r="M578" s="21">
        <v>157</v>
      </c>
      <c r="N578" s="5" t="s">
        <v>78</v>
      </c>
      <c r="O578" s="2" t="s">
        <v>27</v>
      </c>
      <c r="P578" s="2" t="s">
        <v>79</v>
      </c>
      <c r="Q578" s="2" t="s">
        <v>10</v>
      </c>
      <c r="R578" s="2" t="s">
        <v>11</v>
      </c>
      <c r="S578" s="2">
        <v>12</v>
      </c>
      <c r="T578" s="2" t="s">
        <v>12</v>
      </c>
      <c r="U578" s="6">
        <v>266.35300000000001</v>
      </c>
      <c r="V578" s="30">
        <f>(VLOOKUP(E578,Table1[#All],4,FALSE)*VLOOKUP(E578,Table1[[#All],[Type TRANSPORT]:[% répartition segment 1]],2,FALSE)+VLOOKUP(E578,Tableau2[#All],4,FALSE)*VLOOKUP(E578,Tableau2[[#All],[Type TRANSPORT]:[% répartition segment 2]],2,FALSE))*U578*C578/1000</f>
        <v>10.140591416000001</v>
      </c>
    </row>
    <row r="579" spans="1:22" x14ac:dyDescent="0.3">
      <c r="A579" s="2">
        <v>1464129</v>
      </c>
      <c r="B579" s="12">
        <f>+VLOOKUP(Indicateur[[#This Row],[Numero OT]],[1]Raw_data!$D:$E,2,FALSE)</f>
        <v>44600</v>
      </c>
      <c r="C579" s="2">
        <v>200</v>
      </c>
      <c r="D579" s="2">
        <f t="shared" si="9"/>
        <v>0.2</v>
      </c>
      <c r="E579" s="2" t="s">
        <v>6</v>
      </c>
      <c r="F579" s="3">
        <f>+VLOOKUP(E579,Table1[#All],4,FALSE)</f>
        <v>0.16</v>
      </c>
      <c r="G579" s="3">
        <f>+VLOOKUP(E579,Tableau2[#All],4,FALSE)</f>
        <v>6.7400000000000002E-2</v>
      </c>
      <c r="H579" s="4">
        <f>VLOOKUP(E579,Table1[[#All],[Type TRANSPORT]:[% répartition segment 1]],2,FALSE)</f>
        <v>0.3</v>
      </c>
      <c r="I579" s="4">
        <f>VLOOKUP(E579,Tableau2[[#All],[Type TRANSPORT]:[% répartition segment 2]],2,FALSE)</f>
        <v>0.7</v>
      </c>
      <c r="J579" s="20">
        <f>Indicateur[[#This Row],[% rep S1]]*Indicateur[[#This Row],[Taux segement 1]]*Indicateur[[#This Row],[Poids T]]*Indicateur[[#This Row],[Distance en KM]]</f>
        <v>3.6536256000000003</v>
      </c>
      <c r="K579" s="20">
        <f>+Indicateur[[#This Row],[% rep S2]]*Indicateur[[#This Row],[Taux Segement 2]]*Indicateur[[#This Row],[Poids T]]*Indicateur[[#This Row],[Distance en KM]]</f>
        <v>3.5912094960000003</v>
      </c>
      <c r="L579" s="20">
        <f>+Indicateur[[#This Row],[Bilan CO2 S2]]+Indicateur[[#This Row],[Bilan CO2 S1]]</f>
        <v>7.244835096000001</v>
      </c>
      <c r="M579" s="21">
        <v>166</v>
      </c>
      <c r="N579" s="5" t="s">
        <v>60</v>
      </c>
      <c r="O579" s="2" t="s">
        <v>61</v>
      </c>
      <c r="P579" s="2" t="s">
        <v>62</v>
      </c>
      <c r="Q579" s="2" t="s">
        <v>10</v>
      </c>
      <c r="R579" s="2" t="s">
        <v>11</v>
      </c>
      <c r="S579" s="2">
        <v>12</v>
      </c>
      <c r="T579" s="2" t="s">
        <v>12</v>
      </c>
      <c r="U579" s="6">
        <v>380.58600000000001</v>
      </c>
      <c r="V579" s="30">
        <f>(VLOOKUP(E579,Table1[#All],4,FALSE)*VLOOKUP(E579,Table1[[#All],[Type TRANSPORT]:[% répartition segment 1]],2,FALSE)+VLOOKUP(E579,Tableau2[#All],4,FALSE)*VLOOKUP(E579,Tableau2[[#All],[Type TRANSPORT]:[% répartition segment 2]],2,FALSE))*U579*C579/1000</f>
        <v>7.2448350960000001</v>
      </c>
    </row>
    <row r="580" spans="1:22" x14ac:dyDescent="0.3">
      <c r="A580" s="2">
        <v>1464684</v>
      </c>
      <c r="B580" s="12">
        <f>+VLOOKUP(Indicateur[[#This Row],[Numero OT]],[1]Raw_data!$D:$E,2,FALSE)</f>
        <v>44600</v>
      </c>
      <c r="C580" s="2">
        <v>80</v>
      </c>
      <c r="D580" s="2">
        <f t="shared" si="9"/>
        <v>0.08</v>
      </c>
      <c r="E580" s="2" t="s">
        <v>19</v>
      </c>
      <c r="F580" s="3">
        <f>+VLOOKUP(E580,Table1[#All],4,FALSE)</f>
        <v>0.16</v>
      </c>
      <c r="G580" s="3">
        <f>+VLOOKUP(E580,Tableau2[#All],4,FALSE)</f>
        <v>6.7400000000000002E-2</v>
      </c>
      <c r="H580" s="4">
        <f>VLOOKUP(E580,Table1[[#All],[Type TRANSPORT]:[% répartition segment 1]],2,FALSE)</f>
        <v>0.3</v>
      </c>
      <c r="I580" s="4">
        <f>VLOOKUP(E580,Tableau2[[#All],[Type TRANSPORT]:[% répartition segment 2]],2,FALSE)</f>
        <v>0.7</v>
      </c>
      <c r="J580" s="20">
        <f>Indicateur[[#This Row],[% rep S1]]*Indicateur[[#This Row],[Taux segement 1]]*Indicateur[[#This Row],[Poids T]]*Indicateur[[#This Row],[Distance en KM]]</f>
        <v>0.17904768000000001</v>
      </c>
      <c r="K580" s="20">
        <f>+Indicateur[[#This Row],[% rep S2]]*Indicateur[[#This Row],[Taux Segement 2]]*Indicateur[[#This Row],[Poids T]]*Indicateur[[#This Row],[Distance en KM]]</f>
        <v>0.17598894880000002</v>
      </c>
      <c r="L580" s="20">
        <f>+Indicateur[[#This Row],[Bilan CO2 S2]]+Indicateur[[#This Row],[Bilan CO2 S1]]</f>
        <v>0.35503662880000003</v>
      </c>
      <c r="M580" s="21">
        <v>80</v>
      </c>
      <c r="N580" s="5" t="s">
        <v>214</v>
      </c>
      <c r="O580" s="2" t="s">
        <v>11</v>
      </c>
      <c r="P580" s="2" t="s">
        <v>215</v>
      </c>
      <c r="Q580" s="2" t="s">
        <v>130</v>
      </c>
      <c r="R580" s="2" t="s">
        <v>131</v>
      </c>
      <c r="S580" s="2">
        <v>17</v>
      </c>
      <c r="T580" s="2" t="s">
        <v>132</v>
      </c>
      <c r="U580" s="6">
        <v>46.627000000000002</v>
      </c>
      <c r="V580" s="30">
        <f>(VLOOKUP(E580,Table1[#All],4,FALSE)*VLOOKUP(E580,Table1[[#All],[Type TRANSPORT]:[% répartition segment 1]],2,FALSE)+VLOOKUP(E580,Tableau2[#All],4,FALSE)*VLOOKUP(E580,Tableau2[[#All],[Type TRANSPORT]:[% répartition segment 2]],2,FALSE))*U580*C580/1000</f>
        <v>0.35503662880000003</v>
      </c>
    </row>
    <row r="581" spans="1:22" x14ac:dyDescent="0.3">
      <c r="A581" s="2">
        <v>1464679</v>
      </c>
      <c r="B581" s="12">
        <f>+VLOOKUP(Indicateur[[#This Row],[Numero OT]],[1]Raw_data!$D:$E,2,FALSE)</f>
        <v>44600</v>
      </c>
      <c r="C581" s="2">
        <v>80</v>
      </c>
      <c r="D581" s="2">
        <f t="shared" si="9"/>
        <v>0.08</v>
      </c>
      <c r="E581" s="2" t="s">
        <v>19</v>
      </c>
      <c r="F581" s="3">
        <f>+VLOOKUP(E581,Table1[#All],4,FALSE)</f>
        <v>0.16</v>
      </c>
      <c r="G581" s="3">
        <f>+VLOOKUP(E581,Tableau2[#All],4,FALSE)</f>
        <v>6.7400000000000002E-2</v>
      </c>
      <c r="H581" s="4">
        <f>VLOOKUP(E581,Table1[[#All],[Type TRANSPORT]:[% répartition segment 1]],2,FALSE)</f>
        <v>0.3</v>
      </c>
      <c r="I581" s="4">
        <f>VLOOKUP(E581,Tableau2[[#All],[Type TRANSPORT]:[% répartition segment 2]],2,FALSE)</f>
        <v>0.7</v>
      </c>
      <c r="J581" s="20">
        <f>Indicateur[[#This Row],[% rep S1]]*Indicateur[[#This Row],[Taux segement 1]]*Indicateur[[#This Row],[Poids T]]*Indicateur[[#This Row],[Distance en KM]]</f>
        <v>1.0196928000000001</v>
      </c>
      <c r="K581" s="20">
        <f>+Indicateur[[#This Row],[% rep S2]]*Indicateur[[#This Row],[Taux Segement 2]]*Indicateur[[#This Row],[Poids T]]*Indicateur[[#This Row],[Distance en KM]]</f>
        <v>1.0022730480000002</v>
      </c>
      <c r="L581" s="20">
        <f>+Indicateur[[#This Row],[Bilan CO2 S2]]+Indicateur[[#This Row],[Bilan CO2 S1]]</f>
        <v>2.0219658480000002</v>
      </c>
      <c r="M581" s="21">
        <v>100</v>
      </c>
      <c r="N581" s="5" t="s">
        <v>214</v>
      </c>
      <c r="O581" s="2" t="s">
        <v>11</v>
      </c>
      <c r="P581" s="2" t="s">
        <v>215</v>
      </c>
      <c r="Q581" s="2" t="s">
        <v>224</v>
      </c>
      <c r="R581" s="2" t="s">
        <v>111</v>
      </c>
      <c r="S581" s="2">
        <v>14</v>
      </c>
      <c r="T581" s="2" t="s">
        <v>225</v>
      </c>
      <c r="U581" s="6">
        <v>265.54500000000002</v>
      </c>
      <c r="V581" s="30">
        <f>(VLOOKUP(E581,Table1[#All],4,FALSE)*VLOOKUP(E581,Table1[[#All],[Type TRANSPORT]:[% répartition segment 1]],2,FALSE)+VLOOKUP(E581,Tableau2[#All],4,FALSE)*VLOOKUP(E581,Tableau2[[#All],[Type TRANSPORT]:[% répartition segment 2]],2,FALSE))*U581*C581/1000</f>
        <v>2.0219658480000002</v>
      </c>
    </row>
    <row r="582" spans="1:22" x14ac:dyDescent="0.3">
      <c r="A582" s="2">
        <v>1464680</v>
      </c>
      <c r="B582" s="12">
        <f>+VLOOKUP(Indicateur[[#This Row],[Numero OT]],[1]Raw_data!$D:$E,2,FALSE)</f>
        <v>44600</v>
      </c>
      <c r="C582" s="2">
        <v>80</v>
      </c>
      <c r="D582" s="2">
        <f t="shared" si="9"/>
        <v>0.08</v>
      </c>
      <c r="E582" s="2" t="s">
        <v>19</v>
      </c>
      <c r="F582" s="3">
        <f>+VLOOKUP(E582,Table1[#All],4,FALSE)</f>
        <v>0.16</v>
      </c>
      <c r="G582" s="3">
        <f>+VLOOKUP(E582,Tableau2[#All],4,FALSE)</f>
        <v>6.7400000000000002E-2</v>
      </c>
      <c r="H582" s="4">
        <f>VLOOKUP(E582,Table1[[#All],[Type TRANSPORT]:[% répartition segment 1]],2,FALSE)</f>
        <v>0.3</v>
      </c>
      <c r="I582" s="4">
        <f>VLOOKUP(E582,Tableau2[[#All],[Type TRANSPORT]:[% répartition segment 2]],2,FALSE)</f>
        <v>0.7</v>
      </c>
      <c r="J582" s="20">
        <f>Indicateur[[#This Row],[% rep S1]]*Indicateur[[#This Row],[Taux segement 1]]*Indicateur[[#This Row],[Poids T]]*Indicateur[[#This Row],[Distance en KM]]</f>
        <v>0.98653824000000001</v>
      </c>
      <c r="K582" s="20">
        <f>+Indicateur[[#This Row],[% rep S2]]*Indicateur[[#This Row],[Taux Segement 2]]*Indicateur[[#This Row],[Poids T]]*Indicateur[[#This Row],[Distance en KM]]</f>
        <v>0.96968487840000006</v>
      </c>
      <c r="L582" s="20">
        <f>+Indicateur[[#This Row],[Bilan CO2 S2]]+Indicateur[[#This Row],[Bilan CO2 S1]]</f>
        <v>1.9562231184000001</v>
      </c>
      <c r="M582" s="21">
        <v>100</v>
      </c>
      <c r="N582" s="5" t="s">
        <v>214</v>
      </c>
      <c r="O582" s="2" t="s">
        <v>11</v>
      </c>
      <c r="P582" s="2" t="s">
        <v>215</v>
      </c>
      <c r="Q582" s="2" t="s">
        <v>218</v>
      </c>
      <c r="R582" s="2" t="s">
        <v>219</v>
      </c>
      <c r="S582" s="2">
        <v>19</v>
      </c>
      <c r="T582" s="2" t="s">
        <v>220</v>
      </c>
      <c r="U582" s="6">
        <v>256.911</v>
      </c>
      <c r="V582" s="30">
        <f>(VLOOKUP(E582,Table1[#All],4,FALSE)*VLOOKUP(E582,Table1[[#All],[Type TRANSPORT]:[% répartition segment 1]],2,FALSE)+VLOOKUP(E582,Tableau2[#All],4,FALSE)*VLOOKUP(E582,Tableau2[[#All],[Type TRANSPORT]:[% répartition segment 2]],2,FALSE))*U582*C582/1000</f>
        <v>1.9562231184000003</v>
      </c>
    </row>
    <row r="583" spans="1:22" x14ac:dyDescent="0.3">
      <c r="A583" s="2">
        <v>1464682</v>
      </c>
      <c r="B583" s="12">
        <f>+VLOOKUP(Indicateur[[#This Row],[Numero OT]],[1]Raw_data!$D:$E,2,FALSE)</f>
        <v>44600</v>
      </c>
      <c r="C583" s="2">
        <v>80</v>
      </c>
      <c r="D583" s="2">
        <f t="shared" si="9"/>
        <v>0.08</v>
      </c>
      <c r="E583" s="2" t="s">
        <v>19</v>
      </c>
      <c r="F583" s="3">
        <f>+VLOOKUP(E583,Table1[#All],4,FALSE)</f>
        <v>0.16</v>
      </c>
      <c r="G583" s="3">
        <f>+VLOOKUP(E583,Tableau2[#All],4,FALSE)</f>
        <v>6.7400000000000002E-2</v>
      </c>
      <c r="H583" s="4">
        <f>VLOOKUP(E583,Table1[[#All],[Type TRANSPORT]:[% répartition segment 1]],2,FALSE)</f>
        <v>0.3</v>
      </c>
      <c r="I583" s="4">
        <f>VLOOKUP(E583,Tableau2[[#All],[Type TRANSPORT]:[% répartition segment 2]],2,FALSE)</f>
        <v>0.7</v>
      </c>
      <c r="J583" s="20">
        <f>Indicateur[[#This Row],[% rep S1]]*Indicateur[[#This Row],[Taux segement 1]]*Indicateur[[#This Row],[Poids T]]*Indicateur[[#This Row],[Distance en KM]]</f>
        <v>1.0220774400000001</v>
      </c>
      <c r="K583" s="20">
        <f>+Indicateur[[#This Row],[% rep S2]]*Indicateur[[#This Row],[Taux Segement 2]]*Indicateur[[#This Row],[Poids T]]*Indicateur[[#This Row],[Distance en KM]]</f>
        <v>1.0046169504</v>
      </c>
      <c r="L583" s="20">
        <f>+Indicateur[[#This Row],[Bilan CO2 S2]]+Indicateur[[#This Row],[Bilan CO2 S1]]</f>
        <v>2.0266943904000003</v>
      </c>
      <c r="M583" s="21">
        <v>100</v>
      </c>
      <c r="N583" s="5" t="s">
        <v>214</v>
      </c>
      <c r="O583" s="2" t="s">
        <v>11</v>
      </c>
      <c r="P583" s="2" t="s">
        <v>215</v>
      </c>
      <c r="Q583" s="2" t="s">
        <v>26</v>
      </c>
      <c r="R583" s="2" t="s">
        <v>27</v>
      </c>
      <c r="S583" s="2">
        <v>12</v>
      </c>
      <c r="T583" s="2" t="s">
        <v>28</v>
      </c>
      <c r="U583" s="6">
        <v>266.166</v>
      </c>
      <c r="V583" s="30">
        <f>(VLOOKUP(E583,Table1[#All],4,FALSE)*VLOOKUP(E583,Table1[[#All],[Type TRANSPORT]:[% répartition segment 1]],2,FALSE)+VLOOKUP(E583,Tableau2[#All],4,FALSE)*VLOOKUP(E583,Tableau2[[#All],[Type TRANSPORT]:[% répartition segment 2]],2,FALSE))*U583*C583/1000</f>
        <v>2.0266943903999999</v>
      </c>
    </row>
    <row r="584" spans="1:22" x14ac:dyDescent="0.3">
      <c r="A584" s="2">
        <v>1464685</v>
      </c>
      <c r="B584" s="12">
        <f>+VLOOKUP(Indicateur[[#This Row],[Numero OT]],[1]Raw_data!$D:$E,2,FALSE)</f>
        <v>44600</v>
      </c>
      <c r="C584" s="2">
        <v>80</v>
      </c>
      <c r="D584" s="2">
        <f t="shared" si="9"/>
        <v>0.08</v>
      </c>
      <c r="E584" s="2" t="s">
        <v>19</v>
      </c>
      <c r="F584" s="3">
        <f>+VLOOKUP(E584,Table1[#All],4,FALSE)</f>
        <v>0.16</v>
      </c>
      <c r="G584" s="3">
        <f>+VLOOKUP(E584,Tableau2[#All],4,FALSE)</f>
        <v>6.7400000000000002E-2</v>
      </c>
      <c r="H584" s="4">
        <f>VLOOKUP(E584,Table1[[#All],[Type TRANSPORT]:[% répartition segment 1]],2,FALSE)</f>
        <v>0.3</v>
      </c>
      <c r="I584" s="4">
        <f>VLOOKUP(E584,Tableau2[[#All],[Type TRANSPORT]:[% répartition segment 2]],2,FALSE)</f>
        <v>0.7</v>
      </c>
      <c r="J584" s="20">
        <f>Indicateur[[#This Row],[% rep S1]]*Indicateur[[#This Row],[Taux segement 1]]*Indicateur[[#This Row],[Poids T]]*Indicateur[[#This Row],[Distance en KM]]</f>
        <v>0.95538047999999998</v>
      </c>
      <c r="K584" s="20">
        <f>+Indicateur[[#This Row],[% rep S2]]*Indicateur[[#This Row],[Taux Segement 2]]*Indicateur[[#This Row],[Poids T]]*Indicateur[[#This Row],[Distance en KM]]</f>
        <v>0.93905939680000006</v>
      </c>
      <c r="L584" s="20">
        <f>+Indicateur[[#This Row],[Bilan CO2 S2]]+Indicateur[[#This Row],[Bilan CO2 S1]]</f>
        <v>1.8944398767999999</v>
      </c>
      <c r="M584" s="21">
        <v>100</v>
      </c>
      <c r="N584" s="5" t="s">
        <v>214</v>
      </c>
      <c r="O584" s="2" t="s">
        <v>11</v>
      </c>
      <c r="P584" s="2" t="s">
        <v>215</v>
      </c>
      <c r="Q584" s="2" t="s">
        <v>148</v>
      </c>
      <c r="R584" s="2" t="s">
        <v>126</v>
      </c>
      <c r="S584" s="2">
        <v>12</v>
      </c>
      <c r="T584" s="2" t="s">
        <v>149</v>
      </c>
      <c r="U584" s="6">
        <v>248.797</v>
      </c>
      <c r="V584" s="30">
        <f>(VLOOKUP(E584,Table1[#All],4,FALSE)*VLOOKUP(E584,Table1[[#All],[Type TRANSPORT]:[% répartition segment 1]],2,FALSE)+VLOOKUP(E584,Tableau2[#All],4,FALSE)*VLOOKUP(E584,Tableau2[[#All],[Type TRANSPORT]:[% répartition segment 2]],2,FALSE))*U584*C584/1000</f>
        <v>1.8944398767999999</v>
      </c>
    </row>
    <row r="585" spans="1:22" x14ac:dyDescent="0.3">
      <c r="A585" s="2">
        <v>1464672</v>
      </c>
      <c r="B585" s="12">
        <f>+VLOOKUP(Indicateur[[#This Row],[Numero OT]],[1]Raw_data!$D:$E,2,FALSE)</f>
        <v>44600</v>
      </c>
      <c r="C585" s="2">
        <v>80</v>
      </c>
      <c r="D585" s="2">
        <f t="shared" si="9"/>
        <v>0.08</v>
      </c>
      <c r="E585" s="2" t="s">
        <v>6</v>
      </c>
      <c r="F585" s="3">
        <f>+VLOOKUP(E585,Table1[#All],4,FALSE)</f>
        <v>0.16</v>
      </c>
      <c r="G585" s="3">
        <f>+VLOOKUP(E585,Tableau2[#All],4,FALSE)</f>
        <v>6.7400000000000002E-2</v>
      </c>
      <c r="H585" s="4">
        <f>VLOOKUP(E585,Table1[[#All],[Type TRANSPORT]:[% répartition segment 1]],2,FALSE)</f>
        <v>0.3</v>
      </c>
      <c r="I585" s="4">
        <f>VLOOKUP(E585,Tableau2[[#All],[Type TRANSPORT]:[% répartition segment 2]],2,FALSE)</f>
        <v>0.7</v>
      </c>
      <c r="J585" s="20">
        <f>Indicateur[[#This Row],[% rep S1]]*Indicateur[[#This Row],[Taux segement 1]]*Indicateur[[#This Row],[Poids T]]*Indicateur[[#This Row],[Distance en KM]]</f>
        <v>1.76066688</v>
      </c>
      <c r="K585" s="20">
        <f>+Indicateur[[#This Row],[% rep S2]]*Indicateur[[#This Row],[Taux Segement 2]]*Indicateur[[#This Row],[Poids T]]*Indicateur[[#This Row],[Distance en KM]]</f>
        <v>1.7305888208000002</v>
      </c>
      <c r="L585" s="20">
        <f>+Indicateur[[#This Row],[Bilan CO2 S2]]+Indicateur[[#This Row],[Bilan CO2 S1]]</f>
        <v>3.4912557008</v>
      </c>
      <c r="M585" s="21">
        <v>118</v>
      </c>
      <c r="N585" s="5" t="s">
        <v>214</v>
      </c>
      <c r="O585" s="2" t="s">
        <v>11</v>
      </c>
      <c r="P585" s="2" t="s">
        <v>215</v>
      </c>
      <c r="Q585" s="2" t="s">
        <v>328</v>
      </c>
      <c r="R585" s="2" t="s">
        <v>21</v>
      </c>
      <c r="S585" s="2">
        <v>20</v>
      </c>
      <c r="T585" s="2" t="s">
        <v>329</v>
      </c>
      <c r="U585" s="6">
        <v>458.50700000000001</v>
      </c>
      <c r="V585" s="30">
        <f>(VLOOKUP(E585,Table1[#All],4,FALSE)*VLOOKUP(E585,Table1[[#All],[Type TRANSPORT]:[% répartition segment 1]],2,FALSE)+VLOOKUP(E585,Tableau2[#All],4,FALSE)*VLOOKUP(E585,Tableau2[[#All],[Type TRANSPORT]:[% répartition segment 2]],2,FALSE))*U585*C585/1000</f>
        <v>3.4912557008</v>
      </c>
    </row>
    <row r="586" spans="1:22" x14ac:dyDescent="0.3">
      <c r="A586" s="2">
        <v>1464678</v>
      </c>
      <c r="B586" s="12">
        <f>+VLOOKUP(Indicateur[[#This Row],[Numero OT]],[1]Raw_data!$D:$E,2,FALSE)</f>
        <v>44600</v>
      </c>
      <c r="C586" s="2">
        <v>80</v>
      </c>
      <c r="D586" s="2">
        <f t="shared" si="9"/>
        <v>0.08</v>
      </c>
      <c r="E586" s="2" t="s">
        <v>19</v>
      </c>
      <c r="F586" s="3">
        <f>+VLOOKUP(E586,Table1[#All],4,FALSE)</f>
        <v>0.16</v>
      </c>
      <c r="G586" s="3">
        <f>+VLOOKUP(E586,Tableau2[#All],4,FALSE)</f>
        <v>6.7400000000000002E-2</v>
      </c>
      <c r="H586" s="4">
        <f>VLOOKUP(E586,Table1[[#All],[Type TRANSPORT]:[% répartition segment 1]],2,FALSE)</f>
        <v>0.3</v>
      </c>
      <c r="I586" s="4">
        <f>VLOOKUP(E586,Tableau2[[#All],[Type TRANSPORT]:[% répartition segment 2]],2,FALSE)</f>
        <v>0.7</v>
      </c>
      <c r="J586" s="20">
        <f>Indicateur[[#This Row],[% rep S1]]*Indicateur[[#This Row],[Taux segement 1]]*Indicateur[[#This Row],[Poids T]]*Indicateur[[#This Row],[Distance en KM]]</f>
        <v>1.98066432</v>
      </c>
      <c r="K586" s="20">
        <f>+Indicateur[[#This Row],[% rep S2]]*Indicateur[[#This Row],[Taux Segement 2]]*Indicateur[[#This Row],[Poids T]]*Indicateur[[#This Row],[Distance en KM]]</f>
        <v>1.9468279712000001</v>
      </c>
      <c r="L586" s="20">
        <f>+Indicateur[[#This Row],[Bilan CO2 S2]]+Indicateur[[#This Row],[Bilan CO2 S1]]</f>
        <v>3.9274922912000001</v>
      </c>
      <c r="M586" s="21">
        <v>140</v>
      </c>
      <c r="N586" s="5" t="s">
        <v>214</v>
      </c>
      <c r="O586" s="2" t="s">
        <v>11</v>
      </c>
      <c r="P586" s="2" t="s">
        <v>215</v>
      </c>
      <c r="Q586" s="2" t="s">
        <v>153</v>
      </c>
      <c r="R586" s="2" t="s">
        <v>154</v>
      </c>
      <c r="S586" s="2">
        <v>15</v>
      </c>
      <c r="T586" s="2" t="s">
        <v>155</v>
      </c>
      <c r="U586" s="6">
        <v>515.798</v>
      </c>
      <c r="V586" s="30">
        <f>(VLOOKUP(E586,Table1[#All],4,FALSE)*VLOOKUP(E586,Table1[[#All],[Type TRANSPORT]:[% répartition segment 1]],2,FALSE)+VLOOKUP(E586,Tableau2[#All],4,FALSE)*VLOOKUP(E586,Tableau2[[#All],[Type TRANSPORT]:[% répartition segment 2]],2,FALSE))*U586*C586/1000</f>
        <v>3.9274922912000001</v>
      </c>
    </row>
    <row r="587" spans="1:22" x14ac:dyDescent="0.3">
      <c r="A587" s="2">
        <v>1464666</v>
      </c>
      <c r="B587" s="12">
        <f>+VLOOKUP(Indicateur[[#This Row],[Numero OT]],[1]Raw_data!$D:$E,2,FALSE)</f>
        <v>44600</v>
      </c>
      <c r="C587" s="2">
        <v>80</v>
      </c>
      <c r="D587" s="2">
        <f t="shared" si="9"/>
        <v>0.08</v>
      </c>
      <c r="E587" s="2" t="s">
        <v>6</v>
      </c>
      <c r="F587" s="3">
        <f>+VLOOKUP(E587,Table1[#All],4,FALSE)</f>
        <v>0.16</v>
      </c>
      <c r="G587" s="3">
        <f>+VLOOKUP(E587,Tableau2[#All],4,FALSE)</f>
        <v>6.7400000000000002E-2</v>
      </c>
      <c r="H587" s="4">
        <f>VLOOKUP(E587,Table1[[#All],[Type TRANSPORT]:[% répartition segment 1]],2,FALSE)</f>
        <v>0.3</v>
      </c>
      <c r="I587" s="4">
        <f>VLOOKUP(E587,Tableau2[[#All],[Type TRANSPORT]:[% répartition segment 2]],2,FALSE)</f>
        <v>0.7</v>
      </c>
      <c r="J587" s="20">
        <f>Indicateur[[#This Row],[% rep S1]]*Indicateur[[#This Row],[Taux segement 1]]*Indicateur[[#This Row],[Poids T]]*Indicateur[[#This Row],[Distance en KM]]</f>
        <v>2.8433088000000004</v>
      </c>
      <c r="K587" s="20">
        <f>+Indicateur[[#This Row],[% rep S2]]*Indicateur[[#This Row],[Taux Segement 2]]*Indicateur[[#This Row],[Poids T]]*Indicateur[[#This Row],[Distance en KM]]</f>
        <v>2.7947356080000003</v>
      </c>
      <c r="L587" s="20">
        <f>+Indicateur[[#This Row],[Bilan CO2 S2]]+Indicateur[[#This Row],[Bilan CO2 S1]]</f>
        <v>5.6380444080000007</v>
      </c>
      <c r="M587" s="21">
        <v>159</v>
      </c>
      <c r="N587" s="5" t="s">
        <v>214</v>
      </c>
      <c r="O587" s="2" t="s">
        <v>11</v>
      </c>
      <c r="P587" s="2" t="s">
        <v>215</v>
      </c>
      <c r="Q587" s="2" t="s">
        <v>216</v>
      </c>
      <c r="R587" s="2" t="s">
        <v>8</v>
      </c>
      <c r="S587" s="2">
        <v>14</v>
      </c>
      <c r="T587" s="2" t="s">
        <v>217</v>
      </c>
      <c r="U587" s="6">
        <v>740.44500000000005</v>
      </c>
      <c r="V587" s="30">
        <f>(VLOOKUP(E587,Table1[#All],4,FALSE)*VLOOKUP(E587,Table1[[#All],[Type TRANSPORT]:[% répartition segment 1]],2,FALSE)+VLOOKUP(E587,Tableau2[#All],4,FALSE)*VLOOKUP(E587,Tableau2[[#All],[Type TRANSPORT]:[% répartition segment 2]],2,FALSE))*U587*C587/1000</f>
        <v>5.6380444080000007</v>
      </c>
    </row>
    <row r="588" spans="1:22" x14ac:dyDescent="0.3">
      <c r="A588" s="2">
        <v>1464586</v>
      </c>
      <c r="B588" s="12">
        <f>+VLOOKUP(Indicateur[[#This Row],[Numero OT]],[1]Raw_data!$D:$E,2,FALSE)</f>
        <v>44601</v>
      </c>
      <c r="C588" s="2">
        <v>200</v>
      </c>
      <c r="D588" s="2">
        <f t="shared" si="9"/>
        <v>0.2</v>
      </c>
      <c r="E588" s="2" t="s">
        <v>19</v>
      </c>
      <c r="F588" s="3">
        <f>+VLOOKUP(E588,Table1[#All],4,FALSE)</f>
        <v>0.16</v>
      </c>
      <c r="G588" s="3">
        <f>+VLOOKUP(E588,Tableau2[#All],4,FALSE)</f>
        <v>6.7400000000000002E-2</v>
      </c>
      <c r="H588" s="4">
        <f>VLOOKUP(E588,Table1[[#All],[Type TRANSPORT]:[% répartition segment 1]],2,FALSE)</f>
        <v>0.3</v>
      </c>
      <c r="I588" s="4">
        <f>VLOOKUP(E588,Tableau2[[#All],[Type TRANSPORT]:[% répartition segment 2]],2,FALSE)</f>
        <v>0.7</v>
      </c>
      <c r="J588" s="20">
        <f>Indicateur[[#This Row],[% rep S1]]*Indicateur[[#This Row],[Taux segement 1]]*Indicateur[[#This Row],[Poids T]]*Indicateur[[#This Row],[Distance en KM]]</f>
        <v>2.6701920000000001</v>
      </c>
      <c r="K588" s="20">
        <f>+Indicateur[[#This Row],[% rep S2]]*Indicateur[[#This Row],[Taux Segement 2]]*Indicateur[[#This Row],[Poids T]]*Indicateur[[#This Row],[Distance en KM]]</f>
        <v>2.6245762199999998</v>
      </c>
      <c r="L588" s="20">
        <f>+Indicateur[[#This Row],[Bilan CO2 S2]]+Indicateur[[#This Row],[Bilan CO2 S1]]</f>
        <v>5.2947682199999999</v>
      </c>
      <c r="M588" s="21">
        <v>158</v>
      </c>
      <c r="N588" s="5" t="s">
        <v>23</v>
      </c>
      <c r="O588" s="2" t="s">
        <v>24</v>
      </c>
      <c r="P588" s="2" t="s">
        <v>25</v>
      </c>
      <c r="Q588" s="2" t="s">
        <v>10</v>
      </c>
      <c r="R588" s="2" t="s">
        <v>11</v>
      </c>
      <c r="S588" s="2">
        <v>12</v>
      </c>
      <c r="T588" s="2" t="s">
        <v>12</v>
      </c>
      <c r="U588" s="6">
        <v>278.14499999999998</v>
      </c>
      <c r="V588" s="30">
        <f>(VLOOKUP(E588,Table1[#All],4,FALSE)*VLOOKUP(E588,Table1[[#All],[Type TRANSPORT]:[% répartition segment 1]],2,FALSE)+VLOOKUP(E588,Tableau2[#All],4,FALSE)*VLOOKUP(E588,Tableau2[[#All],[Type TRANSPORT]:[% répartition segment 2]],2,FALSE))*U588*C588/1000</f>
        <v>5.2947682199999999</v>
      </c>
    </row>
    <row r="589" spans="1:22" x14ac:dyDescent="0.3">
      <c r="A589" s="2">
        <v>1465465</v>
      </c>
      <c r="B589" s="12">
        <f>+VLOOKUP(Indicateur[[#This Row],[Numero OT]],[1]Raw_data!$D:$E,2,FALSE)</f>
        <v>44601</v>
      </c>
      <c r="C589" s="2">
        <v>300</v>
      </c>
      <c r="D589" s="2">
        <f t="shared" si="9"/>
        <v>0.3</v>
      </c>
      <c r="E589" s="2" t="s">
        <v>19</v>
      </c>
      <c r="F589" s="3">
        <f>+VLOOKUP(E589,Table1[#All],4,FALSE)</f>
        <v>0.16</v>
      </c>
      <c r="G589" s="3">
        <f>+VLOOKUP(E589,Tableau2[#All],4,FALSE)</f>
        <v>6.7400000000000002E-2</v>
      </c>
      <c r="H589" s="4">
        <f>VLOOKUP(E589,Table1[[#All],[Type TRANSPORT]:[% répartition segment 1]],2,FALSE)</f>
        <v>0.3</v>
      </c>
      <c r="I589" s="4">
        <f>VLOOKUP(E589,Tableau2[[#All],[Type TRANSPORT]:[% répartition segment 2]],2,FALSE)</f>
        <v>0.7</v>
      </c>
      <c r="J589" s="20">
        <f>Indicateur[[#This Row],[% rep S1]]*Indicateur[[#This Row],[Taux segement 1]]*Indicateur[[#This Row],[Poids T]]*Indicateur[[#This Row],[Distance en KM]]</f>
        <v>4.0420511999999995</v>
      </c>
      <c r="K589" s="20">
        <f>+Indicateur[[#This Row],[% rep S2]]*Indicateur[[#This Row],[Taux Segement 2]]*Indicateur[[#This Row],[Poids T]]*Indicateur[[#This Row],[Distance en KM]]</f>
        <v>3.9729994919999996</v>
      </c>
      <c r="L589" s="20">
        <f>+Indicateur[[#This Row],[Bilan CO2 S2]]+Indicateur[[#This Row],[Bilan CO2 S1]]</f>
        <v>8.0150506919999991</v>
      </c>
      <c r="M589" s="21">
        <v>132</v>
      </c>
      <c r="N589" s="5" t="s">
        <v>214</v>
      </c>
      <c r="O589" s="2" t="s">
        <v>11</v>
      </c>
      <c r="P589" s="2" t="s">
        <v>215</v>
      </c>
      <c r="Q589" s="2" t="s">
        <v>150</v>
      </c>
      <c r="R589" s="2" t="s">
        <v>151</v>
      </c>
      <c r="S589" s="2">
        <v>9</v>
      </c>
      <c r="T589" s="2" t="s">
        <v>152</v>
      </c>
      <c r="U589" s="6">
        <v>280.69799999999998</v>
      </c>
      <c r="V589" s="30">
        <f>(VLOOKUP(E589,Table1[#All],4,FALSE)*VLOOKUP(E589,Table1[[#All],[Type TRANSPORT]:[% répartition segment 1]],2,FALSE)+VLOOKUP(E589,Tableau2[#All],4,FALSE)*VLOOKUP(E589,Tableau2[[#All],[Type TRANSPORT]:[% répartition segment 2]],2,FALSE))*U589*C589/1000</f>
        <v>8.0150506919999991</v>
      </c>
    </row>
    <row r="590" spans="1:22" x14ac:dyDescent="0.3">
      <c r="A590" s="2">
        <v>1464977</v>
      </c>
      <c r="B590" s="12">
        <f>+VLOOKUP(Indicateur[[#This Row],[Numero OT]],[1]Raw_data!$D:$E,2,FALSE)</f>
        <v>44602</v>
      </c>
      <c r="C590" s="2">
        <v>250</v>
      </c>
      <c r="D590" s="2">
        <f t="shared" si="9"/>
        <v>0.25</v>
      </c>
      <c r="E590" s="2" t="s">
        <v>6</v>
      </c>
      <c r="F590" s="3">
        <f>+VLOOKUP(E590,Table1[#All],4,FALSE)</f>
        <v>0.16</v>
      </c>
      <c r="G590" s="3">
        <f>+VLOOKUP(E590,Tableau2[#All],4,FALSE)</f>
        <v>6.7400000000000002E-2</v>
      </c>
      <c r="H590" s="4">
        <f>VLOOKUP(E590,Table1[[#All],[Type TRANSPORT]:[% répartition segment 1]],2,FALSE)</f>
        <v>0.3</v>
      </c>
      <c r="I590" s="4">
        <f>VLOOKUP(E590,Tableau2[[#All],[Type TRANSPORT]:[% répartition segment 2]],2,FALSE)</f>
        <v>0.7</v>
      </c>
      <c r="J590" s="20">
        <f>Indicateur[[#This Row],[% rep S1]]*Indicateur[[#This Row],[Taux segement 1]]*Indicateur[[#This Row],[Poids T]]*Indicateur[[#This Row],[Distance en KM]]</f>
        <v>6.4983119999999994</v>
      </c>
      <c r="K590" s="20">
        <f>+Indicateur[[#This Row],[% rep S2]]*Indicateur[[#This Row],[Taux Segement 2]]*Indicateur[[#This Row],[Poids T]]*Indicateur[[#This Row],[Distance en KM]]</f>
        <v>6.3872991699999995</v>
      </c>
      <c r="L590" s="20">
        <f>+Indicateur[[#This Row],[Bilan CO2 S2]]+Indicateur[[#This Row],[Bilan CO2 S1]]</f>
        <v>12.885611169999999</v>
      </c>
      <c r="M590" s="21">
        <v>196</v>
      </c>
      <c r="N590" s="5" t="s">
        <v>35</v>
      </c>
      <c r="O590" s="2" t="s">
        <v>36</v>
      </c>
      <c r="P590" s="2" t="s">
        <v>37</v>
      </c>
      <c r="Q590" s="2" t="s">
        <v>10</v>
      </c>
      <c r="R590" s="2" t="s">
        <v>11</v>
      </c>
      <c r="S590" s="2">
        <v>12</v>
      </c>
      <c r="T590" s="2" t="s">
        <v>12</v>
      </c>
      <c r="U590" s="6">
        <v>541.52599999999995</v>
      </c>
      <c r="V590" s="30">
        <f>(VLOOKUP(E590,Table1[#All],4,FALSE)*VLOOKUP(E590,Table1[[#All],[Type TRANSPORT]:[% répartition segment 1]],2,FALSE)+VLOOKUP(E590,Tableau2[#All],4,FALSE)*VLOOKUP(E590,Tableau2[[#All],[Type TRANSPORT]:[% répartition segment 2]],2,FALSE))*U590*C590/1000</f>
        <v>12.885611169999999</v>
      </c>
    </row>
    <row r="591" spans="1:22" x14ac:dyDescent="0.3">
      <c r="A591" s="2">
        <v>1465450</v>
      </c>
      <c r="B591" s="12">
        <f>+VLOOKUP(Indicateur[[#This Row],[Numero OT]],[1]Raw_data!$D:$E,2,FALSE)</f>
        <v>44603</v>
      </c>
      <c r="C591" s="2">
        <v>300</v>
      </c>
      <c r="D591" s="2">
        <f t="shared" si="9"/>
        <v>0.3</v>
      </c>
      <c r="E591" s="2" t="s">
        <v>19</v>
      </c>
      <c r="F591" s="3">
        <f>+VLOOKUP(E591,Table1[#All],4,FALSE)</f>
        <v>0.16</v>
      </c>
      <c r="G591" s="3">
        <f>+VLOOKUP(E591,Tableau2[#All],4,FALSE)</f>
        <v>6.7400000000000002E-2</v>
      </c>
      <c r="H591" s="4">
        <f>VLOOKUP(E591,Table1[[#All],[Type TRANSPORT]:[% répartition segment 1]],2,FALSE)</f>
        <v>0.3</v>
      </c>
      <c r="I591" s="4">
        <f>VLOOKUP(E591,Tableau2[[#All],[Type TRANSPORT]:[% répartition segment 2]],2,FALSE)</f>
        <v>0.7</v>
      </c>
      <c r="J591" s="20">
        <f>Indicateur[[#This Row],[% rep S1]]*Indicateur[[#This Row],[Taux segement 1]]*Indicateur[[#This Row],[Poids T]]*Indicateur[[#This Row],[Distance en KM]]</f>
        <v>4.0103568000000003</v>
      </c>
      <c r="K591" s="20">
        <f>+Indicateur[[#This Row],[% rep S2]]*Indicateur[[#This Row],[Taux Segement 2]]*Indicateur[[#This Row],[Poids T]]*Indicateur[[#This Row],[Distance en KM]]</f>
        <v>3.9418465380000001</v>
      </c>
      <c r="L591" s="20">
        <f>+Indicateur[[#This Row],[Bilan CO2 S2]]+Indicateur[[#This Row],[Bilan CO2 S1]]</f>
        <v>7.9522033380000003</v>
      </c>
      <c r="M591" s="21">
        <v>158</v>
      </c>
      <c r="N591" s="5" t="s">
        <v>168</v>
      </c>
      <c r="O591" s="2" t="s">
        <v>151</v>
      </c>
      <c r="P591" s="2" t="s">
        <v>169</v>
      </c>
      <c r="Q591" s="2" t="s">
        <v>10</v>
      </c>
      <c r="R591" s="2" t="s">
        <v>11</v>
      </c>
      <c r="S591" s="2">
        <v>12</v>
      </c>
      <c r="T591" s="2" t="s">
        <v>12</v>
      </c>
      <c r="U591" s="6">
        <v>278.49700000000001</v>
      </c>
      <c r="V591" s="30">
        <f>(VLOOKUP(E591,Table1[#All],4,FALSE)*VLOOKUP(E591,Table1[[#All],[Type TRANSPORT]:[% répartition segment 1]],2,FALSE)+VLOOKUP(E591,Tableau2[#All],4,FALSE)*VLOOKUP(E591,Tableau2[[#All],[Type TRANSPORT]:[% répartition segment 2]],2,FALSE))*U591*C591/1000</f>
        <v>7.9522033380000003</v>
      </c>
    </row>
    <row r="592" spans="1:22" x14ac:dyDescent="0.3">
      <c r="A592" s="2">
        <v>1465453</v>
      </c>
      <c r="B592" s="12">
        <f>+VLOOKUP(Indicateur[[#This Row],[Numero OT]],[1]Raw_data!$D:$E,2,FALSE)</f>
        <v>44603</v>
      </c>
      <c r="C592" s="2">
        <v>200</v>
      </c>
      <c r="D592" s="2">
        <f t="shared" si="9"/>
        <v>0.2</v>
      </c>
      <c r="E592" s="2" t="s">
        <v>6</v>
      </c>
      <c r="F592" s="3">
        <f>+VLOOKUP(E592,Table1[#All],4,FALSE)</f>
        <v>0.16</v>
      </c>
      <c r="G592" s="3">
        <f>+VLOOKUP(E592,Tableau2[#All],4,FALSE)</f>
        <v>6.7400000000000002E-2</v>
      </c>
      <c r="H592" s="4">
        <f>VLOOKUP(E592,Table1[[#All],[Type TRANSPORT]:[% répartition segment 1]],2,FALSE)</f>
        <v>0.3</v>
      </c>
      <c r="I592" s="4">
        <f>VLOOKUP(E592,Tableau2[[#All],[Type TRANSPORT]:[% répartition segment 2]],2,FALSE)</f>
        <v>0.7</v>
      </c>
      <c r="J592" s="20">
        <f>Indicateur[[#This Row],[% rep S1]]*Indicateur[[#This Row],[Taux segement 1]]*Indicateur[[#This Row],[Poids T]]*Indicateur[[#This Row],[Distance en KM]]</f>
        <v>2.4772128000000002</v>
      </c>
      <c r="K592" s="20">
        <f>+Indicateur[[#This Row],[% rep S2]]*Indicateur[[#This Row],[Taux Segement 2]]*Indicateur[[#This Row],[Poids T]]*Indicateur[[#This Row],[Distance en KM]]</f>
        <v>2.4348937479999999</v>
      </c>
      <c r="L592" s="20">
        <f>+Indicateur[[#This Row],[Bilan CO2 S2]]+Indicateur[[#This Row],[Bilan CO2 S1]]</f>
        <v>4.9121065480000006</v>
      </c>
      <c r="M592" s="21">
        <v>131</v>
      </c>
      <c r="N592" s="5" t="s">
        <v>191</v>
      </c>
      <c r="O592" s="2" t="s">
        <v>192</v>
      </c>
      <c r="P592" s="2" t="s">
        <v>193</v>
      </c>
      <c r="Q592" s="2" t="s">
        <v>10</v>
      </c>
      <c r="R592" s="2" t="s">
        <v>11</v>
      </c>
      <c r="S592" s="2">
        <v>12</v>
      </c>
      <c r="T592" s="2" t="s">
        <v>12</v>
      </c>
      <c r="U592" s="6">
        <v>258.04300000000001</v>
      </c>
      <c r="V592" s="30">
        <f>(VLOOKUP(E592,Table1[#All],4,FALSE)*VLOOKUP(E592,Table1[[#All],[Type TRANSPORT]:[% répartition segment 1]],2,FALSE)+VLOOKUP(E592,Tableau2[#All],4,FALSE)*VLOOKUP(E592,Tableau2[[#All],[Type TRANSPORT]:[% répartition segment 2]],2,FALSE))*U592*C592/1000</f>
        <v>4.9121065479999997</v>
      </c>
    </row>
    <row r="593" spans="1:22" x14ac:dyDescent="0.3">
      <c r="A593" s="2">
        <v>1466351</v>
      </c>
      <c r="B593" s="12">
        <f>+VLOOKUP(Indicateur[[#This Row],[Numero OT]],[1]Raw_data!$D:$E,2,FALSE)</f>
        <v>44606</v>
      </c>
      <c r="C593" s="2">
        <v>150</v>
      </c>
      <c r="D593" s="2">
        <f t="shared" si="9"/>
        <v>0.15</v>
      </c>
      <c r="E593" s="2" t="s">
        <v>19</v>
      </c>
      <c r="F593" s="3">
        <f>+VLOOKUP(E593,Table1[#All],4,FALSE)</f>
        <v>0.16</v>
      </c>
      <c r="G593" s="3">
        <f>+VLOOKUP(E593,Tableau2[#All],4,FALSE)</f>
        <v>6.7400000000000002E-2</v>
      </c>
      <c r="H593" s="4">
        <f>VLOOKUP(E593,Table1[[#All],[Type TRANSPORT]:[% répartition segment 1]],2,FALSE)</f>
        <v>0.3</v>
      </c>
      <c r="I593" s="4">
        <f>VLOOKUP(E593,Tableau2[[#All],[Type TRANSPORT]:[% répartition segment 2]],2,FALSE)</f>
        <v>0.7</v>
      </c>
      <c r="J593" s="20">
        <f>Indicateur[[#This Row],[% rep S1]]*Indicateur[[#This Row],[Taux segement 1]]*Indicateur[[#This Row],[Poids T]]*Indicateur[[#This Row],[Distance en KM]]</f>
        <v>1.8020015999999999</v>
      </c>
      <c r="K593" s="20">
        <f>+Indicateur[[#This Row],[% rep S2]]*Indicateur[[#This Row],[Taux Segement 2]]*Indicateur[[#This Row],[Poids T]]*Indicateur[[#This Row],[Distance en KM]]</f>
        <v>1.7712174059999999</v>
      </c>
      <c r="L593" s="20">
        <f>+Indicateur[[#This Row],[Bilan CO2 S2]]+Indicateur[[#This Row],[Bilan CO2 S1]]</f>
        <v>3.5732190059999995</v>
      </c>
      <c r="M593" s="21">
        <v>100</v>
      </c>
      <c r="N593" s="5" t="s">
        <v>125</v>
      </c>
      <c r="O593" s="2" t="s">
        <v>126</v>
      </c>
      <c r="P593" s="2" t="s">
        <v>127</v>
      </c>
      <c r="Q593" s="2" t="s">
        <v>10</v>
      </c>
      <c r="R593" s="2" t="s">
        <v>11</v>
      </c>
      <c r="S593" s="2">
        <v>12</v>
      </c>
      <c r="T593" s="2" t="s">
        <v>12</v>
      </c>
      <c r="U593" s="6">
        <v>250.27799999999999</v>
      </c>
      <c r="V593" s="30">
        <f>(VLOOKUP(E593,Table1[#All],4,FALSE)*VLOOKUP(E593,Table1[[#All],[Type TRANSPORT]:[% répartition segment 1]],2,FALSE)+VLOOKUP(E593,Tableau2[#All],4,FALSE)*VLOOKUP(E593,Tableau2[[#All],[Type TRANSPORT]:[% répartition segment 2]],2,FALSE))*U593*C593/1000</f>
        <v>3.573219006</v>
      </c>
    </row>
    <row r="594" spans="1:22" x14ac:dyDescent="0.3">
      <c r="A594" s="2">
        <v>1466612</v>
      </c>
      <c r="B594" s="12">
        <f>+VLOOKUP(Indicateur[[#This Row],[Numero OT]],[1]Raw_data!$D:$E,2,FALSE)</f>
        <v>44606</v>
      </c>
      <c r="C594" s="2">
        <v>300</v>
      </c>
      <c r="D594" s="2">
        <f t="shared" si="9"/>
        <v>0.3</v>
      </c>
      <c r="E594" s="2" t="s">
        <v>19</v>
      </c>
      <c r="F594" s="3">
        <f>+VLOOKUP(E594,Table1[#All],4,FALSE)</f>
        <v>0.16</v>
      </c>
      <c r="G594" s="3">
        <f>+VLOOKUP(E594,Tableau2[#All],4,FALSE)</f>
        <v>6.7400000000000002E-2</v>
      </c>
      <c r="H594" s="4">
        <f>VLOOKUP(E594,Table1[[#All],[Type TRANSPORT]:[% répartition segment 1]],2,FALSE)</f>
        <v>0.3</v>
      </c>
      <c r="I594" s="4">
        <f>VLOOKUP(E594,Tableau2[[#All],[Type TRANSPORT]:[% répartition segment 2]],2,FALSE)</f>
        <v>0.7</v>
      </c>
      <c r="J594" s="20">
        <f>Indicateur[[#This Row],[% rep S1]]*Indicateur[[#This Row],[Taux segement 1]]*Indicateur[[#This Row],[Poids T]]*Indicateur[[#This Row],[Distance en KM]]</f>
        <v>7.4372256000000005</v>
      </c>
      <c r="K594" s="20">
        <f>+Indicateur[[#This Row],[% rep S2]]*Indicateur[[#This Row],[Taux Segement 2]]*Indicateur[[#This Row],[Poids T]]*Indicateur[[#This Row],[Distance en KM]]</f>
        <v>7.3101729960000004</v>
      </c>
      <c r="L594" s="20">
        <f>+Indicateur[[#This Row],[Bilan CO2 S2]]+Indicateur[[#This Row],[Bilan CO2 S1]]</f>
        <v>14.747398596</v>
      </c>
      <c r="M594" s="21">
        <v>228</v>
      </c>
      <c r="N594" s="5" t="s">
        <v>175</v>
      </c>
      <c r="O594" s="2" t="s">
        <v>154</v>
      </c>
      <c r="P594" s="2" t="s">
        <v>174</v>
      </c>
      <c r="Q594" s="2" t="s">
        <v>10</v>
      </c>
      <c r="R594" s="2" t="s">
        <v>11</v>
      </c>
      <c r="S594" s="2">
        <v>12</v>
      </c>
      <c r="T594" s="2" t="s">
        <v>12</v>
      </c>
      <c r="U594" s="6">
        <v>516.47400000000005</v>
      </c>
      <c r="V594" s="30">
        <f>(VLOOKUP(E594,Table1[#All],4,FALSE)*VLOOKUP(E594,Table1[[#All],[Type TRANSPORT]:[% répartition segment 1]],2,FALSE)+VLOOKUP(E594,Tableau2[#All],4,FALSE)*VLOOKUP(E594,Tableau2[[#All],[Type TRANSPORT]:[% répartition segment 2]],2,FALSE))*U594*C594/1000</f>
        <v>14.747398596</v>
      </c>
    </row>
    <row r="595" spans="1:22" x14ac:dyDescent="0.3">
      <c r="A595" s="2">
        <v>1467156</v>
      </c>
      <c r="B595" s="12">
        <f>+VLOOKUP(Indicateur[[#This Row],[Numero OT]],[1]Raw_data!$D:$E,2,FALSE)</f>
        <v>44606</v>
      </c>
      <c r="C595" s="2">
        <v>160</v>
      </c>
      <c r="D595" s="2">
        <f t="shared" si="9"/>
        <v>0.16</v>
      </c>
      <c r="E595" s="2" t="s">
        <v>19</v>
      </c>
      <c r="F595" s="3">
        <f>+VLOOKUP(E595,Table1[#All],4,FALSE)</f>
        <v>0.16</v>
      </c>
      <c r="G595" s="3">
        <f>+VLOOKUP(E595,Tableau2[#All],4,FALSE)</f>
        <v>6.7400000000000002E-2</v>
      </c>
      <c r="H595" s="4">
        <f>VLOOKUP(E595,Table1[[#All],[Type TRANSPORT]:[% répartition segment 1]],2,FALSE)</f>
        <v>0.3</v>
      </c>
      <c r="I595" s="4">
        <f>VLOOKUP(E595,Tableau2[[#All],[Type TRANSPORT]:[% répartition segment 2]],2,FALSE)</f>
        <v>0.7</v>
      </c>
      <c r="J595" s="20">
        <f>Indicateur[[#This Row],[% rep S1]]*Indicateur[[#This Row],[Taux segement 1]]*Indicateur[[#This Row],[Poids T]]*Indicateur[[#This Row],[Distance en KM]]</f>
        <v>3.9613286400000001</v>
      </c>
      <c r="K595" s="20">
        <f>+Indicateur[[#This Row],[% rep S2]]*Indicateur[[#This Row],[Taux Segement 2]]*Indicateur[[#This Row],[Poids T]]*Indicateur[[#This Row],[Distance en KM]]</f>
        <v>3.8936559424000001</v>
      </c>
      <c r="L595" s="20">
        <f>+Indicateur[[#This Row],[Bilan CO2 S2]]+Indicateur[[#This Row],[Bilan CO2 S1]]</f>
        <v>7.8549845824000002</v>
      </c>
      <c r="M595" s="21">
        <v>182</v>
      </c>
      <c r="N595" s="5" t="s">
        <v>214</v>
      </c>
      <c r="O595" s="2" t="s">
        <v>11</v>
      </c>
      <c r="P595" s="2" t="s">
        <v>215</v>
      </c>
      <c r="Q595" s="2" t="s">
        <v>153</v>
      </c>
      <c r="R595" s="2" t="s">
        <v>154</v>
      </c>
      <c r="S595" s="2">
        <v>15</v>
      </c>
      <c r="T595" s="2" t="s">
        <v>155</v>
      </c>
      <c r="U595" s="6">
        <v>515.798</v>
      </c>
      <c r="V595" s="30">
        <f>(VLOOKUP(E595,Table1[#All],4,FALSE)*VLOOKUP(E595,Table1[[#All],[Type TRANSPORT]:[% répartition segment 1]],2,FALSE)+VLOOKUP(E595,Tableau2[#All],4,FALSE)*VLOOKUP(E595,Tableau2[[#All],[Type TRANSPORT]:[% répartition segment 2]],2,FALSE))*U595*C595/1000</f>
        <v>7.8549845824000002</v>
      </c>
    </row>
    <row r="596" spans="1:22" x14ac:dyDescent="0.3">
      <c r="A596" s="2">
        <v>1467155</v>
      </c>
      <c r="B596" s="12">
        <f>+VLOOKUP(Indicateur[[#This Row],[Numero OT]],[1]Raw_data!$D:$E,2,FALSE)</f>
        <v>44606</v>
      </c>
      <c r="C596" s="2">
        <v>160</v>
      </c>
      <c r="D596" s="2">
        <f t="shared" si="9"/>
        <v>0.16</v>
      </c>
      <c r="E596" s="2" t="s">
        <v>6</v>
      </c>
      <c r="F596" s="3">
        <f>+VLOOKUP(E596,Table1[#All],4,FALSE)</f>
        <v>0.16</v>
      </c>
      <c r="G596" s="3">
        <f>+VLOOKUP(E596,Tableau2[#All],4,FALSE)</f>
        <v>6.7400000000000002E-2</v>
      </c>
      <c r="H596" s="4">
        <f>VLOOKUP(E596,Table1[[#All],[Type TRANSPORT]:[% répartition segment 1]],2,FALSE)</f>
        <v>0.3</v>
      </c>
      <c r="I596" s="4">
        <f>VLOOKUP(E596,Tableau2[[#All],[Type TRANSPORT]:[% répartition segment 2]],2,FALSE)</f>
        <v>0.7</v>
      </c>
      <c r="J596" s="20">
        <f>Indicateur[[#This Row],[% rep S1]]*Indicateur[[#This Row],[Taux segement 1]]*Indicateur[[#This Row],[Poids T]]*Indicateur[[#This Row],[Distance en KM]]</f>
        <v>5.6866176000000008</v>
      </c>
      <c r="K596" s="20">
        <f>+Indicateur[[#This Row],[% rep S2]]*Indicateur[[#This Row],[Taux Segement 2]]*Indicateur[[#This Row],[Poids T]]*Indicateur[[#This Row],[Distance en KM]]</f>
        <v>5.5894712160000006</v>
      </c>
      <c r="L596" s="20">
        <f>+Indicateur[[#This Row],[Bilan CO2 S2]]+Indicateur[[#This Row],[Bilan CO2 S1]]</f>
        <v>11.276088816000001</v>
      </c>
      <c r="M596" s="21">
        <v>210</v>
      </c>
      <c r="N596" s="5" t="s">
        <v>214</v>
      </c>
      <c r="O596" s="2" t="s">
        <v>11</v>
      </c>
      <c r="P596" s="2" t="s">
        <v>215</v>
      </c>
      <c r="Q596" s="2" t="s">
        <v>216</v>
      </c>
      <c r="R596" s="2" t="s">
        <v>8</v>
      </c>
      <c r="S596" s="2">
        <v>14</v>
      </c>
      <c r="T596" s="2" t="s">
        <v>217</v>
      </c>
      <c r="U596" s="6">
        <v>740.44500000000005</v>
      </c>
      <c r="V596" s="30">
        <f>(VLOOKUP(E596,Table1[#All],4,FALSE)*VLOOKUP(E596,Table1[[#All],[Type TRANSPORT]:[% répartition segment 1]],2,FALSE)+VLOOKUP(E596,Tableau2[#All],4,FALSE)*VLOOKUP(E596,Tableau2[[#All],[Type TRANSPORT]:[% répartition segment 2]],2,FALSE))*U596*C596/1000</f>
        <v>11.276088816000001</v>
      </c>
    </row>
    <row r="597" spans="1:22" x14ac:dyDescent="0.3">
      <c r="A597" s="2">
        <v>1467141</v>
      </c>
      <c r="B597" s="12">
        <f>+VLOOKUP(Indicateur[[#This Row],[Numero OT]],[1]Raw_data!$D:$E,2,FALSE)</f>
        <v>44607</v>
      </c>
      <c r="C597" s="2">
        <v>750</v>
      </c>
      <c r="D597" s="2">
        <f t="shared" si="9"/>
        <v>0.75</v>
      </c>
      <c r="E597" s="2" t="s">
        <v>19</v>
      </c>
      <c r="F597" s="3">
        <f>+VLOOKUP(E597,Table1[#All],4,FALSE)</f>
        <v>0.16</v>
      </c>
      <c r="G597" s="3">
        <f>+VLOOKUP(E597,Tableau2[#All],4,FALSE)</f>
        <v>6.7400000000000002E-2</v>
      </c>
      <c r="H597" s="4">
        <f>VLOOKUP(E597,Table1[[#All],[Type TRANSPORT]:[% répartition segment 1]],2,FALSE)</f>
        <v>0.3</v>
      </c>
      <c r="I597" s="4">
        <f>VLOOKUP(E597,Tableau2[[#All],[Type TRANSPORT]:[% répartition segment 2]],2,FALSE)</f>
        <v>0.7</v>
      </c>
      <c r="J597" s="20">
        <f>Indicateur[[#This Row],[% rep S1]]*Indicateur[[#This Row],[Taux segement 1]]*Indicateur[[#This Row],[Poids T]]*Indicateur[[#This Row],[Distance en KM]]</f>
        <v>8.9114760000000004</v>
      </c>
      <c r="K597" s="20">
        <f>+Indicateur[[#This Row],[% rep S2]]*Indicateur[[#This Row],[Taux Segement 2]]*Indicateur[[#This Row],[Poids T]]*Indicateur[[#This Row],[Distance en KM]]</f>
        <v>8.7592382850000003</v>
      </c>
      <c r="L597" s="20">
        <f>+Indicateur[[#This Row],[Bilan CO2 S2]]+Indicateur[[#This Row],[Bilan CO2 S1]]</f>
        <v>17.670714285000003</v>
      </c>
      <c r="M597" s="21">
        <v>390</v>
      </c>
      <c r="N597" s="5" t="s">
        <v>146</v>
      </c>
      <c r="O597" s="2" t="s">
        <v>30</v>
      </c>
      <c r="P597" s="2" t="s">
        <v>147</v>
      </c>
      <c r="Q597" s="2" t="s">
        <v>10</v>
      </c>
      <c r="R597" s="2" t="s">
        <v>11</v>
      </c>
      <c r="S597" s="2">
        <v>12</v>
      </c>
      <c r="T597" s="2" t="s">
        <v>12</v>
      </c>
      <c r="U597" s="6">
        <v>247.541</v>
      </c>
      <c r="V597" s="30">
        <f>(VLOOKUP(E597,Table1[#All],4,FALSE)*VLOOKUP(E597,Table1[[#All],[Type TRANSPORT]:[% répartition segment 1]],2,FALSE)+VLOOKUP(E597,Tableau2[#All],4,FALSE)*VLOOKUP(E597,Tableau2[[#All],[Type TRANSPORT]:[% répartition segment 2]],2,FALSE))*U597*C597/1000</f>
        <v>17.670714284999999</v>
      </c>
    </row>
    <row r="598" spans="1:22" x14ac:dyDescent="0.3">
      <c r="A598" s="2">
        <v>1467925</v>
      </c>
      <c r="B598" s="12">
        <f>+VLOOKUP(Indicateur[[#This Row],[Numero OT]],[1]Raw_data!$D:$E,2,FALSE)</f>
        <v>44607</v>
      </c>
      <c r="C598" s="2">
        <v>480</v>
      </c>
      <c r="D598" s="2">
        <f t="shared" si="9"/>
        <v>0.48</v>
      </c>
      <c r="E598" s="2" t="s">
        <v>19</v>
      </c>
      <c r="F598" s="3">
        <f>+VLOOKUP(E598,Table1[#All],4,FALSE)</f>
        <v>0.16</v>
      </c>
      <c r="G598" s="3">
        <f>+VLOOKUP(E598,Tableau2[#All],4,FALSE)</f>
        <v>6.7400000000000002E-2</v>
      </c>
      <c r="H598" s="4">
        <f>VLOOKUP(E598,Table1[[#All],[Type TRANSPORT]:[% répartition segment 1]],2,FALSE)</f>
        <v>0.3</v>
      </c>
      <c r="I598" s="4">
        <f>VLOOKUP(E598,Tableau2[[#All],[Type TRANSPORT]:[% répartition segment 2]],2,FALSE)</f>
        <v>0.7</v>
      </c>
      <c r="J598" s="20">
        <f>Indicateur[[#This Row],[% rep S1]]*Indicateur[[#This Row],[Taux segement 1]]*Indicateur[[#This Row],[Poids T]]*Indicateur[[#This Row],[Distance en KM]]</f>
        <v>6.4672819199999987</v>
      </c>
      <c r="K598" s="20">
        <f>+Indicateur[[#This Row],[% rep S2]]*Indicateur[[#This Row],[Taux Segement 2]]*Indicateur[[#This Row],[Poids T]]*Indicateur[[#This Row],[Distance en KM]]</f>
        <v>6.3567991872</v>
      </c>
      <c r="L598" s="20">
        <f>+Indicateur[[#This Row],[Bilan CO2 S2]]+Indicateur[[#This Row],[Bilan CO2 S1]]</f>
        <v>12.824081107199998</v>
      </c>
      <c r="M598" s="21">
        <v>132</v>
      </c>
      <c r="N598" s="5" t="s">
        <v>214</v>
      </c>
      <c r="O598" s="2" t="s">
        <v>11</v>
      </c>
      <c r="P598" s="2" t="s">
        <v>215</v>
      </c>
      <c r="Q598" s="2" t="s">
        <v>150</v>
      </c>
      <c r="R598" s="2" t="s">
        <v>151</v>
      </c>
      <c r="S598" s="2">
        <v>9</v>
      </c>
      <c r="T598" s="2" t="s">
        <v>152</v>
      </c>
      <c r="U598" s="6">
        <v>280.69799999999998</v>
      </c>
      <c r="V598" s="30">
        <f>(VLOOKUP(E598,Table1[#All],4,FALSE)*VLOOKUP(E598,Table1[[#All],[Type TRANSPORT]:[% répartition segment 1]],2,FALSE)+VLOOKUP(E598,Tableau2[#All],4,FALSE)*VLOOKUP(E598,Tableau2[[#All],[Type TRANSPORT]:[% répartition segment 2]],2,FALSE))*U598*C598/1000</f>
        <v>12.8240811072</v>
      </c>
    </row>
    <row r="599" spans="1:22" x14ac:dyDescent="0.3">
      <c r="A599" s="2">
        <v>1467994</v>
      </c>
      <c r="B599" s="12">
        <f>+VLOOKUP(Indicateur[[#This Row],[Numero OT]],[1]Raw_data!$D:$E,2,FALSE)</f>
        <v>44607</v>
      </c>
      <c r="C599" s="2">
        <v>480</v>
      </c>
      <c r="D599" s="2">
        <f t="shared" si="9"/>
        <v>0.48</v>
      </c>
      <c r="E599" s="2" t="s">
        <v>19</v>
      </c>
      <c r="F599" s="3">
        <f>+VLOOKUP(E599,Table1[#All],4,FALSE)</f>
        <v>0.16</v>
      </c>
      <c r="G599" s="3">
        <f>+VLOOKUP(E599,Tableau2[#All],4,FALSE)</f>
        <v>6.7400000000000002E-2</v>
      </c>
      <c r="H599" s="4">
        <f>VLOOKUP(E599,Table1[[#All],[Type TRANSPORT]:[% répartition segment 1]],2,FALSE)</f>
        <v>0.3</v>
      </c>
      <c r="I599" s="4">
        <f>VLOOKUP(E599,Tableau2[[#All],[Type TRANSPORT]:[% répartition segment 2]],2,FALSE)</f>
        <v>0.7</v>
      </c>
      <c r="J599" s="20">
        <f>Indicateur[[#This Row],[% rep S1]]*Indicateur[[#This Row],[Taux segement 1]]*Indicateur[[#This Row],[Poids T]]*Indicateur[[#This Row],[Distance en KM]]</f>
        <v>5.6790143999999998</v>
      </c>
      <c r="K599" s="20">
        <f>+Indicateur[[#This Row],[% rep S2]]*Indicateur[[#This Row],[Taux Segement 2]]*Indicateur[[#This Row],[Poids T]]*Indicateur[[#This Row],[Distance en KM]]</f>
        <v>5.5819979040000005</v>
      </c>
      <c r="L599" s="20">
        <f>+Indicateur[[#This Row],[Bilan CO2 S2]]+Indicateur[[#This Row],[Bilan CO2 S1]]</f>
        <v>11.261012304000001</v>
      </c>
      <c r="M599" s="21">
        <v>132</v>
      </c>
      <c r="N599" s="5" t="s">
        <v>214</v>
      </c>
      <c r="O599" s="2" t="s">
        <v>11</v>
      </c>
      <c r="P599" s="2" t="s">
        <v>215</v>
      </c>
      <c r="Q599" s="2" t="s">
        <v>29</v>
      </c>
      <c r="R599" s="2" t="s">
        <v>30</v>
      </c>
      <c r="S599" s="2">
        <v>12</v>
      </c>
      <c r="T599" s="2" t="s">
        <v>31</v>
      </c>
      <c r="U599" s="6">
        <v>246.48500000000001</v>
      </c>
      <c r="V599" s="30">
        <f>(VLOOKUP(E599,Table1[#All],4,FALSE)*VLOOKUP(E599,Table1[[#All],[Type TRANSPORT]:[% répartition segment 1]],2,FALSE)+VLOOKUP(E599,Tableau2[#All],4,FALSE)*VLOOKUP(E599,Tableau2[[#All],[Type TRANSPORT]:[% répartition segment 2]],2,FALSE))*U599*C599/1000</f>
        <v>11.261012303999999</v>
      </c>
    </row>
    <row r="600" spans="1:22" x14ac:dyDescent="0.3">
      <c r="A600" s="2">
        <v>1467970</v>
      </c>
      <c r="B600" s="12">
        <f>+VLOOKUP(Indicateur[[#This Row],[Numero OT]],[1]Raw_data!$D:$E,2,FALSE)</f>
        <v>44607</v>
      </c>
      <c r="C600" s="2">
        <v>90</v>
      </c>
      <c r="D600" s="2">
        <f t="shared" si="9"/>
        <v>0.09</v>
      </c>
      <c r="E600" s="2" t="s">
        <v>19</v>
      </c>
      <c r="F600" s="3">
        <f>+VLOOKUP(E600,Table1[#All],4,FALSE)</f>
        <v>0.16</v>
      </c>
      <c r="G600" s="3">
        <f>+VLOOKUP(E600,Tableau2[#All],4,FALSE)</f>
        <v>6.7400000000000002E-2</v>
      </c>
      <c r="H600" s="4">
        <f>VLOOKUP(E600,Table1[[#All],[Type TRANSPORT]:[% répartition segment 1]],2,FALSE)</f>
        <v>0.3</v>
      </c>
      <c r="I600" s="4">
        <f>VLOOKUP(E600,Tableau2[[#All],[Type TRANSPORT]:[% répartition segment 2]],2,FALSE)</f>
        <v>0.7</v>
      </c>
      <c r="J600" s="20">
        <f>Indicateur[[#This Row],[% rep S1]]*Indicateur[[#This Row],[Taux segement 1]]*Indicateur[[#This Row],[Poids T]]*Indicateur[[#This Row],[Distance en KM]]</f>
        <v>2.2282473600000001</v>
      </c>
      <c r="K600" s="20">
        <f>+Indicateur[[#This Row],[% rep S2]]*Indicateur[[#This Row],[Taux Segement 2]]*Indicateur[[#This Row],[Poids T]]*Indicateur[[#This Row],[Distance en KM]]</f>
        <v>2.1901814675999995</v>
      </c>
      <c r="L600" s="20">
        <f>+Indicateur[[#This Row],[Bilan CO2 S2]]+Indicateur[[#This Row],[Bilan CO2 S1]]</f>
        <v>4.4184288275999997</v>
      </c>
      <c r="M600" s="21">
        <v>140</v>
      </c>
      <c r="N600" s="5" t="s">
        <v>214</v>
      </c>
      <c r="O600" s="2" t="s">
        <v>11</v>
      </c>
      <c r="P600" s="2" t="s">
        <v>215</v>
      </c>
      <c r="Q600" s="2" t="s">
        <v>153</v>
      </c>
      <c r="R600" s="2" t="s">
        <v>154</v>
      </c>
      <c r="S600" s="2">
        <v>15</v>
      </c>
      <c r="T600" s="2" t="s">
        <v>155</v>
      </c>
      <c r="U600" s="6">
        <v>515.798</v>
      </c>
      <c r="V600" s="30">
        <f>(VLOOKUP(E600,Table1[#All],4,FALSE)*VLOOKUP(E600,Table1[[#All],[Type TRANSPORT]:[% répartition segment 1]],2,FALSE)+VLOOKUP(E600,Tableau2[#All],4,FALSE)*VLOOKUP(E600,Tableau2[[#All],[Type TRANSPORT]:[% répartition segment 2]],2,FALSE))*U600*C600/1000</f>
        <v>4.4184288275999997</v>
      </c>
    </row>
    <row r="601" spans="1:22" x14ac:dyDescent="0.3">
      <c r="A601" s="2">
        <v>1467408</v>
      </c>
      <c r="B601" s="12">
        <f>+VLOOKUP(Indicateur[[#This Row],[Numero OT]],[1]Raw_data!$D:$E,2,FALSE)</f>
        <v>44608</v>
      </c>
      <c r="C601" s="2">
        <v>200</v>
      </c>
      <c r="D601" s="2">
        <f t="shared" si="9"/>
        <v>0.2</v>
      </c>
      <c r="E601" s="2" t="s">
        <v>19</v>
      </c>
      <c r="F601" s="3">
        <f>+VLOOKUP(E601,Table1[#All],4,FALSE)</f>
        <v>0.16</v>
      </c>
      <c r="G601" s="3">
        <f>+VLOOKUP(E601,Tableau2[#All],4,FALSE)</f>
        <v>6.7400000000000002E-2</v>
      </c>
      <c r="H601" s="4">
        <f>VLOOKUP(E601,Table1[[#All],[Type TRANSPORT]:[% répartition segment 1]],2,FALSE)</f>
        <v>0.3</v>
      </c>
      <c r="I601" s="4">
        <f>VLOOKUP(E601,Tableau2[[#All],[Type TRANSPORT]:[% répartition segment 2]],2,FALSE)</f>
        <v>0.7</v>
      </c>
      <c r="J601" s="20">
        <f>Indicateur[[#This Row],[% rep S1]]*Indicateur[[#This Row],[Taux segement 1]]*Indicateur[[#This Row],[Poids T]]*Indicateur[[#This Row],[Distance en KM]]</f>
        <v>2.6701920000000001</v>
      </c>
      <c r="K601" s="20">
        <f>+Indicateur[[#This Row],[% rep S2]]*Indicateur[[#This Row],[Taux Segement 2]]*Indicateur[[#This Row],[Poids T]]*Indicateur[[#This Row],[Distance en KM]]</f>
        <v>2.6245762199999998</v>
      </c>
      <c r="L601" s="20">
        <f>+Indicateur[[#This Row],[Bilan CO2 S2]]+Indicateur[[#This Row],[Bilan CO2 S1]]</f>
        <v>5.2947682199999999</v>
      </c>
      <c r="M601" s="21">
        <v>158</v>
      </c>
      <c r="N601" s="5" t="s">
        <v>23</v>
      </c>
      <c r="O601" s="2" t="s">
        <v>24</v>
      </c>
      <c r="P601" s="2" t="s">
        <v>25</v>
      </c>
      <c r="Q601" s="2" t="s">
        <v>10</v>
      </c>
      <c r="R601" s="2" t="s">
        <v>11</v>
      </c>
      <c r="S601" s="2">
        <v>12</v>
      </c>
      <c r="T601" s="2" t="s">
        <v>12</v>
      </c>
      <c r="U601" s="6">
        <v>278.14499999999998</v>
      </c>
      <c r="V601" s="30">
        <f>(VLOOKUP(E601,Table1[#All],4,FALSE)*VLOOKUP(E601,Table1[[#All],[Type TRANSPORT]:[% répartition segment 1]],2,FALSE)+VLOOKUP(E601,Tableau2[#All],4,FALSE)*VLOOKUP(E601,Tableau2[[#All],[Type TRANSPORT]:[% répartition segment 2]],2,FALSE))*U601*C601/1000</f>
        <v>5.2947682199999999</v>
      </c>
    </row>
    <row r="602" spans="1:22" x14ac:dyDescent="0.3">
      <c r="A602" s="2">
        <v>1467684</v>
      </c>
      <c r="B602" s="12">
        <f>+VLOOKUP(Indicateur[[#This Row],[Numero OT]],[1]Raw_data!$D:$E,2,FALSE)</f>
        <v>44608</v>
      </c>
      <c r="C602" s="2">
        <v>300</v>
      </c>
      <c r="D602" s="2">
        <f t="shared" si="9"/>
        <v>0.3</v>
      </c>
      <c r="E602" s="2" t="s">
        <v>19</v>
      </c>
      <c r="F602" s="3">
        <f>+VLOOKUP(E602,Table1[#All],4,FALSE)</f>
        <v>0.16</v>
      </c>
      <c r="G602" s="3">
        <f>+VLOOKUP(E602,Tableau2[#All],4,FALSE)</f>
        <v>6.7400000000000002E-2</v>
      </c>
      <c r="H602" s="4">
        <f>VLOOKUP(E602,Table1[[#All],[Type TRANSPORT]:[% répartition segment 1]],2,FALSE)</f>
        <v>0.3</v>
      </c>
      <c r="I602" s="4">
        <f>VLOOKUP(E602,Tableau2[[#All],[Type TRANSPORT]:[% répartition segment 2]],2,FALSE)</f>
        <v>0.7</v>
      </c>
      <c r="J602" s="20">
        <f>Indicateur[[#This Row],[% rep S1]]*Indicateur[[#This Row],[Taux segement 1]]*Indicateur[[#This Row],[Poids T]]*Indicateur[[#This Row],[Distance en KM]]</f>
        <v>3.8354832000000001</v>
      </c>
      <c r="K602" s="20">
        <f>+Indicateur[[#This Row],[% rep S2]]*Indicateur[[#This Row],[Taux Segement 2]]*Indicateur[[#This Row],[Poids T]]*Indicateur[[#This Row],[Distance en KM]]</f>
        <v>3.769960362</v>
      </c>
      <c r="L602" s="20">
        <f>+Indicateur[[#This Row],[Bilan CO2 S2]]+Indicateur[[#This Row],[Bilan CO2 S1]]</f>
        <v>7.6054435619999996</v>
      </c>
      <c r="M602" s="21">
        <v>158</v>
      </c>
      <c r="N602" s="5" t="s">
        <v>78</v>
      </c>
      <c r="O602" s="2" t="s">
        <v>27</v>
      </c>
      <c r="P602" s="2" t="s">
        <v>79</v>
      </c>
      <c r="Q602" s="2" t="s">
        <v>10</v>
      </c>
      <c r="R602" s="2" t="s">
        <v>11</v>
      </c>
      <c r="S602" s="2">
        <v>12</v>
      </c>
      <c r="T602" s="2" t="s">
        <v>12</v>
      </c>
      <c r="U602" s="6">
        <v>266.35300000000001</v>
      </c>
      <c r="V602" s="30">
        <f>(VLOOKUP(E602,Table1[#All],4,FALSE)*VLOOKUP(E602,Table1[[#All],[Type TRANSPORT]:[% répartition segment 1]],2,FALSE)+VLOOKUP(E602,Tableau2[#All],4,FALSE)*VLOOKUP(E602,Tableau2[[#All],[Type TRANSPORT]:[% répartition segment 2]],2,FALSE))*U602*C602/1000</f>
        <v>7.6054435620000005</v>
      </c>
    </row>
    <row r="603" spans="1:22" x14ac:dyDescent="0.3">
      <c r="A603" s="2">
        <v>1468294</v>
      </c>
      <c r="B603" s="12">
        <f>+VLOOKUP(Indicateur[[#This Row],[Numero OT]],[1]Raw_data!$D:$E,2,FALSE)</f>
        <v>44609</v>
      </c>
      <c r="C603" s="2">
        <v>150</v>
      </c>
      <c r="D603" s="2">
        <f t="shared" si="9"/>
        <v>0.15</v>
      </c>
      <c r="E603" s="2" t="s">
        <v>6</v>
      </c>
      <c r="F603" s="3">
        <f>+VLOOKUP(E603,Table1[#All],4,FALSE)</f>
        <v>0.16</v>
      </c>
      <c r="G603" s="3">
        <f>+VLOOKUP(E603,Tableau2[#All],4,FALSE)</f>
        <v>6.7400000000000002E-2</v>
      </c>
      <c r="H603" s="4">
        <f>VLOOKUP(E603,Table1[[#All],[Type TRANSPORT]:[% répartition segment 1]],2,FALSE)</f>
        <v>0.3</v>
      </c>
      <c r="I603" s="4">
        <f>VLOOKUP(E603,Tableau2[[#All],[Type TRANSPORT]:[% répartition segment 2]],2,FALSE)</f>
        <v>0.7</v>
      </c>
      <c r="J603" s="20">
        <f>Indicateur[[#This Row],[% rep S1]]*Indicateur[[#This Row],[Taux segement 1]]*Indicateur[[#This Row],[Poids T]]*Indicateur[[#This Row],[Distance en KM]]</f>
        <v>3.8989871999999997</v>
      </c>
      <c r="K603" s="20">
        <f>+Indicateur[[#This Row],[% rep S2]]*Indicateur[[#This Row],[Taux Segement 2]]*Indicateur[[#This Row],[Poids T]]*Indicateur[[#This Row],[Distance en KM]]</f>
        <v>3.8323795019999998</v>
      </c>
      <c r="L603" s="20">
        <f>+Indicateur[[#This Row],[Bilan CO2 S2]]+Indicateur[[#This Row],[Bilan CO2 S1]]</f>
        <v>7.731366701999999</v>
      </c>
      <c r="M603" s="21">
        <v>196</v>
      </c>
      <c r="N603" s="5" t="s">
        <v>35</v>
      </c>
      <c r="O603" s="2" t="s">
        <v>36</v>
      </c>
      <c r="P603" s="2" t="s">
        <v>37</v>
      </c>
      <c r="Q603" s="2" t="s">
        <v>10</v>
      </c>
      <c r="R603" s="2" t="s">
        <v>11</v>
      </c>
      <c r="S603" s="2">
        <v>12</v>
      </c>
      <c r="T603" s="2" t="s">
        <v>12</v>
      </c>
      <c r="U603" s="6">
        <v>541.52599999999995</v>
      </c>
      <c r="V603" s="30">
        <f>(VLOOKUP(E603,Table1[#All],4,FALSE)*VLOOKUP(E603,Table1[[#All],[Type TRANSPORT]:[% répartition segment 1]],2,FALSE)+VLOOKUP(E603,Tableau2[#All],4,FALSE)*VLOOKUP(E603,Tableau2[[#All],[Type TRANSPORT]:[% répartition segment 2]],2,FALSE))*U603*C603/1000</f>
        <v>7.731366701999999</v>
      </c>
    </row>
    <row r="604" spans="1:22" x14ac:dyDescent="0.3">
      <c r="A604" s="2">
        <v>1469458</v>
      </c>
      <c r="B604" s="12">
        <f>+VLOOKUP(Indicateur[[#This Row],[Numero OT]],[1]Raw_data!$D:$E,2,FALSE)</f>
        <v>44610</v>
      </c>
      <c r="C604" s="2">
        <v>150</v>
      </c>
      <c r="D604" s="2">
        <f t="shared" si="9"/>
        <v>0.15</v>
      </c>
      <c r="E604" s="2" t="s">
        <v>19</v>
      </c>
      <c r="F604" s="3">
        <f>+VLOOKUP(E604,Table1[#All],4,FALSE)</f>
        <v>0.16</v>
      </c>
      <c r="G604" s="3">
        <f>+VLOOKUP(E604,Tableau2[#All],4,FALSE)</f>
        <v>6.7400000000000002E-2</v>
      </c>
      <c r="H604" s="4">
        <f>VLOOKUP(E604,Table1[[#All],[Type TRANSPORT]:[% répartition segment 1]],2,FALSE)</f>
        <v>0.3</v>
      </c>
      <c r="I604" s="4">
        <f>VLOOKUP(E604,Tableau2[[#All],[Type TRANSPORT]:[% répartition segment 2]],2,FALSE)</f>
        <v>0.7</v>
      </c>
      <c r="J604" s="20">
        <f>Indicateur[[#This Row],[% rep S1]]*Indicateur[[#This Row],[Taux segement 1]]*Indicateur[[#This Row],[Poids T]]*Indicateur[[#This Row],[Distance en KM]]</f>
        <v>1.8020015999999999</v>
      </c>
      <c r="K604" s="20">
        <f>+Indicateur[[#This Row],[% rep S2]]*Indicateur[[#This Row],[Taux Segement 2]]*Indicateur[[#This Row],[Poids T]]*Indicateur[[#This Row],[Distance en KM]]</f>
        <v>1.7712174059999999</v>
      </c>
      <c r="L604" s="20">
        <f>+Indicateur[[#This Row],[Bilan CO2 S2]]+Indicateur[[#This Row],[Bilan CO2 S1]]</f>
        <v>3.5732190059999995</v>
      </c>
      <c r="M604" s="21">
        <v>159</v>
      </c>
      <c r="N604" s="5" t="s">
        <v>125</v>
      </c>
      <c r="O604" s="2" t="s">
        <v>126</v>
      </c>
      <c r="P604" s="2" t="s">
        <v>127</v>
      </c>
      <c r="Q604" s="2" t="s">
        <v>10</v>
      </c>
      <c r="R604" s="2" t="s">
        <v>11</v>
      </c>
      <c r="S604" s="2">
        <v>12</v>
      </c>
      <c r="T604" s="2" t="s">
        <v>12</v>
      </c>
      <c r="U604" s="6">
        <v>250.27799999999999</v>
      </c>
      <c r="V604" s="30">
        <f>(VLOOKUP(E604,Table1[#All],4,FALSE)*VLOOKUP(E604,Table1[[#All],[Type TRANSPORT]:[% répartition segment 1]],2,FALSE)+VLOOKUP(E604,Tableau2[#All],4,FALSE)*VLOOKUP(E604,Tableau2[[#All],[Type TRANSPORT]:[% répartition segment 2]],2,FALSE))*U604*C604/1000</f>
        <v>3.573219006</v>
      </c>
    </row>
    <row r="605" spans="1:22" x14ac:dyDescent="0.3">
      <c r="A605" s="2">
        <v>1468036</v>
      </c>
      <c r="B605" s="12">
        <f>+VLOOKUP(Indicateur[[#This Row],[Numero OT]],[1]Raw_data!$D:$E,2,FALSE)</f>
        <v>44610</v>
      </c>
      <c r="C605" s="2">
        <v>200</v>
      </c>
      <c r="D605" s="2">
        <f t="shared" si="9"/>
        <v>0.2</v>
      </c>
      <c r="E605" s="2" t="s">
        <v>6</v>
      </c>
      <c r="F605" s="3">
        <f>+VLOOKUP(E605,Table1[#All],4,FALSE)</f>
        <v>0.16</v>
      </c>
      <c r="G605" s="3">
        <f>+VLOOKUP(E605,Tableau2[#All],4,FALSE)</f>
        <v>6.7400000000000002E-2</v>
      </c>
      <c r="H605" s="4">
        <f>VLOOKUP(E605,Table1[[#All],[Type TRANSPORT]:[% répartition segment 1]],2,FALSE)</f>
        <v>0.3</v>
      </c>
      <c r="I605" s="4">
        <f>VLOOKUP(E605,Tableau2[[#All],[Type TRANSPORT]:[% répartition segment 2]],2,FALSE)</f>
        <v>0.7</v>
      </c>
      <c r="J605" s="20">
        <f>Indicateur[[#This Row],[% rep S1]]*Indicateur[[#This Row],[Taux segement 1]]*Indicateur[[#This Row],[Poids T]]*Indicateur[[#This Row],[Distance en KM]]</f>
        <v>2.4772128000000002</v>
      </c>
      <c r="K605" s="20">
        <f>+Indicateur[[#This Row],[% rep S2]]*Indicateur[[#This Row],[Taux Segement 2]]*Indicateur[[#This Row],[Poids T]]*Indicateur[[#This Row],[Distance en KM]]</f>
        <v>2.4348937479999999</v>
      </c>
      <c r="L605" s="20">
        <f>+Indicateur[[#This Row],[Bilan CO2 S2]]+Indicateur[[#This Row],[Bilan CO2 S1]]</f>
        <v>4.9121065480000006</v>
      </c>
      <c r="M605" s="21">
        <v>131</v>
      </c>
      <c r="N605" s="5" t="s">
        <v>191</v>
      </c>
      <c r="O605" s="2" t="s">
        <v>192</v>
      </c>
      <c r="P605" s="2" t="s">
        <v>193</v>
      </c>
      <c r="Q605" s="2" t="s">
        <v>10</v>
      </c>
      <c r="R605" s="2" t="s">
        <v>11</v>
      </c>
      <c r="S605" s="2">
        <v>12</v>
      </c>
      <c r="T605" s="2" t="s">
        <v>12</v>
      </c>
      <c r="U605" s="6">
        <v>258.04300000000001</v>
      </c>
      <c r="V605" s="30">
        <f>(VLOOKUP(E605,Table1[#All],4,FALSE)*VLOOKUP(E605,Table1[[#All],[Type TRANSPORT]:[% répartition segment 1]],2,FALSE)+VLOOKUP(E605,Tableau2[#All],4,FALSE)*VLOOKUP(E605,Tableau2[[#All],[Type TRANSPORT]:[% répartition segment 2]],2,FALSE))*U605*C605/1000</f>
        <v>4.9121065479999997</v>
      </c>
    </row>
    <row r="606" spans="1:22" x14ac:dyDescent="0.3">
      <c r="A606" s="2">
        <v>1469677</v>
      </c>
      <c r="B606" s="12">
        <f>+VLOOKUP(Indicateur[[#This Row],[Numero OT]],[1]Raw_data!$D:$E,2,FALSE)</f>
        <v>44610</v>
      </c>
      <c r="C606" s="2">
        <v>70</v>
      </c>
      <c r="D606" s="2">
        <f t="shared" si="9"/>
        <v>7.0000000000000007E-2</v>
      </c>
      <c r="E606" s="2" t="s">
        <v>19</v>
      </c>
      <c r="F606" s="3">
        <f>+VLOOKUP(E606,Table1[#All],4,FALSE)</f>
        <v>0.16</v>
      </c>
      <c r="G606" s="3">
        <f>+VLOOKUP(E606,Tableau2[#All],4,FALSE)</f>
        <v>6.7400000000000002E-2</v>
      </c>
      <c r="H606" s="4">
        <f>VLOOKUP(E606,Table1[[#All],[Type TRANSPORT]:[% répartition segment 1]],2,FALSE)</f>
        <v>0.3</v>
      </c>
      <c r="I606" s="4">
        <f>VLOOKUP(E606,Tableau2[[#All],[Type TRANSPORT]:[% répartition segment 2]],2,FALSE)</f>
        <v>0.7</v>
      </c>
      <c r="J606" s="20">
        <f>Indicateur[[#This Row],[% rep S1]]*Indicateur[[#This Row],[Taux segement 1]]*Indicateur[[#This Row],[Poids T]]*Indicateur[[#This Row],[Distance en KM]]</f>
        <v>0.15666672000000004</v>
      </c>
      <c r="K606" s="20">
        <f>+Indicateur[[#This Row],[% rep S2]]*Indicateur[[#This Row],[Taux Segement 2]]*Indicateur[[#This Row],[Poids T]]*Indicateur[[#This Row],[Distance en KM]]</f>
        <v>0.15399033020000003</v>
      </c>
      <c r="L606" s="20">
        <f>+Indicateur[[#This Row],[Bilan CO2 S2]]+Indicateur[[#This Row],[Bilan CO2 S1]]</f>
        <v>0.31065705020000006</v>
      </c>
      <c r="M606" s="21">
        <v>80</v>
      </c>
      <c r="N606" s="5" t="s">
        <v>214</v>
      </c>
      <c r="O606" s="2" t="s">
        <v>11</v>
      </c>
      <c r="P606" s="2" t="s">
        <v>215</v>
      </c>
      <c r="Q606" s="2" t="s">
        <v>130</v>
      </c>
      <c r="R606" s="2" t="s">
        <v>131</v>
      </c>
      <c r="S606" s="2">
        <v>17</v>
      </c>
      <c r="T606" s="2" t="s">
        <v>132</v>
      </c>
      <c r="U606" s="6">
        <v>46.627000000000002</v>
      </c>
      <c r="V606" s="30">
        <f>(VLOOKUP(E606,Table1[#All],4,FALSE)*VLOOKUP(E606,Table1[[#All],[Type TRANSPORT]:[% répartition segment 1]],2,FALSE)+VLOOKUP(E606,Tableau2[#All],4,FALSE)*VLOOKUP(E606,Tableau2[[#All],[Type TRANSPORT]:[% répartition segment 2]],2,FALSE))*U606*C606/1000</f>
        <v>0.31065705020000001</v>
      </c>
    </row>
    <row r="607" spans="1:22" x14ac:dyDescent="0.3">
      <c r="A607" s="2">
        <v>1469674</v>
      </c>
      <c r="B607" s="12">
        <f>+VLOOKUP(Indicateur[[#This Row],[Numero OT]],[1]Raw_data!$D:$E,2,FALSE)</f>
        <v>44610</v>
      </c>
      <c r="C607" s="2">
        <v>140</v>
      </c>
      <c r="D607" s="2">
        <f t="shared" si="9"/>
        <v>0.14000000000000001</v>
      </c>
      <c r="E607" s="2" t="s">
        <v>19</v>
      </c>
      <c r="F607" s="3">
        <f>+VLOOKUP(E607,Table1[#All],4,FALSE)</f>
        <v>0.16</v>
      </c>
      <c r="G607" s="3">
        <f>+VLOOKUP(E607,Tableau2[#All],4,FALSE)</f>
        <v>6.7400000000000002E-2</v>
      </c>
      <c r="H607" s="4">
        <f>VLOOKUP(E607,Table1[[#All],[Type TRANSPORT]:[% répartition segment 1]],2,FALSE)</f>
        <v>0.3</v>
      </c>
      <c r="I607" s="4">
        <f>VLOOKUP(E607,Tableau2[[#All],[Type TRANSPORT]:[% répartition segment 2]],2,FALSE)</f>
        <v>0.7</v>
      </c>
      <c r="J607" s="20">
        <f>Indicateur[[#This Row],[% rep S1]]*Indicateur[[#This Row],[Taux segement 1]]*Indicateur[[#This Row],[Poids T]]*Indicateur[[#This Row],[Distance en KM]]</f>
        <v>1.6719158400000003</v>
      </c>
      <c r="K607" s="20">
        <f>+Indicateur[[#This Row],[% rep S2]]*Indicateur[[#This Row],[Taux Segement 2]]*Indicateur[[#This Row],[Poids T]]*Indicateur[[#This Row],[Distance en KM]]</f>
        <v>1.6433539444</v>
      </c>
      <c r="L607" s="20">
        <f>+Indicateur[[#This Row],[Bilan CO2 S2]]+Indicateur[[#This Row],[Bilan CO2 S1]]</f>
        <v>3.3152697844000003</v>
      </c>
      <c r="M607" s="21">
        <v>100</v>
      </c>
      <c r="N607" s="5" t="s">
        <v>214</v>
      </c>
      <c r="O607" s="2" t="s">
        <v>11</v>
      </c>
      <c r="P607" s="2" t="s">
        <v>215</v>
      </c>
      <c r="Q607" s="2" t="s">
        <v>148</v>
      </c>
      <c r="R607" s="2" t="s">
        <v>126</v>
      </c>
      <c r="S607" s="2">
        <v>12</v>
      </c>
      <c r="T607" s="2" t="s">
        <v>149</v>
      </c>
      <c r="U607" s="6">
        <v>248.797</v>
      </c>
      <c r="V607" s="30">
        <f>(VLOOKUP(E607,Table1[#All],4,FALSE)*VLOOKUP(E607,Table1[[#All],[Type TRANSPORT]:[% répartition segment 1]],2,FALSE)+VLOOKUP(E607,Tableau2[#All],4,FALSE)*VLOOKUP(E607,Tableau2[[#All],[Type TRANSPORT]:[% répartition segment 2]],2,FALSE))*U607*C607/1000</f>
        <v>3.3152697843999999</v>
      </c>
    </row>
    <row r="608" spans="1:22" x14ac:dyDescent="0.3">
      <c r="A608" s="2">
        <v>1469675</v>
      </c>
      <c r="B608" s="12">
        <f>+VLOOKUP(Indicateur[[#This Row],[Numero OT]],[1]Raw_data!$D:$E,2,FALSE)</f>
        <v>44610</v>
      </c>
      <c r="C608" s="2">
        <v>120</v>
      </c>
      <c r="D608" s="2">
        <f t="shared" si="9"/>
        <v>0.12</v>
      </c>
      <c r="E608" s="2" t="s">
        <v>19</v>
      </c>
      <c r="F608" s="3">
        <f>+VLOOKUP(E608,Table1[#All],4,FALSE)</f>
        <v>0.16</v>
      </c>
      <c r="G608" s="3">
        <f>+VLOOKUP(E608,Tableau2[#All],4,FALSE)</f>
        <v>6.7400000000000002E-2</v>
      </c>
      <c r="H608" s="4">
        <f>VLOOKUP(E608,Table1[[#All],[Type TRANSPORT]:[% répartition segment 1]],2,FALSE)</f>
        <v>0.3</v>
      </c>
      <c r="I608" s="4">
        <f>VLOOKUP(E608,Tableau2[[#All],[Type TRANSPORT]:[% répartition segment 2]],2,FALSE)</f>
        <v>0.7</v>
      </c>
      <c r="J608" s="20">
        <f>Indicateur[[#This Row],[% rep S1]]*Indicateur[[#This Row],[Taux segement 1]]*Indicateur[[#This Row],[Poids T]]*Indicateur[[#This Row],[Distance en KM]]</f>
        <v>1.5295391999999999</v>
      </c>
      <c r="K608" s="20">
        <f>+Indicateur[[#This Row],[% rep S2]]*Indicateur[[#This Row],[Taux Segement 2]]*Indicateur[[#This Row],[Poids T]]*Indicateur[[#This Row],[Distance en KM]]</f>
        <v>1.503409572</v>
      </c>
      <c r="L608" s="20">
        <f>+Indicateur[[#This Row],[Bilan CO2 S2]]+Indicateur[[#This Row],[Bilan CO2 S1]]</f>
        <v>3.0329487720000001</v>
      </c>
      <c r="M608" s="21">
        <v>100</v>
      </c>
      <c r="N608" s="5" t="s">
        <v>214</v>
      </c>
      <c r="O608" s="2" t="s">
        <v>11</v>
      </c>
      <c r="P608" s="2" t="s">
        <v>215</v>
      </c>
      <c r="Q608" s="2" t="s">
        <v>224</v>
      </c>
      <c r="R608" s="2" t="s">
        <v>111</v>
      </c>
      <c r="S608" s="2">
        <v>14</v>
      </c>
      <c r="T608" s="2" t="s">
        <v>225</v>
      </c>
      <c r="U608" s="6">
        <v>265.54500000000002</v>
      </c>
      <c r="V608" s="30">
        <f>(VLOOKUP(E608,Table1[#All],4,FALSE)*VLOOKUP(E608,Table1[[#All],[Type TRANSPORT]:[% répartition segment 1]],2,FALSE)+VLOOKUP(E608,Tableau2[#All],4,FALSE)*VLOOKUP(E608,Tableau2[[#All],[Type TRANSPORT]:[% répartition segment 2]],2,FALSE))*U608*C608/1000</f>
        <v>3.0329487720000001</v>
      </c>
    </row>
    <row r="609" spans="1:22" x14ac:dyDescent="0.3">
      <c r="A609" s="2">
        <v>1469759</v>
      </c>
      <c r="B609" s="12">
        <f>+VLOOKUP(Indicateur[[#This Row],[Numero OT]],[1]Raw_data!$D:$E,2,FALSE)</f>
        <v>44610</v>
      </c>
      <c r="C609" s="2">
        <v>180</v>
      </c>
      <c r="D609" s="2">
        <f t="shared" si="9"/>
        <v>0.18</v>
      </c>
      <c r="E609" s="2" t="s">
        <v>19</v>
      </c>
      <c r="F609" s="3">
        <f>+VLOOKUP(E609,Table1[#All],4,FALSE)</f>
        <v>0.16</v>
      </c>
      <c r="G609" s="3">
        <f>+VLOOKUP(E609,Tableau2[#All],4,FALSE)</f>
        <v>6.7400000000000002E-2</v>
      </c>
      <c r="H609" s="4">
        <f>VLOOKUP(E609,Table1[[#All],[Type TRANSPORT]:[% répartition segment 1]],2,FALSE)</f>
        <v>0.3</v>
      </c>
      <c r="I609" s="4">
        <f>VLOOKUP(E609,Tableau2[[#All],[Type TRANSPORT]:[% répartition segment 2]],2,FALSE)</f>
        <v>0.7</v>
      </c>
      <c r="J609" s="20">
        <f>Indicateur[[#This Row],[% rep S1]]*Indicateur[[#This Row],[Taux segement 1]]*Indicateur[[#This Row],[Poids T]]*Indicateur[[#This Row],[Distance en KM]]</f>
        <v>2.1496060799999999</v>
      </c>
      <c r="K609" s="20">
        <f>+Indicateur[[#This Row],[% rep S2]]*Indicateur[[#This Row],[Taux Segement 2]]*Indicateur[[#This Row],[Poids T]]*Indicateur[[#This Row],[Distance en KM]]</f>
        <v>2.1128836427999995</v>
      </c>
      <c r="L609" s="20">
        <f>+Indicateur[[#This Row],[Bilan CO2 S2]]+Indicateur[[#This Row],[Bilan CO2 S1]]</f>
        <v>4.2624897227999998</v>
      </c>
      <c r="M609" s="21">
        <v>100</v>
      </c>
      <c r="N609" s="5" t="s">
        <v>214</v>
      </c>
      <c r="O609" s="2" t="s">
        <v>11</v>
      </c>
      <c r="P609" s="2" t="s">
        <v>215</v>
      </c>
      <c r="Q609" s="2" t="s">
        <v>148</v>
      </c>
      <c r="R609" s="2" t="s">
        <v>126</v>
      </c>
      <c r="S609" s="2">
        <v>12</v>
      </c>
      <c r="T609" s="2" t="s">
        <v>149</v>
      </c>
      <c r="U609" s="6">
        <v>248.797</v>
      </c>
      <c r="V609" s="30">
        <f>(VLOOKUP(E609,Table1[#All],4,FALSE)*VLOOKUP(E609,Table1[[#All],[Type TRANSPORT]:[% répartition segment 1]],2,FALSE)+VLOOKUP(E609,Tableau2[#All],4,FALSE)*VLOOKUP(E609,Tableau2[[#All],[Type TRANSPORT]:[% répartition segment 2]],2,FALSE))*U609*C609/1000</f>
        <v>4.2624897227999998</v>
      </c>
    </row>
    <row r="610" spans="1:22" x14ac:dyDescent="0.3">
      <c r="A610" s="2">
        <v>1469758</v>
      </c>
      <c r="B610" s="12">
        <f>+VLOOKUP(Indicateur[[#This Row],[Numero OT]],[1]Raw_data!$D:$E,2,FALSE)</f>
        <v>44610</v>
      </c>
      <c r="C610" s="2">
        <v>200</v>
      </c>
      <c r="D610" s="2">
        <f t="shared" si="9"/>
        <v>0.2</v>
      </c>
      <c r="E610" s="2" t="s">
        <v>6</v>
      </c>
      <c r="F610" s="3">
        <f>+VLOOKUP(E610,Table1[#All],4,FALSE)</f>
        <v>0.16</v>
      </c>
      <c r="G610" s="3">
        <f>+VLOOKUP(E610,Tableau2[#All],4,FALSE)</f>
        <v>6.7400000000000002E-2</v>
      </c>
      <c r="H610" s="4">
        <f>VLOOKUP(E610,Table1[[#All],[Type TRANSPORT]:[% répartition segment 1]],2,FALSE)</f>
        <v>0.3</v>
      </c>
      <c r="I610" s="4">
        <f>VLOOKUP(E610,Tableau2[[#All],[Type TRANSPORT]:[% répartition segment 2]],2,FALSE)</f>
        <v>0.7</v>
      </c>
      <c r="J610" s="20">
        <f>Indicateur[[#This Row],[% rep S1]]*Indicateur[[#This Row],[Taux segement 1]]*Indicateur[[#This Row],[Poids T]]*Indicateur[[#This Row],[Distance en KM]]</f>
        <v>5.1953279999999999</v>
      </c>
      <c r="K610" s="20">
        <f>+Indicateur[[#This Row],[% rep S2]]*Indicateur[[#This Row],[Taux Segement 2]]*Indicateur[[#This Row],[Poids T]]*Indicateur[[#This Row],[Distance en KM]]</f>
        <v>5.1065744799999999</v>
      </c>
      <c r="L610" s="20">
        <f>+Indicateur[[#This Row],[Bilan CO2 S2]]+Indicateur[[#This Row],[Bilan CO2 S1]]</f>
        <v>10.301902479999999</v>
      </c>
      <c r="M610" s="21">
        <v>123</v>
      </c>
      <c r="N610" s="5" t="s">
        <v>214</v>
      </c>
      <c r="O610" s="2" t="s">
        <v>11</v>
      </c>
      <c r="P610" s="2" t="s">
        <v>215</v>
      </c>
      <c r="Q610" s="2" t="s">
        <v>133</v>
      </c>
      <c r="R610" s="2" t="s">
        <v>36</v>
      </c>
      <c r="S610" s="2">
        <v>20</v>
      </c>
      <c r="T610" s="2" t="s">
        <v>134</v>
      </c>
      <c r="U610" s="6">
        <v>541.17999999999995</v>
      </c>
      <c r="V610" s="30">
        <f>(VLOOKUP(E610,Table1[#All],4,FALSE)*VLOOKUP(E610,Table1[[#All],[Type TRANSPORT]:[% répartition segment 1]],2,FALSE)+VLOOKUP(E610,Tableau2[#All],4,FALSE)*VLOOKUP(E610,Tableau2[[#All],[Type TRANSPORT]:[% répartition segment 2]],2,FALSE))*U610*C610/1000</f>
        <v>10.301902479999999</v>
      </c>
    </row>
    <row r="611" spans="1:22" x14ac:dyDescent="0.3">
      <c r="A611" s="2">
        <v>1469560</v>
      </c>
      <c r="B611" s="12">
        <f>+VLOOKUP(Indicateur[[#This Row],[Numero OT]],[1]Raw_data!$D:$E,2,FALSE)</f>
        <v>44610</v>
      </c>
      <c r="C611" s="2">
        <v>160</v>
      </c>
      <c r="D611" s="2">
        <f t="shared" si="9"/>
        <v>0.16</v>
      </c>
      <c r="E611" s="2" t="s">
        <v>19</v>
      </c>
      <c r="F611" s="3">
        <f>+VLOOKUP(E611,Table1[#All],4,FALSE)</f>
        <v>0.16</v>
      </c>
      <c r="G611" s="3">
        <f>+VLOOKUP(E611,Tableau2[#All],4,FALSE)</f>
        <v>6.7400000000000002E-2</v>
      </c>
      <c r="H611" s="4">
        <f>VLOOKUP(E611,Table1[[#All],[Type TRANSPORT]:[% répartition segment 1]],2,FALSE)</f>
        <v>0.3</v>
      </c>
      <c r="I611" s="4">
        <f>VLOOKUP(E611,Tableau2[[#All],[Type TRANSPORT]:[% répartition segment 2]],2,FALSE)</f>
        <v>0.7</v>
      </c>
      <c r="J611" s="20">
        <f>Indicateur[[#This Row],[% rep S1]]*Indicateur[[#This Row],[Taux segement 1]]*Indicateur[[#This Row],[Poids T]]*Indicateur[[#This Row],[Distance en KM]]</f>
        <v>4.1396275200000003</v>
      </c>
      <c r="K611" s="20">
        <f>+Indicateur[[#This Row],[% rep S2]]*Indicateur[[#This Row],[Taux Segement 2]]*Indicateur[[#This Row],[Poids T]]*Indicateur[[#This Row],[Distance en KM]]</f>
        <v>4.0689088832000007</v>
      </c>
      <c r="L611" s="20">
        <f>+Indicateur[[#This Row],[Bilan CO2 S2]]+Indicateur[[#This Row],[Bilan CO2 S1]]</f>
        <v>8.2085364032000001</v>
      </c>
      <c r="M611" s="21">
        <v>133</v>
      </c>
      <c r="N611" s="5" t="s">
        <v>214</v>
      </c>
      <c r="O611" s="2" t="s">
        <v>11</v>
      </c>
      <c r="P611" s="2" t="s">
        <v>215</v>
      </c>
      <c r="Q611" s="2" t="s">
        <v>326</v>
      </c>
      <c r="R611" s="2" t="s">
        <v>180</v>
      </c>
      <c r="S611" s="2">
        <v>15</v>
      </c>
      <c r="T611" s="2" t="s">
        <v>327</v>
      </c>
      <c r="U611" s="6">
        <v>539.01400000000001</v>
      </c>
      <c r="V611" s="30">
        <f>(VLOOKUP(E611,Table1[#All],4,FALSE)*VLOOKUP(E611,Table1[[#All],[Type TRANSPORT]:[% répartition segment 1]],2,FALSE)+VLOOKUP(E611,Tableau2[#All],4,FALSE)*VLOOKUP(E611,Tableau2[[#All],[Type TRANSPORT]:[% répartition segment 2]],2,FALSE))*U611*C611/1000</f>
        <v>8.2085364032000001</v>
      </c>
    </row>
    <row r="612" spans="1:22" x14ac:dyDescent="0.3">
      <c r="A612" s="2">
        <v>1469678</v>
      </c>
      <c r="B612" s="12">
        <f>+VLOOKUP(Indicateur[[#This Row],[Numero OT]],[1]Raw_data!$D:$E,2,FALSE)</f>
        <v>44610</v>
      </c>
      <c r="C612" s="2">
        <v>120</v>
      </c>
      <c r="D612" s="2">
        <f t="shared" si="9"/>
        <v>0.12</v>
      </c>
      <c r="E612" s="2" t="s">
        <v>19</v>
      </c>
      <c r="F612" s="3">
        <f>+VLOOKUP(E612,Table1[#All],4,FALSE)</f>
        <v>0.16</v>
      </c>
      <c r="G612" s="3">
        <f>+VLOOKUP(E612,Tableau2[#All],4,FALSE)</f>
        <v>6.7400000000000002E-2</v>
      </c>
      <c r="H612" s="4">
        <f>VLOOKUP(E612,Table1[[#All],[Type TRANSPORT]:[% répartition segment 1]],2,FALSE)</f>
        <v>0.3</v>
      </c>
      <c r="I612" s="4">
        <f>VLOOKUP(E612,Tableau2[[#All],[Type TRANSPORT]:[% répartition segment 2]],2,FALSE)</f>
        <v>0.7</v>
      </c>
      <c r="J612" s="20">
        <f>Indicateur[[#This Row],[% rep S1]]*Indicateur[[#This Row],[Taux segement 1]]*Indicateur[[#This Row],[Poids T]]*Indicateur[[#This Row],[Distance en KM]]</f>
        <v>2.9709964799999997</v>
      </c>
      <c r="K612" s="20">
        <f>+Indicateur[[#This Row],[% rep S2]]*Indicateur[[#This Row],[Taux Segement 2]]*Indicateur[[#This Row],[Poids T]]*Indicateur[[#This Row],[Distance en KM]]</f>
        <v>2.9202419568</v>
      </c>
      <c r="L612" s="20">
        <f>+Indicateur[[#This Row],[Bilan CO2 S2]]+Indicateur[[#This Row],[Bilan CO2 S1]]</f>
        <v>5.8912384368000001</v>
      </c>
      <c r="M612" s="21">
        <v>140</v>
      </c>
      <c r="N612" s="5" t="s">
        <v>214</v>
      </c>
      <c r="O612" s="2" t="s">
        <v>11</v>
      </c>
      <c r="P612" s="2" t="s">
        <v>215</v>
      </c>
      <c r="Q612" s="2" t="s">
        <v>153</v>
      </c>
      <c r="R612" s="2" t="s">
        <v>154</v>
      </c>
      <c r="S612" s="2">
        <v>15</v>
      </c>
      <c r="T612" s="2" t="s">
        <v>155</v>
      </c>
      <c r="U612" s="6">
        <v>515.798</v>
      </c>
      <c r="V612" s="30">
        <f>(VLOOKUP(E612,Table1[#All],4,FALSE)*VLOOKUP(E612,Table1[[#All],[Type TRANSPORT]:[% répartition segment 1]],2,FALSE)+VLOOKUP(E612,Tableau2[#All],4,FALSE)*VLOOKUP(E612,Tableau2[[#All],[Type TRANSPORT]:[% répartition segment 2]],2,FALSE))*U612*C612/1000</f>
        <v>5.8912384368000001</v>
      </c>
    </row>
    <row r="613" spans="1:22" x14ac:dyDescent="0.3">
      <c r="A613" s="2">
        <v>1469760</v>
      </c>
      <c r="B613" s="12">
        <f>+VLOOKUP(Indicateur[[#This Row],[Numero OT]],[1]Raw_data!$D:$E,2,FALSE)</f>
        <v>44610</v>
      </c>
      <c r="C613" s="2">
        <v>180</v>
      </c>
      <c r="D613" s="2">
        <f t="shared" si="9"/>
        <v>0.18</v>
      </c>
      <c r="E613" s="2" t="s">
        <v>19</v>
      </c>
      <c r="F613" s="3">
        <f>+VLOOKUP(E613,Table1[#All],4,FALSE)</f>
        <v>0.16</v>
      </c>
      <c r="G613" s="3">
        <f>+VLOOKUP(E613,Tableau2[#All],4,FALSE)</f>
        <v>6.7400000000000002E-2</v>
      </c>
      <c r="H613" s="4">
        <f>VLOOKUP(E613,Table1[[#All],[Type TRANSPORT]:[% répartition segment 1]],2,FALSE)</f>
        <v>0.3</v>
      </c>
      <c r="I613" s="4">
        <f>VLOOKUP(E613,Tableau2[[#All],[Type TRANSPORT]:[% répartition segment 2]],2,FALSE)</f>
        <v>0.7</v>
      </c>
      <c r="J613" s="20">
        <f>Indicateur[[#This Row],[% rep S1]]*Indicateur[[#This Row],[Taux segement 1]]*Indicateur[[#This Row],[Poids T]]*Indicateur[[#This Row],[Distance en KM]]</f>
        <v>4.4564947200000002</v>
      </c>
      <c r="K613" s="20">
        <f>+Indicateur[[#This Row],[% rep S2]]*Indicateur[[#This Row],[Taux Segement 2]]*Indicateur[[#This Row],[Poids T]]*Indicateur[[#This Row],[Distance en KM]]</f>
        <v>4.3803629351999991</v>
      </c>
      <c r="L613" s="20">
        <f>+Indicateur[[#This Row],[Bilan CO2 S2]]+Indicateur[[#This Row],[Bilan CO2 S1]]</f>
        <v>8.8368576551999993</v>
      </c>
      <c r="M613" s="21">
        <v>140</v>
      </c>
      <c r="N613" s="5" t="s">
        <v>214</v>
      </c>
      <c r="O613" s="2" t="s">
        <v>11</v>
      </c>
      <c r="P613" s="2" t="s">
        <v>215</v>
      </c>
      <c r="Q613" s="2" t="s">
        <v>153</v>
      </c>
      <c r="R613" s="2" t="s">
        <v>154</v>
      </c>
      <c r="S613" s="2">
        <v>15</v>
      </c>
      <c r="T613" s="2" t="s">
        <v>155</v>
      </c>
      <c r="U613" s="6">
        <v>515.798</v>
      </c>
      <c r="V613" s="30">
        <f>(VLOOKUP(E613,Table1[#All],4,FALSE)*VLOOKUP(E613,Table1[[#All],[Type TRANSPORT]:[% répartition segment 1]],2,FALSE)+VLOOKUP(E613,Tableau2[#All],4,FALSE)*VLOOKUP(E613,Tableau2[[#All],[Type TRANSPORT]:[% répartition segment 2]],2,FALSE))*U613*C613/1000</f>
        <v>8.8368576551999993</v>
      </c>
    </row>
    <row r="614" spans="1:22" x14ac:dyDescent="0.3">
      <c r="A614" s="2">
        <v>1469441</v>
      </c>
      <c r="B614" s="12">
        <f>+VLOOKUP(Indicateur[[#This Row],[Numero OT]],[1]Raw_data!$D:$E,2,FALSE)</f>
        <v>44610</v>
      </c>
      <c r="C614" s="2">
        <v>100</v>
      </c>
      <c r="D614" s="2">
        <f t="shared" si="9"/>
        <v>0.1</v>
      </c>
      <c r="E614" s="2" t="s">
        <v>6</v>
      </c>
      <c r="F614" s="3">
        <f>+VLOOKUP(E614,Table1[#All],4,FALSE)</f>
        <v>0.16</v>
      </c>
      <c r="G614" s="3">
        <f>+VLOOKUP(E614,Tableau2[#All],4,FALSE)</f>
        <v>6.7400000000000002E-2</v>
      </c>
      <c r="H614" s="4">
        <f>VLOOKUP(E614,Table1[[#All],[Type TRANSPORT]:[% répartition segment 1]],2,FALSE)</f>
        <v>0.3</v>
      </c>
      <c r="I614" s="4">
        <f>VLOOKUP(E614,Tableau2[[#All],[Type TRANSPORT]:[% répartition segment 2]],2,FALSE)</f>
        <v>0.7</v>
      </c>
      <c r="J614" s="20">
        <f>Indicateur[[#This Row],[% rep S1]]*Indicateur[[#This Row],[Taux segement 1]]*Indicateur[[#This Row],[Poids T]]*Indicateur[[#This Row],[Distance en KM]]</f>
        <v>3.5541360000000006</v>
      </c>
      <c r="K614" s="20">
        <f>+Indicateur[[#This Row],[% rep S2]]*Indicateur[[#This Row],[Taux Segement 2]]*Indicateur[[#This Row],[Poids T]]*Indicateur[[#This Row],[Distance en KM]]</f>
        <v>3.4934195100000003</v>
      </c>
      <c r="L614" s="20">
        <f>+Indicateur[[#This Row],[Bilan CO2 S2]]+Indicateur[[#This Row],[Bilan CO2 S1]]</f>
        <v>7.0475555100000005</v>
      </c>
      <c r="M614" s="21">
        <v>159</v>
      </c>
      <c r="N614" s="5" t="s">
        <v>214</v>
      </c>
      <c r="O614" s="2" t="s">
        <v>11</v>
      </c>
      <c r="P614" s="2" t="s">
        <v>215</v>
      </c>
      <c r="Q614" s="2" t="s">
        <v>216</v>
      </c>
      <c r="R614" s="2" t="s">
        <v>8</v>
      </c>
      <c r="S614" s="2">
        <v>14</v>
      </c>
      <c r="T614" s="2" t="s">
        <v>217</v>
      </c>
      <c r="U614" s="6">
        <v>740.44500000000005</v>
      </c>
      <c r="V614" s="30">
        <f>(VLOOKUP(E614,Table1[#All],4,FALSE)*VLOOKUP(E614,Table1[[#All],[Type TRANSPORT]:[% répartition segment 1]],2,FALSE)+VLOOKUP(E614,Tableau2[#All],4,FALSE)*VLOOKUP(E614,Tableau2[[#All],[Type TRANSPORT]:[% répartition segment 2]],2,FALSE))*U614*C614/1000</f>
        <v>7.0475555100000014</v>
      </c>
    </row>
    <row r="615" spans="1:22" x14ac:dyDescent="0.3">
      <c r="A615" s="2">
        <v>1469887</v>
      </c>
      <c r="B615" s="12">
        <f>+VLOOKUP(Indicateur[[#This Row],[Numero OT]],[1]Raw_data!$D:$E,2,FALSE)</f>
        <v>44613</v>
      </c>
      <c r="C615" s="2">
        <v>200</v>
      </c>
      <c r="D615" s="2">
        <f t="shared" si="9"/>
        <v>0.2</v>
      </c>
      <c r="E615" s="2" t="s">
        <v>6</v>
      </c>
      <c r="F615" s="3">
        <f>+VLOOKUP(E615,Table1[#All],4,FALSE)</f>
        <v>0.16</v>
      </c>
      <c r="G615" s="3">
        <f>+VLOOKUP(E615,Tableau2[#All],4,FALSE)</f>
        <v>6.7400000000000002E-2</v>
      </c>
      <c r="H615" s="4">
        <f>VLOOKUP(E615,Table1[[#All],[Type TRANSPORT]:[% répartition segment 1]],2,FALSE)</f>
        <v>0.3</v>
      </c>
      <c r="I615" s="4">
        <f>VLOOKUP(E615,Tableau2[[#All],[Type TRANSPORT]:[% répartition segment 2]],2,FALSE)</f>
        <v>0.7</v>
      </c>
      <c r="J615" s="20">
        <f>Indicateur[[#This Row],[% rep S1]]*Indicateur[[#This Row],[Taux segement 1]]*Indicateur[[#This Row],[Poids T]]*Indicateur[[#This Row],[Distance en KM]]</f>
        <v>7.8194112000000011</v>
      </c>
      <c r="K615" s="20">
        <f>+Indicateur[[#This Row],[% rep S2]]*Indicateur[[#This Row],[Taux Segement 2]]*Indicateur[[#This Row],[Poids T]]*Indicateur[[#This Row],[Distance en KM]]</f>
        <v>7.6858295920000002</v>
      </c>
      <c r="L615" s="20">
        <f>+Indicateur[[#This Row],[Bilan CO2 S2]]+Indicateur[[#This Row],[Bilan CO2 S1]]</f>
        <v>15.505240792000002</v>
      </c>
      <c r="M615" s="21">
        <v>210</v>
      </c>
      <c r="N615" s="5" t="s">
        <v>35</v>
      </c>
      <c r="O615" s="2" t="s">
        <v>36</v>
      </c>
      <c r="P615" s="2" t="s">
        <v>37</v>
      </c>
      <c r="Q615" s="2" t="s">
        <v>26</v>
      </c>
      <c r="R615" s="2" t="s">
        <v>27</v>
      </c>
      <c r="S615" s="2">
        <v>12</v>
      </c>
      <c r="T615" s="2" t="s">
        <v>28</v>
      </c>
      <c r="U615" s="6">
        <v>814.52200000000005</v>
      </c>
      <c r="V615" s="30">
        <f>(VLOOKUP(E615,Table1[#All],4,FALSE)*VLOOKUP(E615,Table1[[#All],[Type TRANSPORT]:[% répartition segment 1]],2,FALSE)+VLOOKUP(E615,Tableau2[#All],4,FALSE)*VLOOKUP(E615,Tableau2[[#All],[Type TRANSPORT]:[% répartition segment 2]],2,FALSE))*U615*C615/1000</f>
        <v>15.505240792</v>
      </c>
    </row>
    <row r="616" spans="1:22" x14ac:dyDescent="0.3">
      <c r="A616" s="2">
        <v>1469883</v>
      </c>
      <c r="B616" s="12">
        <f>+VLOOKUP(Indicateur[[#This Row],[Numero OT]],[1]Raw_data!$D:$E,2,FALSE)</f>
        <v>44613</v>
      </c>
      <c r="C616" s="2">
        <v>300</v>
      </c>
      <c r="D616" s="2">
        <f t="shared" si="9"/>
        <v>0.3</v>
      </c>
      <c r="E616" s="2" t="s">
        <v>19</v>
      </c>
      <c r="F616" s="3">
        <f>+VLOOKUP(E616,Table1[#All],4,FALSE)</f>
        <v>0.16</v>
      </c>
      <c r="G616" s="3">
        <f>+VLOOKUP(E616,Tableau2[#All],4,FALSE)</f>
        <v>6.7400000000000002E-2</v>
      </c>
      <c r="H616" s="4">
        <f>VLOOKUP(E616,Table1[[#All],[Type TRANSPORT]:[% répartition segment 1]],2,FALSE)</f>
        <v>0.3</v>
      </c>
      <c r="I616" s="4">
        <f>VLOOKUP(E616,Tableau2[[#All],[Type TRANSPORT]:[% répartition segment 2]],2,FALSE)</f>
        <v>0.7</v>
      </c>
      <c r="J616" s="20">
        <f>Indicateur[[#This Row],[% rep S1]]*Indicateur[[#This Row],[Taux segement 1]]*Indicateur[[#This Row],[Poids T]]*Indicateur[[#This Row],[Distance en KM]]</f>
        <v>7.4372256000000005</v>
      </c>
      <c r="K616" s="20">
        <f>+Indicateur[[#This Row],[% rep S2]]*Indicateur[[#This Row],[Taux Segement 2]]*Indicateur[[#This Row],[Poids T]]*Indicateur[[#This Row],[Distance en KM]]</f>
        <v>7.3101729960000004</v>
      </c>
      <c r="L616" s="20">
        <f>+Indicateur[[#This Row],[Bilan CO2 S2]]+Indicateur[[#This Row],[Bilan CO2 S1]]</f>
        <v>14.747398596</v>
      </c>
      <c r="M616" s="21">
        <v>253</v>
      </c>
      <c r="N616" s="5" t="s">
        <v>175</v>
      </c>
      <c r="O616" s="2" t="s">
        <v>154</v>
      </c>
      <c r="P616" s="2" t="s">
        <v>174</v>
      </c>
      <c r="Q616" s="2" t="s">
        <v>10</v>
      </c>
      <c r="R616" s="2" t="s">
        <v>11</v>
      </c>
      <c r="S616" s="2">
        <v>12</v>
      </c>
      <c r="T616" s="2" t="s">
        <v>12</v>
      </c>
      <c r="U616" s="6">
        <v>516.47400000000005</v>
      </c>
      <c r="V616" s="30">
        <f>(VLOOKUP(E616,Table1[#All],4,FALSE)*VLOOKUP(E616,Table1[[#All],[Type TRANSPORT]:[% répartition segment 1]],2,FALSE)+VLOOKUP(E616,Tableau2[#All],4,FALSE)*VLOOKUP(E616,Tableau2[[#All],[Type TRANSPORT]:[% répartition segment 2]],2,FALSE))*U616*C616/1000</f>
        <v>14.747398596</v>
      </c>
    </row>
    <row r="617" spans="1:22" x14ac:dyDescent="0.3">
      <c r="A617" s="2">
        <v>1470075</v>
      </c>
      <c r="B617" s="12">
        <f>+VLOOKUP(Indicateur[[#This Row],[Numero OT]],[1]Raw_data!$D:$E,2,FALSE)</f>
        <v>44613</v>
      </c>
      <c r="C617" s="2">
        <v>90</v>
      </c>
      <c r="D617" s="2">
        <f t="shared" si="9"/>
        <v>0.09</v>
      </c>
      <c r="E617" s="2" t="s">
        <v>19</v>
      </c>
      <c r="F617" s="3">
        <f>+VLOOKUP(E617,Table1[#All],4,FALSE)</f>
        <v>0.16</v>
      </c>
      <c r="G617" s="3">
        <f>+VLOOKUP(E617,Tableau2[#All],4,FALSE)</f>
        <v>6.7400000000000002E-2</v>
      </c>
      <c r="H617" s="4">
        <f>VLOOKUP(E617,Table1[[#All],[Type TRANSPORT]:[% répartition segment 1]],2,FALSE)</f>
        <v>0.3</v>
      </c>
      <c r="I617" s="4">
        <f>VLOOKUP(E617,Tableau2[[#All],[Type TRANSPORT]:[% répartition segment 2]],2,FALSE)</f>
        <v>0.7</v>
      </c>
      <c r="J617" s="20">
        <f>Indicateur[[#This Row],[% rep S1]]*Indicateur[[#This Row],[Taux segement 1]]*Indicateur[[#This Row],[Poids T]]*Indicateur[[#This Row],[Distance en KM]]</f>
        <v>1.1498371199999999</v>
      </c>
      <c r="K617" s="20">
        <f>+Indicateur[[#This Row],[% rep S2]]*Indicateur[[#This Row],[Taux Segement 2]]*Indicateur[[#This Row],[Poids T]]*Indicateur[[#This Row],[Distance en KM]]</f>
        <v>1.1301940691999999</v>
      </c>
      <c r="L617" s="20">
        <f>+Indicateur[[#This Row],[Bilan CO2 S2]]+Indicateur[[#This Row],[Bilan CO2 S1]]</f>
        <v>2.2800311891999998</v>
      </c>
      <c r="M617" s="21">
        <v>100</v>
      </c>
      <c r="N617" s="5" t="s">
        <v>214</v>
      </c>
      <c r="O617" s="2" t="s">
        <v>11</v>
      </c>
      <c r="P617" s="2" t="s">
        <v>215</v>
      </c>
      <c r="Q617" s="2" t="s">
        <v>26</v>
      </c>
      <c r="R617" s="2" t="s">
        <v>27</v>
      </c>
      <c r="S617" s="2">
        <v>12</v>
      </c>
      <c r="T617" s="2" t="s">
        <v>28</v>
      </c>
      <c r="U617" s="6">
        <v>266.166</v>
      </c>
      <c r="V617" s="30">
        <f>(VLOOKUP(E617,Table1[#All],4,FALSE)*VLOOKUP(E617,Table1[[#All],[Type TRANSPORT]:[% répartition segment 1]],2,FALSE)+VLOOKUP(E617,Tableau2[#All],4,FALSE)*VLOOKUP(E617,Tableau2[[#All],[Type TRANSPORT]:[% répartition segment 2]],2,FALSE))*U617*C617/1000</f>
        <v>2.2800311891999998</v>
      </c>
    </row>
    <row r="618" spans="1:22" x14ac:dyDescent="0.3">
      <c r="A618" s="2">
        <v>1470076</v>
      </c>
      <c r="B618" s="12">
        <f>+VLOOKUP(Indicateur[[#This Row],[Numero OT]],[1]Raw_data!$D:$E,2,FALSE)</f>
        <v>44613</v>
      </c>
      <c r="C618" s="2">
        <v>90</v>
      </c>
      <c r="D618" s="2">
        <f t="shared" si="9"/>
        <v>0.09</v>
      </c>
      <c r="E618" s="2" t="s">
        <v>19</v>
      </c>
      <c r="F618" s="3">
        <f>+VLOOKUP(E618,Table1[#All],4,FALSE)</f>
        <v>0.16</v>
      </c>
      <c r="G618" s="3">
        <f>+VLOOKUP(E618,Tableau2[#All],4,FALSE)</f>
        <v>6.7400000000000002E-2</v>
      </c>
      <c r="H618" s="4">
        <f>VLOOKUP(E618,Table1[[#All],[Type TRANSPORT]:[% répartition segment 1]],2,FALSE)</f>
        <v>0.3</v>
      </c>
      <c r="I618" s="4">
        <f>VLOOKUP(E618,Tableau2[[#All],[Type TRANSPORT]:[% répartition segment 2]],2,FALSE)</f>
        <v>0.7</v>
      </c>
      <c r="J618" s="20">
        <f>Indicateur[[#This Row],[% rep S1]]*Indicateur[[#This Row],[Taux segement 1]]*Indicateur[[#This Row],[Poids T]]*Indicateur[[#This Row],[Distance en KM]]</f>
        <v>1.0748030399999999</v>
      </c>
      <c r="K618" s="20">
        <f>+Indicateur[[#This Row],[% rep S2]]*Indicateur[[#This Row],[Taux Segement 2]]*Indicateur[[#This Row],[Poids T]]*Indicateur[[#This Row],[Distance en KM]]</f>
        <v>1.0564418213999998</v>
      </c>
      <c r="L618" s="20">
        <f>+Indicateur[[#This Row],[Bilan CO2 S2]]+Indicateur[[#This Row],[Bilan CO2 S1]]</f>
        <v>2.1312448613999999</v>
      </c>
      <c r="M618" s="21">
        <v>100</v>
      </c>
      <c r="N618" s="5" t="s">
        <v>214</v>
      </c>
      <c r="O618" s="2" t="s">
        <v>11</v>
      </c>
      <c r="P618" s="2" t="s">
        <v>215</v>
      </c>
      <c r="Q618" s="2" t="s">
        <v>148</v>
      </c>
      <c r="R618" s="2" t="s">
        <v>126</v>
      </c>
      <c r="S618" s="2">
        <v>12</v>
      </c>
      <c r="T618" s="2" t="s">
        <v>149</v>
      </c>
      <c r="U618" s="6">
        <v>248.797</v>
      </c>
      <c r="V618" s="30">
        <f>(VLOOKUP(E618,Table1[#All],4,FALSE)*VLOOKUP(E618,Table1[[#All],[Type TRANSPORT]:[% répartition segment 1]],2,FALSE)+VLOOKUP(E618,Tableau2[#All],4,FALSE)*VLOOKUP(E618,Tableau2[[#All],[Type TRANSPORT]:[% répartition segment 2]],2,FALSE))*U618*C618/1000</f>
        <v>2.1312448613999999</v>
      </c>
    </row>
    <row r="619" spans="1:22" x14ac:dyDescent="0.3">
      <c r="A619" s="2">
        <v>1470074</v>
      </c>
      <c r="B619" s="12">
        <f>+VLOOKUP(Indicateur[[#This Row],[Numero OT]],[1]Raw_data!$D:$E,2,FALSE)</f>
        <v>44613</v>
      </c>
      <c r="C619" s="2">
        <v>170</v>
      </c>
      <c r="D619" s="2">
        <f t="shared" si="9"/>
        <v>0.17</v>
      </c>
      <c r="E619" s="2" t="s">
        <v>19</v>
      </c>
      <c r="F619" s="3">
        <f>+VLOOKUP(E619,Table1[#All],4,FALSE)</f>
        <v>0.16</v>
      </c>
      <c r="G619" s="3">
        <f>+VLOOKUP(E619,Tableau2[#All],4,FALSE)</f>
        <v>6.7400000000000002E-2</v>
      </c>
      <c r="H619" s="4">
        <f>VLOOKUP(E619,Table1[[#All],[Type TRANSPORT]:[% répartition segment 1]],2,FALSE)</f>
        <v>0.3</v>
      </c>
      <c r="I619" s="4">
        <f>VLOOKUP(E619,Tableau2[[#All],[Type TRANSPORT]:[% répartition segment 2]],2,FALSE)</f>
        <v>0.7</v>
      </c>
      <c r="J619" s="20">
        <f>Indicateur[[#This Row],[% rep S1]]*Indicateur[[#This Row],[Taux segement 1]]*Indicateur[[#This Row],[Poids T]]*Indicateur[[#This Row],[Distance en KM]]</f>
        <v>4.2089116799999999</v>
      </c>
      <c r="K619" s="20">
        <f>+Indicateur[[#This Row],[% rep S2]]*Indicateur[[#This Row],[Taux Segement 2]]*Indicateur[[#This Row],[Poids T]]*Indicateur[[#This Row],[Distance en KM]]</f>
        <v>4.1370094388000007</v>
      </c>
      <c r="L619" s="20">
        <f>+Indicateur[[#This Row],[Bilan CO2 S2]]+Indicateur[[#This Row],[Bilan CO2 S1]]</f>
        <v>8.3459211187999998</v>
      </c>
      <c r="M619" s="21">
        <v>182</v>
      </c>
      <c r="N619" s="5" t="s">
        <v>214</v>
      </c>
      <c r="O619" s="2" t="s">
        <v>11</v>
      </c>
      <c r="P619" s="2" t="s">
        <v>215</v>
      </c>
      <c r="Q619" s="2" t="s">
        <v>153</v>
      </c>
      <c r="R619" s="2" t="s">
        <v>154</v>
      </c>
      <c r="S619" s="2">
        <v>15</v>
      </c>
      <c r="T619" s="2" t="s">
        <v>155</v>
      </c>
      <c r="U619" s="6">
        <v>515.798</v>
      </c>
      <c r="V619" s="30">
        <f>(VLOOKUP(E619,Table1[#All],4,FALSE)*VLOOKUP(E619,Table1[[#All],[Type TRANSPORT]:[% répartition segment 1]],2,FALSE)+VLOOKUP(E619,Tableau2[#All],4,FALSE)*VLOOKUP(E619,Tableau2[[#All],[Type TRANSPORT]:[% répartition segment 2]],2,FALSE))*U619*C619/1000</f>
        <v>8.3459211187999998</v>
      </c>
    </row>
    <row r="620" spans="1:22" x14ac:dyDescent="0.3">
      <c r="A620" s="2">
        <v>1470078</v>
      </c>
      <c r="B620" s="12">
        <f>+VLOOKUP(Indicateur[[#This Row],[Numero OT]],[1]Raw_data!$D:$E,2,FALSE)</f>
        <v>44613</v>
      </c>
      <c r="C620" s="2">
        <v>340</v>
      </c>
      <c r="D620" s="2">
        <f t="shared" si="9"/>
        <v>0.34</v>
      </c>
      <c r="E620" s="2" t="s">
        <v>6</v>
      </c>
      <c r="F620" s="3">
        <f>+VLOOKUP(E620,Table1[#All],4,FALSE)</f>
        <v>0.16</v>
      </c>
      <c r="G620" s="3">
        <f>+VLOOKUP(E620,Tableau2[#All],4,FALSE)</f>
        <v>6.7400000000000002E-2</v>
      </c>
      <c r="H620" s="4">
        <f>VLOOKUP(E620,Table1[[#All],[Type TRANSPORT]:[% répartition segment 1]],2,FALSE)</f>
        <v>0.3</v>
      </c>
      <c r="I620" s="4">
        <f>VLOOKUP(E620,Tableau2[[#All],[Type TRANSPORT]:[% répartition segment 2]],2,FALSE)</f>
        <v>0.7</v>
      </c>
      <c r="J620" s="20">
        <f>Indicateur[[#This Row],[% rep S1]]*Indicateur[[#This Row],[Taux segement 1]]*Indicateur[[#This Row],[Poids T]]*Indicateur[[#This Row],[Distance en KM]]</f>
        <v>12.084062400000002</v>
      </c>
      <c r="K620" s="20">
        <f>+Indicateur[[#This Row],[% rep S2]]*Indicateur[[#This Row],[Taux Segement 2]]*Indicateur[[#This Row],[Poids T]]*Indicateur[[#This Row],[Distance en KM]]</f>
        <v>11.877626334000002</v>
      </c>
      <c r="L620" s="20">
        <f>+Indicateur[[#This Row],[Bilan CO2 S2]]+Indicateur[[#This Row],[Bilan CO2 S1]]</f>
        <v>23.961688734000006</v>
      </c>
      <c r="M620" s="21">
        <v>285</v>
      </c>
      <c r="N620" s="5" t="s">
        <v>214</v>
      </c>
      <c r="O620" s="2" t="s">
        <v>11</v>
      </c>
      <c r="P620" s="2" t="s">
        <v>215</v>
      </c>
      <c r="Q620" s="2" t="s">
        <v>216</v>
      </c>
      <c r="R620" s="2" t="s">
        <v>8</v>
      </c>
      <c r="S620" s="2">
        <v>14</v>
      </c>
      <c r="T620" s="2" t="s">
        <v>217</v>
      </c>
      <c r="U620" s="6">
        <v>740.44500000000005</v>
      </c>
      <c r="V620" s="30">
        <f>(VLOOKUP(E620,Table1[#All],4,FALSE)*VLOOKUP(E620,Table1[[#All],[Type TRANSPORT]:[% répartition segment 1]],2,FALSE)+VLOOKUP(E620,Tableau2[#All],4,FALSE)*VLOOKUP(E620,Tableau2[[#All],[Type TRANSPORT]:[% répartition segment 2]],2,FALSE))*U620*C620/1000</f>
        <v>23.961688734000003</v>
      </c>
    </row>
    <row r="621" spans="1:22" x14ac:dyDescent="0.3">
      <c r="A621" s="2">
        <v>1468214</v>
      </c>
      <c r="B621" s="12">
        <f>+VLOOKUP(Indicateur[[#This Row],[Numero OT]],[1]Raw_data!$D:$E,2,FALSE)</f>
        <v>44613</v>
      </c>
      <c r="C621" s="2">
        <v>100</v>
      </c>
      <c r="D621" s="2">
        <f t="shared" si="9"/>
        <v>0.1</v>
      </c>
      <c r="E621" s="2" t="s">
        <v>19</v>
      </c>
      <c r="F621" s="3">
        <f>+VLOOKUP(E621,Table1[#All],4,FALSE)</f>
        <v>0.16</v>
      </c>
      <c r="G621" s="3">
        <f>+VLOOKUP(E621,Tableau2[#All],4,FALSE)</f>
        <v>6.7400000000000002E-2</v>
      </c>
      <c r="H621" s="4">
        <f>VLOOKUP(E621,Table1[[#All],[Type TRANSPORT]:[% répartition segment 1]],2,FALSE)</f>
        <v>0.3</v>
      </c>
      <c r="I621" s="4">
        <f>VLOOKUP(E621,Tableau2[[#All],[Type TRANSPORT]:[% répartition segment 2]],2,FALSE)</f>
        <v>0.7</v>
      </c>
      <c r="J621" s="20">
        <f>Indicateur[[#This Row],[% rep S1]]*Indicateur[[#This Row],[Taux segement 1]]*Indicateur[[#This Row],[Poids T]]*Indicateur[[#This Row],[Distance en KM]]</f>
        <v>0.25079520000000005</v>
      </c>
      <c r="K621" s="20">
        <f>+Indicateur[[#This Row],[% rep S2]]*Indicateur[[#This Row],[Taux Segement 2]]*Indicateur[[#This Row],[Poids T]]*Indicateur[[#This Row],[Distance en KM]]</f>
        <v>0.24651078200000001</v>
      </c>
      <c r="L621" s="20">
        <f>+Indicateur[[#This Row],[Bilan CO2 S2]]+Indicateur[[#This Row],[Bilan CO2 S1]]</f>
        <v>0.49730598200000009</v>
      </c>
      <c r="M621" s="21">
        <v>110</v>
      </c>
      <c r="N621" s="5" t="s">
        <v>409</v>
      </c>
      <c r="O621" s="2" t="s">
        <v>99</v>
      </c>
      <c r="P621" s="2" t="s">
        <v>410</v>
      </c>
      <c r="Q621" s="2" t="s">
        <v>10</v>
      </c>
      <c r="R621" s="2" t="s">
        <v>11</v>
      </c>
      <c r="S621" s="2">
        <v>12</v>
      </c>
      <c r="T621" s="2" t="s">
        <v>12</v>
      </c>
      <c r="U621" s="6">
        <v>52.249000000000002</v>
      </c>
      <c r="V621" s="30">
        <f>(VLOOKUP(E621,Table1[#All],4,FALSE)*VLOOKUP(E621,Table1[[#All],[Type TRANSPORT]:[% répartition segment 1]],2,FALSE)+VLOOKUP(E621,Tableau2[#All],4,FALSE)*VLOOKUP(E621,Tableau2[[#All],[Type TRANSPORT]:[% répartition segment 2]],2,FALSE))*U621*C621/1000</f>
        <v>0.49730598200000004</v>
      </c>
    </row>
    <row r="622" spans="1:22" x14ac:dyDescent="0.3">
      <c r="A622" s="2">
        <v>1470079</v>
      </c>
      <c r="B622" s="12">
        <f>+VLOOKUP(Indicateur[[#This Row],[Numero OT]],[1]Raw_data!$D:$E,2,FALSE)</f>
        <v>44613</v>
      </c>
      <c r="C622" s="2">
        <v>210</v>
      </c>
      <c r="D622" s="2">
        <f t="shared" si="9"/>
        <v>0.21</v>
      </c>
      <c r="E622" s="2" t="s">
        <v>13</v>
      </c>
      <c r="F622" s="3">
        <f>+VLOOKUP(E622,Table1[#All],4,FALSE)</f>
        <v>0.24099999999999999</v>
      </c>
      <c r="G622" s="3">
        <v>0.24099999999999999</v>
      </c>
      <c r="H622" s="4">
        <f>VLOOKUP(E622,Table1[[#All],[Type TRANSPORT]:[% répartition segment 1]],2,FALSE)</f>
        <v>1</v>
      </c>
      <c r="I622" s="4">
        <f>VLOOKUP(E622,Tableau2[[#All],[Type TRANSPORT]:[% répartition segment 2]],2,FALSE)</f>
        <v>0</v>
      </c>
      <c r="J622" s="20">
        <f>Indicateur[[#This Row],[% rep S1]]*Indicateur[[#This Row],[Taux segement 1]]*Indicateur[[#This Row],[Poids T]]*Indicateur[[#This Row],[Distance en KM]]</f>
        <v>1.7250924599999997</v>
      </c>
      <c r="K622" s="20">
        <f>+Indicateur[[#This Row],[% rep S2]]*Indicateur[[#This Row],[Taux Segement 2]]*Indicateur[[#This Row],[Poids T]]*Indicateur[[#This Row],[Distance en KM]]</f>
        <v>0</v>
      </c>
      <c r="L622" s="20">
        <f>+Indicateur[[#This Row],[Bilan CO2 S2]]+Indicateur[[#This Row],[Bilan CO2 S1]]</f>
        <v>1.7250924599999997</v>
      </c>
      <c r="M622" s="21">
        <v>100</v>
      </c>
      <c r="N622" s="5" t="s">
        <v>214</v>
      </c>
      <c r="O622" s="2" t="s">
        <v>11</v>
      </c>
      <c r="P622" s="2" t="s">
        <v>215</v>
      </c>
      <c r="Q622" s="2" t="s">
        <v>135</v>
      </c>
      <c r="R622" s="2" t="s">
        <v>136</v>
      </c>
      <c r="S622" s="2">
        <v>20</v>
      </c>
      <c r="T622" s="2" t="s">
        <v>137</v>
      </c>
      <c r="U622" s="6">
        <v>34.085999999999999</v>
      </c>
      <c r="V622" s="30">
        <f>(VLOOKUP(E622,Table1[#All],4,FALSE)*VLOOKUP(E622,Table1[[#All],[Type TRANSPORT]:[% répartition segment 1]],2,FALSE)+VLOOKUP(E622,Tableau2[#All],4,FALSE)*VLOOKUP(E622,Tableau2[[#All],[Type TRANSPORT]:[% répartition segment 2]],2,FALSE))*U622*C622/1000</f>
        <v>1.7250924599999999</v>
      </c>
    </row>
    <row r="623" spans="1:22" x14ac:dyDescent="0.3">
      <c r="A623" s="2">
        <v>1469906</v>
      </c>
      <c r="B623" s="12">
        <f>+VLOOKUP(Indicateur[[#This Row],[Numero OT]],[1]Raw_data!$D:$E,2,FALSE)</f>
        <v>44614</v>
      </c>
      <c r="C623" s="2">
        <v>300</v>
      </c>
      <c r="D623" s="2">
        <f t="shared" si="9"/>
        <v>0.3</v>
      </c>
      <c r="E623" s="2" t="s">
        <v>6</v>
      </c>
      <c r="F623" s="3">
        <f>+VLOOKUP(E623,Table1[#All],4,FALSE)</f>
        <v>0.16</v>
      </c>
      <c r="G623" s="3">
        <f>+VLOOKUP(E623,Tableau2[#All],4,FALSE)</f>
        <v>6.7400000000000002E-2</v>
      </c>
      <c r="H623" s="4">
        <f>VLOOKUP(E623,Table1[[#All],[Type TRANSPORT]:[% répartition segment 1]],2,FALSE)</f>
        <v>0.3</v>
      </c>
      <c r="I623" s="4">
        <f>VLOOKUP(E623,Tableau2[[#All],[Type TRANSPORT]:[% répartition segment 2]],2,FALSE)</f>
        <v>0.7</v>
      </c>
      <c r="J623" s="20">
        <f>Indicateur[[#This Row],[% rep S1]]*Indicateur[[#This Row],[Taux segement 1]]*Indicateur[[#This Row],[Poids T]]*Indicateur[[#This Row],[Distance en KM]]</f>
        <v>5.4804383999999997</v>
      </c>
      <c r="K623" s="20">
        <f>+Indicateur[[#This Row],[% rep S2]]*Indicateur[[#This Row],[Taux Segement 2]]*Indicateur[[#This Row],[Poids T]]*Indicateur[[#This Row],[Distance en KM]]</f>
        <v>5.386814244</v>
      </c>
      <c r="L623" s="20">
        <f>+Indicateur[[#This Row],[Bilan CO2 S2]]+Indicateur[[#This Row],[Bilan CO2 S1]]</f>
        <v>10.867252644000001</v>
      </c>
      <c r="M623" s="21">
        <v>200</v>
      </c>
      <c r="N623" s="5" t="s">
        <v>60</v>
      </c>
      <c r="O623" s="2" t="s">
        <v>61</v>
      </c>
      <c r="P623" s="2" t="s">
        <v>62</v>
      </c>
      <c r="Q623" s="2" t="s">
        <v>10</v>
      </c>
      <c r="R623" s="2" t="s">
        <v>11</v>
      </c>
      <c r="S623" s="2">
        <v>12</v>
      </c>
      <c r="T623" s="2" t="s">
        <v>12</v>
      </c>
      <c r="U623" s="6">
        <v>380.58600000000001</v>
      </c>
      <c r="V623" s="30">
        <f>(VLOOKUP(E623,Table1[#All],4,FALSE)*VLOOKUP(E623,Table1[[#All],[Type TRANSPORT]:[% répartition segment 1]],2,FALSE)+VLOOKUP(E623,Tableau2[#All],4,FALSE)*VLOOKUP(E623,Tableau2[[#All],[Type TRANSPORT]:[% répartition segment 2]],2,FALSE))*U623*C623/1000</f>
        <v>10.867252644000001</v>
      </c>
    </row>
    <row r="624" spans="1:22" x14ac:dyDescent="0.3">
      <c r="A624" s="2">
        <v>1470000</v>
      </c>
      <c r="B624" s="12">
        <f>+VLOOKUP(Indicateur[[#This Row],[Numero OT]],[1]Raw_data!$D:$E,2,FALSE)</f>
        <v>44614</v>
      </c>
      <c r="C624" s="2">
        <v>300</v>
      </c>
      <c r="D624" s="2">
        <f t="shared" si="9"/>
        <v>0.3</v>
      </c>
      <c r="E624" s="2" t="s">
        <v>19</v>
      </c>
      <c r="F624" s="3">
        <f>+VLOOKUP(E624,Table1[#All],4,FALSE)</f>
        <v>0.16</v>
      </c>
      <c r="G624" s="3">
        <f>+VLOOKUP(E624,Tableau2[#All],4,FALSE)</f>
        <v>6.7400000000000002E-2</v>
      </c>
      <c r="H624" s="4">
        <f>VLOOKUP(E624,Table1[[#All],[Type TRANSPORT]:[% répartition segment 1]],2,FALSE)</f>
        <v>0.3</v>
      </c>
      <c r="I624" s="4">
        <f>VLOOKUP(E624,Tableau2[[#All],[Type TRANSPORT]:[% répartition segment 2]],2,FALSE)</f>
        <v>0.7</v>
      </c>
      <c r="J624" s="20">
        <f>Indicateur[[#This Row],[% rep S1]]*Indicateur[[#This Row],[Taux segement 1]]*Indicateur[[#This Row],[Poids T]]*Indicateur[[#This Row],[Distance en KM]]</f>
        <v>7.7786639999999991</v>
      </c>
      <c r="K624" s="20">
        <f>+Indicateur[[#This Row],[% rep S2]]*Indicateur[[#This Row],[Taux Segement 2]]*Indicateur[[#This Row],[Poids T]]*Indicateur[[#This Row],[Distance en KM]]</f>
        <v>7.6457784899999988</v>
      </c>
      <c r="L624" s="20">
        <f>+Indicateur[[#This Row],[Bilan CO2 S2]]+Indicateur[[#This Row],[Bilan CO2 S1]]</f>
        <v>15.424442489999997</v>
      </c>
      <c r="M624" s="21">
        <v>200</v>
      </c>
      <c r="N624" s="5" t="s">
        <v>175</v>
      </c>
      <c r="O624" s="2" t="s">
        <v>154</v>
      </c>
      <c r="P624" s="2" t="s">
        <v>174</v>
      </c>
      <c r="Q624" s="2" t="s">
        <v>26</v>
      </c>
      <c r="R624" s="2" t="s">
        <v>27</v>
      </c>
      <c r="S624" s="2">
        <v>12</v>
      </c>
      <c r="T624" s="2" t="s">
        <v>28</v>
      </c>
      <c r="U624" s="6">
        <v>540.18499999999995</v>
      </c>
      <c r="V624" s="30">
        <f>(VLOOKUP(E624,Table1[#All],4,FALSE)*VLOOKUP(E624,Table1[[#All],[Type TRANSPORT]:[% répartition segment 1]],2,FALSE)+VLOOKUP(E624,Tableau2[#All],4,FALSE)*VLOOKUP(E624,Tableau2[[#All],[Type TRANSPORT]:[% répartition segment 2]],2,FALSE))*U624*C624/1000</f>
        <v>15.424442489999999</v>
      </c>
    </row>
    <row r="625" spans="1:22" x14ac:dyDescent="0.3">
      <c r="A625" s="2">
        <v>1471644</v>
      </c>
      <c r="B625" s="12">
        <f>+VLOOKUP(Indicateur[[#This Row],[Numero OT]],[1]Raw_data!$D:$E,2,FALSE)</f>
        <v>44615</v>
      </c>
      <c r="C625" s="2">
        <v>150</v>
      </c>
      <c r="D625" s="2">
        <f t="shared" si="9"/>
        <v>0.15</v>
      </c>
      <c r="E625" s="2" t="s">
        <v>19</v>
      </c>
      <c r="F625" s="3">
        <f>+VLOOKUP(E625,Table1[#All],4,FALSE)</f>
        <v>0.16</v>
      </c>
      <c r="G625" s="3">
        <f>+VLOOKUP(E625,Tableau2[#All],4,FALSE)</f>
        <v>6.7400000000000002E-2</v>
      </c>
      <c r="H625" s="4">
        <f>VLOOKUP(E625,Table1[[#All],[Type TRANSPORT]:[% répartition segment 1]],2,FALSE)</f>
        <v>0.3</v>
      </c>
      <c r="I625" s="4">
        <f>VLOOKUP(E625,Tableau2[[#All],[Type TRANSPORT]:[% répartition segment 2]],2,FALSE)</f>
        <v>0.7</v>
      </c>
      <c r="J625" s="20">
        <f>Indicateur[[#This Row],[% rep S1]]*Indicateur[[#This Row],[Taux segement 1]]*Indicateur[[#This Row],[Poids T]]*Indicateur[[#This Row],[Distance en KM]]</f>
        <v>2.0026439999999996</v>
      </c>
      <c r="K625" s="20">
        <f>+Indicateur[[#This Row],[% rep S2]]*Indicateur[[#This Row],[Taux Segement 2]]*Indicateur[[#This Row],[Poids T]]*Indicateur[[#This Row],[Distance en KM]]</f>
        <v>1.9684321649999998</v>
      </c>
      <c r="L625" s="20">
        <f>+Indicateur[[#This Row],[Bilan CO2 S2]]+Indicateur[[#This Row],[Bilan CO2 S1]]</f>
        <v>3.9710761649999995</v>
      </c>
      <c r="M625" s="21">
        <v>158</v>
      </c>
      <c r="N625" s="5" t="s">
        <v>23</v>
      </c>
      <c r="O625" s="2" t="s">
        <v>24</v>
      </c>
      <c r="P625" s="2" t="s">
        <v>25</v>
      </c>
      <c r="Q625" s="2" t="s">
        <v>10</v>
      </c>
      <c r="R625" s="2" t="s">
        <v>11</v>
      </c>
      <c r="S625" s="2">
        <v>12</v>
      </c>
      <c r="T625" s="2" t="s">
        <v>12</v>
      </c>
      <c r="U625" s="6">
        <v>278.14499999999998</v>
      </c>
      <c r="V625" s="30">
        <f>(VLOOKUP(E625,Table1[#All],4,FALSE)*VLOOKUP(E625,Table1[[#All],[Type TRANSPORT]:[% répartition segment 1]],2,FALSE)+VLOOKUP(E625,Tableau2[#All],4,FALSE)*VLOOKUP(E625,Tableau2[[#All],[Type TRANSPORT]:[% répartition segment 2]],2,FALSE))*U625*C625/1000</f>
        <v>3.9710761649999995</v>
      </c>
    </row>
    <row r="626" spans="1:22" x14ac:dyDescent="0.3">
      <c r="A626" s="2">
        <v>1469982</v>
      </c>
      <c r="B626" s="12">
        <f>+VLOOKUP(Indicateur[[#This Row],[Numero OT]],[1]Raw_data!$D:$E,2,FALSE)</f>
        <v>44615</v>
      </c>
      <c r="C626" s="2">
        <v>1500</v>
      </c>
      <c r="D626" s="2">
        <f t="shared" si="9"/>
        <v>1.5</v>
      </c>
      <c r="E626" s="2" t="s">
        <v>19</v>
      </c>
      <c r="F626" s="3">
        <f>+VLOOKUP(E626,Table1[#All],4,FALSE)</f>
        <v>0.16</v>
      </c>
      <c r="G626" s="3">
        <f>+VLOOKUP(E626,Tableau2[#All],4,FALSE)</f>
        <v>6.7400000000000002E-2</v>
      </c>
      <c r="H626" s="4">
        <f>VLOOKUP(E626,Table1[[#All],[Type TRANSPORT]:[% répartition segment 1]],2,FALSE)</f>
        <v>0.3</v>
      </c>
      <c r="I626" s="4">
        <f>VLOOKUP(E626,Tableau2[[#All],[Type TRANSPORT]:[% répartition segment 2]],2,FALSE)</f>
        <v>0.7</v>
      </c>
      <c r="J626" s="20">
        <f>Indicateur[[#This Row],[% rep S1]]*Indicateur[[#This Row],[Taux segement 1]]*Indicateur[[#This Row],[Poids T]]*Indicateur[[#This Row],[Distance en KM]]</f>
        <v>17.822952000000001</v>
      </c>
      <c r="K626" s="20">
        <f>+Indicateur[[#This Row],[% rep S2]]*Indicateur[[#This Row],[Taux Segement 2]]*Indicateur[[#This Row],[Poids T]]*Indicateur[[#This Row],[Distance en KM]]</f>
        <v>17.518476570000001</v>
      </c>
      <c r="L626" s="20">
        <f>+Indicateur[[#This Row],[Bilan CO2 S2]]+Indicateur[[#This Row],[Bilan CO2 S1]]</f>
        <v>35.341428570000005</v>
      </c>
      <c r="M626" s="21">
        <v>371</v>
      </c>
      <c r="N626" s="5" t="s">
        <v>146</v>
      </c>
      <c r="O626" s="2" t="s">
        <v>30</v>
      </c>
      <c r="P626" s="2" t="s">
        <v>147</v>
      </c>
      <c r="Q626" s="2" t="s">
        <v>10</v>
      </c>
      <c r="R626" s="2" t="s">
        <v>11</v>
      </c>
      <c r="S626" s="2">
        <v>12</v>
      </c>
      <c r="T626" s="2" t="s">
        <v>12</v>
      </c>
      <c r="U626" s="6">
        <v>247.541</v>
      </c>
      <c r="V626" s="30">
        <f>(VLOOKUP(E626,Table1[#All],4,FALSE)*VLOOKUP(E626,Table1[[#All],[Type TRANSPORT]:[% répartition segment 1]],2,FALSE)+VLOOKUP(E626,Tableau2[#All],4,FALSE)*VLOOKUP(E626,Tableau2[[#All],[Type TRANSPORT]:[% répartition segment 2]],2,FALSE))*U626*C626/1000</f>
        <v>35.341428569999998</v>
      </c>
    </row>
    <row r="627" spans="1:22" x14ac:dyDescent="0.3">
      <c r="A627" s="2">
        <v>1471171</v>
      </c>
      <c r="B627" s="12">
        <f>+VLOOKUP(Indicateur[[#This Row],[Numero OT]],[1]Raw_data!$D:$E,2,FALSE)</f>
        <v>44615</v>
      </c>
      <c r="C627" s="2">
        <v>200</v>
      </c>
      <c r="D627" s="2">
        <f t="shared" si="9"/>
        <v>0.2</v>
      </c>
      <c r="E627" s="2" t="s">
        <v>330</v>
      </c>
      <c r="F627" s="3">
        <f>+VLOOKUP(E627,Table1[#All],4,FALSE)</f>
        <v>0.16</v>
      </c>
      <c r="G627" s="3">
        <v>0.24099999999999999</v>
      </c>
      <c r="H627" s="4">
        <f>VLOOKUP(E627,Table1[[#All],[Type TRANSPORT]:[% répartition segment 1]],2,FALSE)</f>
        <v>1</v>
      </c>
      <c r="I627" s="4">
        <f>VLOOKUP(E627,Tableau2[[#All],[Type TRANSPORT]:[% répartition segment 2]],2,FALSE)</f>
        <v>0</v>
      </c>
      <c r="J627" s="20">
        <f>Indicateur[[#This Row],[% rep S1]]*Indicateur[[#This Row],[Taux segement 1]]*Indicateur[[#This Row],[Poids T]]*Indicateur[[#This Row],[Distance en KM]]</f>
        <v>1.7272320000000001</v>
      </c>
      <c r="K627" s="20">
        <f>+Indicateur[[#This Row],[% rep S2]]*Indicateur[[#This Row],[Taux Segement 2]]*Indicateur[[#This Row],[Poids T]]*Indicateur[[#This Row],[Distance en KM]]</f>
        <v>0</v>
      </c>
      <c r="L627" s="20">
        <f>+Indicateur[[#This Row],[Bilan CO2 S2]]+Indicateur[[#This Row],[Bilan CO2 S1]]</f>
        <v>1.7272320000000001</v>
      </c>
      <c r="M627" s="21">
        <v>90</v>
      </c>
      <c r="N627" s="5" t="s">
        <v>214</v>
      </c>
      <c r="O627" s="2" t="s">
        <v>11</v>
      </c>
      <c r="P627" s="2" t="s">
        <v>215</v>
      </c>
      <c r="Q627" s="2" t="s">
        <v>92</v>
      </c>
      <c r="R627" s="2" t="s">
        <v>93</v>
      </c>
      <c r="S627" s="2">
        <v>17</v>
      </c>
      <c r="T627" s="2" t="s">
        <v>94</v>
      </c>
      <c r="U627" s="6">
        <v>53.975999999999999</v>
      </c>
      <c r="V627" s="30">
        <f>(VLOOKUP(E627,Table1[#All],4,FALSE)*VLOOKUP(E627,Table1[[#All],[Type TRANSPORT]:[% répartition segment 1]],2,FALSE)+VLOOKUP(E627,Tableau2[#All],4,FALSE)*VLOOKUP(E627,Tableau2[[#All],[Type TRANSPORT]:[% répartition segment 2]],2,FALSE))*U627*C627/1000</f>
        <v>1.7272319999999999</v>
      </c>
    </row>
    <row r="628" spans="1:22" x14ac:dyDescent="0.3">
      <c r="A628" s="2">
        <v>1470336</v>
      </c>
      <c r="B628" s="12">
        <f>+VLOOKUP(Indicateur[[#This Row],[Numero OT]],[1]Raw_data!$D:$E,2,FALSE)</f>
        <v>44615</v>
      </c>
      <c r="C628" s="2">
        <v>300</v>
      </c>
      <c r="D628" s="2">
        <f t="shared" si="9"/>
        <v>0.3</v>
      </c>
      <c r="E628" s="2" t="s">
        <v>13</v>
      </c>
      <c r="F628" s="3">
        <f>+VLOOKUP(E628,Table1[#All],4,FALSE)</f>
        <v>0.24099999999999999</v>
      </c>
      <c r="G628" s="3">
        <v>0.24099999999999999</v>
      </c>
      <c r="H628" s="4">
        <f>VLOOKUP(E628,Table1[[#All],[Type TRANSPORT]:[% répartition segment 1]],2,FALSE)</f>
        <v>1</v>
      </c>
      <c r="I628" s="4">
        <f>VLOOKUP(E628,Tableau2[[#All],[Type TRANSPORT]:[% répartition segment 2]],2,FALSE)</f>
        <v>0</v>
      </c>
      <c r="J628" s="20">
        <f>Indicateur[[#This Row],[% rep S1]]*Indicateur[[#This Row],[Taux segement 1]]*Indicateur[[#This Row],[Poids T]]*Indicateur[[#This Row],[Distance en KM]]</f>
        <v>2.4575492999999997</v>
      </c>
      <c r="K628" s="20">
        <f>+Indicateur[[#This Row],[% rep S2]]*Indicateur[[#This Row],[Taux Segement 2]]*Indicateur[[#This Row],[Poids T]]*Indicateur[[#This Row],[Distance en KM]]</f>
        <v>0</v>
      </c>
      <c r="L628" s="20">
        <f>+Indicateur[[#This Row],[Bilan CO2 S2]]+Indicateur[[#This Row],[Bilan CO2 S1]]</f>
        <v>2.4575492999999997</v>
      </c>
      <c r="M628" s="21">
        <v>80</v>
      </c>
      <c r="N628" s="5" t="s">
        <v>422</v>
      </c>
      <c r="O628" s="2" t="s">
        <v>136</v>
      </c>
      <c r="P628" s="2" t="s">
        <v>423</v>
      </c>
      <c r="Q628" s="2" t="s">
        <v>10</v>
      </c>
      <c r="R628" s="2" t="s">
        <v>11</v>
      </c>
      <c r="S628" s="2">
        <v>12</v>
      </c>
      <c r="T628" s="2" t="s">
        <v>12</v>
      </c>
      <c r="U628" s="6">
        <v>33.991</v>
      </c>
      <c r="V628" s="30">
        <f>(VLOOKUP(E628,Table1[#All],4,FALSE)*VLOOKUP(E628,Table1[[#All],[Type TRANSPORT]:[% répartition segment 1]],2,FALSE)+VLOOKUP(E628,Tableau2[#All],4,FALSE)*VLOOKUP(E628,Tableau2[[#All],[Type TRANSPORT]:[% répartition segment 2]],2,FALSE))*U628*C628/1000</f>
        <v>2.4575493000000002</v>
      </c>
    </row>
    <row r="629" spans="1:22" x14ac:dyDescent="0.3">
      <c r="A629" s="2">
        <v>1470226</v>
      </c>
      <c r="B629" s="12">
        <f>+VLOOKUP(Indicateur[[#This Row],[Numero OT]],[1]Raw_data!$D:$E,2,FALSE)</f>
        <v>44616</v>
      </c>
      <c r="C629" s="2">
        <v>300</v>
      </c>
      <c r="D629" s="2">
        <f t="shared" si="9"/>
        <v>0.3</v>
      </c>
      <c r="E629" s="2" t="s">
        <v>6</v>
      </c>
      <c r="F629" s="3">
        <f>+VLOOKUP(E629,Table1[#All],4,FALSE)</f>
        <v>0.16</v>
      </c>
      <c r="G629" s="3">
        <f>+VLOOKUP(E629,Tableau2[#All],4,FALSE)</f>
        <v>6.7400000000000002E-2</v>
      </c>
      <c r="H629" s="4">
        <f>VLOOKUP(E629,Table1[[#All],[Type TRANSPORT]:[% répartition segment 1]],2,FALSE)</f>
        <v>0.3</v>
      </c>
      <c r="I629" s="4">
        <f>VLOOKUP(E629,Tableau2[[#All],[Type TRANSPORT]:[% répartition segment 2]],2,FALSE)</f>
        <v>0.7</v>
      </c>
      <c r="J629" s="20">
        <f>Indicateur[[#This Row],[% rep S1]]*Indicateur[[#This Row],[Taux segement 1]]*Indicateur[[#This Row],[Poids T]]*Indicateur[[#This Row],[Distance en KM]]</f>
        <v>10.657411199999999</v>
      </c>
      <c r="K629" s="20">
        <f>+Indicateur[[#This Row],[% rep S2]]*Indicateur[[#This Row],[Taux Segement 2]]*Indicateur[[#This Row],[Poids T]]*Indicateur[[#This Row],[Distance en KM]]</f>
        <v>10.475347092</v>
      </c>
      <c r="L629" s="20">
        <f>+Indicateur[[#This Row],[Bilan CO2 S2]]+Indicateur[[#This Row],[Bilan CO2 S1]]</f>
        <v>21.132758291999998</v>
      </c>
      <c r="M629" s="21">
        <v>265</v>
      </c>
      <c r="N629" s="5" t="s">
        <v>7</v>
      </c>
      <c r="O629" s="2" t="s">
        <v>8</v>
      </c>
      <c r="P629" s="2" t="s">
        <v>9</v>
      </c>
      <c r="Q629" s="2" t="s">
        <v>10</v>
      </c>
      <c r="R629" s="2" t="s">
        <v>11</v>
      </c>
      <c r="S629" s="2">
        <v>12</v>
      </c>
      <c r="T629" s="2" t="s">
        <v>12</v>
      </c>
      <c r="U629" s="6">
        <v>740.09799999999996</v>
      </c>
      <c r="V629" s="30">
        <f>(VLOOKUP(E629,Table1[#All],4,FALSE)*VLOOKUP(E629,Table1[[#All],[Type TRANSPORT]:[% répartition segment 1]],2,FALSE)+VLOOKUP(E629,Tableau2[#All],4,FALSE)*VLOOKUP(E629,Tableau2[[#All],[Type TRANSPORT]:[% répartition segment 2]],2,FALSE))*U629*C629/1000</f>
        <v>21.132758291999998</v>
      </c>
    </row>
    <row r="630" spans="1:22" x14ac:dyDescent="0.3">
      <c r="A630" s="2">
        <v>1470227</v>
      </c>
      <c r="B630" s="12">
        <f>+VLOOKUP(Indicateur[[#This Row],[Numero OT]],[1]Raw_data!$D:$E,2,FALSE)</f>
        <v>44617</v>
      </c>
      <c r="C630" s="2">
        <v>300</v>
      </c>
      <c r="D630" s="2">
        <f t="shared" si="9"/>
        <v>0.3</v>
      </c>
      <c r="E630" s="2" t="s">
        <v>6</v>
      </c>
      <c r="F630" s="3">
        <f>+VLOOKUP(E630,Table1[#All],4,FALSE)</f>
        <v>0.16</v>
      </c>
      <c r="G630" s="3">
        <f>+VLOOKUP(E630,Tableau2[#All],4,FALSE)</f>
        <v>6.7400000000000002E-2</v>
      </c>
      <c r="H630" s="4">
        <f>VLOOKUP(E630,Table1[[#All],[Type TRANSPORT]:[% répartition segment 1]],2,FALSE)</f>
        <v>0.3</v>
      </c>
      <c r="I630" s="4">
        <f>VLOOKUP(E630,Tableau2[[#All],[Type TRANSPORT]:[% répartition segment 2]],2,FALSE)</f>
        <v>0.7</v>
      </c>
      <c r="J630" s="20">
        <f>Indicateur[[#This Row],[% rep S1]]*Indicateur[[#This Row],[Taux segement 1]]*Indicateur[[#This Row],[Poids T]]*Indicateur[[#This Row],[Distance en KM]]</f>
        <v>10.657411199999999</v>
      </c>
      <c r="K630" s="20">
        <f>+Indicateur[[#This Row],[% rep S2]]*Indicateur[[#This Row],[Taux Segement 2]]*Indicateur[[#This Row],[Poids T]]*Indicateur[[#This Row],[Distance en KM]]</f>
        <v>10.475347092</v>
      </c>
      <c r="L630" s="20">
        <f>+Indicateur[[#This Row],[Bilan CO2 S2]]+Indicateur[[#This Row],[Bilan CO2 S1]]</f>
        <v>21.132758291999998</v>
      </c>
      <c r="M630" s="21">
        <v>175</v>
      </c>
      <c r="N630" s="5" t="s">
        <v>7</v>
      </c>
      <c r="O630" s="2" t="s">
        <v>8</v>
      </c>
      <c r="P630" s="2" t="s">
        <v>9</v>
      </c>
      <c r="Q630" s="2" t="s">
        <v>10</v>
      </c>
      <c r="R630" s="2" t="s">
        <v>11</v>
      </c>
      <c r="S630" s="2">
        <v>12</v>
      </c>
      <c r="T630" s="2" t="s">
        <v>12</v>
      </c>
      <c r="U630" s="6">
        <v>740.09799999999996</v>
      </c>
      <c r="V630" s="30">
        <f>(VLOOKUP(E630,Table1[#All],4,FALSE)*VLOOKUP(E630,Table1[[#All],[Type TRANSPORT]:[% répartition segment 1]],2,FALSE)+VLOOKUP(E630,Tableau2[#All],4,FALSE)*VLOOKUP(E630,Tableau2[[#All],[Type TRANSPORT]:[% répartition segment 2]],2,FALSE))*U630*C630/1000</f>
        <v>21.132758291999998</v>
      </c>
    </row>
    <row r="631" spans="1:22" x14ac:dyDescent="0.3">
      <c r="A631" s="2">
        <v>1471647</v>
      </c>
      <c r="B631" s="12">
        <f>+VLOOKUP(Indicateur[[#This Row],[Numero OT]],[1]Raw_data!$D:$E,2,FALSE)</f>
        <v>44617</v>
      </c>
      <c r="C631" s="2">
        <v>150</v>
      </c>
      <c r="D631" s="2">
        <f t="shared" si="9"/>
        <v>0.15</v>
      </c>
      <c r="E631" s="2" t="s">
        <v>6</v>
      </c>
      <c r="F631" s="3">
        <f>+VLOOKUP(E631,Table1[#All],4,FALSE)</f>
        <v>0.16</v>
      </c>
      <c r="G631" s="3">
        <f>+VLOOKUP(E631,Tableau2[#All],4,FALSE)</f>
        <v>6.7400000000000002E-2</v>
      </c>
      <c r="H631" s="4">
        <f>VLOOKUP(E631,Table1[[#All],[Type TRANSPORT]:[% répartition segment 1]],2,FALSE)</f>
        <v>0.3</v>
      </c>
      <c r="I631" s="4">
        <f>VLOOKUP(E631,Tableau2[[#All],[Type TRANSPORT]:[% répartition segment 2]],2,FALSE)</f>
        <v>0.7</v>
      </c>
      <c r="J631" s="20">
        <f>Indicateur[[#This Row],[% rep S1]]*Indicateur[[#This Row],[Taux segement 1]]*Indicateur[[#This Row],[Poids T]]*Indicateur[[#This Row],[Distance en KM]]</f>
        <v>3.8989871999999997</v>
      </c>
      <c r="K631" s="20">
        <f>+Indicateur[[#This Row],[% rep S2]]*Indicateur[[#This Row],[Taux Segement 2]]*Indicateur[[#This Row],[Poids T]]*Indicateur[[#This Row],[Distance en KM]]</f>
        <v>3.8323795019999998</v>
      </c>
      <c r="L631" s="20">
        <f>+Indicateur[[#This Row],[Bilan CO2 S2]]+Indicateur[[#This Row],[Bilan CO2 S1]]</f>
        <v>7.731366701999999</v>
      </c>
      <c r="M631" s="21">
        <v>196</v>
      </c>
      <c r="N631" s="5" t="s">
        <v>35</v>
      </c>
      <c r="O631" s="2" t="s">
        <v>36</v>
      </c>
      <c r="P631" s="2" t="s">
        <v>37</v>
      </c>
      <c r="Q631" s="2" t="s">
        <v>10</v>
      </c>
      <c r="R631" s="2" t="s">
        <v>11</v>
      </c>
      <c r="S631" s="2">
        <v>12</v>
      </c>
      <c r="T631" s="2" t="s">
        <v>12</v>
      </c>
      <c r="U631" s="6">
        <v>541.52599999999995</v>
      </c>
      <c r="V631" s="30">
        <f>(VLOOKUP(E631,Table1[#All],4,FALSE)*VLOOKUP(E631,Table1[[#All],[Type TRANSPORT]:[% répartition segment 1]],2,FALSE)+VLOOKUP(E631,Tableau2[#All],4,FALSE)*VLOOKUP(E631,Tableau2[[#All],[Type TRANSPORT]:[% répartition segment 2]],2,FALSE))*U631*C631/1000</f>
        <v>7.731366701999999</v>
      </c>
    </row>
    <row r="632" spans="1:22" x14ac:dyDescent="0.3">
      <c r="A632" s="2">
        <v>1471796</v>
      </c>
      <c r="B632" s="12">
        <f>+VLOOKUP(Indicateur[[#This Row],[Numero OT]],[1]Raw_data!$D:$E,2,FALSE)</f>
        <v>44617</v>
      </c>
      <c r="C632" s="2">
        <v>200</v>
      </c>
      <c r="D632" s="2">
        <f t="shared" si="9"/>
        <v>0.2</v>
      </c>
      <c r="E632" s="2" t="s">
        <v>19</v>
      </c>
      <c r="F632" s="3">
        <f>+VLOOKUP(E632,Table1[#All],4,FALSE)</f>
        <v>0.16</v>
      </c>
      <c r="G632" s="3">
        <f>+VLOOKUP(E632,Tableau2[#All],4,FALSE)</f>
        <v>6.7400000000000002E-2</v>
      </c>
      <c r="H632" s="4">
        <f>VLOOKUP(E632,Table1[[#All],[Type TRANSPORT]:[% répartition segment 1]],2,FALSE)</f>
        <v>0.3</v>
      </c>
      <c r="I632" s="4">
        <f>VLOOKUP(E632,Tableau2[[#All],[Type TRANSPORT]:[% répartition segment 2]],2,FALSE)</f>
        <v>0.7</v>
      </c>
      <c r="J632" s="20">
        <f>Indicateur[[#This Row],[% rep S1]]*Indicateur[[#This Row],[Taux segement 1]]*Indicateur[[#This Row],[Poids T]]*Indicateur[[#This Row],[Distance en KM]]</f>
        <v>2.4026688000000003</v>
      </c>
      <c r="K632" s="20">
        <f>+Indicateur[[#This Row],[% rep S2]]*Indicateur[[#This Row],[Taux Segement 2]]*Indicateur[[#This Row],[Poids T]]*Indicateur[[#This Row],[Distance en KM]]</f>
        <v>2.3616232079999997</v>
      </c>
      <c r="L632" s="20">
        <f>+Indicateur[[#This Row],[Bilan CO2 S2]]+Indicateur[[#This Row],[Bilan CO2 S1]]</f>
        <v>4.764292008</v>
      </c>
      <c r="M632" s="21">
        <v>100</v>
      </c>
      <c r="N632" s="5" t="s">
        <v>125</v>
      </c>
      <c r="O632" s="2" t="s">
        <v>126</v>
      </c>
      <c r="P632" s="2" t="s">
        <v>127</v>
      </c>
      <c r="Q632" s="2" t="s">
        <v>10</v>
      </c>
      <c r="R632" s="2" t="s">
        <v>11</v>
      </c>
      <c r="S632" s="2">
        <v>12</v>
      </c>
      <c r="T632" s="2" t="s">
        <v>12</v>
      </c>
      <c r="U632" s="6">
        <v>250.27799999999999</v>
      </c>
      <c r="V632" s="30">
        <f>(VLOOKUP(E632,Table1[#All],4,FALSE)*VLOOKUP(E632,Table1[[#All],[Type TRANSPORT]:[% répartition segment 1]],2,FALSE)+VLOOKUP(E632,Tableau2[#All],4,FALSE)*VLOOKUP(E632,Tableau2[[#All],[Type TRANSPORT]:[% répartition segment 2]],2,FALSE))*U632*C632/1000</f>
        <v>4.7642920079999991</v>
      </c>
    </row>
    <row r="633" spans="1:22" x14ac:dyDescent="0.3">
      <c r="A633" s="2">
        <v>1471722</v>
      </c>
      <c r="B633" s="12">
        <f>+VLOOKUP(Indicateur[[#This Row],[Numero OT]],[1]Raw_data!$D:$E,2,FALSE)</f>
        <v>44617</v>
      </c>
      <c r="C633" s="2">
        <v>300</v>
      </c>
      <c r="D633" s="2">
        <f t="shared" si="9"/>
        <v>0.3</v>
      </c>
      <c r="E633" s="2" t="s">
        <v>6</v>
      </c>
      <c r="F633" s="3">
        <f>+VLOOKUP(E633,Table1[#All],4,FALSE)</f>
        <v>0.16</v>
      </c>
      <c r="G633" s="3">
        <f>+VLOOKUP(E633,Tableau2[#All],4,FALSE)</f>
        <v>6.7400000000000002E-2</v>
      </c>
      <c r="H633" s="4">
        <f>VLOOKUP(E633,Table1[[#All],[Type TRANSPORT]:[% répartition segment 1]],2,FALSE)</f>
        <v>0.3</v>
      </c>
      <c r="I633" s="4">
        <f>VLOOKUP(E633,Tableau2[[#All],[Type TRANSPORT]:[% répartition segment 2]],2,FALSE)</f>
        <v>0.7</v>
      </c>
      <c r="J633" s="20">
        <f>Indicateur[[#This Row],[% rep S1]]*Indicateur[[#This Row],[Taux segement 1]]*Indicateur[[#This Row],[Poids T]]*Indicateur[[#This Row],[Distance en KM]]</f>
        <v>3.7158191999999999</v>
      </c>
      <c r="K633" s="20">
        <f>+Indicateur[[#This Row],[% rep S2]]*Indicateur[[#This Row],[Taux Segement 2]]*Indicateur[[#This Row],[Poids T]]*Indicateur[[#This Row],[Distance en KM]]</f>
        <v>3.6523406220000001</v>
      </c>
      <c r="L633" s="20">
        <f>+Indicateur[[#This Row],[Bilan CO2 S2]]+Indicateur[[#This Row],[Bilan CO2 S1]]</f>
        <v>7.368159822</v>
      </c>
      <c r="M633" s="21">
        <v>158</v>
      </c>
      <c r="N633" s="5" t="s">
        <v>191</v>
      </c>
      <c r="O633" s="2" t="s">
        <v>192</v>
      </c>
      <c r="P633" s="2" t="s">
        <v>193</v>
      </c>
      <c r="Q633" s="2" t="s">
        <v>10</v>
      </c>
      <c r="R633" s="2" t="s">
        <v>11</v>
      </c>
      <c r="S633" s="2">
        <v>12</v>
      </c>
      <c r="T633" s="2" t="s">
        <v>12</v>
      </c>
      <c r="U633" s="6">
        <v>258.04300000000001</v>
      </c>
      <c r="V633" s="30">
        <f>(VLOOKUP(E633,Table1[#All],4,FALSE)*VLOOKUP(E633,Table1[[#All],[Type TRANSPORT]:[% répartition segment 1]],2,FALSE)+VLOOKUP(E633,Tableau2[#All],4,FALSE)*VLOOKUP(E633,Tableau2[[#All],[Type TRANSPORT]:[% répartition segment 2]],2,FALSE))*U633*C633/1000</f>
        <v>7.368159822</v>
      </c>
    </row>
    <row r="634" spans="1:22" x14ac:dyDescent="0.3">
      <c r="A634" s="2">
        <v>1474301</v>
      </c>
      <c r="B634" s="12">
        <f>+VLOOKUP(Indicateur[[#This Row],[Numero OT]],[1]Raw_data!$D:$E,2,FALSE)</f>
        <v>44620</v>
      </c>
      <c r="C634" s="2">
        <v>300</v>
      </c>
      <c r="D634" s="2">
        <f t="shared" si="9"/>
        <v>0.3</v>
      </c>
      <c r="E634" s="2" t="s">
        <v>19</v>
      </c>
      <c r="F634" s="3">
        <f>+VLOOKUP(E634,Table1[#All],4,FALSE)</f>
        <v>0.16</v>
      </c>
      <c r="G634" s="3">
        <f>+VLOOKUP(E634,Tableau2[#All],4,FALSE)</f>
        <v>6.7400000000000002E-2</v>
      </c>
      <c r="H634" s="4">
        <f>VLOOKUP(E634,Table1[[#All],[Type TRANSPORT]:[% répartition segment 1]],2,FALSE)</f>
        <v>0.3</v>
      </c>
      <c r="I634" s="4">
        <f>VLOOKUP(E634,Tableau2[[#All],[Type TRANSPORT]:[% répartition segment 2]],2,FALSE)</f>
        <v>0.7</v>
      </c>
      <c r="J634" s="20">
        <f>Indicateur[[#This Row],[% rep S1]]*Indicateur[[#This Row],[Taux segement 1]]*Indicateur[[#This Row],[Poids T]]*Indicateur[[#This Row],[Distance en KM]]</f>
        <v>3.8354832000000001</v>
      </c>
      <c r="K634" s="20">
        <f>+Indicateur[[#This Row],[% rep S2]]*Indicateur[[#This Row],[Taux Segement 2]]*Indicateur[[#This Row],[Poids T]]*Indicateur[[#This Row],[Distance en KM]]</f>
        <v>3.769960362</v>
      </c>
      <c r="L634" s="20">
        <f>+Indicateur[[#This Row],[Bilan CO2 S2]]+Indicateur[[#This Row],[Bilan CO2 S1]]</f>
        <v>7.6054435619999996</v>
      </c>
      <c r="M634" s="21">
        <v>158</v>
      </c>
      <c r="N634" s="5" t="s">
        <v>78</v>
      </c>
      <c r="O634" s="2" t="s">
        <v>27</v>
      </c>
      <c r="P634" s="2" t="s">
        <v>79</v>
      </c>
      <c r="Q634" s="2" t="s">
        <v>10</v>
      </c>
      <c r="R634" s="2" t="s">
        <v>11</v>
      </c>
      <c r="S634" s="2">
        <v>12</v>
      </c>
      <c r="T634" s="2" t="s">
        <v>12</v>
      </c>
      <c r="U634" s="6">
        <v>266.35300000000001</v>
      </c>
      <c r="V634" s="30">
        <f>(VLOOKUP(E634,Table1[#All],4,FALSE)*VLOOKUP(E634,Table1[[#All],[Type TRANSPORT]:[% répartition segment 1]],2,FALSE)+VLOOKUP(E634,Tableau2[#All],4,FALSE)*VLOOKUP(E634,Tableau2[[#All],[Type TRANSPORT]:[% répartition segment 2]],2,FALSE))*U634*C634/1000</f>
        <v>7.6054435620000005</v>
      </c>
    </row>
    <row r="635" spans="1:22" x14ac:dyDescent="0.3">
      <c r="A635" s="2">
        <v>1472532</v>
      </c>
      <c r="B635" s="12">
        <f>+VLOOKUP(Indicateur[[#This Row],[Numero OT]],[1]Raw_data!$D:$E,2,FALSE)</f>
        <v>44620</v>
      </c>
      <c r="C635" s="2">
        <v>300</v>
      </c>
      <c r="D635" s="2">
        <f t="shared" si="9"/>
        <v>0.3</v>
      </c>
      <c r="E635" s="2" t="s">
        <v>19</v>
      </c>
      <c r="F635" s="3">
        <f>+VLOOKUP(E635,Table1[#All],4,FALSE)</f>
        <v>0.16</v>
      </c>
      <c r="G635" s="3">
        <f>+VLOOKUP(E635,Tableau2[#All],4,FALSE)</f>
        <v>6.7400000000000002E-2</v>
      </c>
      <c r="H635" s="4">
        <f>VLOOKUP(E635,Table1[[#All],[Type TRANSPORT]:[% répartition segment 1]],2,FALSE)</f>
        <v>0.3</v>
      </c>
      <c r="I635" s="4">
        <f>VLOOKUP(E635,Tableau2[[#All],[Type TRANSPORT]:[% répartition segment 2]],2,FALSE)</f>
        <v>0.7</v>
      </c>
      <c r="J635" s="20">
        <f>Indicateur[[#This Row],[% rep S1]]*Indicateur[[#This Row],[Taux segement 1]]*Indicateur[[#This Row],[Poids T]]*Indicateur[[#This Row],[Distance en KM]]</f>
        <v>7.4372256000000005</v>
      </c>
      <c r="K635" s="20">
        <f>+Indicateur[[#This Row],[% rep S2]]*Indicateur[[#This Row],[Taux Segement 2]]*Indicateur[[#This Row],[Poids T]]*Indicateur[[#This Row],[Distance en KM]]</f>
        <v>7.3101729960000004</v>
      </c>
      <c r="L635" s="20">
        <f>+Indicateur[[#This Row],[Bilan CO2 S2]]+Indicateur[[#This Row],[Bilan CO2 S1]]</f>
        <v>14.747398596</v>
      </c>
      <c r="M635" s="21">
        <v>275</v>
      </c>
      <c r="N635" s="5" t="s">
        <v>175</v>
      </c>
      <c r="O635" s="2" t="s">
        <v>154</v>
      </c>
      <c r="P635" s="2" t="s">
        <v>174</v>
      </c>
      <c r="Q635" s="2" t="s">
        <v>10</v>
      </c>
      <c r="R635" s="2" t="s">
        <v>11</v>
      </c>
      <c r="S635" s="2">
        <v>12</v>
      </c>
      <c r="T635" s="2" t="s">
        <v>12</v>
      </c>
      <c r="U635" s="6">
        <v>516.47400000000005</v>
      </c>
      <c r="V635" s="30">
        <f>(VLOOKUP(E635,Table1[#All],4,FALSE)*VLOOKUP(E635,Table1[[#All],[Type TRANSPORT]:[% répartition segment 1]],2,FALSE)+VLOOKUP(E635,Tableau2[#All],4,FALSE)*VLOOKUP(E635,Tableau2[[#All],[Type TRANSPORT]:[% répartition segment 2]],2,FALSE))*U635*C635/1000</f>
        <v>14.747398596</v>
      </c>
    </row>
    <row r="636" spans="1:22" x14ac:dyDescent="0.3">
      <c r="A636" s="2">
        <v>1473154</v>
      </c>
      <c r="B636" s="12">
        <f>+VLOOKUP(Indicateur[[#This Row],[Numero OT]],[1]Raw_data!$D:$E,2,FALSE)</f>
        <v>44620</v>
      </c>
      <c r="C636" s="2">
        <v>175</v>
      </c>
      <c r="D636" s="2">
        <f t="shared" si="9"/>
        <v>0.17499999999999999</v>
      </c>
      <c r="E636" s="2" t="s">
        <v>6</v>
      </c>
      <c r="F636" s="3">
        <f>+VLOOKUP(E636,Table1[#All],4,FALSE)</f>
        <v>0.16</v>
      </c>
      <c r="G636" s="3">
        <f>+VLOOKUP(E636,Tableau2[#All],4,FALSE)</f>
        <v>6.7400000000000002E-2</v>
      </c>
      <c r="H636" s="4">
        <f>VLOOKUP(E636,Table1[[#All],[Type TRANSPORT]:[% répartition segment 1]],2,FALSE)</f>
        <v>0.3</v>
      </c>
      <c r="I636" s="4">
        <f>VLOOKUP(E636,Tableau2[[#All],[Type TRANSPORT]:[% répartition segment 2]],2,FALSE)</f>
        <v>0.7</v>
      </c>
      <c r="J636" s="20">
        <f>Indicateur[[#This Row],[% rep S1]]*Indicateur[[#This Row],[Taux segement 1]]*Indicateur[[#This Row],[Poids T]]*Indicateur[[#This Row],[Distance en KM]]</f>
        <v>2.1048635999999998</v>
      </c>
      <c r="K636" s="20">
        <f>+Indicateur[[#This Row],[% rep S2]]*Indicateur[[#This Row],[Taux Segement 2]]*Indicateur[[#This Row],[Poids T]]*Indicateur[[#This Row],[Distance en KM]]</f>
        <v>2.0689055134999998</v>
      </c>
      <c r="L636" s="20">
        <f>+Indicateur[[#This Row],[Bilan CO2 S2]]+Indicateur[[#This Row],[Bilan CO2 S1]]</f>
        <v>4.1737691134999997</v>
      </c>
      <c r="M636" s="21">
        <v>100</v>
      </c>
      <c r="N636" s="5" t="s">
        <v>214</v>
      </c>
      <c r="O636" s="2" t="s">
        <v>11</v>
      </c>
      <c r="P636" s="2" t="s">
        <v>215</v>
      </c>
      <c r="Q636" s="2" t="s">
        <v>234</v>
      </c>
      <c r="R636" s="2" t="s">
        <v>114</v>
      </c>
      <c r="S636" s="2">
        <v>14</v>
      </c>
      <c r="T636" s="2" t="s">
        <v>235</v>
      </c>
      <c r="U636" s="6">
        <v>250.57900000000001</v>
      </c>
      <c r="V636" s="30">
        <f>(VLOOKUP(E636,Table1[#All],4,FALSE)*VLOOKUP(E636,Table1[[#All],[Type TRANSPORT]:[% répartition segment 1]],2,FALSE)+VLOOKUP(E636,Tableau2[#All],4,FALSE)*VLOOKUP(E636,Tableau2[[#All],[Type TRANSPORT]:[% répartition segment 2]],2,FALSE))*U636*C636/1000</f>
        <v>4.1737691135000006</v>
      </c>
    </row>
    <row r="637" spans="1:22" x14ac:dyDescent="0.3">
      <c r="A637" s="2">
        <v>1473155</v>
      </c>
      <c r="B637" s="12">
        <f>+VLOOKUP(Indicateur[[#This Row],[Numero OT]],[1]Raw_data!$D:$E,2,FALSE)</f>
        <v>44620</v>
      </c>
      <c r="C637" s="2">
        <v>210</v>
      </c>
      <c r="D637" s="2">
        <f t="shared" si="9"/>
        <v>0.21</v>
      </c>
      <c r="E637" s="2" t="s">
        <v>6</v>
      </c>
      <c r="F637" s="3">
        <f>+VLOOKUP(E637,Table1[#All],4,FALSE)</f>
        <v>0.16</v>
      </c>
      <c r="G637" s="3">
        <f>+VLOOKUP(E637,Tableau2[#All],4,FALSE)</f>
        <v>6.7400000000000002E-2</v>
      </c>
      <c r="H637" s="4">
        <f>VLOOKUP(E637,Table1[[#All],[Type TRANSPORT]:[% répartition segment 1]],2,FALSE)</f>
        <v>0.3</v>
      </c>
      <c r="I637" s="4">
        <f>VLOOKUP(E637,Tableau2[[#All],[Type TRANSPORT]:[% répartition segment 2]],2,FALSE)</f>
        <v>0.7</v>
      </c>
      <c r="J637" s="20">
        <f>Indicateur[[#This Row],[% rep S1]]*Indicateur[[#This Row],[Taux segement 1]]*Indicateur[[#This Row],[Poids T]]*Indicateur[[#This Row],[Distance en KM]]</f>
        <v>1.6870896000000002</v>
      </c>
      <c r="K637" s="20">
        <f>+Indicateur[[#This Row],[% rep S2]]*Indicateur[[#This Row],[Taux Segement 2]]*Indicateur[[#This Row],[Poids T]]*Indicateur[[#This Row],[Distance en KM]]</f>
        <v>1.6582684859999999</v>
      </c>
      <c r="L637" s="20">
        <f>+Indicateur[[#This Row],[Bilan CO2 S2]]+Indicateur[[#This Row],[Bilan CO2 S1]]</f>
        <v>3.3453580860000001</v>
      </c>
      <c r="M637" s="21">
        <v>100</v>
      </c>
      <c r="N637" s="5" t="s">
        <v>214</v>
      </c>
      <c r="O637" s="2" t="s">
        <v>11</v>
      </c>
      <c r="P637" s="2" t="s">
        <v>215</v>
      </c>
      <c r="Q637" s="2" t="s">
        <v>271</v>
      </c>
      <c r="R637" s="2" t="s">
        <v>206</v>
      </c>
      <c r="S637" s="2">
        <v>18</v>
      </c>
      <c r="T637" s="2" t="s">
        <v>272</v>
      </c>
      <c r="U637" s="6">
        <v>167.37</v>
      </c>
      <c r="V637" s="30">
        <f>(VLOOKUP(E637,Table1[#All],4,FALSE)*VLOOKUP(E637,Table1[[#All],[Type TRANSPORT]:[% répartition segment 1]],2,FALSE)+VLOOKUP(E637,Tableau2[#All],4,FALSE)*VLOOKUP(E637,Tableau2[[#All],[Type TRANSPORT]:[% répartition segment 2]],2,FALSE))*U637*C637/1000</f>
        <v>3.3453580860000001</v>
      </c>
    </row>
    <row r="638" spans="1:22" x14ac:dyDescent="0.3">
      <c r="A638" s="2">
        <v>1473153</v>
      </c>
      <c r="B638" s="12">
        <f>+VLOOKUP(Indicateur[[#This Row],[Numero OT]],[1]Raw_data!$D:$E,2,FALSE)</f>
        <v>44620</v>
      </c>
      <c r="C638" s="2">
        <v>180</v>
      </c>
      <c r="D638" s="2">
        <f t="shared" si="9"/>
        <v>0.18</v>
      </c>
      <c r="E638" s="2" t="s">
        <v>6</v>
      </c>
      <c r="F638" s="3">
        <f>+VLOOKUP(E638,Table1[#All],4,FALSE)</f>
        <v>0.16</v>
      </c>
      <c r="G638" s="3">
        <f>+VLOOKUP(E638,Tableau2[#All],4,FALSE)</f>
        <v>6.7400000000000002E-2</v>
      </c>
      <c r="H638" s="4">
        <f>VLOOKUP(E638,Table1[[#All],[Type TRANSPORT]:[% répartition segment 1]],2,FALSE)</f>
        <v>0.3</v>
      </c>
      <c r="I638" s="4">
        <f>VLOOKUP(E638,Tableau2[[#All],[Type TRANSPORT]:[% répartition segment 2]],2,FALSE)</f>
        <v>0.7</v>
      </c>
      <c r="J638" s="20">
        <f>Indicateur[[#This Row],[% rep S1]]*Indicateur[[#This Row],[Taux segement 1]]*Indicateur[[#This Row],[Poids T]]*Indicateur[[#This Row],[Distance en KM]]</f>
        <v>4.4564947200000002</v>
      </c>
      <c r="K638" s="20">
        <f>+Indicateur[[#This Row],[% rep S2]]*Indicateur[[#This Row],[Taux Segement 2]]*Indicateur[[#This Row],[Poids T]]*Indicateur[[#This Row],[Distance en KM]]</f>
        <v>4.3803629351999991</v>
      </c>
      <c r="L638" s="20">
        <f>+Indicateur[[#This Row],[Bilan CO2 S2]]+Indicateur[[#This Row],[Bilan CO2 S1]]</f>
        <v>8.8368576551999993</v>
      </c>
      <c r="M638" s="21">
        <v>140</v>
      </c>
      <c r="N638" s="5" t="s">
        <v>214</v>
      </c>
      <c r="O638" s="2" t="s">
        <v>11</v>
      </c>
      <c r="P638" s="2" t="s">
        <v>215</v>
      </c>
      <c r="Q638" s="2" t="s">
        <v>153</v>
      </c>
      <c r="R638" s="2" t="s">
        <v>154</v>
      </c>
      <c r="S638" s="2">
        <v>15</v>
      </c>
      <c r="T638" s="2" t="s">
        <v>155</v>
      </c>
      <c r="U638" s="6">
        <v>515.798</v>
      </c>
      <c r="V638" s="30">
        <f>(VLOOKUP(E638,Table1[#All],4,FALSE)*VLOOKUP(E638,Table1[[#All],[Type TRANSPORT]:[% répartition segment 1]],2,FALSE)+VLOOKUP(E638,Tableau2[#All],4,FALSE)*VLOOKUP(E638,Tableau2[[#All],[Type TRANSPORT]:[% répartition segment 2]],2,FALSE))*U638*C638/1000</f>
        <v>8.8368576551999993</v>
      </c>
    </row>
    <row r="639" spans="1:22" x14ac:dyDescent="0.3">
      <c r="A639" s="2">
        <v>1472547</v>
      </c>
      <c r="B639" s="12">
        <f>+VLOOKUP(Indicateur[[#This Row],[Numero OT]],[1]Raw_data!$D:$E,2,FALSE)</f>
        <v>44620</v>
      </c>
      <c r="C639" s="2">
        <v>1050</v>
      </c>
      <c r="D639" s="2">
        <f t="shared" si="9"/>
        <v>1.05</v>
      </c>
      <c r="E639" s="2" t="s">
        <v>330</v>
      </c>
      <c r="F639" s="3">
        <f>+VLOOKUP(E639,Table1[#All],4,FALSE)</f>
        <v>0.16</v>
      </c>
      <c r="G639" s="3">
        <v>0.16</v>
      </c>
      <c r="H639" s="4">
        <f>VLOOKUP(E639,Table1[[#All],[Type TRANSPORT]:[% répartition segment 1]],2,FALSE)</f>
        <v>1</v>
      </c>
      <c r="I639" s="4">
        <f>VLOOKUP(E639,Tableau2[[#All],[Type TRANSPORT]:[% répartition segment 2]],2,FALSE)</f>
        <v>0</v>
      </c>
      <c r="J639" s="20">
        <f>Indicateur[[#This Row],[% rep S1]]*Indicateur[[#This Row],[Taux segement 1]]*Indicateur[[#This Row],[Poids T]]*Indicateur[[#This Row],[Distance en KM]]</f>
        <v>9.1998480000000011</v>
      </c>
      <c r="K639" s="20">
        <f>+Indicateur[[#This Row],[% rep S2]]*Indicateur[[#This Row],[Taux Segement 2]]*Indicateur[[#This Row],[Poids T]]*Indicateur[[#This Row],[Distance en KM]]</f>
        <v>0</v>
      </c>
      <c r="L639" s="20">
        <f>+Indicateur[[#This Row],[Bilan CO2 S2]]+Indicateur[[#This Row],[Bilan CO2 S1]]</f>
        <v>9.1998480000000011</v>
      </c>
      <c r="M639" s="21">
        <v>260</v>
      </c>
      <c r="N639" s="5" t="s">
        <v>414</v>
      </c>
      <c r="O639" s="2" t="s">
        <v>93</v>
      </c>
      <c r="P639" s="2" t="s">
        <v>415</v>
      </c>
      <c r="Q639" s="2" t="s">
        <v>10</v>
      </c>
      <c r="R639" s="2" t="s">
        <v>11</v>
      </c>
      <c r="S639" s="2">
        <v>12</v>
      </c>
      <c r="T639" s="2" t="s">
        <v>12</v>
      </c>
      <c r="U639" s="6">
        <v>54.761000000000003</v>
      </c>
      <c r="V639" s="30">
        <f>(VLOOKUP(E639,Table1[#All],4,FALSE)*VLOOKUP(E639,Table1[[#All],[Type TRANSPORT]:[% répartition segment 1]],2,FALSE)+VLOOKUP(E639,Tableau2[#All],4,FALSE)*VLOOKUP(E639,Tableau2[[#All],[Type TRANSPORT]:[% répartition segment 2]],2,FALSE))*U639*C639/1000</f>
        <v>9.1998479999999994</v>
      </c>
    </row>
    <row r="640" spans="1:22" x14ac:dyDescent="0.3">
      <c r="A640" s="2">
        <v>1472695</v>
      </c>
      <c r="B640" s="12">
        <f>+VLOOKUP(Indicateur[[#This Row],[Numero OT]],[1]Raw_data!$D:$E,2,FALSE)</f>
        <v>44621</v>
      </c>
      <c r="C640" s="2">
        <v>200</v>
      </c>
      <c r="D640" s="2">
        <f t="shared" si="9"/>
        <v>0.2</v>
      </c>
      <c r="E640" s="2" t="s">
        <v>6</v>
      </c>
      <c r="F640" s="3">
        <f>+VLOOKUP(E640,Table1[#All],4,FALSE)</f>
        <v>0.16</v>
      </c>
      <c r="G640" s="3">
        <f>+VLOOKUP(E640,Tableau2[#All],4,FALSE)</f>
        <v>6.7400000000000002E-2</v>
      </c>
      <c r="H640" s="4">
        <f>VLOOKUP(E640,Table1[[#All],[Type TRANSPORT]:[% répartition segment 1]],2,FALSE)</f>
        <v>0.3</v>
      </c>
      <c r="I640" s="4">
        <f>VLOOKUP(E640,Tableau2[[#All],[Type TRANSPORT]:[% répartition segment 2]],2,FALSE)</f>
        <v>0.7</v>
      </c>
      <c r="J640" s="20">
        <f>Indicateur[[#This Row],[% rep S1]]*Indicateur[[#This Row],[Taux segement 1]]*Indicateur[[#This Row],[Poids T]]*Indicateur[[#This Row],[Distance en KM]]</f>
        <v>3.6536256000000003</v>
      </c>
      <c r="K640" s="20">
        <f>+Indicateur[[#This Row],[% rep S2]]*Indicateur[[#This Row],[Taux Segement 2]]*Indicateur[[#This Row],[Poids T]]*Indicateur[[#This Row],[Distance en KM]]</f>
        <v>3.5912094960000003</v>
      </c>
      <c r="L640" s="20">
        <f>+Indicateur[[#This Row],[Bilan CO2 S2]]+Indicateur[[#This Row],[Bilan CO2 S1]]</f>
        <v>7.244835096000001</v>
      </c>
      <c r="M640" s="21">
        <v>166</v>
      </c>
      <c r="N640" s="5" t="s">
        <v>60</v>
      </c>
      <c r="O640" s="2" t="s">
        <v>61</v>
      </c>
      <c r="P640" s="2" t="s">
        <v>62</v>
      </c>
      <c r="Q640" s="2" t="s">
        <v>10</v>
      </c>
      <c r="R640" s="2" t="s">
        <v>11</v>
      </c>
      <c r="S640" s="2">
        <v>12</v>
      </c>
      <c r="T640" s="2" t="s">
        <v>12</v>
      </c>
      <c r="U640" s="6">
        <v>380.58600000000001</v>
      </c>
      <c r="V640" s="30">
        <f>(VLOOKUP(E640,Table1[#All],4,FALSE)*VLOOKUP(E640,Table1[[#All],[Type TRANSPORT]:[% répartition segment 1]],2,FALSE)+VLOOKUP(E640,Tableau2[#All],4,FALSE)*VLOOKUP(E640,Tableau2[[#All],[Type TRANSPORT]:[% répartition segment 2]],2,FALSE))*U640*C640/1000</f>
        <v>7.2448350960000001</v>
      </c>
    </row>
    <row r="641" spans="1:22" x14ac:dyDescent="0.3">
      <c r="A641" s="2">
        <v>1473584</v>
      </c>
      <c r="B641" s="12">
        <f>+VLOOKUP(Indicateur[[#This Row],[Numero OT]],[1]Raw_data!$D:$E,2,FALSE)</f>
        <v>44621</v>
      </c>
      <c r="C641" s="2">
        <v>140</v>
      </c>
      <c r="D641" s="2">
        <f t="shared" si="9"/>
        <v>0.14000000000000001</v>
      </c>
      <c r="E641" s="2" t="s">
        <v>6</v>
      </c>
      <c r="F641" s="3">
        <f>+VLOOKUP(E641,Table1[#All],4,FALSE)</f>
        <v>0.16</v>
      </c>
      <c r="G641" s="3">
        <f>+VLOOKUP(E641,Tableau2[#All],4,FALSE)</f>
        <v>6.7400000000000002E-2</v>
      </c>
      <c r="H641" s="4">
        <f>VLOOKUP(E641,Table1[[#All],[Type TRANSPORT]:[% répartition segment 1]],2,FALSE)</f>
        <v>0.3</v>
      </c>
      <c r="I641" s="4">
        <f>VLOOKUP(E641,Tableau2[[#All],[Type TRANSPORT]:[% répartition segment 2]],2,FALSE)</f>
        <v>0.7</v>
      </c>
      <c r="J641" s="20">
        <f>Indicateur[[#This Row],[% rep S1]]*Indicateur[[#This Row],[Taux segement 1]]*Indicateur[[#This Row],[Poids T]]*Indicateur[[#This Row],[Distance en KM]]</f>
        <v>1.1675731200000004</v>
      </c>
      <c r="K641" s="20">
        <f>+Indicateur[[#This Row],[% rep S2]]*Indicateur[[#This Row],[Taux Segement 2]]*Indicateur[[#This Row],[Poids T]]*Indicateur[[#This Row],[Distance en KM]]</f>
        <v>1.1476270792000001</v>
      </c>
      <c r="L641" s="20">
        <f>+Indicateur[[#This Row],[Bilan CO2 S2]]+Indicateur[[#This Row],[Bilan CO2 S1]]</f>
        <v>2.3152001992000004</v>
      </c>
      <c r="M641" s="21">
        <v>99</v>
      </c>
      <c r="N641" s="5" t="s">
        <v>214</v>
      </c>
      <c r="O641" s="2" t="s">
        <v>11</v>
      </c>
      <c r="P641" s="2" t="s">
        <v>215</v>
      </c>
      <c r="Q641" s="2" t="s">
        <v>331</v>
      </c>
      <c r="R641" s="2" t="s">
        <v>183</v>
      </c>
      <c r="S641" s="2">
        <v>13</v>
      </c>
      <c r="T641" s="2" t="s">
        <v>332</v>
      </c>
      <c r="U641" s="6">
        <v>173.74600000000001</v>
      </c>
      <c r="V641" s="30">
        <f>(VLOOKUP(E641,Table1[#All],4,FALSE)*VLOOKUP(E641,Table1[[#All],[Type TRANSPORT]:[% répartition segment 1]],2,FALSE)+VLOOKUP(E641,Tableau2[#All],4,FALSE)*VLOOKUP(E641,Tableau2[[#All],[Type TRANSPORT]:[% répartition segment 2]],2,FALSE))*U641*C641/1000</f>
        <v>2.3152001992</v>
      </c>
    </row>
    <row r="642" spans="1:22" x14ac:dyDescent="0.3">
      <c r="A642" s="2">
        <v>1473583</v>
      </c>
      <c r="B642" s="12">
        <f>+VLOOKUP(Indicateur[[#This Row],[Numero OT]],[1]Raw_data!$D:$E,2,FALSE)</f>
        <v>44621</v>
      </c>
      <c r="C642" s="2">
        <v>130</v>
      </c>
      <c r="D642" s="2">
        <f t="shared" ref="D642:D705" si="10">+C642/1000</f>
        <v>0.13</v>
      </c>
      <c r="E642" s="2" t="s">
        <v>6</v>
      </c>
      <c r="F642" s="3">
        <f>+VLOOKUP(E642,Table1[#All],4,FALSE)</f>
        <v>0.16</v>
      </c>
      <c r="G642" s="3">
        <f>+VLOOKUP(E642,Tableau2[#All],4,FALSE)</f>
        <v>6.7400000000000002E-2</v>
      </c>
      <c r="H642" s="4">
        <f>VLOOKUP(E642,Table1[[#All],[Type TRANSPORT]:[% répartition segment 1]],2,FALSE)</f>
        <v>0.3</v>
      </c>
      <c r="I642" s="4">
        <f>VLOOKUP(E642,Tableau2[[#All],[Type TRANSPORT]:[% répartition segment 2]],2,FALSE)</f>
        <v>0.7</v>
      </c>
      <c r="J642" s="20">
        <f>Indicateur[[#This Row],[% rep S1]]*Indicateur[[#This Row],[Taux segement 1]]*Indicateur[[#This Row],[Poids T]]*Indicateur[[#This Row],[Distance en KM]]</f>
        <v>2.5814131200000001</v>
      </c>
      <c r="K642" s="20">
        <f>+Indicateur[[#This Row],[% rep S2]]*Indicateur[[#This Row],[Taux Segement 2]]*Indicateur[[#This Row],[Poids T]]*Indicateur[[#This Row],[Distance en KM]]</f>
        <v>2.5373139791999999</v>
      </c>
      <c r="L642" s="20">
        <f>+Indicateur[[#This Row],[Bilan CO2 S2]]+Indicateur[[#This Row],[Bilan CO2 S1]]</f>
        <v>5.1187270992</v>
      </c>
      <c r="M642" s="21">
        <v>117.9</v>
      </c>
      <c r="N642" s="5" t="s">
        <v>214</v>
      </c>
      <c r="O642" s="2" t="s">
        <v>11</v>
      </c>
      <c r="P642" s="2" t="s">
        <v>215</v>
      </c>
      <c r="Q642" s="2" t="s">
        <v>236</v>
      </c>
      <c r="R642" s="2" t="s">
        <v>70</v>
      </c>
      <c r="S642" s="2">
        <v>20</v>
      </c>
      <c r="T642" s="2" t="s">
        <v>237</v>
      </c>
      <c r="U642" s="6">
        <v>413.68799999999999</v>
      </c>
      <c r="V642" s="30">
        <f>(VLOOKUP(E642,Table1[#All],4,FALSE)*VLOOKUP(E642,Table1[[#All],[Type TRANSPORT]:[% répartition segment 1]],2,FALSE)+VLOOKUP(E642,Tableau2[#All],4,FALSE)*VLOOKUP(E642,Tableau2[[#All],[Type TRANSPORT]:[% répartition segment 2]],2,FALSE))*U642*C642/1000</f>
        <v>5.1187270991999991</v>
      </c>
    </row>
    <row r="643" spans="1:22" x14ac:dyDescent="0.3">
      <c r="A643" s="2">
        <v>1473532</v>
      </c>
      <c r="B643" s="12">
        <f>+VLOOKUP(Indicateur[[#This Row],[Numero OT]],[1]Raw_data!$D:$E,2,FALSE)</f>
        <v>44621</v>
      </c>
      <c r="C643" s="2">
        <v>140</v>
      </c>
      <c r="D643" s="2">
        <f t="shared" si="10"/>
        <v>0.14000000000000001</v>
      </c>
      <c r="E643" s="2" t="s">
        <v>6</v>
      </c>
      <c r="F643" s="3">
        <f>+VLOOKUP(E643,Table1[#All],4,FALSE)</f>
        <v>0.16</v>
      </c>
      <c r="G643" s="3">
        <f>+VLOOKUP(E643,Tableau2[#All],4,FALSE)</f>
        <v>6.7400000000000002E-2</v>
      </c>
      <c r="H643" s="4">
        <f>VLOOKUP(E643,Table1[[#All],[Type TRANSPORT]:[% répartition segment 1]],2,FALSE)</f>
        <v>0.3</v>
      </c>
      <c r="I643" s="4">
        <f>VLOOKUP(E643,Tableau2[[#All],[Type TRANSPORT]:[% répartition segment 2]],2,FALSE)</f>
        <v>0.7</v>
      </c>
      <c r="J643" s="20">
        <f>Indicateur[[#This Row],[% rep S1]]*Indicateur[[#This Row],[Taux segement 1]]*Indicateur[[#This Row],[Poids T]]*Indicateur[[#This Row],[Distance en KM]]</f>
        <v>3.6221740800000006</v>
      </c>
      <c r="K643" s="20">
        <f>+Indicateur[[#This Row],[% rep S2]]*Indicateur[[#This Row],[Taux Segement 2]]*Indicateur[[#This Row],[Poids T]]*Indicateur[[#This Row],[Distance en KM]]</f>
        <v>3.5602952728000004</v>
      </c>
      <c r="L643" s="20">
        <f>+Indicateur[[#This Row],[Bilan CO2 S2]]+Indicateur[[#This Row],[Bilan CO2 S1]]</f>
        <v>7.182469352800001</v>
      </c>
      <c r="M643" s="21">
        <v>133</v>
      </c>
      <c r="N643" s="5" t="s">
        <v>214</v>
      </c>
      <c r="O643" s="2" t="s">
        <v>11</v>
      </c>
      <c r="P643" s="2" t="s">
        <v>215</v>
      </c>
      <c r="Q643" s="2" t="s">
        <v>326</v>
      </c>
      <c r="R643" s="2" t="s">
        <v>180</v>
      </c>
      <c r="S643" s="2">
        <v>15</v>
      </c>
      <c r="T643" s="2" t="s">
        <v>327</v>
      </c>
      <c r="U643" s="6">
        <v>539.01400000000001</v>
      </c>
      <c r="V643" s="30">
        <f>(VLOOKUP(E643,Table1[#All],4,FALSE)*VLOOKUP(E643,Table1[[#All],[Type TRANSPORT]:[% répartition segment 1]],2,FALSE)+VLOOKUP(E643,Tableau2[#All],4,FALSE)*VLOOKUP(E643,Tableau2[[#All],[Type TRANSPORT]:[% répartition segment 2]],2,FALSE))*U643*C643/1000</f>
        <v>7.182469352800001</v>
      </c>
    </row>
    <row r="644" spans="1:22" x14ac:dyDescent="0.3">
      <c r="A644" s="2">
        <v>1473585</v>
      </c>
      <c r="B644" s="12">
        <f>+VLOOKUP(Indicateur[[#This Row],[Numero OT]],[1]Raw_data!$D:$E,2,FALSE)</f>
        <v>44621</v>
      </c>
      <c r="C644" s="2">
        <v>600</v>
      </c>
      <c r="D644" s="2">
        <f t="shared" si="10"/>
        <v>0.6</v>
      </c>
      <c r="E644" s="2" t="s">
        <v>6</v>
      </c>
      <c r="F644" s="3">
        <f>+VLOOKUP(E644,Table1[#All],4,FALSE)</f>
        <v>0.16</v>
      </c>
      <c r="G644" s="3">
        <f>+VLOOKUP(E644,Tableau2[#All],4,FALSE)</f>
        <v>6.7400000000000002E-2</v>
      </c>
      <c r="H644" s="4">
        <f>VLOOKUP(E644,Table1[[#All],[Type TRANSPORT]:[% répartition segment 1]],2,FALSE)</f>
        <v>0.3</v>
      </c>
      <c r="I644" s="4">
        <f>VLOOKUP(E644,Tableau2[[#All],[Type TRANSPORT]:[% répartition segment 2]],2,FALSE)</f>
        <v>0.7</v>
      </c>
      <c r="J644" s="20">
        <f>Indicateur[[#This Row],[% rep S1]]*Indicateur[[#This Row],[Taux segement 1]]*Indicateur[[#This Row],[Poids T]]*Indicateur[[#This Row],[Distance en KM]]</f>
        <v>21.324816000000002</v>
      </c>
      <c r="K644" s="20">
        <f>+Indicateur[[#This Row],[% rep S2]]*Indicateur[[#This Row],[Taux Segement 2]]*Indicateur[[#This Row],[Poids T]]*Indicateur[[#This Row],[Distance en KM]]</f>
        <v>20.960517060000001</v>
      </c>
      <c r="L644" s="20">
        <f>+Indicateur[[#This Row],[Bilan CO2 S2]]+Indicateur[[#This Row],[Bilan CO2 S1]]</f>
        <v>42.285333059999999</v>
      </c>
      <c r="M644" s="21">
        <v>444.15</v>
      </c>
      <c r="N644" s="5" t="s">
        <v>214</v>
      </c>
      <c r="O644" s="2" t="s">
        <v>11</v>
      </c>
      <c r="P644" s="2" t="s">
        <v>215</v>
      </c>
      <c r="Q644" s="2" t="s">
        <v>216</v>
      </c>
      <c r="R644" s="2" t="s">
        <v>8</v>
      </c>
      <c r="S644" s="2">
        <v>14</v>
      </c>
      <c r="T644" s="2" t="s">
        <v>217</v>
      </c>
      <c r="U644" s="6">
        <v>740.44500000000005</v>
      </c>
      <c r="V644" s="30">
        <f>(VLOOKUP(E644,Table1[#All],4,FALSE)*VLOOKUP(E644,Table1[[#All],[Type TRANSPORT]:[% répartition segment 1]],2,FALSE)+VLOOKUP(E644,Tableau2[#All],4,FALSE)*VLOOKUP(E644,Tableau2[[#All],[Type TRANSPORT]:[% répartition segment 2]],2,FALSE))*U644*C644/1000</f>
        <v>42.285333060000006</v>
      </c>
    </row>
    <row r="645" spans="1:22" x14ac:dyDescent="0.3">
      <c r="A645" s="2">
        <v>1473649</v>
      </c>
      <c r="B645" s="12">
        <f>+VLOOKUP(Indicateur[[#This Row],[Numero OT]],[1]Raw_data!$D:$E,2,FALSE)</f>
        <v>44622</v>
      </c>
      <c r="C645" s="2">
        <v>150</v>
      </c>
      <c r="D645" s="2">
        <f t="shared" si="10"/>
        <v>0.15</v>
      </c>
      <c r="E645" s="2" t="s">
        <v>19</v>
      </c>
      <c r="F645" s="3">
        <f>+VLOOKUP(E645,Table1[#All],4,FALSE)</f>
        <v>0.16</v>
      </c>
      <c r="G645" s="3">
        <f>+VLOOKUP(E645,Tableau2[#All],4,FALSE)</f>
        <v>6.7400000000000002E-2</v>
      </c>
      <c r="H645" s="4">
        <f>VLOOKUP(E645,Table1[[#All],[Type TRANSPORT]:[% répartition segment 1]],2,FALSE)</f>
        <v>0.3</v>
      </c>
      <c r="I645" s="4">
        <f>VLOOKUP(E645,Tableau2[[#All],[Type TRANSPORT]:[% répartition segment 2]],2,FALSE)</f>
        <v>0.7</v>
      </c>
      <c r="J645" s="20">
        <f>Indicateur[[#This Row],[% rep S1]]*Indicateur[[#This Row],[Taux segement 1]]*Indicateur[[#This Row],[Poids T]]*Indicateur[[#This Row],[Distance en KM]]</f>
        <v>2.0026439999999996</v>
      </c>
      <c r="K645" s="20">
        <f>+Indicateur[[#This Row],[% rep S2]]*Indicateur[[#This Row],[Taux Segement 2]]*Indicateur[[#This Row],[Poids T]]*Indicateur[[#This Row],[Distance en KM]]</f>
        <v>1.9684321649999998</v>
      </c>
      <c r="L645" s="20">
        <f>+Indicateur[[#This Row],[Bilan CO2 S2]]+Indicateur[[#This Row],[Bilan CO2 S1]]</f>
        <v>3.9710761649999995</v>
      </c>
      <c r="M645" s="21">
        <v>158</v>
      </c>
      <c r="N645" s="5" t="s">
        <v>23</v>
      </c>
      <c r="O645" s="2" t="s">
        <v>24</v>
      </c>
      <c r="P645" s="2" t="s">
        <v>25</v>
      </c>
      <c r="Q645" s="2" t="s">
        <v>10</v>
      </c>
      <c r="R645" s="2" t="s">
        <v>11</v>
      </c>
      <c r="S645" s="2">
        <v>12</v>
      </c>
      <c r="T645" s="2" t="s">
        <v>12</v>
      </c>
      <c r="U645" s="6">
        <v>278.14499999999998</v>
      </c>
      <c r="V645" s="30">
        <f>(VLOOKUP(E645,Table1[#All],4,FALSE)*VLOOKUP(E645,Table1[[#All],[Type TRANSPORT]:[% répartition segment 1]],2,FALSE)+VLOOKUP(E645,Tableau2[#All],4,FALSE)*VLOOKUP(E645,Tableau2[[#All],[Type TRANSPORT]:[% répartition segment 2]],2,FALSE))*U645*C645/1000</f>
        <v>3.9710761649999995</v>
      </c>
    </row>
    <row r="646" spans="1:22" x14ac:dyDescent="0.3">
      <c r="A646" s="2">
        <v>1474288</v>
      </c>
      <c r="B646" s="12">
        <f>+VLOOKUP(Indicateur[[#This Row],[Numero OT]],[1]Raw_data!$D:$E,2,FALSE)</f>
        <v>44622</v>
      </c>
      <c r="C646" s="2">
        <v>300</v>
      </c>
      <c r="D646" s="2">
        <f t="shared" si="10"/>
        <v>0.3</v>
      </c>
      <c r="E646" s="2" t="s">
        <v>19</v>
      </c>
      <c r="F646" s="3">
        <f>+VLOOKUP(E646,Table1[#All],4,FALSE)</f>
        <v>0.16</v>
      </c>
      <c r="G646" s="3">
        <f>+VLOOKUP(E646,Tableau2[#All],4,FALSE)</f>
        <v>6.7400000000000002E-2</v>
      </c>
      <c r="H646" s="4">
        <f>VLOOKUP(E646,Table1[[#All],[Type TRANSPORT]:[% répartition segment 1]],2,FALSE)</f>
        <v>0.3</v>
      </c>
      <c r="I646" s="4">
        <f>VLOOKUP(E646,Tableau2[[#All],[Type TRANSPORT]:[% répartition segment 2]],2,FALSE)</f>
        <v>0.7</v>
      </c>
      <c r="J646" s="20">
        <f>Indicateur[[#This Row],[% rep S1]]*Indicateur[[#This Row],[Taux segement 1]]*Indicateur[[#This Row],[Poids T]]*Indicateur[[#This Row],[Distance en KM]]</f>
        <v>4.0103568000000003</v>
      </c>
      <c r="K646" s="20">
        <f>+Indicateur[[#This Row],[% rep S2]]*Indicateur[[#This Row],[Taux Segement 2]]*Indicateur[[#This Row],[Poids T]]*Indicateur[[#This Row],[Distance en KM]]</f>
        <v>3.9418465380000001</v>
      </c>
      <c r="L646" s="20">
        <f>+Indicateur[[#This Row],[Bilan CO2 S2]]+Indicateur[[#This Row],[Bilan CO2 S1]]</f>
        <v>7.9522033380000003</v>
      </c>
      <c r="M646" s="21">
        <v>131</v>
      </c>
      <c r="N646" s="5" t="s">
        <v>168</v>
      </c>
      <c r="O646" s="2" t="s">
        <v>151</v>
      </c>
      <c r="P646" s="2" t="s">
        <v>169</v>
      </c>
      <c r="Q646" s="2" t="s">
        <v>10</v>
      </c>
      <c r="R646" s="2" t="s">
        <v>11</v>
      </c>
      <c r="S646" s="2">
        <v>12</v>
      </c>
      <c r="T646" s="2" t="s">
        <v>12</v>
      </c>
      <c r="U646" s="6">
        <v>278.49700000000001</v>
      </c>
      <c r="V646" s="30">
        <f>(VLOOKUP(E646,Table1[#All],4,FALSE)*VLOOKUP(E646,Table1[[#All],[Type TRANSPORT]:[% répartition segment 1]],2,FALSE)+VLOOKUP(E646,Tableau2[#All],4,FALSE)*VLOOKUP(E646,Tableau2[[#All],[Type TRANSPORT]:[% répartition segment 2]],2,FALSE))*U646*C646/1000</f>
        <v>7.9522033380000003</v>
      </c>
    </row>
    <row r="647" spans="1:22" x14ac:dyDescent="0.3">
      <c r="A647" s="2">
        <v>1473651</v>
      </c>
      <c r="B647" s="12">
        <f>+VLOOKUP(Indicateur[[#This Row],[Numero OT]],[1]Raw_data!$D:$E,2,FALSE)</f>
        <v>44622</v>
      </c>
      <c r="C647" s="2">
        <v>200</v>
      </c>
      <c r="D647" s="2">
        <f t="shared" si="10"/>
        <v>0.2</v>
      </c>
      <c r="E647" s="2" t="s">
        <v>6</v>
      </c>
      <c r="F647" s="3">
        <f>+VLOOKUP(E647,Table1[#All],4,FALSE)</f>
        <v>0.16</v>
      </c>
      <c r="G647" s="3">
        <f>+VLOOKUP(E647,Tableau2[#All],4,FALSE)</f>
        <v>6.7400000000000002E-2</v>
      </c>
      <c r="H647" s="4">
        <f>VLOOKUP(E647,Table1[[#All],[Type TRANSPORT]:[% répartition segment 1]],2,FALSE)</f>
        <v>0.3</v>
      </c>
      <c r="I647" s="4">
        <f>VLOOKUP(E647,Tableau2[[#All],[Type TRANSPORT]:[% répartition segment 2]],2,FALSE)</f>
        <v>0.7</v>
      </c>
      <c r="J647" s="20">
        <f>Indicateur[[#This Row],[% rep S1]]*Indicateur[[#This Row],[Taux segement 1]]*Indicateur[[#This Row],[Poids T]]*Indicateur[[#This Row],[Distance en KM]]</f>
        <v>2.4772128000000002</v>
      </c>
      <c r="K647" s="20">
        <f>+Indicateur[[#This Row],[% rep S2]]*Indicateur[[#This Row],[Taux Segement 2]]*Indicateur[[#This Row],[Poids T]]*Indicateur[[#This Row],[Distance en KM]]</f>
        <v>2.4348937479999999</v>
      </c>
      <c r="L647" s="20">
        <f>+Indicateur[[#This Row],[Bilan CO2 S2]]+Indicateur[[#This Row],[Bilan CO2 S1]]</f>
        <v>4.9121065480000006</v>
      </c>
      <c r="M647" s="21">
        <v>131</v>
      </c>
      <c r="N647" s="5" t="s">
        <v>191</v>
      </c>
      <c r="O647" s="2" t="s">
        <v>192</v>
      </c>
      <c r="P647" s="2" t="s">
        <v>193</v>
      </c>
      <c r="Q647" s="2" t="s">
        <v>10</v>
      </c>
      <c r="R647" s="2" t="s">
        <v>11</v>
      </c>
      <c r="S647" s="2">
        <v>12</v>
      </c>
      <c r="T647" s="2" t="s">
        <v>12</v>
      </c>
      <c r="U647" s="6">
        <v>258.04300000000001</v>
      </c>
      <c r="V647" s="30">
        <f>(VLOOKUP(E647,Table1[#All],4,FALSE)*VLOOKUP(E647,Table1[[#All],[Type TRANSPORT]:[% répartition segment 1]],2,FALSE)+VLOOKUP(E647,Tableau2[#All],4,FALSE)*VLOOKUP(E647,Tableau2[[#All],[Type TRANSPORT]:[% répartition segment 2]],2,FALSE))*U647*C647/1000</f>
        <v>4.9121065479999997</v>
      </c>
    </row>
    <row r="648" spans="1:22" x14ac:dyDescent="0.3">
      <c r="A648" s="2">
        <v>1474148</v>
      </c>
      <c r="B648" s="12">
        <f>+VLOOKUP(Indicateur[[#This Row],[Numero OT]],[1]Raw_data!$D:$E,2,FALSE)</f>
        <v>44622</v>
      </c>
      <c r="C648" s="2">
        <v>123</v>
      </c>
      <c r="D648" s="2">
        <f t="shared" si="10"/>
        <v>0.123</v>
      </c>
      <c r="E648" s="2" t="s">
        <v>6</v>
      </c>
      <c r="F648" s="3">
        <f>+VLOOKUP(E648,Table1[#All],4,FALSE)</f>
        <v>0.16</v>
      </c>
      <c r="G648" s="3">
        <f>+VLOOKUP(E648,Tableau2[#All],4,FALSE)</f>
        <v>6.7400000000000002E-2</v>
      </c>
      <c r="H648" s="4">
        <f>VLOOKUP(E648,Table1[[#All],[Type TRANSPORT]:[% répartition segment 1]],2,FALSE)</f>
        <v>0.3</v>
      </c>
      <c r="I648" s="4">
        <f>VLOOKUP(E648,Tableau2[[#All],[Type TRANSPORT]:[% répartition segment 2]],2,FALSE)</f>
        <v>0.7</v>
      </c>
      <c r="J648" s="20">
        <f>Indicateur[[#This Row],[% rep S1]]*Indicateur[[#This Row],[Taux segement 1]]*Indicateur[[#This Row],[Poids T]]*Indicateur[[#This Row],[Distance en KM]]</f>
        <v>3.1951267199999998</v>
      </c>
      <c r="K648" s="20">
        <f>+Indicateur[[#This Row],[% rep S2]]*Indicateur[[#This Row],[Taux Segement 2]]*Indicateur[[#This Row],[Poids T]]*Indicateur[[#This Row],[Distance en KM]]</f>
        <v>3.1405433051999996</v>
      </c>
      <c r="L648" s="20">
        <f>+Indicateur[[#This Row],[Bilan CO2 S2]]+Indicateur[[#This Row],[Bilan CO2 S1]]</f>
        <v>6.3356700251999989</v>
      </c>
      <c r="M648" s="21">
        <v>123</v>
      </c>
      <c r="N648" s="5" t="s">
        <v>214</v>
      </c>
      <c r="O648" s="2" t="s">
        <v>11</v>
      </c>
      <c r="P648" s="2" t="s">
        <v>215</v>
      </c>
      <c r="Q648" s="2" t="s">
        <v>133</v>
      </c>
      <c r="R648" s="2" t="s">
        <v>36</v>
      </c>
      <c r="S648" s="2">
        <v>20</v>
      </c>
      <c r="T648" s="2" t="s">
        <v>134</v>
      </c>
      <c r="U648" s="6">
        <v>541.17999999999995</v>
      </c>
      <c r="V648" s="30">
        <f>(VLOOKUP(E648,Table1[#All],4,FALSE)*VLOOKUP(E648,Table1[[#All],[Type TRANSPORT]:[% répartition segment 1]],2,FALSE)+VLOOKUP(E648,Tableau2[#All],4,FALSE)*VLOOKUP(E648,Tableau2[[#All],[Type TRANSPORT]:[% répartition segment 2]],2,FALSE))*U648*C648/1000</f>
        <v>6.3356700251999998</v>
      </c>
    </row>
    <row r="649" spans="1:22" x14ac:dyDescent="0.3">
      <c r="A649" s="2">
        <v>1474149</v>
      </c>
      <c r="B649" s="12">
        <f>+VLOOKUP(Indicateur[[#This Row],[Numero OT]],[1]Raw_data!$D:$E,2,FALSE)</f>
        <v>44622</v>
      </c>
      <c r="C649" s="2">
        <v>270</v>
      </c>
      <c r="D649" s="2">
        <f t="shared" si="10"/>
        <v>0.27</v>
      </c>
      <c r="E649" s="2" t="s">
        <v>6</v>
      </c>
      <c r="F649" s="3">
        <f>+VLOOKUP(E649,Table1[#All],4,FALSE)</f>
        <v>0.16</v>
      </c>
      <c r="G649" s="3">
        <f>+VLOOKUP(E649,Tableau2[#All],4,FALSE)</f>
        <v>6.7400000000000002E-2</v>
      </c>
      <c r="H649" s="4">
        <f>VLOOKUP(E649,Table1[[#All],[Type TRANSPORT]:[% répartition segment 1]],2,FALSE)</f>
        <v>0.3</v>
      </c>
      <c r="I649" s="4">
        <f>VLOOKUP(E649,Tableau2[[#All],[Type TRANSPORT]:[% répartition segment 2]],2,FALSE)</f>
        <v>0.7</v>
      </c>
      <c r="J649" s="20">
        <f>Indicateur[[#This Row],[% rep S1]]*Indicateur[[#This Row],[Taux segement 1]]*Indicateur[[#This Row],[Poids T]]*Indicateur[[#This Row],[Distance en KM]]</f>
        <v>3.2244091200000002</v>
      </c>
      <c r="K649" s="20">
        <f>+Indicateur[[#This Row],[% rep S2]]*Indicateur[[#This Row],[Taux Segement 2]]*Indicateur[[#This Row],[Poids T]]*Indicateur[[#This Row],[Distance en KM]]</f>
        <v>3.1693254642000004</v>
      </c>
      <c r="L649" s="20">
        <f>+Indicateur[[#This Row],[Bilan CO2 S2]]+Indicateur[[#This Row],[Bilan CO2 S1]]</f>
        <v>6.3937345842000006</v>
      </c>
      <c r="M649" s="21">
        <v>140</v>
      </c>
      <c r="N649" s="5" t="s">
        <v>214</v>
      </c>
      <c r="O649" s="2" t="s">
        <v>11</v>
      </c>
      <c r="P649" s="2" t="s">
        <v>215</v>
      </c>
      <c r="Q649" s="2" t="s">
        <v>148</v>
      </c>
      <c r="R649" s="2" t="s">
        <v>126</v>
      </c>
      <c r="S649" s="2">
        <v>12</v>
      </c>
      <c r="T649" s="2" t="s">
        <v>149</v>
      </c>
      <c r="U649" s="6">
        <v>248.797</v>
      </c>
      <c r="V649" s="30">
        <f>(VLOOKUP(E649,Table1[#All],4,FALSE)*VLOOKUP(E649,Table1[[#All],[Type TRANSPORT]:[% répartition segment 1]],2,FALSE)+VLOOKUP(E649,Tableau2[#All],4,FALSE)*VLOOKUP(E649,Tableau2[[#All],[Type TRANSPORT]:[% répartition segment 2]],2,FALSE))*U649*C649/1000</f>
        <v>6.3937345841999997</v>
      </c>
    </row>
    <row r="650" spans="1:22" x14ac:dyDescent="0.3">
      <c r="A650" s="2">
        <v>1474150</v>
      </c>
      <c r="B650" s="12">
        <f>+VLOOKUP(Indicateur[[#This Row],[Numero OT]],[1]Raw_data!$D:$E,2,FALSE)</f>
        <v>44622</v>
      </c>
      <c r="C650" s="2">
        <v>180</v>
      </c>
      <c r="D650" s="2">
        <f t="shared" si="10"/>
        <v>0.18</v>
      </c>
      <c r="E650" s="2" t="s">
        <v>6</v>
      </c>
      <c r="F650" s="3">
        <f>+VLOOKUP(E650,Table1[#All],4,FALSE)</f>
        <v>0.16</v>
      </c>
      <c r="G650" s="3">
        <f>+VLOOKUP(E650,Tableau2[#All],4,FALSE)</f>
        <v>6.7400000000000002E-2</v>
      </c>
      <c r="H650" s="4">
        <f>VLOOKUP(E650,Table1[[#All],[Type TRANSPORT]:[% répartition segment 1]],2,FALSE)</f>
        <v>0.3</v>
      </c>
      <c r="I650" s="4">
        <f>VLOOKUP(E650,Tableau2[[#All],[Type TRANSPORT]:[% répartition segment 2]],2,FALSE)</f>
        <v>0.7</v>
      </c>
      <c r="J650" s="20">
        <f>Indicateur[[#This Row],[% rep S1]]*Indicateur[[#This Row],[Taux segement 1]]*Indicateur[[#This Row],[Poids T]]*Indicateur[[#This Row],[Distance en KM]]</f>
        <v>4.9710758400000001</v>
      </c>
      <c r="K650" s="20">
        <f>+Indicateur[[#This Row],[% rep S2]]*Indicateur[[#This Row],[Taux Segement 2]]*Indicateur[[#This Row],[Poids T]]*Indicateur[[#This Row],[Distance en KM]]</f>
        <v>4.8861532943999997</v>
      </c>
      <c r="L650" s="20">
        <f>+Indicateur[[#This Row],[Bilan CO2 S2]]+Indicateur[[#This Row],[Bilan CO2 S1]]</f>
        <v>9.8572291344000007</v>
      </c>
      <c r="M650" s="21">
        <v>155</v>
      </c>
      <c r="N650" s="5" t="s">
        <v>214</v>
      </c>
      <c r="O650" s="2" t="s">
        <v>11</v>
      </c>
      <c r="P650" s="2" t="s">
        <v>215</v>
      </c>
      <c r="Q650" s="2" t="s">
        <v>333</v>
      </c>
      <c r="R650" s="2" t="s">
        <v>42</v>
      </c>
      <c r="S650" s="2">
        <v>11</v>
      </c>
      <c r="T650" s="2" t="s">
        <v>334</v>
      </c>
      <c r="U650" s="6">
        <v>575.35599999999999</v>
      </c>
      <c r="V650" s="30">
        <f>(VLOOKUP(E650,Table1[#All],4,FALSE)*VLOOKUP(E650,Table1[[#All],[Type TRANSPORT]:[% répartition segment 1]],2,FALSE)+VLOOKUP(E650,Tableau2[#All],4,FALSE)*VLOOKUP(E650,Tableau2[[#All],[Type TRANSPORT]:[% répartition segment 2]],2,FALSE))*U650*C650/1000</f>
        <v>9.8572291343999989</v>
      </c>
    </row>
    <row r="651" spans="1:22" x14ac:dyDescent="0.3">
      <c r="A651" s="2">
        <v>1473711</v>
      </c>
      <c r="B651" s="12">
        <f>+VLOOKUP(Indicateur[[#This Row],[Numero OT]],[1]Raw_data!$D:$E,2,FALSE)</f>
        <v>44623</v>
      </c>
      <c r="C651" s="2">
        <v>150</v>
      </c>
      <c r="D651" s="2">
        <f t="shared" si="10"/>
        <v>0.15</v>
      </c>
      <c r="E651" s="2" t="s">
        <v>6</v>
      </c>
      <c r="F651" s="3">
        <f>+VLOOKUP(E651,Table1[#All],4,FALSE)</f>
        <v>0.16</v>
      </c>
      <c r="G651" s="3">
        <f>+VLOOKUP(E651,Tableau2[#All],4,FALSE)</f>
        <v>6.7400000000000002E-2</v>
      </c>
      <c r="H651" s="4">
        <f>VLOOKUP(E651,Table1[[#All],[Type TRANSPORT]:[% répartition segment 1]],2,FALSE)</f>
        <v>0.3</v>
      </c>
      <c r="I651" s="4">
        <f>VLOOKUP(E651,Tableau2[[#All],[Type TRANSPORT]:[% répartition segment 2]],2,FALSE)</f>
        <v>0.7</v>
      </c>
      <c r="J651" s="20">
        <f>Indicateur[[#This Row],[% rep S1]]*Indicateur[[#This Row],[Taux segement 1]]*Indicateur[[#This Row],[Poids T]]*Indicateur[[#This Row],[Distance en KM]]</f>
        <v>3.8989871999999997</v>
      </c>
      <c r="K651" s="20">
        <f>+Indicateur[[#This Row],[% rep S2]]*Indicateur[[#This Row],[Taux Segement 2]]*Indicateur[[#This Row],[Poids T]]*Indicateur[[#This Row],[Distance en KM]]</f>
        <v>3.8323795019999998</v>
      </c>
      <c r="L651" s="20">
        <f>+Indicateur[[#This Row],[Bilan CO2 S2]]+Indicateur[[#This Row],[Bilan CO2 S1]]</f>
        <v>7.731366701999999</v>
      </c>
      <c r="M651" s="21">
        <v>196</v>
      </c>
      <c r="N651" s="5" t="s">
        <v>35</v>
      </c>
      <c r="O651" s="2" t="s">
        <v>36</v>
      </c>
      <c r="P651" s="2" t="s">
        <v>37</v>
      </c>
      <c r="Q651" s="2" t="s">
        <v>10</v>
      </c>
      <c r="R651" s="2" t="s">
        <v>11</v>
      </c>
      <c r="S651" s="2">
        <v>12</v>
      </c>
      <c r="T651" s="2" t="s">
        <v>12</v>
      </c>
      <c r="U651" s="6">
        <v>541.52599999999995</v>
      </c>
      <c r="V651" s="30">
        <f>(VLOOKUP(E651,Table1[#All],4,FALSE)*VLOOKUP(E651,Table1[[#All],[Type TRANSPORT]:[% répartition segment 1]],2,FALSE)+VLOOKUP(E651,Tableau2[#All],4,FALSE)*VLOOKUP(E651,Tableau2[[#All],[Type TRANSPORT]:[% répartition segment 2]],2,FALSE))*U651*C651/1000</f>
        <v>7.731366701999999</v>
      </c>
    </row>
    <row r="652" spans="1:22" x14ac:dyDescent="0.3">
      <c r="A652" s="2">
        <v>1474300</v>
      </c>
      <c r="B652" s="12">
        <f>+VLOOKUP(Indicateur[[#This Row],[Numero OT]],[1]Raw_data!$D:$E,2,FALSE)</f>
        <v>44623</v>
      </c>
      <c r="C652" s="2">
        <v>150</v>
      </c>
      <c r="D652" s="2">
        <f t="shared" si="10"/>
        <v>0.15</v>
      </c>
      <c r="E652" s="2" t="s">
        <v>19</v>
      </c>
      <c r="F652" s="3">
        <f>+VLOOKUP(E652,Table1[#All],4,FALSE)</f>
        <v>0.16</v>
      </c>
      <c r="G652" s="3">
        <f>+VLOOKUP(E652,Tableau2[#All],4,FALSE)</f>
        <v>6.7400000000000002E-2</v>
      </c>
      <c r="H652" s="4">
        <f>VLOOKUP(E652,Table1[[#All],[Type TRANSPORT]:[% répartition segment 1]],2,FALSE)</f>
        <v>0.3</v>
      </c>
      <c r="I652" s="4">
        <f>VLOOKUP(E652,Tableau2[[#All],[Type TRANSPORT]:[% répartition segment 2]],2,FALSE)</f>
        <v>0.7</v>
      </c>
      <c r="J652" s="20">
        <f>Indicateur[[#This Row],[% rep S1]]*Indicateur[[#This Row],[Taux segement 1]]*Indicateur[[#This Row],[Poids T]]*Indicateur[[#This Row],[Distance en KM]]</f>
        <v>1.8020015999999999</v>
      </c>
      <c r="K652" s="20">
        <f>+Indicateur[[#This Row],[% rep S2]]*Indicateur[[#This Row],[Taux Segement 2]]*Indicateur[[#This Row],[Poids T]]*Indicateur[[#This Row],[Distance en KM]]</f>
        <v>1.7712174059999999</v>
      </c>
      <c r="L652" s="20">
        <f>+Indicateur[[#This Row],[Bilan CO2 S2]]+Indicateur[[#This Row],[Bilan CO2 S1]]</f>
        <v>3.5732190059999995</v>
      </c>
      <c r="M652" s="21">
        <v>158</v>
      </c>
      <c r="N652" s="5" t="s">
        <v>125</v>
      </c>
      <c r="O652" s="2" t="s">
        <v>126</v>
      </c>
      <c r="P652" s="2" t="s">
        <v>127</v>
      </c>
      <c r="Q652" s="2" t="s">
        <v>10</v>
      </c>
      <c r="R652" s="2" t="s">
        <v>11</v>
      </c>
      <c r="S652" s="2">
        <v>12</v>
      </c>
      <c r="T652" s="2" t="s">
        <v>12</v>
      </c>
      <c r="U652" s="6">
        <v>250.27799999999999</v>
      </c>
      <c r="V652" s="30">
        <f>(VLOOKUP(E652,Table1[#All],4,FALSE)*VLOOKUP(E652,Table1[[#All],[Type TRANSPORT]:[% répartition segment 1]],2,FALSE)+VLOOKUP(E652,Tableau2[#All],4,FALSE)*VLOOKUP(E652,Tableau2[[#All],[Type TRANSPORT]:[% répartition segment 2]],2,FALSE))*U652*C652/1000</f>
        <v>3.573219006</v>
      </c>
    </row>
    <row r="653" spans="1:22" x14ac:dyDescent="0.3">
      <c r="A653" s="2">
        <v>1474855</v>
      </c>
      <c r="B653" s="12">
        <f>+VLOOKUP(Indicateur[[#This Row],[Numero OT]],[1]Raw_data!$D:$E,2,FALSE)</f>
        <v>44623</v>
      </c>
      <c r="C653" s="2">
        <v>150</v>
      </c>
      <c r="D653" s="2">
        <f t="shared" si="10"/>
        <v>0.15</v>
      </c>
      <c r="E653" s="2" t="s">
        <v>6</v>
      </c>
      <c r="F653" s="3">
        <f>+VLOOKUP(E653,Table1[#All],4,FALSE)</f>
        <v>0.16</v>
      </c>
      <c r="G653" s="3">
        <f>+VLOOKUP(E653,Tableau2[#All],4,FALSE)</f>
        <v>6.7400000000000002E-2</v>
      </c>
      <c r="H653" s="4">
        <f>VLOOKUP(E653,Table1[[#All],[Type TRANSPORT]:[% répartition segment 1]],2,FALSE)</f>
        <v>0.3</v>
      </c>
      <c r="I653" s="4">
        <f>VLOOKUP(E653,Tableau2[[#All],[Type TRANSPORT]:[% répartition segment 2]],2,FALSE)</f>
        <v>0.7</v>
      </c>
      <c r="J653" s="20">
        <f>Indicateur[[#This Row],[% rep S1]]*Indicateur[[#This Row],[Taux segement 1]]*Indicateur[[#This Row],[Poids T]]*Indicateur[[#This Row],[Distance en KM]]</f>
        <v>2.7392759999999998</v>
      </c>
      <c r="K653" s="20">
        <f>+Indicateur[[#This Row],[% rep S2]]*Indicateur[[#This Row],[Taux Segement 2]]*Indicateur[[#This Row],[Poids T]]*Indicateur[[#This Row],[Distance en KM]]</f>
        <v>2.692480035</v>
      </c>
      <c r="L653" s="20">
        <f>+Indicateur[[#This Row],[Bilan CO2 S2]]+Indicateur[[#This Row],[Bilan CO2 S1]]</f>
        <v>5.4317560349999994</v>
      </c>
      <c r="M653" s="21">
        <v>130</v>
      </c>
      <c r="N653" s="5" t="s">
        <v>214</v>
      </c>
      <c r="O653" s="2" t="s">
        <v>11</v>
      </c>
      <c r="P653" s="2" t="s">
        <v>215</v>
      </c>
      <c r="Q653" s="2" t="s">
        <v>128</v>
      </c>
      <c r="R653" s="2" t="s">
        <v>61</v>
      </c>
      <c r="S653" s="2">
        <v>20</v>
      </c>
      <c r="T653" s="2" t="s">
        <v>129</v>
      </c>
      <c r="U653" s="6">
        <v>380.45499999999998</v>
      </c>
      <c r="V653" s="30">
        <f>(VLOOKUP(E653,Table1[#All],4,FALSE)*VLOOKUP(E653,Table1[[#All],[Type TRANSPORT]:[% répartition segment 1]],2,FALSE)+VLOOKUP(E653,Tableau2[#All],4,FALSE)*VLOOKUP(E653,Tableau2[[#All],[Type TRANSPORT]:[% répartition segment 2]],2,FALSE))*U653*C653/1000</f>
        <v>5.4317560349999994</v>
      </c>
    </row>
    <row r="654" spans="1:22" x14ac:dyDescent="0.3">
      <c r="A654" s="2">
        <v>1475340</v>
      </c>
      <c r="B654" s="12">
        <f>+VLOOKUP(Indicateur[[#This Row],[Numero OT]],[1]Raw_data!$D:$E,2,FALSE)</f>
        <v>44624</v>
      </c>
      <c r="C654" s="2">
        <v>300</v>
      </c>
      <c r="D654" s="2">
        <f t="shared" si="10"/>
        <v>0.3</v>
      </c>
      <c r="E654" s="2" t="s">
        <v>6</v>
      </c>
      <c r="F654" s="3">
        <f>+VLOOKUP(E654,Table1[#All],4,FALSE)</f>
        <v>0.16</v>
      </c>
      <c r="G654" s="3">
        <f>+VLOOKUP(E654,Tableau2[#All],4,FALSE)</f>
        <v>6.7400000000000002E-2</v>
      </c>
      <c r="H654" s="4">
        <f>VLOOKUP(E654,Table1[[#All],[Type TRANSPORT]:[% répartition segment 1]],2,FALSE)</f>
        <v>0.3</v>
      </c>
      <c r="I654" s="4">
        <f>VLOOKUP(E654,Tableau2[[#All],[Type TRANSPORT]:[% répartition segment 2]],2,FALSE)</f>
        <v>0.7</v>
      </c>
      <c r="J654" s="20">
        <f>Indicateur[[#This Row],[% rep S1]]*Indicateur[[#This Row],[Taux segement 1]]*Indicateur[[#This Row],[Poids T]]*Indicateur[[#This Row],[Distance en KM]]</f>
        <v>10.748404799999999</v>
      </c>
      <c r="K654" s="20">
        <f>+Indicateur[[#This Row],[% rep S2]]*Indicateur[[#This Row],[Taux Segement 2]]*Indicateur[[#This Row],[Poids T]]*Indicateur[[#This Row],[Distance en KM]]</f>
        <v>10.564786218</v>
      </c>
      <c r="L654" s="20">
        <f>+Indicateur[[#This Row],[Bilan CO2 S2]]+Indicateur[[#This Row],[Bilan CO2 S1]]</f>
        <v>21.313191017999998</v>
      </c>
      <c r="M654" s="21">
        <v>175</v>
      </c>
      <c r="N654" s="5" t="s">
        <v>17</v>
      </c>
      <c r="O654" s="2" t="s">
        <v>18</v>
      </c>
      <c r="P654" s="2" t="s">
        <v>9</v>
      </c>
      <c r="Q654" s="2" t="s">
        <v>10</v>
      </c>
      <c r="R654" s="2" t="s">
        <v>11</v>
      </c>
      <c r="S654" s="2">
        <v>12</v>
      </c>
      <c r="T654" s="2" t="s">
        <v>12</v>
      </c>
      <c r="U654" s="6">
        <v>746.41700000000003</v>
      </c>
      <c r="V654" s="30">
        <f>(VLOOKUP(E654,Table1[#All],4,FALSE)*VLOOKUP(E654,Table1[[#All],[Type TRANSPORT]:[% répartition segment 1]],2,FALSE)+VLOOKUP(E654,Tableau2[#All],4,FALSE)*VLOOKUP(E654,Tableau2[[#All],[Type TRANSPORT]:[% répartition segment 2]],2,FALSE))*U654*C654/1000</f>
        <v>21.313191018000001</v>
      </c>
    </row>
    <row r="655" spans="1:22" x14ac:dyDescent="0.3">
      <c r="A655" s="2">
        <v>1475437</v>
      </c>
      <c r="B655" s="12">
        <f>+VLOOKUP(Indicateur[[#This Row],[Numero OT]],[1]Raw_data!$D:$E,2,FALSE)</f>
        <v>44624</v>
      </c>
      <c r="C655" s="2">
        <v>100</v>
      </c>
      <c r="D655" s="2">
        <f t="shared" si="10"/>
        <v>0.1</v>
      </c>
      <c r="E655" s="2" t="s">
        <v>19</v>
      </c>
      <c r="F655" s="3">
        <f>+VLOOKUP(E655,Table1[#All],4,FALSE)</f>
        <v>0.16</v>
      </c>
      <c r="G655" s="3">
        <f>+VLOOKUP(E655,Tableau2[#All],4,FALSE)</f>
        <v>6.7400000000000002E-2</v>
      </c>
      <c r="H655" s="4">
        <f>VLOOKUP(E655,Table1[[#All],[Type TRANSPORT]:[% répartition segment 1]],2,FALSE)</f>
        <v>0.3</v>
      </c>
      <c r="I655" s="4">
        <f>VLOOKUP(E655,Tableau2[[#All],[Type TRANSPORT]:[% répartition segment 2]],2,FALSE)</f>
        <v>0.7</v>
      </c>
      <c r="J655" s="20">
        <f>Indicateur[[#This Row],[% rep S1]]*Indicateur[[#This Row],[Taux segement 1]]*Indicateur[[#This Row],[Poids T]]*Indicateur[[#This Row],[Distance en KM]]</f>
        <v>0.22380960000000003</v>
      </c>
      <c r="K655" s="20">
        <f>+Indicateur[[#This Row],[% rep S2]]*Indicateur[[#This Row],[Taux Segement 2]]*Indicateur[[#This Row],[Poids T]]*Indicateur[[#This Row],[Distance en KM]]</f>
        <v>0.219986186</v>
      </c>
      <c r="L655" s="20">
        <f>+Indicateur[[#This Row],[Bilan CO2 S2]]+Indicateur[[#This Row],[Bilan CO2 S1]]</f>
        <v>0.44379578600000003</v>
      </c>
      <c r="M655" s="21">
        <v>80</v>
      </c>
      <c r="N655" s="5" t="s">
        <v>214</v>
      </c>
      <c r="O655" s="2" t="s">
        <v>11</v>
      </c>
      <c r="P655" s="2" t="s">
        <v>215</v>
      </c>
      <c r="Q655" s="2" t="s">
        <v>130</v>
      </c>
      <c r="R655" s="2" t="s">
        <v>131</v>
      </c>
      <c r="S655" s="2">
        <v>17</v>
      </c>
      <c r="T655" s="2" t="s">
        <v>132</v>
      </c>
      <c r="U655" s="6">
        <v>46.627000000000002</v>
      </c>
      <c r="V655" s="30">
        <f>(VLOOKUP(E655,Table1[#All],4,FALSE)*VLOOKUP(E655,Table1[[#All],[Type TRANSPORT]:[% répartition segment 1]],2,FALSE)+VLOOKUP(E655,Tableau2[#All],4,FALSE)*VLOOKUP(E655,Tableau2[[#All],[Type TRANSPORT]:[% répartition segment 2]],2,FALSE))*U655*C655/1000</f>
        <v>0.44379578600000003</v>
      </c>
    </row>
    <row r="656" spans="1:22" x14ac:dyDescent="0.3">
      <c r="A656" s="2">
        <v>1475438</v>
      </c>
      <c r="B656" s="12">
        <f>+VLOOKUP(Indicateur[[#This Row],[Numero OT]],[1]Raw_data!$D:$E,2,FALSE)</f>
        <v>44624</v>
      </c>
      <c r="C656" s="2">
        <v>45</v>
      </c>
      <c r="D656" s="2">
        <f t="shared" si="10"/>
        <v>4.4999999999999998E-2</v>
      </c>
      <c r="E656" s="2" t="s">
        <v>6</v>
      </c>
      <c r="F656" s="3">
        <f>+VLOOKUP(E656,Table1[#All],4,FALSE)</f>
        <v>0.16</v>
      </c>
      <c r="G656" s="3">
        <f>+VLOOKUP(E656,Tableau2[#All],4,FALSE)</f>
        <v>6.7400000000000002E-2</v>
      </c>
      <c r="H656" s="4">
        <f>VLOOKUP(E656,Table1[[#All],[Type TRANSPORT]:[% répartition segment 1]],2,FALSE)</f>
        <v>0.3</v>
      </c>
      <c r="I656" s="4">
        <f>VLOOKUP(E656,Tableau2[[#All],[Type TRANSPORT]:[% répartition segment 2]],2,FALSE)</f>
        <v>0.7</v>
      </c>
      <c r="J656" s="20">
        <f>Indicateur[[#This Row],[% rep S1]]*Indicateur[[#This Row],[Taux segement 1]]*Indicateur[[#This Row],[Poids T]]*Indicateur[[#This Row],[Distance en KM]]</f>
        <v>0.99037512000000005</v>
      </c>
      <c r="K656" s="20">
        <f>+Indicateur[[#This Row],[% rep S2]]*Indicateur[[#This Row],[Taux Segement 2]]*Indicateur[[#This Row],[Poids T]]*Indicateur[[#This Row],[Distance en KM]]</f>
        <v>0.97345621169999985</v>
      </c>
      <c r="L656" s="20">
        <f>+Indicateur[[#This Row],[Bilan CO2 S2]]+Indicateur[[#This Row],[Bilan CO2 S1]]</f>
        <v>1.9638313316999998</v>
      </c>
      <c r="M656" s="21">
        <v>118</v>
      </c>
      <c r="N656" s="5" t="s">
        <v>214</v>
      </c>
      <c r="O656" s="2" t="s">
        <v>11</v>
      </c>
      <c r="P656" s="2" t="s">
        <v>215</v>
      </c>
      <c r="Q656" s="2" t="s">
        <v>328</v>
      </c>
      <c r="R656" s="2" t="s">
        <v>21</v>
      </c>
      <c r="S656" s="2">
        <v>20</v>
      </c>
      <c r="T656" s="2" t="s">
        <v>329</v>
      </c>
      <c r="U656" s="6">
        <v>458.50700000000001</v>
      </c>
      <c r="V656" s="30">
        <f>(VLOOKUP(E656,Table1[#All],4,FALSE)*VLOOKUP(E656,Table1[[#All],[Type TRANSPORT]:[% répartition segment 1]],2,FALSE)+VLOOKUP(E656,Tableau2[#All],4,FALSE)*VLOOKUP(E656,Tableau2[[#All],[Type TRANSPORT]:[% répartition segment 2]],2,FALSE))*U656*C656/1000</f>
        <v>1.9638313317</v>
      </c>
    </row>
    <row r="657" spans="1:22" x14ac:dyDescent="0.3">
      <c r="A657" s="2">
        <v>1475940</v>
      </c>
      <c r="B657" s="12">
        <f>+VLOOKUP(Indicateur[[#This Row],[Numero OT]],[1]Raw_data!$D:$E,2,FALSE)</f>
        <v>44627</v>
      </c>
      <c r="C657" s="2">
        <v>150</v>
      </c>
      <c r="D657" s="2">
        <f t="shared" si="10"/>
        <v>0.15</v>
      </c>
      <c r="E657" s="2" t="s">
        <v>19</v>
      </c>
      <c r="F657" s="3">
        <f>+VLOOKUP(E657,Table1[#All],4,FALSE)</f>
        <v>0.16</v>
      </c>
      <c r="G657" s="3">
        <f>+VLOOKUP(E657,Tableau2[#All],4,FALSE)</f>
        <v>6.7400000000000002E-2</v>
      </c>
      <c r="H657" s="4">
        <f>VLOOKUP(E657,Table1[[#All],[Type TRANSPORT]:[% répartition segment 1]],2,FALSE)</f>
        <v>0.3</v>
      </c>
      <c r="I657" s="4">
        <f>VLOOKUP(E657,Tableau2[[#All],[Type TRANSPORT]:[% répartition segment 2]],2,FALSE)</f>
        <v>0.7</v>
      </c>
      <c r="J657" s="20">
        <f>Indicateur[[#This Row],[% rep S1]]*Indicateur[[#This Row],[Taux segement 1]]*Indicateur[[#This Row],[Poids T]]*Indicateur[[#This Row],[Distance en KM]]</f>
        <v>1.8138168000000001</v>
      </c>
      <c r="K657" s="20">
        <f>+Indicateur[[#This Row],[% rep S2]]*Indicateur[[#This Row],[Taux Segement 2]]*Indicateur[[#This Row],[Poids T]]*Indicateur[[#This Row],[Distance en KM]]</f>
        <v>1.782830763</v>
      </c>
      <c r="L657" s="20">
        <f>+Indicateur[[#This Row],[Bilan CO2 S2]]+Indicateur[[#This Row],[Bilan CO2 S1]]</f>
        <v>3.5966475630000003</v>
      </c>
      <c r="M657" s="21">
        <v>158</v>
      </c>
      <c r="N657" s="5" t="s">
        <v>113</v>
      </c>
      <c r="O657" s="2" t="s">
        <v>114</v>
      </c>
      <c r="P657" s="2" t="s">
        <v>115</v>
      </c>
      <c r="Q657" s="2" t="s">
        <v>10</v>
      </c>
      <c r="R657" s="2" t="s">
        <v>11</v>
      </c>
      <c r="S657" s="2">
        <v>12</v>
      </c>
      <c r="T657" s="2" t="s">
        <v>12</v>
      </c>
      <c r="U657" s="6">
        <v>251.91900000000001</v>
      </c>
      <c r="V657" s="30">
        <f>(VLOOKUP(E657,Table1[#All],4,FALSE)*VLOOKUP(E657,Table1[[#All],[Type TRANSPORT]:[% répartition segment 1]],2,FALSE)+VLOOKUP(E657,Tableau2[#All],4,FALSE)*VLOOKUP(E657,Tableau2[[#All],[Type TRANSPORT]:[% répartition segment 2]],2,FALSE))*U657*C657/1000</f>
        <v>3.5966475629999999</v>
      </c>
    </row>
    <row r="658" spans="1:22" x14ac:dyDescent="0.3">
      <c r="A658" s="2">
        <v>1475338</v>
      </c>
      <c r="B658" s="12">
        <f>+VLOOKUP(Indicateur[[#This Row],[Numero OT]],[1]Raw_data!$D:$E,2,FALSE)</f>
        <v>44627</v>
      </c>
      <c r="C658" s="2">
        <v>150</v>
      </c>
      <c r="D658" s="2">
        <f t="shared" si="10"/>
        <v>0.15</v>
      </c>
      <c r="E658" s="2" t="s">
        <v>19</v>
      </c>
      <c r="F658" s="3">
        <f>+VLOOKUP(E658,Table1[#All],4,FALSE)</f>
        <v>0.16</v>
      </c>
      <c r="G658" s="3">
        <f>+VLOOKUP(E658,Tableau2[#All],4,FALSE)</f>
        <v>6.7400000000000002E-2</v>
      </c>
      <c r="H658" s="4">
        <f>VLOOKUP(E658,Table1[[#All],[Type TRANSPORT]:[% répartition segment 1]],2,FALSE)</f>
        <v>0.3</v>
      </c>
      <c r="I658" s="4">
        <f>VLOOKUP(E658,Tableau2[[#All],[Type TRANSPORT]:[% répartition segment 2]],2,FALSE)</f>
        <v>0.7</v>
      </c>
      <c r="J658" s="20">
        <f>Indicateur[[#This Row],[% rep S1]]*Indicateur[[#This Row],[Taux segement 1]]*Indicateur[[#This Row],[Poids T]]*Indicateur[[#This Row],[Distance en KM]]</f>
        <v>3.7186128000000003</v>
      </c>
      <c r="K658" s="20">
        <f>+Indicateur[[#This Row],[% rep S2]]*Indicateur[[#This Row],[Taux Segement 2]]*Indicateur[[#This Row],[Poids T]]*Indicateur[[#This Row],[Distance en KM]]</f>
        <v>3.6550864980000002</v>
      </c>
      <c r="L658" s="20">
        <f>+Indicateur[[#This Row],[Bilan CO2 S2]]+Indicateur[[#This Row],[Bilan CO2 S1]]</f>
        <v>7.373699298</v>
      </c>
      <c r="M658" s="21">
        <v>228</v>
      </c>
      <c r="N658" s="5" t="s">
        <v>175</v>
      </c>
      <c r="O658" s="2" t="s">
        <v>154</v>
      </c>
      <c r="P658" s="2" t="s">
        <v>174</v>
      </c>
      <c r="Q658" s="2" t="s">
        <v>10</v>
      </c>
      <c r="R658" s="2" t="s">
        <v>11</v>
      </c>
      <c r="S658" s="2">
        <v>12</v>
      </c>
      <c r="T658" s="2" t="s">
        <v>12</v>
      </c>
      <c r="U658" s="6">
        <v>516.47400000000005</v>
      </c>
      <c r="V658" s="30">
        <f>(VLOOKUP(E658,Table1[#All],4,FALSE)*VLOOKUP(E658,Table1[[#All],[Type TRANSPORT]:[% répartition segment 1]],2,FALSE)+VLOOKUP(E658,Tableau2[#All],4,FALSE)*VLOOKUP(E658,Tableau2[[#All],[Type TRANSPORT]:[% répartition segment 2]],2,FALSE))*U658*C658/1000</f>
        <v>7.373699298</v>
      </c>
    </row>
    <row r="659" spans="1:22" x14ac:dyDescent="0.3">
      <c r="A659" s="2">
        <v>1475871</v>
      </c>
      <c r="B659" s="12">
        <f>+VLOOKUP(Indicateur[[#This Row],[Numero OT]],[1]Raw_data!$D:$E,2,FALSE)</f>
        <v>44627</v>
      </c>
      <c r="C659" s="2">
        <v>290</v>
      </c>
      <c r="D659" s="2">
        <f t="shared" si="10"/>
        <v>0.28999999999999998</v>
      </c>
      <c r="E659" s="2" t="s">
        <v>19</v>
      </c>
      <c r="F659" s="3">
        <f>+VLOOKUP(E659,Table1[#All],4,FALSE)</f>
        <v>0.16</v>
      </c>
      <c r="G659" s="3">
        <f>+VLOOKUP(E659,Tableau2[#All],4,FALSE)</f>
        <v>6.7400000000000002E-2</v>
      </c>
      <c r="H659" s="4">
        <f>VLOOKUP(E659,Table1[[#All],[Type TRANSPORT]:[% répartition segment 1]],2,FALSE)</f>
        <v>0.3</v>
      </c>
      <c r="I659" s="4">
        <f>VLOOKUP(E659,Tableau2[[#All],[Type TRANSPORT]:[% répartition segment 2]],2,FALSE)</f>
        <v>0.7</v>
      </c>
      <c r="J659" s="20">
        <f>Indicateur[[#This Row],[% rep S1]]*Indicateur[[#This Row],[Taux segement 1]]*Indicateur[[#This Row],[Poids T]]*Indicateur[[#This Row],[Distance en KM]]</f>
        <v>0.64904784000000004</v>
      </c>
      <c r="K659" s="20">
        <f>+Indicateur[[#This Row],[% rep S2]]*Indicateur[[#This Row],[Taux Segement 2]]*Indicateur[[#This Row],[Poids T]]*Indicateur[[#This Row],[Distance en KM]]</f>
        <v>0.63795993939999995</v>
      </c>
      <c r="L659" s="20">
        <f>+Indicateur[[#This Row],[Bilan CO2 S2]]+Indicateur[[#This Row],[Bilan CO2 S1]]</f>
        <v>1.2870077794000001</v>
      </c>
      <c r="M659" s="21">
        <v>110</v>
      </c>
      <c r="N659" s="5" t="s">
        <v>214</v>
      </c>
      <c r="O659" s="2" t="s">
        <v>11</v>
      </c>
      <c r="P659" s="2" t="s">
        <v>215</v>
      </c>
      <c r="Q659" s="2" t="s">
        <v>130</v>
      </c>
      <c r="R659" s="2" t="s">
        <v>131</v>
      </c>
      <c r="S659" s="2">
        <v>17</v>
      </c>
      <c r="T659" s="2" t="s">
        <v>132</v>
      </c>
      <c r="U659" s="6">
        <v>46.627000000000002</v>
      </c>
      <c r="V659" s="30">
        <f>(VLOOKUP(E659,Table1[#All],4,FALSE)*VLOOKUP(E659,Table1[[#All],[Type TRANSPORT]:[% répartition segment 1]],2,FALSE)+VLOOKUP(E659,Tableau2[#All],4,FALSE)*VLOOKUP(E659,Tableau2[[#All],[Type TRANSPORT]:[% répartition segment 2]],2,FALSE))*U659*C659/1000</f>
        <v>1.2870077794000001</v>
      </c>
    </row>
    <row r="660" spans="1:22" x14ac:dyDescent="0.3">
      <c r="A660" s="2">
        <v>1476557</v>
      </c>
      <c r="B660" s="12">
        <f>+VLOOKUP(Indicateur[[#This Row],[Numero OT]],[1]Raw_data!$D:$E,2,FALSE)</f>
        <v>44628</v>
      </c>
      <c r="C660" s="2">
        <v>150</v>
      </c>
      <c r="D660" s="2">
        <f t="shared" si="10"/>
        <v>0.15</v>
      </c>
      <c r="E660" s="2" t="s">
        <v>19</v>
      </c>
      <c r="F660" s="3">
        <f>+VLOOKUP(E660,Table1[#All],4,FALSE)</f>
        <v>0.16</v>
      </c>
      <c r="G660" s="3">
        <f>+VLOOKUP(E660,Tableau2[#All],4,FALSE)</f>
        <v>6.7400000000000002E-2</v>
      </c>
      <c r="H660" s="4">
        <f>VLOOKUP(E660,Table1[[#All],[Type TRANSPORT]:[% répartition segment 1]],2,FALSE)</f>
        <v>0.3</v>
      </c>
      <c r="I660" s="4">
        <f>VLOOKUP(E660,Tableau2[[#All],[Type TRANSPORT]:[% répartition segment 2]],2,FALSE)</f>
        <v>0.7</v>
      </c>
      <c r="J660" s="20">
        <f>Indicateur[[#This Row],[% rep S1]]*Indicateur[[#This Row],[Taux segement 1]]*Indicateur[[#This Row],[Poids T]]*Indicateur[[#This Row],[Distance en KM]]</f>
        <v>2.0026439999999996</v>
      </c>
      <c r="K660" s="20">
        <f>+Indicateur[[#This Row],[% rep S2]]*Indicateur[[#This Row],[Taux Segement 2]]*Indicateur[[#This Row],[Poids T]]*Indicateur[[#This Row],[Distance en KM]]</f>
        <v>1.9684321649999998</v>
      </c>
      <c r="L660" s="20">
        <f>+Indicateur[[#This Row],[Bilan CO2 S2]]+Indicateur[[#This Row],[Bilan CO2 S1]]</f>
        <v>3.9710761649999995</v>
      </c>
      <c r="M660" s="21">
        <v>158</v>
      </c>
      <c r="N660" s="5" t="s">
        <v>23</v>
      </c>
      <c r="O660" s="2" t="s">
        <v>24</v>
      </c>
      <c r="P660" s="2" t="s">
        <v>25</v>
      </c>
      <c r="Q660" s="2" t="s">
        <v>10</v>
      </c>
      <c r="R660" s="2" t="s">
        <v>11</v>
      </c>
      <c r="S660" s="2">
        <v>12</v>
      </c>
      <c r="T660" s="2" t="s">
        <v>12</v>
      </c>
      <c r="U660" s="6">
        <v>278.14499999999998</v>
      </c>
      <c r="V660" s="30">
        <f>(VLOOKUP(E660,Table1[#All],4,FALSE)*VLOOKUP(E660,Table1[[#All],[Type TRANSPORT]:[% répartition segment 1]],2,FALSE)+VLOOKUP(E660,Tableau2[#All],4,FALSE)*VLOOKUP(E660,Tableau2[[#All],[Type TRANSPORT]:[% répartition segment 2]],2,FALSE))*U660*C660/1000</f>
        <v>3.9710761649999995</v>
      </c>
    </row>
    <row r="661" spans="1:22" x14ac:dyDescent="0.3">
      <c r="A661" s="2">
        <v>1475942</v>
      </c>
      <c r="B661" s="12">
        <f>+VLOOKUP(Indicateur[[#This Row],[Numero OT]],[1]Raw_data!$D:$E,2,FALSE)</f>
        <v>44628</v>
      </c>
      <c r="C661" s="2">
        <v>200</v>
      </c>
      <c r="D661" s="2">
        <f t="shared" si="10"/>
        <v>0.2</v>
      </c>
      <c r="E661" s="2" t="s">
        <v>6</v>
      </c>
      <c r="F661" s="3">
        <f>+VLOOKUP(E661,Table1[#All],4,FALSE)</f>
        <v>0.16</v>
      </c>
      <c r="G661" s="3">
        <f>+VLOOKUP(E661,Tableau2[#All],4,FALSE)</f>
        <v>6.7400000000000002E-2</v>
      </c>
      <c r="H661" s="4">
        <f>VLOOKUP(E661,Table1[[#All],[Type TRANSPORT]:[% répartition segment 1]],2,FALSE)</f>
        <v>0.3</v>
      </c>
      <c r="I661" s="4">
        <f>VLOOKUP(E661,Tableau2[[#All],[Type TRANSPORT]:[% répartition segment 2]],2,FALSE)</f>
        <v>0.7</v>
      </c>
      <c r="J661" s="20">
        <f>Indicateur[[#This Row],[% rep S1]]*Indicateur[[#This Row],[Taux segement 1]]*Indicateur[[#This Row],[Poids T]]*Indicateur[[#This Row],[Distance en KM]]</f>
        <v>3.6536256000000003</v>
      </c>
      <c r="K661" s="20">
        <f>+Indicateur[[#This Row],[% rep S2]]*Indicateur[[#This Row],[Taux Segement 2]]*Indicateur[[#This Row],[Poids T]]*Indicateur[[#This Row],[Distance en KM]]</f>
        <v>3.5912094960000003</v>
      </c>
      <c r="L661" s="20">
        <f>+Indicateur[[#This Row],[Bilan CO2 S2]]+Indicateur[[#This Row],[Bilan CO2 S1]]</f>
        <v>7.244835096000001</v>
      </c>
      <c r="M661" s="21">
        <v>166</v>
      </c>
      <c r="N661" s="5" t="s">
        <v>60</v>
      </c>
      <c r="O661" s="2" t="s">
        <v>61</v>
      </c>
      <c r="P661" s="2" t="s">
        <v>62</v>
      </c>
      <c r="Q661" s="2" t="s">
        <v>10</v>
      </c>
      <c r="R661" s="2" t="s">
        <v>11</v>
      </c>
      <c r="S661" s="2">
        <v>12</v>
      </c>
      <c r="T661" s="2" t="s">
        <v>12</v>
      </c>
      <c r="U661" s="6">
        <v>380.58600000000001</v>
      </c>
      <c r="V661" s="30">
        <f>(VLOOKUP(E661,Table1[#All],4,FALSE)*VLOOKUP(E661,Table1[[#All],[Type TRANSPORT]:[% répartition segment 1]],2,FALSE)+VLOOKUP(E661,Tableau2[#All],4,FALSE)*VLOOKUP(E661,Tableau2[[#All],[Type TRANSPORT]:[% répartition segment 2]],2,FALSE))*U661*C661/1000</f>
        <v>7.2448350960000001</v>
      </c>
    </row>
    <row r="662" spans="1:22" x14ac:dyDescent="0.3">
      <c r="A662" s="2">
        <v>1475768</v>
      </c>
      <c r="B662" s="12">
        <f>+VLOOKUP(Indicateur[[#This Row],[Numero OT]],[1]Raw_data!$D:$E,2,FALSE)</f>
        <v>44628</v>
      </c>
      <c r="C662" s="2">
        <v>150</v>
      </c>
      <c r="D662" s="2">
        <f t="shared" si="10"/>
        <v>0.15</v>
      </c>
      <c r="E662" s="2" t="s">
        <v>13</v>
      </c>
      <c r="F662" s="3">
        <f>+VLOOKUP(E662,Table1[#All],4,FALSE)</f>
        <v>0.24099999999999999</v>
      </c>
      <c r="G662" s="3">
        <v>6.7400000000000002E-2</v>
      </c>
      <c r="H662" s="4">
        <f>VLOOKUP(E662,Table1[[#All],[Type TRANSPORT]:[% répartition segment 1]],2,FALSE)</f>
        <v>1</v>
      </c>
      <c r="I662" s="4">
        <f>VLOOKUP(E662,Tableau2[[#All],[Type TRANSPORT]:[% répartition segment 2]],2,FALSE)</f>
        <v>0</v>
      </c>
      <c r="J662" s="20">
        <f>Indicateur[[#This Row],[% rep S1]]*Indicateur[[#This Row],[Taux segement 1]]*Indicateur[[#This Row],[Poids T]]*Indicateur[[#This Row],[Distance en KM]]</f>
        <v>1.2287746499999999</v>
      </c>
      <c r="K662" s="20">
        <f>+Indicateur[[#This Row],[% rep S2]]*Indicateur[[#This Row],[Taux Segement 2]]*Indicateur[[#This Row],[Poids T]]*Indicateur[[#This Row],[Distance en KM]]</f>
        <v>0</v>
      </c>
      <c r="L662" s="20">
        <f>+Indicateur[[#This Row],[Bilan CO2 S2]]+Indicateur[[#This Row],[Bilan CO2 S1]]</f>
        <v>1.2287746499999999</v>
      </c>
      <c r="M662" s="21">
        <v>80</v>
      </c>
      <c r="N662" s="5" t="s">
        <v>422</v>
      </c>
      <c r="O662" s="2" t="s">
        <v>136</v>
      </c>
      <c r="P662" s="2" t="s">
        <v>423</v>
      </c>
      <c r="Q662" s="2" t="s">
        <v>10</v>
      </c>
      <c r="R662" s="2" t="s">
        <v>11</v>
      </c>
      <c r="S662" s="2">
        <v>12</v>
      </c>
      <c r="T662" s="2" t="s">
        <v>12</v>
      </c>
      <c r="U662" s="6">
        <v>33.991</v>
      </c>
      <c r="V662" s="30">
        <f>(VLOOKUP(E662,Table1[#All],4,FALSE)*VLOOKUP(E662,Table1[[#All],[Type TRANSPORT]:[% répartition segment 1]],2,FALSE)+VLOOKUP(E662,Tableau2[#All],4,FALSE)*VLOOKUP(E662,Tableau2[[#All],[Type TRANSPORT]:[% répartition segment 2]],2,FALSE))*U662*C662/1000</f>
        <v>1.2287746500000001</v>
      </c>
    </row>
    <row r="663" spans="1:22" x14ac:dyDescent="0.3">
      <c r="A663" s="2">
        <v>1476993</v>
      </c>
      <c r="B663" s="12">
        <f>+VLOOKUP(Indicateur[[#This Row],[Numero OT]],[1]Raw_data!$D:$E,2,FALSE)</f>
        <v>44629</v>
      </c>
      <c r="C663" s="2">
        <v>300</v>
      </c>
      <c r="D663" s="2">
        <f t="shared" si="10"/>
        <v>0.3</v>
      </c>
      <c r="E663" s="2" t="s">
        <v>19</v>
      </c>
      <c r="F663" s="3">
        <f>+VLOOKUP(E663,Table1[#All],4,FALSE)</f>
        <v>0.16</v>
      </c>
      <c r="G663" s="3">
        <f>+VLOOKUP(E663,Tableau2[#All],4,FALSE)</f>
        <v>6.7400000000000002E-2</v>
      </c>
      <c r="H663" s="4">
        <f>VLOOKUP(E663,Table1[[#All],[Type TRANSPORT]:[% répartition segment 1]],2,FALSE)</f>
        <v>0.3</v>
      </c>
      <c r="I663" s="4">
        <f>VLOOKUP(E663,Tableau2[[#All],[Type TRANSPORT]:[% répartition segment 2]],2,FALSE)</f>
        <v>0.7</v>
      </c>
      <c r="J663" s="20">
        <f>Indicateur[[#This Row],[% rep S1]]*Indicateur[[#This Row],[Taux segement 1]]*Indicateur[[#This Row],[Poids T]]*Indicateur[[#This Row],[Distance en KM]]</f>
        <v>3.8354832000000001</v>
      </c>
      <c r="K663" s="20">
        <f>+Indicateur[[#This Row],[% rep S2]]*Indicateur[[#This Row],[Taux Segement 2]]*Indicateur[[#This Row],[Poids T]]*Indicateur[[#This Row],[Distance en KM]]</f>
        <v>3.769960362</v>
      </c>
      <c r="L663" s="20">
        <f>+Indicateur[[#This Row],[Bilan CO2 S2]]+Indicateur[[#This Row],[Bilan CO2 S1]]</f>
        <v>7.6054435619999996</v>
      </c>
      <c r="M663" s="21">
        <v>158</v>
      </c>
      <c r="N663" s="5" t="s">
        <v>78</v>
      </c>
      <c r="O663" s="2" t="s">
        <v>27</v>
      </c>
      <c r="P663" s="2" t="s">
        <v>79</v>
      </c>
      <c r="Q663" s="2" t="s">
        <v>10</v>
      </c>
      <c r="R663" s="2" t="s">
        <v>11</v>
      </c>
      <c r="S663" s="2">
        <v>12</v>
      </c>
      <c r="T663" s="2" t="s">
        <v>12</v>
      </c>
      <c r="U663" s="6">
        <v>266.35300000000001</v>
      </c>
      <c r="V663" s="30">
        <f>(VLOOKUP(E663,Table1[#All],4,FALSE)*VLOOKUP(E663,Table1[[#All],[Type TRANSPORT]:[% répartition segment 1]],2,FALSE)+VLOOKUP(E663,Tableau2[#All],4,FALSE)*VLOOKUP(E663,Tableau2[[#All],[Type TRANSPORT]:[% répartition segment 2]],2,FALSE))*U663*C663/1000</f>
        <v>7.6054435620000005</v>
      </c>
    </row>
    <row r="664" spans="1:22" x14ac:dyDescent="0.3">
      <c r="A664" s="2">
        <v>1477055</v>
      </c>
      <c r="B664" s="12">
        <f>+VLOOKUP(Indicateur[[#This Row],[Numero OT]],[1]Raw_data!$D:$E,2,FALSE)</f>
        <v>44629</v>
      </c>
      <c r="C664" s="2">
        <v>60</v>
      </c>
      <c r="D664" s="2">
        <f t="shared" si="10"/>
        <v>0.06</v>
      </c>
      <c r="E664" s="2" t="s">
        <v>6</v>
      </c>
      <c r="F664" s="3">
        <f>+VLOOKUP(E664,Table1[#All],4,FALSE)</f>
        <v>0.16</v>
      </c>
      <c r="G664" s="3">
        <f>+VLOOKUP(E664,Tableau2[#All],4,FALSE)</f>
        <v>6.7400000000000002E-2</v>
      </c>
      <c r="H664" s="4">
        <f>VLOOKUP(E664,Table1[[#All],[Type TRANSPORT]:[% répartition segment 1]],2,FALSE)</f>
        <v>0.3</v>
      </c>
      <c r="I664" s="4">
        <f>VLOOKUP(E664,Tableau2[[#All],[Type TRANSPORT]:[% répartition segment 2]],2,FALSE)</f>
        <v>0.7</v>
      </c>
      <c r="J664" s="20">
        <f>Indicateur[[#This Row],[% rep S1]]*Indicateur[[#This Row],[Taux segement 1]]*Indicateur[[#This Row],[Poids T]]*Indicateur[[#This Row],[Distance en KM]]</f>
        <v>1.05157152</v>
      </c>
      <c r="K664" s="20">
        <f>+Indicateur[[#This Row],[% rep S2]]*Indicateur[[#This Row],[Taux Segement 2]]*Indicateur[[#This Row],[Poids T]]*Indicateur[[#This Row],[Distance en KM]]</f>
        <v>1.0336071732000001</v>
      </c>
      <c r="L664" s="20">
        <f>+Indicateur[[#This Row],[Bilan CO2 S2]]+Indicateur[[#This Row],[Bilan CO2 S1]]</f>
        <v>2.0851786932</v>
      </c>
      <c r="M664" s="21">
        <v>105</v>
      </c>
      <c r="N664" s="5" t="s">
        <v>214</v>
      </c>
      <c r="O664" s="2" t="s">
        <v>11</v>
      </c>
      <c r="P664" s="2" t="s">
        <v>215</v>
      </c>
      <c r="Q664" s="2" t="s">
        <v>335</v>
      </c>
      <c r="R664" s="2" t="s">
        <v>336</v>
      </c>
      <c r="S664" s="2">
        <v>11</v>
      </c>
      <c r="T664" s="2" t="s">
        <v>337</v>
      </c>
      <c r="U664" s="6">
        <v>365.12900000000002</v>
      </c>
      <c r="V664" s="30">
        <f>(VLOOKUP(E664,Table1[#All],4,FALSE)*VLOOKUP(E664,Table1[[#All],[Type TRANSPORT]:[% répartition segment 1]],2,FALSE)+VLOOKUP(E664,Tableau2[#All],4,FALSE)*VLOOKUP(E664,Tableau2[[#All],[Type TRANSPORT]:[% répartition segment 2]],2,FALSE))*U664*C664/1000</f>
        <v>2.0851786932</v>
      </c>
    </row>
    <row r="665" spans="1:22" x14ac:dyDescent="0.3">
      <c r="A665" s="2">
        <v>1477056</v>
      </c>
      <c r="B665" s="12">
        <f>+VLOOKUP(Indicateur[[#This Row],[Numero OT]],[1]Raw_data!$D:$E,2,FALSE)</f>
        <v>44629</v>
      </c>
      <c r="C665" s="2">
        <v>60</v>
      </c>
      <c r="D665" s="2">
        <f t="shared" si="10"/>
        <v>0.06</v>
      </c>
      <c r="E665" s="2" t="s">
        <v>6</v>
      </c>
      <c r="F665" s="3">
        <f>+VLOOKUP(E665,Table1[#All],4,FALSE)</f>
        <v>0.16</v>
      </c>
      <c r="G665" s="3">
        <f>+VLOOKUP(E665,Tableau2[#All],4,FALSE)</f>
        <v>6.7400000000000002E-2</v>
      </c>
      <c r="H665" s="4">
        <f>VLOOKUP(E665,Table1[[#All],[Type TRANSPORT]:[% répartition segment 1]],2,FALSE)</f>
        <v>0.3</v>
      </c>
      <c r="I665" s="4">
        <f>VLOOKUP(E665,Tableau2[[#All],[Type TRANSPORT]:[% répartition segment 2]],2,FALSE)</f>
        <v>0.7</v>
      </c>
      <c r="J665" s="20">
        <f>Indicateur[[#This Row],[% rep S1]]*Indicateur[[#This Row],[Taux segement 1]]*Indicateur[[#This Row],[Poids T]]*Indicateur[[#This Row],[Distance en KM]]</f>
        <v>0.98963712000000004</v>
      </c>
      <c r="K665" s="20">
        <f>+Indicateur[[#This Row],[% rep S2]]*Indicateur[[#This Row],[Taux Segement 2]]*Indicateur[[#This Row],[Poids T]]*Indicateur[[#This Row],[Distance en KM]]</f>
        <v>0.97273081920000004</v>
      </c>
      <c r="L665" s="20">
        <f>+Indicateur[[#This Row],[Bilan CO2 S2]]+Indicateur[[#This Row],[Bilan CO2 S1]]</f>
        <v>1.9623679392</v>
      </c>
      <c r="M665" s="21">
        <v>107.25</v>
      </c>
      <c r="N665" s="5" t="s">
        <v>214</v>
      </c>
      <c r="O665" s="2" t="s">
        <v>11</v>
      </c>
      <c r="P665" s="2" t="s">
        <v>215</v>
      </c>
      <c r="Q665" s="2" t="s">
        <v>338</v>
      </c>
      <c r="R665" s="2" t="s">
        <v>339</v>
      </c>
      <c r="S665" s="2">
        <v>12</v>
      </c>
      <c r="T665" s="2" t="s">
        <v>340</v>
      </c>
      <c r="U665" s="6">
        <v>343.62400000000002</v>
      </c>
      <c r="V665" s="30">
        <f>(VLOOKUP(E665,Table1[#All],4,FALSE)*VLOOKUP(E665,Table1[[#All],[Type TRANSPORT]:[% répartition segment 1]],2,FALSE)+VLOOKUP(E665,Tableau2[#All],4,FALSE)*VLOOKUP(E665,Tableau2[[#All],[Type TRANSPORT]:[% répartition segment 2]],2,FALSE))*U665*C665/1000</f>
        <v>1.9623679392000002</v>
      </c>
    </row>
    <row r="666" spans="1:22" x14ac:dyDescent="0.3">
      <c r="A666" s="2">
        <v>1477057</v>
      </c>
      <c r="B666" s="12">
        <f>+VLOOKUP(Indicateur[[#This Row],[Numero OT]],[1]Raw_data!$D:$E,2,FALSE)</f>
        <v>44629</v>
      </c>
      <c r="C666" s="2">
        <v>60</v>
      </c>
      <c r="D666" s="2">
        <f t="shared" si="10"/>
        <v>0.06</v>
      </c>
      <c r="E666" s="2" t="s">
        <v>6</v>
      </c>
      <c r="F666" s="3">
        <f>+VLOOKUP(E666,Table1[#All],4,FALSE)</f>
        <v>0.16</v>
      </c>
      <c r="G666" s="3">
        <f>+VLOOKUP(E666,Tableau2[#All],4,FALSE)</f>
        <v>6.7400000000000002E-2</v>
      </c>
      <c r="H666" s="4">
        <f>VLOOKUP(E666,Table1[[#All],[Type TRANSPORT]:[% répartition segment 1]],2,FALSE)</f>
        <v>0.3</v>
      </c>
      <c r="I666" s="4">
        <f>VLOOKUP(E666,Tableau2[[#All],[Type TRANSPORT]:[% répartition segment 2]],2,FALSE)</f>
        <v>0.7</v>
      </c>
      <c r="J666" s="20">
        <f>Indicateur[[#This Row],[% rep S1]]*Indicateur[[#This Row],[Taux segement 1]]*Indicateur[[#This Row],[Poids T]]*Indicateur[[#This Row],[Distance en KM]]</f>
        <v>1.2462307199999998</v>
      </c>
      <c r="K666" s="20">
        <f>+Indicateur[[#This Row],[% rep S2]]*Indicateur[[#This Row],[Taux Segement 2]]*Indicateur[[#This Row],[Poids T]]*Indicateur[[#This Row],[Distance en KM]]</f>
        <v>1.2249409452</v>
      </c>
      <c r="L666" s="20">
        <f>+Indicateur[[#This Row],[Bilan CO2 S2]]+Indicateur[[#This Row],[Bilan CO2 S1]]</f>
        <v>2.4711716652</v>
      </c>
      <c r="M666" s="21">
        <v>130</v>
      </c>
      <c r="N666" s="5" t="s">
        <v>214</v>
      </c>
      <c r="O666" s="2" t="s">
        <v>11</v>
      </c>
      <c r="P666" s="2" t="s">
        <v>215</v>
      </c>
      <c r="Q666" s="2" t="s">
        <v>341</v>
      </c>
      <c r="R666" s="2" t="s">
        <v>342</v>
      </c>
      <c r="S666" s="2">
        <v>15</v>
      </c>
      <c r="T666" s="2" t="s">
        <v>343</v>
      </c>
      <c r="U666" s="6">
        <v>432.71899999999999</v>
      </c>
      <c r="V666" s="30">
        <f>(VLOOKUP(E666,Table1[#All],4,FALSE)*VLOOKUP(E666,Table1[[#All],[Type TRANSPORT]:[% répartition segment 1]],2,FALSE)+VLOOKUP(E666,Tableau2[#All],4,FALSE)*VLOOKUP(E666,Tableau2[[#All],[Type TRANSPORT]:[% répartition segment 2]],2,FALSE))*U666*C666/1000</f>
        <v>2.4711716652</v>
      </c>
    </row>
    <row r="667" spans="1:22" x14ac:dyDescent="0.3">
      <c r="A667" s="2">
        <v>1477058</v>
      </c>
      <c r="B667" s="12">
        <f>+VLOOKUP(Indicateur[[#This Row],[Numero OT]],[1]Raw_data!$D:$E,2,FALSE)</f>
        <v>44629</v>
      </c>
      <c r="C667" s="2">
        <v>350</v>
      </c>
      <c r="D667" s="2">
        <f t="shared" si="10"/>
        <v>0.35</v>
      </c>
      <c r="E667" s="2" t="s">
        <v>6</v>
      </c>
      <c r="F667" s="3">
        <f>+VLOOKUP(E667,Table1[#All],4,FALSE)</f>
        <v>0.16</v>
      </c>
      <c r="G667" s="3">
        <f>+VLOOKUP(E667,Tableau2[#All],4,FALSE)</f>
        <v>6.7400000000000002E-2</v>
      </c>
      <c r="H667" s="4">
        <f>VLOOKUP(E667,Table1[[#All],[Type TRANSPORT]:[% répartition segment 1]],2,FALSE)</f>
        <v>0.3</v>
      </c>
      <c r="I667" s="4">
        <f>VLOOKUP(E667,Tableau2[[#All],[Type TRANSPORT]:[% répartition segment 2]],2,FALSE)</f>
        <v>0.7</v>
      </c>
      <c r="J667" s="20">
        <f>Indicateur[[#This Row],[% rep S1]]*Indicateur[[#This Row],[Taux segement 1]]*Indicateur[[#This Row],[Poids T]]*Indicateur[[#This Row],[Distance en KM]]</f>
        <v>4.4715887999999993</v>
      </c>
      <c r="K667" s="20">
        <f>+Indicateur[[#This Row],[% rep S2]]*Indicateur[[#This Row],[Taux Segement 2]]*Indicateur[[#This Row],[Poids T]]*Indicateur[[#This Row],[Distance en KM]]</f>
        <v>4.3951991579999996</v>
      </c>
      <c r="L667" s="20">
        <f>+Indicateur[[#This Row],[Bilan CO2 S2]]+Indicateur[[#This Row],[Bilan CO2 S1]]</f>
        <v>8.8667879579999997</v>
      </c>
      <c r="M667" s="21">
        <v>220</v>
      </c>
      <c r="N667" s="5" t="s">
        <v>214</v>
      </c>
      <c r="O667" s="2" t="s">
        <v>11</v>
      </c>
      <c r="P667" s="2" t="s">
        <v>215</v>
      </c>
      <c r="Q667" s="2" t="s">
        <v>26</v>
      </c>
      <c r="R667" s="2" t="s">
        <v>27</v>
      </c>
      <c r="S667" s="2">
        <v>12</v>
      </c>
      <c r="T667" s="2" t="s">
        <v>28</v>
      </c>
      <c r="U667" s="6">
        <v>266.166</v>
      </c>
      <c r="V667" s="30">
        <f>(VLOOKUP(E667,Table1[#All],4,FALSE)*VLOOKUP(E667,Table1[[#All],[Type TRANSPORT]:[% répartition segment 1]],2,FALSE)+VLOOKUP(E667,Tableau2[#All],4,FALSE)*VLOOKUP(E667,Tableau2[[#All],[Type TRANSPORT]:[% répartition segment 2]],2,FALSE))*U667*C667/1000</f>
        <v>8.8667879579999997</v>
      </c>
    </row>
    <row r="668" spans="1:22" x14ac:dyDescent="0.3">
      <c r="A668" s="2">
        <v>1476581</v>
      </c>
      <c r="B668" s="12">
        <f>+VLOOKUP(Indicateur[[#This Row],[Numero OT]],[1]Raw_data!$D:$E,2,FALSE)</f>
        <v>44629</v>
      </c>
      <c r="C668" s="2">
        <v>600</v>
      </c>
      <c r="D668" s="2">
        <f t="shared" si="10"/>
        <v>0.6</v>
      </c>
      <c r="E668" s="2" t="s">
        <v>6</v>
      </c>
      <c r="F668" s="3">
        <f>+VLOOKUP(E668,Table1[#All],4,FALSE)</f>
        <v>0.16</v>
      </c>
      <c r="G668" s="3">
        <f>+VLOOKUP(E668,Tableau2[#All],4,FALSE)</f>
        <v>6.7400000000000002E-2</v>
      </c>
      <c r="H668" s="4">
        <f>VLOOKUP(E668,Table1[[#All],[Type TRANSPORT]:[% répartition segment 1]],2,FALSE)</f>
        <v>0.3</v>
      </c>
      <c r="I668" s="4">
        <f>VLOOKUP(E668,Tableau2[[#All],[Type TRANSPORT]:[% répartition segment 2]],2,FALSE)</f>
        <v>0.7</v>
      </c>
      <c r="J668" s="20">
        <f>Indicateur[[#This Row],[% rep S1]]*Indicateur[[#This Row],[Taux segement 1]]*Indicateur[[#This Row],[Poids T]]*Indicateur[[#This Row],[Distance en KM]]</f>
        <v>21.324816000000002</v>
      </c>
      <c r="K668" s="20">
        <f>+Indicateur[[#This Row],[% rep S2]]*Indicateur[[#This Row],[Taux Segement 2]]*Indicateur[[#This Row],[Poids T]]*Indicateur[[#This Row],[Distance en KM]]</f>
        <v>20.960517060000001</v>
      </c>
      <c r="L668" s="20">
        <f>+Indicateur[[#This Row],[Bilan CO2 S2]]+Indicateur[[#This Row],[Bilan CO2 S1]]</f>
        <v>42.285333059999999</v>
      </c>
      <c r="M668" s="21">
        <v>444.15</v>
      </c>
      <c r="N668" s="5" t="s">
        <v>214</v>
      </c>
      <c r="O668" s="2" t="s">
        <v>11</v>
      </c>
      <c r="P668" s="2" t="s">
        <v>215</v>
      </c>
      <c r="Q668" s="2" t="s">
        <v>216</v>
      </c>
      <c r="R668" s="2" t="s">
        <v>8</v>
      </c>
      <c r="S668" s="2">
        <v>14</v>
      </c>
      <c r="T668" s="2" t="s">
        <v>217</v>
      </c>
      <c r="U668" s="6">
        <v>740.44500000000005</v>
      </c>
      <c r="V668" s="30">
        <f>(VLOOKUP(E668,Table1[#All],4,FALSE)*VLOOKUP(E668,Table1[[#All],[Type TRANSPORT]:[% répartition segment 1]],2,FALSE)+VLOOKUP(E668,Tableau2[#All],4,FALSE)*VLOOKUP(E668,Tableau2[[#All],[Type TRANSPORT]:[% répartition segment 2]],2,FALSE))*U668*C668/1000</f>
        <v>42.285333060000006</v>
      </c>
    </row>
    <row r="669" spans="1:22" x14ac:dyDescent="0.3">
      <c r="A669" s="2">
        <v>1476994</v>
      </c>
      <c r="B669" s="12">
        <f>+VLOOKUP(Indicateur[[#This Row],[Numero OT]],[1]Raw_data!$D:$E,2,FALSE)</f>
        <v>44630</v>
      </c>
      <c r="C669" s="2">
        <v>150</v>
      </c>
      <c r="D669" s="2">
        <f t="shared" si="10"/>
        <v>0.15</v>
      </c>
      <c r="E669" s="2" t="s">
        <v>6</v>
      </c>
      <c r="F669" s="3">
        <f>+VLOOKUP(E669,Table1[#All],4,FALSE)</f>
        <v>0.16</v>
      </c>
      <c r="G669" s="3">
        <f>+VLOOKUP(E669,Tableau2[#All],4,FALSE)</f>
        <v>6.7400000000000002E-2</v>
      </c>
      <c r="H669" s="4">
        <f>VLOOKUP(E669,Table1[[#All],[Type TRANSPORT]:[% répartition segment 1]],2,FALSE)</f>
        <v>0.3</v>
      </c>
      <c r="I669" s="4">
        <f>VLOOKUP(E669,Tableau2[[#All],[Type TRANSPORT]:[% répartition segment 2]],2,FALSE)</f>
        <v>0.7</v>
      </c>
      <c r="J669" s="20">
        <f>Indicateur[[#This Row],[% rep S1]]*Indicateur[[#This Row],[Taux segement 1]]*Indicateur[[#This Row],[Poids T]]*Indicateur[[#This Row],[Distance en KM]]</f>
        <v>3.8989871999999997</v>
      </c>
      <c r="K669" s="20">
        <f>+Indicateur[[#This Row],[% rep S2]]*Indicateur[[#This Row],[Taux Segement 2]]*Indicateur[[#This Row],[Poids T]]*Indicateur[[#This Row],[Distance en KM]]</f>
        <v>3.8323795019999998</v>
      </c>
      <c r="L669" s="20">
        <f>+Indicateur[[#This Row],[Bilan CO2 S2]]+Indicateur[[#This Row],[Bilan CO2 S1]]</f>
        <v>7.731366701999999</v>
      </c>
      <c r="M669" s="21">
        <v>196</v>
      </c>
      <c r="N669" s="5" t="s">
        <v>35</v>
      </c>
      <c r="O669" s="2" t="s">
        <v>36</v>
      </c>
      <c r="P669" s="2" t="s">
        <v>37</v>
      </c>
      <c r="Q669" s="2" t="s">
        <v>10</v>
      </c>
      <c r="R669" s="2" t="s">
        <v>11</v>
      </c>
      <c r="S669" s="2">
        <v>12</v>
      </c>
      <c r="T669" s="2" t="s">
        <v>12</v>
      </c>
      <c r="U669" s="6">
        <v>541.52599999999995</v>
      </c>
      <c r="V669" s="30">
        <f>(VLOOKUP(E669,Table1[#All],4,FALSE)*VLOOKUP(E669,Table1[[#All],[Type TRANSPORT]:[% répartition segment 1]],2,FALSE)+VLOOKUP(E669,Tableau2[#All],4,FALSE)*VLOOKUP(E669,Tableau2[[#All],[Type TRANSPORT]:[% répartition segment 2]],2,FALSE))*U669*C669/1000</f>
        <v>7.731366701999999</v>
      </c>
    </row>
    <row r="670" spans="1:22" x14ac:dyDescent="0.3">
      <c r="A670" s="2">
        <v>1476989</v>
      </c>
      <c r="B670" s="12">
        <f>+VLOOKUP(Indicateur[[#This Row],[Numero OT]],[1]Raw_data!$D:$E,2,FALSE)</f>
        <v>44630</v>
      </c>
      <c r="C670" s="2">
        <v>600</v>
      </c>
      <c r="D670" s="2">
        <f t="shared" si="10"/>
        <v>0.6</v>
      </c>
      <c r="E670" s="2" t="s">
        <v>19</v>
      </c>
      <c r="F670" s="3">
        <f>+VLOOKUP(E670,Table1[#All],4,FALSE)</f>
        <v>0.16</v>
      </c>
      <c r="G670" s="3">
        <f>+VLOOKUP(E670,Tableau2[#All],4,FALSE)</f>
        <v>6.7400000000000002E-2</v>
      </c>
      <c r="H670" s="4">
        <f>VLOOKUP(E670,Table1[[#All],[Type TRANSPORT]:[% répartition segment 1]],2,FALSE)</f>
        <v>0.3</v>
      </c>
      <c r="I670" s="4">
        <f>VLOOKUP(E670,Tableau2[[#All],[Type TRANSPORT]:[% répartition segment 2]],2,FALSE)</f>
        <v>0.7</v>
      </c>
      <c r="J670" s="20">
        <f>Indicateur[[#This Row],[% rep S1]]*Indicateur[[#This Row],[Taux segement 1]]*Indicateur[[#This Row],[Poids T]]*Indicateur[[#This Row],[Distance en KM]]</f>
        <v>7.2080063999999995</v>
      </c>
      <c r="K670" s="20">
        <f>+Indicateur[[#This Row],[% rep S2]]*Indicateur[[#This Row],[Taux Segement 2]]*Indicateur[[#This Row],[Poids T]]*Indicateur[[#This Row],[Distance en KM]]</f>
        <v>7.0848696239999995</v>
      </c>
      <c r="L670" s="20">
        <f>+Indicateur[[#This Row],[Bilan CO2 S2]]+Indicateur[[#This Row],[Bilan CO2 S1]]</f>
        <v>14.292876023999998</v>
      </c>
      <c r="M670" s="21">
        <v>206</v>
      </c>
      <c r="N670" s="5" t="s">
        <v>125</v>
      </c>
      <c r="O670" s="2" t="s">
        <v>126</v>
      </c>
      <c r="P670" s="2" t="s">
        <v>127</v>
      </c>
      <c r="Q670" s="2" t="s">
        <v>10</v>
      </c>
      <c r="R670" s="2" t="s">
        <v>11</v>
      </c>
      <c r="S670" s="2">
        <v>12</v>
      </c>
      <c r="T670" s="2" t="s">
        <v>12</v>
      </c>
      <c r="U670" s="6">
        <v>250.27799999999999</v>
      </c>
      <c r="V670" s="30">
        <f>(VLOOKUP(E670,Table1[#All],4,FALSE)*VLOOKUP(E670,Table1[[#All],[Type TRANSPORT]:[% répartition segment 1]],2,FALSE)+VLOOKUP(E670,Tableau2[#All],4,FALSE)*VLOOKUP(E670,Tableau2[[#All],[Type TRANSPORT]:[% répartition segment 2]],2,FALSE))*U670*C670/1000</f>
        <v>14.292876024</v>
      </c>
    </row>
    <row r="671" spans="1:22" x14ac:dyDescent="0.3">
      <c r="A671" s="2">
        <v>1477744</v>
      </c>
      <c r="B671" s="12">
        <f>+VLOOKUP(Indicateur[[#This Row],[Numero OT]],[1]Raw_data!$D:$E,2,FALSE)</f>
        <v>44630</v>
      </c>
      <c r="C671" s="2">
        <v>150</v>
      </c>
      <c r="D671" s="2">
        <f t="shared" si="10"/>
        <v>0.15</v>
      </c>
      <c r="E671" s="2" t="s">
        <v>6</v>
      </c>
      <c r="F671" s="3">
        <f>+VLOOKUP(E671,Table1[#All],4,FALSE)</f>
        <v>0.16</v>
      </c>
      <c r="G671" s="3">
        <f>+VLOOKUP(E671,Tableau2[#All],4,FALSE)</f>
        <v>6.7400000000000002E-2</v>
      </c>
      <c r="H671" s="4">
        <f>VLOOKUP(E671,Table1[[#All],[Type TRANSPORT]:[% répartition segment 1]],2,FALSE)</f>
        <v>0.3</v>
      </c>
      <c r="I671" s="4">
        <f>VLOOKUP(E671,Tableau2[[#All],[Type TRANSPORT]:[% répartition segment 2]],2,FALSE)</f>
        <v>0.7</v>
      </c>
      <c r="J671" s="20">
        <f>Indicateur[[#This Row],[% rep S1]]*Indicateur[[#This Row],[Taux segement 1]]*Indicateur[[#This Row],[Poids T]]*Indicateur[[#This Row],[Distance en KM]]</f>
        <v>3.8809008</v>
      </c>
      <c r="K671" s="20">
        <f>+Indicateur[[#This Row],[% rep S2]]*Indicateur[[#This Row],[Taux Segement 2]]*Indicateur[[#This Row],[Poids T]]*Indicateur[[#This Row],[Distance en KM]]</f>
        <v>3.8146020780000001</v>
      </c>
      <c r="L671" s="20">
        <f>+Indicateur[[#This Row],[Bilan CO2 S2]]+Indicateur[[#This Row],[Bilan CO2 S1]]</f>
        <v>7.6955028780000001</v>
      </c>
      <c r="M671" s="21">
        <v>133</v>
      </c>
      <c r="N671" s="5" t="s">
        <v>214</v>
      </c>
      <c r="O671" s="2" t="s">
        <v>11</v>
      </c>
      <c r="P671" s="2" t="s">
        <v>215</v>
      </c>
      <c r="Q671" s="2" t="s">
        <v>326</v>
      </c>
      <c r="R671" s="2" t="s">
        <v>180</v>
      </c>
      <c r="S671" s="2">
        <v>15</v>
      </c>
      <c r="T671" s="2" t="s">
        <v>327</v>
      </c>
      <c r="U671" s="6">
        <v>539.01400000000001</v>
      </c>
      <c r="V671" s="30">
        <f>(VLOOKUP(E671,Table1[#All],4,FALSE)*VLOOKUP(E671,Table1[[#All],[Type TRANSPORT]:[% répartition segment 1]],2,FALSE)+VLOOKUP(E671,Tableau2[#All],4,FALSE)*VLOOKUP(E671,Tableau2[[#All],[Type TRANSPORT]:[% répartition segment 2]],2,FALSE))*U671*C671/1000</f>
        <v>7.6955028780000001</v>
      </c>
    </row>
    <row r="672" spans="1:22" x14ac:dyDescent="0.3">
      <c r="A672" s="2">
        <v>1477743</v>
      </c>
      <c r="B672" s="12">
        <f>+VLOOKUP(Indicateur[[#This Row],[Numero OT]],[1]Raw_data!$D:$E,2,FALSE)</f>
        <v>44630</v>
      </c>
      <c r="C672" s="2">
        <v>650</v>
      </c>
      <c r="D672" s="2">
        <f t="shared" si="10"/>
        <v>0.65</v>
      </c>
      <c r="E672" s="2" t="s">
        <v>6</v>
      </c>
      <c r="F672" s="3">
        <f>+VLOOKUP(E672,Table1[#All],4,FALSE)</f>
        <v>0.16</v>
      </c>
      <c r="G672" s="3">
        <f>+VLOOKUP(E672,Tableau2[#All],4,FALSE)</f>
        <v>6.7400000000000002E-2</v>
      </c>
      <c r="H672" s="4">
        <f>VLOOKUP(E672,Table1[[#All],[Type TRANSPORT]:[% répartition segment 1]],2,FALSE)</f>
        <v>0.3</v>
      </c>
      <c r="I672" s="4">
        <f>VLOOKUP(E672,Tableau2[[#All],[Type TRANSPORT]:[% répartition segment 2]],2,FALSE)</f>
        <v>0.7</v>
      </c>
      <c r="J672" s="20">
        <f>Indicateur[[#This Row],[% rep S1]]*Indicateur[[#This Row],[Taux segement 1]]*Indicateur[[#This Row],[Poids T]]*Indicateur[[#This Row],[Distance en KM]]</f>
        <v>8.3043791999999996</v>
      </c>
      <c r="K672" s="20">
        <f>+Indicateur[[#This Row],[% rep S2]]*Indicateur[[#This Row],[Taux Segement 2]]*Indicateur[[#This Row],[Poids T]]*Indicateur[[#This Row],[Distance en KM]]</f>
        <v>8.1625127220000007</v>
      </c>
      <c r="L672" s="20">
        <f>+Indicateur[[#This Row],[Bilan CO2 S2]]+Indicateur[[#This Row],[Bilan CO2 S1]]</f>
        <v>16.466891922000002</v>
      </c>
      <c r="M672" s="21">
        <v>360</v>
      </c>
      <c r="N672" s="5" t="s">
        <v>214</v>
      </c>
      <c r="O672" s="2" t="s">
        <v>11</v>
      </c>
      <c r="P672" s="2" t="s">
        <v>215</v>
      </c>
      <c r="Q672" s="2" t="s">
        <v>26</v>
      </c>
      <c r="R672" s="2" t="s">
        <v>27</v>
      </c>
      <c r="S672" s="2">
        <v>12</v>
      </c>
      <c r="T672" s="2" t="s">
        <v>28</v>
      </c>
      <c r="U672" s="6">
        <v>266.166</v>
      </c>
      <c r="V672" s="30">
        <f>(VLOOKUP(E672,Table1[#All],4,FALSE)*VLOOKUP(E672,Table1[[#All],[Type TRANSPORT]:[% répartition segment 1]],2,FALSE)+VLOOKUP(E672,Tableau2[#All],4,FALSE)*VLOOKUP(E672,Tableau2[[#All],[Type TRANSPORT]:[% répartition segment 2]],2,FALSE))*U672*C672/1000</f>
        <v>16.466891921999999</v>
      </c>
    </row>
    <row r="673" spans="1:22" x14ac:dyDescent="0.3">
      <c r="A673" s="2">
        <v>1478323</v>
      </c>
      <c r="B673" s="12">
        <f>+VLOOKUP(Indicateur[[#This Row],[Numero OT]],[1]Raw_data!$D:$E,2,FALSE)</f>
        <v>44631</v>
      </c>
      <c r="C673" s="2">
        <v>300</v>
      </c>
      <c r="D673" s="2">
        <f t="shared" si="10"/>
        <v>0.3</v>
      </c>
      <c r="E673" s="2" t="s">
        <v>6</v>
      </c>
      <c r="F673" s="3">
        <f>+VLOOKUP(E673,Table1[#All],4,FALSE)</f>
        <v>0.16</v>
      </c>
      <c r="G673" s="3">
        <f>+VLOOKUP(E673,Tableau2[#All],4,FALSE)</f>
        <v>6.7400000000000002E-2</v>
      </c>
      <c r="H673" s="4">
        <f>VLOOKUP(E673,Table1[[#All],[Type TRANSPORT]:[% répartition segment 1]],2,FALSE)</f>
        <v>0.3</v>
      </c>
      <c r="I673" s="4">
        <f>VLOOKUP(E673,Tableau2[[#All],[Type TRANSPORT]:[% répartition segment 2]],2,FALSE)</f>
        <v>0.7</v>
      </c>
      <c r="J673" s="20">
        <f>Indicateur[[#This Row],[% rep S1]]*Indicateur[[#This Row],[Taux segement 1]]*Indicateur[[#This Row],[Poids T]]*Indicateur[[#This Row],[Distance en KM]]</f>
        <v>10.748404799999999</v>
      </c>
      <c r="K673" s="20">
        <f>+Indicateur[[#This Row],[% rep S2]]*Indicateur[[#This Row],[Taux Segement 2]]*Indicateur[[#This Row],[Poids T]]*Indicateur[[#This Row],[Distance en KM]]</f>
        <v>10.564786218</v>
      </c>
      <c r="L673" s="20">
        <f>+Indicateur[[#This Row],[Bilan CO2 S2]]+Indicateur[[#This Row],[Bilan CO2 S1]]</f>
        <v>21.313191017999998</v>
      </c>
      <c r="M673" s="21">
        <v>220</v>
      </c>
      <c r="N673" s="5" t="s">
        <v>17</v>
      </c>
      <c r="O673" s="2" t="s">
        <v>18</v>
      </c>
      <c r="P673" s="2" t="s">
        <v>9</v>
      </c>
      <c r="Q673" s="2" t="s">
        <v>10</v>
      </c>
      <c r="R673" s="2" t="s">
        <v>11</v>
      </c>
      <c r="S673" s="2">
        <v>12</v>
      </c>
      <c r="T673" s="2" t="s">
        <v>12</v>
      </c>
      <c r="U673" s="6">
        <v>746.41700000000003</v>
      </c>
      <c r="V673" s="30">
        <f>(VLOOKUP(E673,Table1[#All],4,FALSE)*VLOOKUP(E673,Table1[[#All],[Type TRANSPORT]:[% répartition segment 1]],2,FALSE)+VLOOKUP(E673,Tableau2[#All],4,FALSE)*VLOOKUP(E673,Tableau2[[#All],[Type TRANSPORT]:[% répartition segment 2]],2,FALSE))*U673*C673/1000</f>
        <v>21.313191018000001</v>
      </c>
    </row>
    <row r="674" spans="1:22" x14ac:dyDescent="0.3">
      <c r="A674" s="2">
        <v>1476992</v>
      </c>
      <c r="B674" s="12">
        <f>+VLOOKUP(Indicateur[[#This Row],[Numero OT]],[1]Raw_data!$D:$E,2,FALSE)</f>
        <v>44631</v>
      </c>
      <c r="C674" s="2">
        <v>300</v>
      </c>
      <c r="D674" s="2">
        <f t="shared" si="10"/>
        <v>0.3</v>
      </c>
      <c r="E674" s="2" t="s">
        <v>19</v>
      </c>
      <c r="F674" s="3">
        <f>+VLOOKUP(E674,Table1[#All],4,FALSE)</f>
        <v>0.16</v>
      </c>
      <c r="G674" s="3">
        <f>+VLOOKUP(E674,Tableau2[#All],4,FALSE)</f>
        <v>6.7400000000000002E-2</v>
      </c>
      <c r="H674" s="4">
        <f>VLOOKUP(E674,Table1[[#All],[Type TRANSPORT]:[% répartition segment 1]],2,FALSE)</f>
        <v>0.3</v>
      </c>
      <c r="I674" s="4">
        <f>VLOOKUP(E674,Tableau2[[#All],[Type TRANSPORT]:[% répartition segment 2]],2,FALSE)</f>
        <v>0.7</v>
      </c>
      <c r="J674" s="20">
        <f>Indicateur[[#This Row],[% rep S1]]*Indicateur[[#This Row],[Taux segement 1]]*Indicateur[[#This Row],[Poids T]]*Indicateur[[#This Row],[Distance en KM]]</f>
        <v>4.0103568000000003</v>
      </c>
      <c r="K674" s="20">
        <f>+Indicateur[[#This Row],[% rep S2]]*Indicateur[[#This Row],[Taux Segement 2]]*Indicateur[[#This Row],[Poids T]]*Indicateur[[#This Row],[Distance en KM]]</f>
        <v>3.9418465380000001</v>
      </c>
      <c r="L674" s="20">
        <f>+Indicateur[[#This Row],[Bilan CO2 S2]]+Indicateur[[#This Row],[Bilan CO2 S1]]</f>
        <v>7.9522033380000003</v>
      </c>
      <c r="M674" s="21">
        <v>131</v>
      </c>
      <c r="N674" s="5" t="s">
        <v>168</v>
      </c>
      <c r="O674" s="2" t="s">
        <v>151</v>
      </c>
      <c r="P674" s="2" t="s">
        <v>169</v>
      </c>
      <c r="Q674" s="2" t="s">
        <v>10</v>
      </c>
      <c r="R674" s="2" t="s">
        <v>11</v>
      </c>
      <c r="S674" s="2">
        <v>12</v>
      </c>
      <c r="T674" s="2" t="s">
        <v>12</v>
      </c>
      <c r="U674" s="6">
        <v>278.49700000000001</v>
      </c>
      <c r="V674" s="30">
        <f>(VLOOKUP(E674,Table1[#All],4,FALSE)*VLOOKUP(E674,Table1[[#All],[Type TRANSPORT]:[% répartition segment 1]],2,FALSE)+VLOOKUP(E674,Tableau2[#All],4,FALSE)*VLOOKUP(E674,Tableau2[[#All],[Type TRANSPORT]:[% répartition segment 2]],2,FALSE))*U674*C674/1000</f>
        <v>7.9522033380000003</v>
      </c>
    </row>
    <row r="675" spans="1:22" x14ac:dyDescent="0.3">
      <c r="A675" s="2">
        <v>1477816</v>
      </c>
      <c r="B675" s="12">
        <f>+VLOOKUP(Indicateur[[#This Row],[Numero OT]],[1]Raw_data!$D:$E,2,FALSE)</f>
        <v>44631</v>
      </c>
      <c r="C675" s="2">
        <v>300</v>
      </c>
      <c r="D675" s="2">
        <f t="shared" si="10"/>
        <v>0.3</v>
      </c>
      <c r="E675" s="2" t="s">
        <v>19</v>
      </c>
      <c r="F675" s="3">
        <f>+VLOOKUP(E675,Table1[#All],4,FALSE)</f>
        <v>0.16</v>
      </c>
      <c r="G675" s="3">
        <f>+VLOOKUP(E675,Tableau2[#All],4,FALSE)</f>
        <v>6.7400000000000002E-2</v>
      </c>
      <c r="H675" s="4">
        <f>VLOOKUP(E675,Table1[[#All],[Type TRANSPORT]:[% répartition segment 1]],2,FALSE)</f>
        <v>0.3</v>
      </c>
      <c r="I675" s="4">
        <f>VLOOKUP(E675,Tableau2[[#All],[Type TRANSPORT]:[% répartition segment 2]],2,FALSE)</f>
        <v>0.7</v>
      </c>
      <c r="J675" s="20">
        <f>Indicateur[[#This Row],[% rep S1]]*Indicateur[[#This Row],[Taux segement 1]]*Indicateur[[#This Row],[Poids T]]*Indicateur[[#This Row],[Distance en KM]]</f>
        <v>7.7786639999999991</v>
      </c>
      <c r="K675" s="20">
        <f>+Indicateur[[#This Row],[% rep S2]]*Indicateur[[#This Row],[Taux Segement 2]]*Indicateur[[#This Row],[Poids T]]*Indicateur[[#This Row],[Distance en KM]]</f>
        <v>7.6457784899999988</v>
      </c>
      <c r="L675" s="20">
        <f>+Indicateur[[#This Row],[Bilan CO2 S2]]+Indicateur[[#This Row],[Bilan CO2 S1]]</f>
        <v>15.424442489999997</v>
      </c>
      <c r="M675" s="21">
        <v>200</v>
      </c>
      <c r="N675" s="5" t="s">
        <v>175</v>
      </c>
      <c r="O675" s="2" t="s">
        <v>154</v>
      </c>
      <c r="P675" s="2" t="s">
        <v>174</v>
      </c>
      <c r="Q675" s="2" t="s">
        <v>26</v>
      </c>
      <c r="R675" s="2" t="s">
        <v>27</v>
      </c>
      <c r="S675" s="2">
        <v>12</v>
      </c>
      <c r="T675" s="2" t="s">
        <v>28</v>
      </c>
      <c r="U675" s="6">
        <v>540.18499999999995</v>
      </c>
      <c r="V675" s="30">
        <f>(VLOOKUP(E675,Table1[#All],4,FALSE)*VLOOKUP(E675,Table1[[#All],[Type TRANSPORT]:[% répartition segment 1]],2,FALSE)+VLOOKUP(E675,Tableau2[#All],4,FALSE)*VLOOKUP(E675,Tableau2[[#All],[Type TRANSPORT]:[% répartition segment 2]],2,FALSE))*U675*C675/1000</f>
        <v>15.424442489999999</v>
      </c>
    </row>
    <row r="676" spans="1:22" x14ac:dyDescent="0.3">
      <c r="A676" s="2">
        <v>1478325</v>
      </c>
      <c r="B676" s="12">
        <f>+VLOOKUP(Indicateur[[#This Row],[Numero OT]],[1]Raw_data!$D:$E,2,FALSE)</f>
        <v>44631</v>
      </c>
      <c r="C676" s="2">
        <v>600</v>
      </c>
      <c r="D676" s="2">
        <f t="shared" si="10"/>
        <v>0.6</v>
      </c>
      <c r="E676" s="2" t="s">
        <v>19</v>
      </c>
      <c r="F676" s="3">
        <f>+VLOOKUP(E676,Table1[#All],4,FALSE)</f>
        <v>0.16</v>
      </c>
      <c r="G676" s="3">
        <f>+VLOOKUP(E676,Tableau2[#All],4,FALSE)</f>
        <v>6.7400000000000002E-2</v>
      </c>
      <c r="H676" s="4">
        <f>VLOOKUP(E676,Table1[[#All],[Type TRANSPORT]:[% répartition segment 1]],2,FALSE)</f>
        <v>0.3</v>
      </c>
      <c r="I676" s="4">
        <f>VLOOKUP(E676,Tableau2[[#All],[Type TRANSPORT]:[% répartition segment 2]],2,FALSE)</f>
        <v>0.7</v>
      </c>
      <c r="J676" s="20">
        <f>Indicateur[[#This Row],[% rep S1]]*Indicateur[[#This Row],[Taux segement 1]]*Indicateur[[#This Row],[Poids T]]*Indicateur[[#This Row],[Distance en KM]]</f>
        <v>14.874451200000001</v>
      </c>
      <c r="K676" s="20">
        <f>+Indicateur[[#This Row],[% rep S2]]*Indicateur[[#This Row],[Taux Segement 2]]*Indicateur[[#This Row],[Poids T]]*Indicateur[[#This Row],[Distance en KM]]</f>
        <v>14.620345992000001</v>
      </c>
      <c r="L676" s="20">
        <f>+Indicateur[[#This Row],[Bilan CO2 S2]]+Indicateur[[#This Row],[Bilan CO2 S1]]</f>
        <v>29.494797192</v>
      </c>
      <c r="M676" s="21">
        <v>253</v>
      </c>
      <c r="N676" s="5" t="s">
        <v>175</v>
      </c>
      <c r="O676" s="2" t="s">
        <v>154</v>
      </c>
      <c r="P676" s="2" t="s">
        <v>174</v>
      </c>
      <c r="Q676" s="2" t="s">
        <v>10</v>
      </c>
      <c r="R676" s="2" t="s">
        <v>11</v>
      </c>
      <c r="S676" s="2">
        <v>12</v>
      </c>
      <c r="T676" s="2" t="s">
        <v>12</v>
      </c>
      <c r="U676" s="6">
        <v>516.47400000000005</v>
      </c>
      <c r="V676" s="30">
        <f>(VLOOKUP(E676,Table1[#All],4,FALSE)*VLOOKUP(E676,Table1[[#All],[Type TRANSPORT]:[% répartition segment 1]],2,FALSE)+VLOOKUP(E676,Tableau2[#All],4,FALSE)*VLOOKUP(E676,Tableau2[[#All],[Type TRANSPORT]:[% répartition segment 2]],2,FALSE))*U676*C676/1000</f>
        <v>29.494797192</v>
      </c>
    </row>
    <row r="677" spans="1:22" x14ac:dyDescent="0.3">
      <c r="A677" s="2">
        <v>1478396</v>
      </c>
      <c r="B677" s="12">
        <f>+VLOOKUP(Indicateur[[#This Row],[Numero OT]],[1]Raw_data!$D:$E,2,FALSE)</f>
        <v>44631</v>
      </c>
      <c r="C677" s="2">
        <v>70</v>
      </c>
      <c r="D677" s="2">
        <f t="shared" si="10"/>
        <v>7.0000000000000007E-2</v>
      </c>
      <c r="E677" s="2" t="s">
        <v>6</v>
      </c>
      <c r="F677" s="3">
        <f>+VLOOKUP(E677,Table1[#All],4,FALSE)</f>
        <v>0.16</v>
      </c>
      <c r="G677" s="3">
        <f>+VLOOKUP(E677,Tableau2[#All],4,FALSE)</f>
        <v>6.7400000000000002E-2</v>
      </c>
      <c r="H677" s="4">
        <f>VLOOKUP(E677,Table1[[#All],[Type TRANSPORT]:[% répartition segment 1]],2,FALSE)</f>
        <v>0.3</v>
      </c>
      <c r="I677" s="4">
        <f>VLOOKUP(E677,Tableau2[[#All],[Type TRANSPORT]:[% répartition segment 2]],2,FALSE)</f>
        <v>0.7</v>
      </c>
      <c r="J677" s="20">
        <f>Indicateur[[#This Row],[% rep S1]]*Indicateur[[#This Row],[Taux segement 1]]*Indicateur[[#This Row],[Poids T]]*Indicateur[[#This Row],[Distance en KM]]</f>
        <v>0.82588128000000016</v>
      </c>
      <c r="K677" s="20">
        <f>+Indicateur[[#This Row],[% rep S2]]*Indicateur[[#This Row],[Taux Segement 2]]*Indicateur[[#This Row],[Poids T]]*Indicateur[[#This Row],[Distance en KM]]</f>
        <v>0.81177247480000003</v>
      </c>
      <c r="L677" s="20">
        <f>+Indicateur[[#This Row],[Bilan CO2 S2]]+Indicateur[[#This Row],[Bilan CO2 S1]]</f>
        <v>1.6376537548000001</v>
      </c>
      <c r="M677" s="21">
        <v>100</v>
      </c>
      <c r="N677" s="5" t="s">
        <v>214</v>
      </c>
      <c r="O677" s="2" t="s">
        <v>11</v>
      </c>
      <c r="P677" s="2" t="s">
        <v>215</v>
      </c>
      <c r="Q677" s="2" t="s">
        <v>260</v>
      </c>
      <c r="R677" s="2" t="s">
        <v>166</v>
      </c>
      <c r="S677" s="2">
        <v>10</v>
      </c>
      <c r="T677" s="2" t="s">
        <v>261</v>
      </c>
      <c r="U677" s="6">
        <v>245.798</v>
      </c>
      <c r="V677" s="30">
        <f>(VLOOKUP(E677,Table1[#All],4,FALSE)*VLOOKUP(E677,Table1[[#All],[Type TRANSPORT]:[% répartition segment 1]],2,FALSE)+VLOOKUP(E677,Tableau2[#All],4,FALSE)*VLOOKUP(E677,Tableau2[[#All],[Type TRANSPORT]:[% répartition segment 2]],2,FALSE))*U677*C677/1000</f>
        <v>1.6376537548000001</v>
      </c>
    </row>
    <row r="678" spans="1:22" x14ac:dyDescent="0.3">
      <c r="A678" s="2">
        <v>1478410</v>
      </c>
      <c r="B678" s="12">
        <f>+VLOOKUP(Indicateur[[#This Row],[Numero OT]],[1]Raw_data!$D:$E,2,FALSE)</f>
        <v>44631</v>
      </c>
      <c r="C678" s="2">
        <v>120</v>
      </c>
      <c r="D678" s="2">
        <f t="shared" si="10"/>
        <v>0.12</v>
      </c>
      <c r="E678" s="2" t="s">
        <v>6</v>
      </c>
      <c r="F678" s="3">
        <f>+VLOOKUP(E678,Table1[#All],4,FALSE)</f>
        <v>0.16</v>
      </c>
      <c r="G678" s="3">
        <f>+VLOOKUP(E678,Tableau2[#All],4,FALSE)</f>
        <v>6.7400000000000002E-2</v>
      </c>
      <c r="H678" s="4">
        <f>VLOOKUP(E678,Table1[[#All],[Type TRANSPORT]:[% répartition segment 1]],2,FALSE)</f>
        <v>0.3</v>
      </c>
      <c r="I678" s="4">
        <f>VLOOKUP(E678,Tableau2[[#All],[Type TRANSPORT]:[% répartition segment 2]],2,FALSE)</f>
        <v>0.7</v>
      </c>
      <c r="J678" s="20">
        <f>Indicateur[[#This Row],[% rep S1]]*Indicateur[[#This Row],[Taux segement 1]]*Indicateur[[#This Row],[Poids T]]*Indicateur[[#This Row],[Distance en KM]]</f>
        <v>1.5295391999999999</v>
      </c>
      <c r="K678" s="20">
        <f>+Indicateur[[#This Row],[% rep S2]]*Indicateur[[#This Row],[Taux Segement 2]]*Indicateur[[#This Row],[Poids T]]*Indicateur[[#This Row],[Distance en KM]]</f>
        <v>1.503409572</v>
      </c>
      <c r="L678" s="20">
        <f>+Indicateur[[#This Row],[Bilan CO2 S2]]+Indicateur[[#This Row],[Bilan CO2 S1]]</f>
        <v>3.0329487720000001</v>
      </c>
      <c r="M678" s="21">
        <v>100</v>
      </c>
      <c r="N678" s="5" t="s">
        <v>214</v>
      </c>
      <c r="O678" s="2" t="s">
        <v>11</v>
      </c>
      <c r="P678" s="2" t="s">
        <v>215</v>
      </c>
      <c r="Q678" s="2" t="s">
        <v>224</v>
      </c>
      <c r="R678" s="2" t="s">
        <v>111</v>
      </c>
      <c r="S678" s="2">
        <v>14</v>
      </c>
      <c r="T678" s="2" t="s">
        <v>225</v>
      </c>
      <c r="U678" s="6">
        <v>265.54500000000002</v>
      </c>
      <c r="V678" s="30">
        <f>(VLOOKUP(E678,Table1[#All],4,FALSE)*VLOOKUP(E678,Table1[[#All],[Type TRANSPORT]:[% répartition segment 1]],2,FALSE)+VLOOKUP(E678,Tableau2[#All],4,FALSE)*VLOOKUP(E678,Tableau2[[#All],[Type TRANSPORT]:[% répartition segment 2]],2,FALSE))*U678*C678/1000</f>
        <v>3.0329487720000001</v>
      </c>
    </row>
    <row r="679" spans="1:22" x14ac:dyDescent="0.3">
      <c r="A679" s="2">
        <v>1478412</v>
      </c>
      <c r="B679" s="12">
        <f>+VLOOKUP(Indicateur[[#This Row],[Numero OT]],[1]Raw_data!$D:$E,2,FALSE)</f>
        <v>44631</v>
      </c>
      <c r="C679" s="2">
        <v>175</v>
      </c>
      <c r="D679" s="2">
        <f t="shared" si="10"/>
        <v>0.17499999999999999</v>
      </c>
      <c r="E679" s="2" t="s">
        <v>6</v>
      </c>
      <c r="F679" s="3">
        <f>+VLOOKUP(E679,Table1[#All],4,FALSE)</f>
        <v>0.16</v>
      </c>
      <c r="G679" s="3">
        <f>+VLOOKUP(E679,Tableau2[#All],4,FALSE)</f>
        <v>6.7400000000000002E-2</v>
      </c>
      <c r="H679" s="4">
        <f>VLOOKUP(E679,Table1[[#All],[Type TRANSPORT]:[% répartition segment 1]],2,FALSE)</f>
        <v>0.3</v>
      </c>
      <c r="I679" s="4">
        <f>VLOOKUP(E679,Tableau2[[#All],[Type TRANSPORT]:[% répartition segment 2]],2,FALSE)</f>
        <v>0.7</v>
      </c>
      <c r="J679" s="20">
        <f>Indicateur[[#This Row],[% rep S1]]*Indicateur[[#This Row],[Taux segement 1]]*Indicateur[[#This Row],[Poids T]]*Indicateur[[#This Row],[Distance en KM]]</f>
        <v>2.1048635999999998</v>
      </c>
      <c r="K679" s="20">
        <f>+Indicateur[[#This Row],[% rep S2]]*Indicateur[[#This Row],[Taux Segement 2]]*Indicateur[[#This Row],[Poids T]]*Indicateur[[#This Row],[Distance en KM]]</f>
        <v>2.0689055134999998</v>
      </c>
      <c r="L679" s="20">
        <f>+Indicateur[[#This Row],[Bilan CO2 S2]]+Indicateur[[#This Row],[Bilan CO2 S1]]</f>
        <v>4.1737691134999997</v>
      </c>
      <c r="M679" s="21">
        <v>100</v>
      </c>
      <c r="N679" s="5" t="s">
        <v>214</v>
      </c>
      <c r="O679" s="2" t="s">
        <v>11</v>
      </c>
      <c r="P679" s="2" t="s">
        <v>215</v>
      </c>
      <c r="Q679" s="2" t="s">
        <v>234</v>
      </c>
      <c r="R679" s="2" t="s">
        <v>114</v>
      </c>
      <c r="S679" s="2">
        <v>14</v>
      </c>
      <c r="T679" s="2" t="s">
        <v>235</v>
      </c>
      <c r="U679" s="6">
        <v>250.57900000000001</v>
      </c>
      <c r="V679" s="30">
        <f>(VLOOKUP(E679,Table1[#All],4,FALSE)*VLOOKUP(E679,Table1[[#All],[Type TRANSPORT]:[% répartition segment 1]],2,FALSE)+VLOOKUP(E679,Tableau2[#All],4,FALSE)*VLOOKUP(E679,Tableau2[[#All],[Type TRANSPORT]:[% répartition segment 2]],2,FALSE))*U679*C679/1000</f>
        <v>4.1737691135000006</v>
      </c>
    </row>
    <row r="680" spans="1:22" x14ac:dyDescent="0.3">
      <c r="A680" s="2">
        <v>1478397</v>
      </c>
      <c r="B680" s="12">
        <f>+VLOOKUP(Indicateur[[#This Row],[Numero OT]],[1]Raw_data!$D:$E,2,FALSE)</f>
        <v>44631</v>
      </c>
      <c r="C680" s="2">
        <v>150</v>
      </c>
      <c r="D680" s="2">
        <f t="shared" si="10"/>
        <v>0.15</v>
      </c>
      <c r="E680" s="2" t="s">
        <v>6</v>
      </c>
      <c r="F680" s="3">
        <f>+VLOOKUP(E680,Table1[#All],4,FALSE)</f>
        <v>0.16</v>
      </c>
      <c r="G680" s="3">
        <f>+VLOOKUP(E680,Tableau2[#All],4,FALSE)</f>
        <v>6.7400000000000002E-2</v>
      </c>
      <c r="H680" s="4">
        <f>VLOOKUP(E680,Table1[[#All],[Type TRANSPORT]:[% répartition segment 1]],2,FALSE)</f>
        <v>0.3</v>
      </c>
      <c r="I680" s="4">
        <f>VLOOKUP(E680,Tableau2[[#All],[Type TRANSPORT]:[% répartition segment 2]],2,FALSE)</f>
        <v>0.7</v>
      </c>
      <c r="J680" s="20">
        <f>Indicateur[[#This Row],[% rep S1]]*Indicateur[[#This Row],[Taux segement 1]]*Indicateur[[#This Row],[Poids T]]*Indicateur[[#This Row],[Distance en KM]]</f>
        <v>1.2509711999999999</v>
      </c>
      <c r="K680" s="20">
        <f>+Indicateur[[#This Row],[% rep S2]]*Indicateur[[#This Row],[Taux Segement 2]]*Indicateur[[#This Row],[Poids T]]*Indicateur[[#This Row],[Distance en KM]]</f>
        <v>1.229600442</v>
      </c>
      <c r="L680" s="20">
        <f>+Indicateur[[#This Row],[Bilan CO2 S2]]+Indicateur[[#This Row],[Bilan CO2 S1]]</f>
        <v>2.4805716420000001</v>
      </c>
      <c r="M680" s="21">
        <v>108</v>
      </c>
      <c r="N680" s="5" t="s">
        <v>214</v>
      </c>
      <c r="O680" s="2" t="s">
        <v>11</v>
      </c>
      <c r="P680" s="2" t="s">
        <v>215</v>
      </c>
      <c r="Q680" s="2" t="s">
        <v>331</v>
      </c>
      <c r="R680" s="2" t="s">
        <v>183</v>
      </c>
      <c r="S680" s="2">
        <v>13</v>
      </c>
      <c r="T680" s="2" t="s">
        <v>332</v>
      </c>
      <c r="U680" s="6">
        <v>173.74600000000001</v>
      </c>
      <c r="V680" s="30">
        <f>(VLOOKUP(E680,Table1[#All],4,FALSE)*VLOOKUP(E680,Table1[[#All],[Type TRANSPORT]:[% répartition segment 1]],2,FALSE)+VLOOKUP(E680,Tableau2[#All],4,FALSE)*VLOOKUP(E680,Tableau2[[#All],[Type TRANSPORT]:[% répartition segment 2]],2,FALSE))*U680*C680/1000</f>
        <v>2.4805716419999997</v>
      </c>
    </row>
    <row r="681" spans="1:22" x14ac:dyDescent="0.3">
      <c r="A681" s="2">
        <v>1478394</v>
      </c>
      <c r="B681" s="12">
        <f>+VLOOKUP(Indicateur[[#This Row],[Numero OT]],[1]Raw_data!$D:$E,2,FALSE)</f>
        <v>44631</v>
      </c>
      <c r="C681" s="2">
        <v>180</v>
      </c>
      <c r="D681" s="2">
        <f t="shared" si="10"/>
        <v>0.18</v>
      </c>
      <c r="E681" s="2" t="s">
        <v>6</v>
      </c>
      <c r="F681" s="3">
        <f>+VLOOKUP(E681,Table1[#All],4,FALSE)</f>
        <v>0.16</v>
      </c>
      <c r="G681" s="3">
        <f>+VLOOKUP(E681,Tableau2[#All],4,FALSE)</f>
        <v>6.7400000000000002E-2</v>
      </c>
      <c r="H681" s="4">
        <f>VLOOKUP(E681,Table1[[#All],[Type TRANSPORT]:[% répartition segment 1]],2,FALSE)</f>
        <v>0.3</v>
      </c>
      <c r="I681" s="4">
        <f>VLOOKUP(E681,Tableau2[[#All],[Type TRANSPORT]:[% répartition segment 2]],2,FALSE)</f>
        <v>0.7</v>
      </c>
      <c r="J681" s="20">
        <f>Indicateur[[#This Row],[% rep S1]]*Indicateur[[#This Row],[Taux segement 1]]*Indicateur[[#This Row],[Poids T]]*Indicateur[[#This Row],[Distance en KM]]</f>
        <v>4.6757951999999996</v>
      </c>
      <c r="K681" s="20">
        <f>+Indicateur[[#This Row],[% rep S2]]*Indicateur[[#This Row],[Taux Segement 2]]*Indicateur[[#This Row],[Poids T]]*Indicateur[[#This Row],[Distance en KM]]</f>
        <v>4.5959170319999991</v>
      </c>
      <c r="L681" s="20">
        <f>+Indicateur[[#This Row],[Bilan CO2 S2]]+Indicateur[[#This Row],[Bilan CO2 S1]]</f>
        <v>9.2717122319999987</v>
      </c>
      <c r="M681" s="21">
        <v>123</v>
      </c>
      <c r="N681" s="5" t="s">
        <v>214</v>
      </c>
      <c r="O681" s="2" t="s">
        <v>11</v>
      </c>
      <c r="P681" s="2" t="s">
        <v>215</v>
      </c>
      <c r="Q681" s="2" t="s">
        <v>133</v>
      </c>
      <c r="R681" s="2" t="s">
        <v>36</v>
      </c>
      <c r="S681" s="2">
        <v>20</v>
      </c>
      <c r="T681" s="2" t="s">
        <v>134</v>
      </c>
      <c r="U681" s="6">
        <v>541.17999999999995</v>
      </c>
      <c r="V681" s="30">
        <f>(VLOOKUP(E681,Table1[#All],4,FALSE)*VLOOKUP(E681,Table1[[#All],[Type TRANSPORT]:[% répartition segment 1]],2,FALSE)+VLOOKUP(E681,Tableau2[#All],4,FALSE)*VLOOKUP(E681,Tableau2[[#All],[Type TRANSPORT]:[% répartition segment 2]],2,FALSE))*U681*C681/1000</f>
        <v>9.2717122320000005</v>
      </c>
    </row>
    <row r="682" spans="1:22" x14ac:dyDescent="0.3">
      <c r="A682" s="2">
        <v>1478399</v>
      </c>
      <c r="B682" s="12">
        <f>+VLOOKUP(Indicateur[[#This Row],[Numero OT]],[1]Raw_data!$D:$E,2,FALSE)</f>
        <v>44631</v>
      </c>
      <c r="C682" s="2">
        <v>70</v>
      </c>
      <c r="D682" s="2">
        <f t="shared" si="10"/>
        <v>7.0000000000000007E-2</v>
      </c>
      <c r="E682" s="2" t="s">
        <v>6</v>
      </c>
      <c r="F682" s="3">
        <f>+VLOOKUP(E682,Table1[#All],4,FALSE)</f>
        <v>0.16</v>
      </c>
      <c r="G682" s="3">
        <f>+VLOOKUP(E682,Tableau2[#All],4,FALSE)</f>
        <v>6.7400000000000002E-2</v>
      </c>
      <c r="H682" s="4">
        <f>VLOOKUP(E682,Table1[[#All],[Type TRANSPORT]:[% répartition segment 1]],2,FALSE)</f>
        <v>0.3</v>
      </c>
      <c r="I682" s="4">
        <f>VLOOKUP(E682,Tableau2[[#All],[Type TRANSPORT]:[% répartition segment 2]],2,FALSE)</f>
        <v>0.7</v>
      </c>
      <c r="J682" s="20">
        <f>Indicateur[[#This Row],[% rep S1]]*Indicateur[[#This Row],[Taux segement 1]]*Indicateur[[#This Row],[Poids T]]*Indicateur[[#This Row],[Distance en KM]]</f>
        <v>1.4992017600000003</v>
      </c>
      <c r="K682" s="20">
        <f>+Indicateur[[#This Row],[% rep S2]]*Indicateur[[#This Row],[Taux Segement 2]]*Indicateur[[#This Row],[Poids T]]*Indicateur[[#This Row],[Distance en KM]]</f>
        <v>1.4735903965999999</v>
      </c>
      <c r="L682" s="20">
        <f>+Indicateur[[#This Row],[Bilan CO2 S2]]+Indicateur[[#This Row],[Bilan CO2 S1]]</f>
        <v>2.9727921566000002</v>
      </c>
      <c r="M682" s="21">
        <v>130</v>
      </c>
      <c r="N682" s="5" t="s">
        <v>214</v>
      </c>
      <c r="O682" s="2" t="s">
        <v>11</v>
      </c>
      <c r="P682" s="2" t="s">
        <v>215</v>
      </c>
      <c r="Q682" s="2" t="s">
        <v>344</v>
      </c>
      <c r="R682" s="2" t="s">
        <v>198</v>
      </c>
      <c r="S682" s="2">
        <v>20</v>
      </c>
      <c r="T682" s="2" t="s">
        <v>345</v>
      </c>
      <c r="U682" s="6">
        <v>446.19099999999997</v>
      </c>
      <c r="V682" s="30">
        <f>(VLOOKUP(E682,Table1[#All],4,FALSE)*VLOOKUP(E682,Table1[[#All],[Type TRANSPORT]:[% répartition segment 1]],2,FALSE)+VLOOKUP(E682,Tableau2[#All],4,FALSE)*VLOOKUP(E682,Tableau2[[#All],[Type TRANSPORT]:[% répartition segment 2]],2,FALSE))*U682*C682/1000</f>
        <v>2.9727921566000002</v>
      </c>
    </row>
    <row r="683" spans="1:22" x14ac:dyDescent="0.3">
      <c r="A683" s="2">
        <v>1478408</v>
      </c>
      <c r="B683" s="12">
        <f>+VLOOKUP(Indicateur[[#This Row],[Numero OT]],[1]Raw_data!$D:$E,2,FALSE)</f>
        <v>44631</v>
      </c>
      <c r="C683" s="2">
        <v>100</v>
      </c>
      <c r="D683" s="2">
        <f t="shared" si="10"/>
        <v>0.1</v>
      </c>
      <c r="E683" s="2" t="s">
        <v>6</v>
      </c>
      <c r="F683" s="3">
        <f>+VLOOKUP(E683,Table1[#All],4,FALSE)</f>
        <v>0.16</v>
      </c>
      <c r="G683" s="3">
        <f>+VLOOKUP(E683,Tableau2[#All],4,FALSE)</f>
        <v>6.7400000000000002E-2</v>
      </c>
      <c r="H683" s="4">
        <f>VLOOKUP(E683,Table1[[#All],[Type TRANSPORT]:[% répartition segment 1]],2,FALSE)</f>
        <v>0.3</v>
      </c>
      <c r="I683" s="4">
        <f>VLOOKUP(E683,Tableau2[[#All],[Type TRANSPORT]:[% répartition segment 2]],2,FALSE)</f>
        <v>0.7</v>
      </c>
      <c r="J683" s="20">
        <f>Indicateur[[#This Row],[% rep S1]]*Indicateur[[#This Row],[Taux segement 1]]*Indicateur[[#This Row],[Poids T]]*Indicateur[[#This Row],[Distance en KM]]</f>
        <v>0.90519840000000007</v>
      </c>
      <c r="K683" s="20">
        <f>+Indicateur[[#This Row],[% rep S2]]*Indicateur[[#This Row],[Taux Segement 2]]*Indicateur[[#This Row],[Poids T]]*Indicateur[[#This Row],[Distance en KM]]</f>
        <v>0.88973459399999999</v>
      </c>
      <c r="L683" s="20">
        <f>+Indicateur[[#This Row],[Bilan CO2 S2]]+Indicateur[[#This Row],[Bilan CO2 S1]]</f>
        <v>1.7949329940000001</v>
      </c>
      <c r="M683" s="21">
        <v>130</v>
      </c>
      <c r="N683" s="5" t="s">
        <v>214</v>
      </c>
      <c r="O683" s="2" t="s">
        <v>11</v>
      </c>
      <c r="P683" s="2" t="s">
        <v>215</v>
      </c>
      <c r="Q683" s="2" t="s">
        <v>346</v>
      </c>
      <c r="R683" s="2" t="s">
        <v>186</v>
      </c>
      <c r="S683" s="2">
        <v>11</v>
      </c>
      <c r="T683" s="2" t="s">
        <v>347</v>
      </c>
      <c r="U683" s="6">
        <v>188.583</v>
      </c>
      <c r="V683" s="30">
        <f>(VLOOKUP(E683,Table1[#All],4,FALSE)*VLOOKUP(E683,Table1[[#All],[Type TRANSPORT]:[% répartition segment 1]],2,FALSE)+VLOOKUP(E683,Tableau2[#All],4,FALSE)*VLOOKUP(E683,Tableau2[[#All],[Type TRANSPORT]:[% répartition segment 2]],2,FALSE))*U683*C683/1000</f>
        <v>1.7949329939999998</v>
      </c>
    </row>
    <row r="684" spans="1:22" x14ac:dyDescent="0.3">
      <c r="A684" s="2">
        <v>1478393</v>
      </c>
      <c r="B684" s="12">
        <f>+VLOOKUP(Indicateur[[#This Row],[Numero OT]],[1]Raw_data!$D:$E,2,FALSE)</f>
        <v>44631</v>
      </c>
      <c r="C684" s="2">
        <v>270</v>
      </c>
      <c r="D684" s="2">
        <f t="shared" si="10"/>
        <v>0.27</v>
      </c>
      <c r="E684" s="2" t="s">
        <v>6</v>
      </c>
      <c r="F684" s="3">
        <f>+VLOOKUP(E684,Table1[#All],4,FALSE)</f>
        <v>0.16</v>
      </c>
      <c r="G684" s="3">
        <f>+VLOOKUP(E684,Tableau2[#All],4,FALSE)</f>
        <v>6.7400000000000002E-2</v>
      </c>
      <c r="H684" s="4">
        <f>VLOOKUP(E684,Table1[[#All],[Type TRANSPORT]:[% répartition segment 1]],2,FALSE)</f>
        <v>0.3</v>
      </c>
      <c r="I684" s="4">
        <f>VLOOKUP(E684,Tableau2[[#All],[Type TRANSPORT]:[% répartition segment 2]],2,FALSE)</f>
        <v>0.7</v>
      </c>
      <c r="J684" s="20">
        <f>Indicateur[[#This Row],[% rep S1]]*Indicateur[[#This Row],[Taux segement 1]]*Indicateur[[#This Row],[Poids T]]*Indicateur[[#This Row],[Distance en KM]]</f>
        <v>6.3384249600000011</v>
      </c>
      <c r="K684" s="20">
        <f>+Indicateur[[#This Row],[% rep S2]]*Indicateur[[#This Row],[Taux Segement 2]]*Indicateur[[#This Row],[Poids T]]*Indicateur[[#This Row],[Distance en KM]]</f>
        <v>6.2301435336000006</v>
      </c>
      <c r="L684" s="20">
        <f>+Indicateur[[#This Row],[Bilan CO2 S2]]+Indicateur[[#This Row],[Bilan CO2 S1]]</f>
        <v>12.568568493600001</v>
      </c>
      <c r="M684" s="21">
        <v>285</v>
      </c>
      <c r="N684" s="5" t="s">
        <v>214</v>
      </c>
      <c r="O684" s="2" t="s">
        <v>11</v>
      </c>
      <c r="P684" s="2" t="s">
        <v>215</v>
      </c>
      <c r="Q684" s="2" t="s">
        <v>348</v>
      </c>
      <c r="R684" s="2" t="s">
        <v>349</v>
      </c>
      <c r="S684" s="2">
        <v>15</v>
      </c>
      <c r="T684" s="2" t="s">
        <v>350</v>
      </c>
      <c r="U684" s="6">
        <v>489.07600000000002</v>
      </c>
      <c r="V684" s="30">
        <f>(VLOOKUP(E684,Table1[#All],4,FALSE)*VLOOKUP(E684,Table1[[#All],[Type TRANSPORT]:[% répartition segment 1]],2,FALSE)+VLOOKUP(E684,Tableau2[#All],4,FALSE)*VLOOKUP(E684,Tableau2[[#All],[Type TRANSPORT]:[% répartition segment 2]],2,FALSE))*U684*C684/1000</f>
        <v>12.568568493600001</v>
      </c>
    </row>
    <row r="685" spans="1:22" x14ac:dyDescent="0.3">
      <c r="A685" s="2">
        <v>1477758</v>
      </c>
      <c r="B685" s="12">
        <f>+VLOOKUP(Indicateur[[#This Row],[Numero OT]],[1]Raw_data!$D:$E,2,FALSE)</f>
        <v>44631</v>
      </c>
      <c r="C685" s="2">
        <v>1800</v>
      </c>
      <c r="D685" s="2">
        <f t="shared" si="10"/>
        <v>1.8</v>
      </c>
      <c r="E685" s="2" t="s">
        <v>330</v>
      </c>
      <c r="F685" s="3">
        <f>+VLOOKUP(E685,Table1[#All],4,FALSE)</f>
        <v>0.16</v>
      </c>
      <c r="G685" s="3">
        <v>0.16</v>
      </c>
      <c r="H685" s="4">
        <f>VLOOKUP(E685,Table1[[#All],[Type TRANSPORT]:[% répartition segment 1]],2,FALSE)</f>
        <v>1</v>
      </c>
      <c r="I685" s="4">
        <f>VLOOKUP(E685,Tableau2[[#All],[Type TRANSPORT]:[% répartition segment 2]],2,FALSE)</f>
        <v>0</v>
      </c>
      <c r="J685" s="20">
        <f>Indicateur[[#This Row],[% rep S1]]*Indicateur[[#This Row],[Taux segement 1]]*Indicateur[[#This Row],[Poids T]]*Indicateur[[#This Row],[Distance en KM]]</f>
        <v>15.771168000000003</v>
      </c>
      <c r="K685" s="20">
        <f>+Indicateur[[#This Row],[% rep S2]]*Indicateur[[#This Row],[Taux Segement 2]]*Indicateur[[#This Row],[Poids T]]*Indicateur[[#This Row],[Distance en KM]]</f>
        <v>0</v>
      </c>
      <c r="L685" s="20">
        <f>+Indicateur[[#This Row],[Bilan CO2 S2]]+Indicateur[[#This Row],[Bilan CO2 S1]]</f>
        <v>15.771168000000003</v>
      </c>
      <c r="M685" s="21">
        <v>235</v>
      </c>
      <c r="N685" s="5" t="s">
        <v>414</v>
      </c>
      <c r="O685" s="2" t="s">
        <v>93</v>
      </c>
      <c r="P685" s="2" t="s">
        <v>415</v>
      </c>
      <c r="Q685" s="2" t="s">
        <v>10</v>
      </c>
      <c r="R685" s="2" t="s">
        <v>11</v>
      </c>
      <c r="S685" s="2">
        <v>12</v>
      </c>
      <c r="T685" s="2" t="s">
        <v>12</v>
      </c>
      <c r="U685" s="6">
        <v>54.761000000000003</v>
      </c>
      <c r="V685" s="30">
        <f>(VLOOKUP(E685,Table1[#All],4,FALSE)*VLOOKUP(E685,Table1[[#All],[Type TRANSPORT]:[% répartition segment 1]],2,FALSE)+VLOOKUP(E685,Tableau2[#All],4,FALSE)*VLOOKUP(E685,Tableau2[[#All],[Type TRANSPORT]:[% répartition segment 2]],2,FALSE))*U685*C685/1000</f>
        <v>15.771168000000001</v>
      </c>
    </row>
    <row r="686" spans="1:22" x14ac:dyDescent="0.3">
      <c r="A686" s="2">
        <v>1478874</v>
      </c>
      <c r="B686" s="12">
        <f>+VLOOKUP(Indicateur[[#This Row],[Numero OT]],[1]Raw_data!$D:$E,2,FALSE)</f>
        <v>44634</v>
      </c>
      <c r="C686" s="2">
        <v>100</v>
      </c>
      <c r="D686" s="2">
        <f t="shared" si="10"/>
        <v>0.1</v>
      </c>
      <c r="E686" s="2" t="s">
        <v>19</v>
      </c>
      <c r="F686" s="3">
        <f>+VLOOKUP(E686,Table1[#All],4,FALSE)</f>
        <v>0.16</v>
      </c>
      <c r="G686" s="3">
        <f>+VLOOKUP(E686,Tableau2[#All],4,FALSE)</f>
        <v>6.7400000000000002E-2</v>
      </c>
      <c r="H686" s="4">
        <f>VLOOKUP(E686,Table1[[#All],[Type TRANSPORT]:[% répartition segment 1]],2,FALSE)</f>
        <v>0.3</v>
      </c>
      <c r="I686" s="4">
        <f>VLOOKUP(E686,Tableau2[[#All],[Type TRANSPORT]:[% répartition segment 2]],2,FALSE)</f>
        <v>0.7</v>
      </c>
      <c r="J686" s="20">
        <f>Indicateur[[#This Row],[% rep S1]]*Indicateur[[#This Row],[Taux segement 1]]*Indicateur[[#This Row],[Poids T]]*Indicateur[[#This Row],[Distance en KM]]</f>
        <v>0.22380960000000003</v>
      </c>
      <c r="K686" s="20">
        <f>+Indicateur[[#This Row],[% rep S2]]*Indicateur[[#This Row],[Taux Segement 2]]*Indicateur[[#This Row],[Poids T]]*Indicateur[[#This Row],[Distance en KM]]</f>
        <v>0.219986186</v>
      </c>
      <c r="L686" s="20">
        <f>+Indicateur[[#This Row],[Bilan CO2 S2]]+Indicateur[[#This Row],[Bilan CO2 S1]]</f>
        <v>0.44379578600000003</v>
      </c>
      <c r="M686" s="21">
        <v>80</v>
      </c>
      <c r="N686" s="5" t="s">
        <v>214</v>
      </c>
      <c r="O686" s="2" t="s">
        <v>11</v>
      </c>
      <c r="P686" s="2" t="s">
        <v>215</v>
      </c>
      <c r="Q686" s="2" t="s">
        <v>130</v>
      </c>
      <c r="R686" s="2" t="s">
        <v>131</v>
      </c>
      <c r="S686" s="2">
        <v>17</v>
      </c>
      <c r="T686" s="2" t="s">
        <v>132</v>
      </c>
      <c r="U686" s="6">
        <v>46.627000000000002</v>
      </c>
      <c r="V686" s="30">
        <f>(VLOOKUP(E686,Table1[#All],4,FALSE)*VLOOKUP(E686,Table1[[#All],[Type TRANSPORT]:[% répartition segment 1]],2,FALSE)+VLOOKUP(E686,Tableau2[#All],4,FALSE)*VLOOKUP(E686,Tableau2[[#All],[Type TRANSPORT]:[% répartition segment 2]],2,FALSE))*U686*C686/1000</f>
        <v>0.44379578600000003</v>
      </c>
    </row>
    <row r="687" spans="1:22" x14ac:dyDescent="0.3">
      <c r="A687" s="2">
        <v>1478875</v>
      </c>
      <c r="B687" s="12">
        <f>+VLOOKUP(Indicateur[[#This Row],[Numero OT]],[1]Raw_data!$D:$E,2,FALSE)</f>
        <v>44634</v>
      </c>
      <c r="C687" s="2">
        <v>150</v>
      </c>
      <c r="D687" s="2">
        <f t="shared" si="10"/>
        <v>0.15</v>
      </c>
      <c r="E687" s="2" t="s">
        <v>6</v>
      </c>
      <c r="F687" s="3">
        <f>+VLOOKUP(E687,Table1[#All],4,FALSE)</f>
        <v>0.16</v>
      </c>
      <c r="G687" s="3">
        <f>+VLOOKUP(E687,Tableau2[#All],4,FALSE)</f>
        <v>6.7400000000000002E-2</v>
      </c>
      <c r="H687" s="4">
        <f>VLOOKUP(E687,Table1[[#All],[Type TRANSPORT]:[% répartition segment 1]],2,FALSE)</f>
        <v>0.3</v>
      </c>
      <c r="I687" s="4">
        <f>VLOOKUP(E687,Tableau2[[#All],[Type TRANSPORT]:[% répartition segment 2]],2,FALSE)</f>
        <v>0.7</v>
      </c>
      <c r="J687" s="20">
        <f>Indicateur[[#This Row],[% rep S1]]*Indicateur[[#This Row],[Taux segement 1]]*Indicateur[[#This Row],[Poids T]]*Indicateur[[#This Row],[Distance en KM]]</f>
        <v>1.2509711999999999</v>
      </c>
      <c r="K687" s="20">
        <f>+Indicateur[[#This Row],[% rep S2]]*Indicateur[[#This Row],[Taux Segement 2]]*Indicateur[[#This Row],[Poids T]]*Indicateur[[#This Row],[Distance en KM]]</f>
        <v>1.229600442</v>
      </c>
      <c r="L687" s="20">
        <f>+Indicateur[[#This Row],[Bilan CO2 S2]]+Indicateur[[#This Row],[Bilan CO2 S1]]</f>
        <v>2.4805716420000001</v>
      </c>
      <c r="M687" s="21">
        <v>89</v>
      </c>
      <c r="N687" s="5" t="s">
        <v>214</v>
      </c>
      <c r="O687" s="2" t="s">
        <v>11</v>
      </c>
      <c r="P687" s="2" t="s">
        <v>215</v>
      </c>
      <c r="Q687" s="2" t="s">
        <v>331</v>
      </c>
      <c r="R687" s="2" t="s">
        <v>183</v>
      </c>
      <c r="S687" s="2">
        <v>13</v>
      </c>
      <c r="T687" s="2" t="s">
        <v>332</v>
      </c>
      <c r="U687" s="6">
        <v>173.74600000000001</v>
      </c>
      <c r="V687" s="30">
        <f>(VLOOKUP(E687,Table1[#All],4,FALSE)*VLOOKUP(E687,Table1[[#All],[Type TRANSPORT]:[% répartition segment 1]],2,FALSE)+VLOOKUP(E687,Tableau2[#All],4,FALSE)*VLOOKUP(E687,Tableau2[[#All],[Type TRANSPORT]:[% répartition segment 2]],2,FALSE))*U687*C687/1000</f>
        <v>2.4805716419999997</v>
      </c>
    </row>
    <row r="688" spans="1:22" x14ac:dyDescent="0.3">
      <c r="A688" s="2">
        <v>1478872</v>
      </c>
      <c r="B688" s="12">
        <f>+VLOOKUP(Indicateur[[#This Row],[Numero OT]],[1]Raw_data!$D:$E,2,FALSE)</f>
        <v>44634</v>
      </c>
      <c r="C688" s="2">
        <v>130</v>
      </c>
      <c r="D688" s="2">
        <f t="shared" si="10"/>
        <v>0.13</v>
      </c>
      <c r="E688" s="2" t="s">
        <v>19</v>
      </c>
      <c r="F688" s="3">
        <f>+VLOOKUP(E688,Table1[#All],4,FALSE)</f>
        <v>0.16</v>
      </c>
      <c r="G688" s="3">
        <f>+VLOOKUP(E688,Tableau2[#All],4,FALSE)</f>
        <v>6.7400000000000002E-2</v>
      </c>
      <c r="H688" s="4">
        <f>VLOOKUP(E688,Table1[[#All],[Type TRANSPORT]:[% répartition segment 1]],2,FALSE)</f>
        <v>0.3</v>
      </c>
      <c r="I688" s="4">
        <f>VLOOKUP(E688,Tableau2[[#All],[Type TRANSPORT]:[% répartition segment 2]],2,FALSE)</f>
        <v>0.7</v>
      </c>
      <c r="J688" s="20">
        <f>Indicateur[[#This Row],[% rep S1]]*Indicateur[[#This Row],[Taux segement 1]]*Indicateur[[#This Row],[Poids T]]*Indicateur[[#This Row],[Distance en KM]]</f>
        <v>0.28049424000000006</v>
      </c>
      <c r="K688" s="20">
        <f>+Indicateur[[#This Row],[% rep S2]]*Indicateur[[#This Row],[Taux Segement 2]]*Indicateur[[#This Row],[Poids T]]*Indicateur[[#This Row],[Distance en KM]]</f>
        <v>0.27570246339999999</v>
      </c>
      <c r="L688" s="20">
        <f>+Indicateur[[#This Row],[Bilan CO2 S2]]+Indicateur[[#This Row],[Bilan CO2 S1]]</f>
        <v>0.55619670340000005</v>
      </c>
      <c r="M688" s="21">
        <v>100</v>
      </c>
      <c r="N688" s="5" t="s">
        <v>214</v>
      </c>
      <c r="O688" s="2" t="s">
        <v>11</v>
      </c>
      <c r="P688" s="2" t="s">
        <v>215</v>
      </c>
      <c r="Q688" s="2" t="s">
        <v>80</v>
      </c>
      <c r="R688" s="2" t="s">
        <v>81</v>
      </c>
      <c r="S688" s="2">
        <v>13</v>
      </c>
      <c r="T688" s="2" t="s">
        <v>82</v>
      </c>
      <c r="U688" s="6">
        <v>44.951000000000001</v>
      </c>
      <c r="V688" s="30">
        <f>(VLOOKUP(E688,Table1[#All],4,FALSE)*VLOOKUP(E688,Table1[[#All],[Type TRANSPORT]:[% répartition segment 1]],2,FALSE)+VLOOKUP(E688,Tableau2[#All],4,FALSE)*VLOOKUP(E688,Tableau2[[#All],[Type TRANSPORT]:[% répartition segment 2]],2,FALSE))*U688*C688/1000</f>
        <v>0.55619670339999994</v>
      </c>
    </row>
    <row r="689" spans="1:22" x14ac:dyDescent="0.3">
      <c r="A689" s="2">
        <v>1478873</v>
      </c>
      <c r="B689" s="12">
        <f>+VLOOKUP(Indicateur[[#This Row],[Numero OT]],[1]Raw_data!$D:$E,2,FALSE)</f>
        <v>44634</v>
      </c>
      <c r="C689" s="2">
        <v>130</v>
      </c>
      <c r="D689" s="2">
        <f t="shared" si="10"/>
        <v>0.13</v>
      </c>
      <c r="E689" s="2" t="s">
        <v>6</v>
      </c>
      <c r="F689" s="3">
        <f>+VLOOKUP(E689,Table1[#All],4,FALSE)</f>
        <v>0.16</v>
      </c>
      <c r="G689" s="3">
        <f>+VLOOKUP(E689,Tableau2[#All],4,FALSE)</f>
        <v>6.7400000000000002E-2</v>
      </c>
      <c r="H689" s="4">
        <f>VLOOKUP(E689,Table1[[#All],[Type TRANSPORT]:[% répartition segment 1]],2,FALSE)</f>
        <v>0.3</v>
      </c>
      <c r="I689" s="4">
        <f>VLOOKUP(E689,Tableau2[[#All],[Type TRANSPORT]:[% répartition segment 2]],2,FALSE)</f>
        <v>0.7</v>
      </c>
      <c r="J689" s="20">
        <f>Indicateur[[#This Row],[% rep S1]]*Indicateur[[#This Row],[Taux segement 1]]*Indicateur[[#This Row],[Poids T]]*Indicateur[[#This Row],[Distance en KM]]</f>
        <v>1.5524932800000002</v>
      </c>
      <c r="K689" s="20">
        <f>+Indicateur[[#This Row],[% rep S2]]*Indicateur[[#This Row],[Taux Segement 2]]*Indicateur[[#This Row],[Poids T]]*Indicateur[[#This Row],[Distance en KM]]</f>
        <v>1.5259715197999999</v>
      </c>
      <c r="L689" s="20">
        <f>+Indicateur[[#This Row],[Bilan CO2 S2]]+Indicateur[[#This Row],[Bilan CO2 S1]]</f>
        <v>3.0784647997999999</v>
      </c>
      <c r="M689" s="21">
        <v>100</v>
      </c>
      <c r="N689" s="5" t="s">
        <v>214</v>
      </c>
      <c r="O689" s="2" t="s">
        <v>11</v>
      </c>
      <c r="P689" s="2" t="s">
        <v>215</v>
      </c>
      <c r="Q689" s="2" t="s">
        <v>148</v>
      </c>
      <c r="R689" s="2" t="s">
        <v>126</v>
      </c>
      <c r="S689" s="2">
        <v>12</v>
      </c>
      <c r="T689" s="2" t="s">
        <v>149</v>
      </c>
      <c r="U689" s="6">
        <v>248.797</v>
      </c>
      <c r="V689" s="30">
        <f>(VLOOKUP(E689,Table1[#All],4,FALSE)*VLOOKUP(E689,Table1[[#All],[Type TRANSPORT]:[% répartition segment 1]],2,FALSE)+VLOOKUP(E689,Tableau2[#All],4,FALSE)*VLOOKUP(E689,Tableau2[[#All],[Type TRANSPORT]:[% répartition segment 2]],2,FALSE))*U689*C689/1000</f>
        <v>3.0784647997999999</v>
      </c>
    </row>
    <row r="690" spans="1:22" x14ac:dyDescent="0.3">
      <c r="A690" s="2">
        <v>1478871</v>
      </c>
      <c r="B690" s="12">
        <f>+VLOOKUP(Indicateur[[#This Row],[Numero OT]],[1]Raw_data!$D:$E,2,FALSE)</f>
        <v>44634</v>
      </c>
      <c r="C690" s="2">
        <v>80</v>
      </c>
      <c r="D690" s="2">
        <f t="shared" si="10"/>
        <v>0.08</v>
      </c>
      <c r="E690" s="2" t="s">
        <v>6</v>
      </c>
      <c r="F690" s="3">
        <f>+VLOOKUP(E690,Table1[#All],4,FALSE)</f>
        <v>0.16</v>
      </c>
      <c r="G690" s="3">
        <f>+VLOOKUP(E690,Tableau2[#All],4,FALSE)</f>
        <v>6.7400000000000002E-2</v>
      </c>
      <c r="H690" s="4">
        <f>VLOOKUP(E690,Table1[[#All],[Type TRANSPORT]:[% répartition segment 1]],2,FALSE)</f>
        <v>0.3</v>
      </c>
      <c r="I690" s="4">
        <f>VLOOKUP(E690,Tableau2[[#All],[Type TRANSPORT]:[% répartition segment 2]],2,FALSE)</f>
        <v>0.7</v>
      </c>
      <c r="J690" s="20">
        <f>Indicateur[[#This Row],[% rep S1]]*Indicateur[[#This Row],[Taux segement 1]]*Indicateur[[#This Row],[Poids T]]*Indicateur[[#This Row],[Distance en KM]]</f>
        <v>2.7456307200000003</v>
      </c>
      <c r="K690" s="20">
        <f>+Indicateur[[#This Row],[% rep S2]]*Indicateur[[#This Row],[Taux Segement 2]]*Indicateur[[#This Row],[Poids T]]*Indicateur[[#This Row],[Distance en KM]]</f>
        <v>2.6987261952000003</v>
      </c>
      <c r="L690" s="20">
        <f>+Indicateur[[#This Row],[Bilan CO2 S2]]+Indicateur[[#This Row],[Bilan CO2 S1]]</f>
        <v>5.4443569152000002</v>
      </c>
      <c r="M690" s="21">
        <v>130</v>
      </c>
      <c r="N690" s="5" t="s">
        <v>214</v>
      </c>
      <c r="O690" s="2" t="s">
        <v>11</v>
      </c>
      <c r="P690" s="2" t="s">
        <v>215</v>
      </c>
      <c r="Q690" s="2" t="s">
        <v>351</v>
      </c>
      <c r="R690" s="2" t="s">
        <v>39</v>
      </c>
      <c r="S690" s="2">
        <v>13</v>
      </c>
      <c r="T690" s="2" t="s">
        <v>352</v>
      </c>
      <c r="U690" s="6">
        <v>715.00800000000004</v>
      </c>
      <c r="V690" s="30">
        <f>(VLOOKUP(E690,Table1[#All],4,FALSE)*VLOOKUP(E690,Table1[[#All],[Type TRANSPORT]:[% répartition segment 1]],2,FALSE)+VLOOKUP(E690,Tableau2[#All],4,FALSE)*VLOOKUP(E690,Tableau2[[#All],[Type TRANSPORT]:[% répartition segment 2]],2,FALSE))*U690*C690/1000</f>
        <v>5.4443569152000002</v>
      </c>
    </row>
    <row r="691" spans="1:22" x14ac:dyDescent="0.3">
      <c r="A691" s="2">
        <v>1478870</v>
      </c>
      <c r="B691" s="12">
        <f>+VLOOKUP(Indicateur[[#This Row],[Numero OT]],[1]Raw_data!$D:$E,2,FALSE)</f>
        <v>44634</v>
      </c>
      <c r="C691" s="2">
        <v>500</v>
      </c>
      <c r="D691" s="2">
        <f t="shared" si="10"/>
        <v>0.5</v>
      </c>
      <c r="E691" s="2" t="s">
        <v>6</v>
      </c>
      <c r="F691" s="3">
        <f>+VLOOKUP(E691,Table1[#All],4,FALSE)</f>
        <v>0.16</v>
      </c>
      <c r="G691" s="3">
        <f>+VLOOKUP(E691,Tableau2[#All],4,FALSE)</f>
        <v>6.7400000000000002E-2</v>
      </c>
      <c r="H691" s="4">
        <f>VLOOKUP(E691,Table1[[#All],[Type TRANSPORT]:[% répartition segment 1]],2,FALSE)</f>
        <v>0.3</v>
      </c>
      <c r="I691" s="4">
        <f>VLOOKUP(E691,Tableau2[[#All],[Type TRANSPORT]:[% répartition segment 2]],2,FALSE)</f>
        <v>0.7</v>
      </c>
      <c r="J691" s="20">
        <f>Indicateur[[#This Row],[% rep S1]]*Indicateur[[#This Row],[Taux segement 1]]*Indicateur[[#This Row],[Poids T]]*Indicateur[[#This Row],[Distance en KM]]</f>
        <v>5.9156400000000007</v>
      </c>
      <c r="K691" s="20">
        <f>+Indicateur[[#This Row],[% rep S2]]*Indicateur[[#This Row],[Taux Segement 2]]*Indicateur[[#This Row],[Poids T]]*Indicateur[[#This Row],[Distance en KM]]</f>
        <v>5.8145811500000004</v>
      </c>
      <c r="L691" s="20">
        <f>+Indicateur[[#This Row],[Bilan CO2 S2]]+Indicateur[[#This Row],[Bilan CO2 S1]]</f>
        <v>11.730221150000002</v>
      </c>
      <c r="M691" s="21">
        <v>340</v>
      </c>
      <c r="N691" s="5" t="s">
        <v>214</v>
      </c>
      <c r="O691" s="2" t="s">
        <v>11</v>
      </c>
      <c r="P691" s="2" t="s">
        <v>215</v>
      </c>
      <c r="Q691" s="2" t="s">
        <v>29</v>
      </c>
      <c r="R691" s="2" t="s">
        <v>30</v>
      </c>
      <c r="S691" s="2">
        <v>12</v>
      </c>
      <c r="T691" s="2" t="s">
        <v>31</v>
      </c>
      <c r="U691" s="6">
        <v>246.48500000000001</v>
      </c>
      <c r="V691" s="30">
        <f>(VLOOKUP(E691,Table1[#All],4,FALSE)*VLOOKUP(E691,Table1[[#All],[Type TRANSPORT]:[% répartition segment 1]],2,FALSE)+VLOOKUP(E691,Tableau2[#All],4,FALSE)*VLOOKUP(E691,Tableau2[[#All],[Type TRANSPORT]:[% répartition segment 2]],2,FALSE))*U691*C691/1000</f>
        <v>11.73022115</v>
      </c>
    </row>
    <row r="692" spans="1:22" x14ac:dyDescent="0.3">
      <c r="A692" s="2">
        <v>1479776</v>
      </c>
      <c r="B692" s="12">
        <f>+VLOOKUP(Indicateur[[#This Row],[Numero OT]],[1]Raw_data!$D:$E,2,FALSE)</f>
        <v>44635</v>
      </c>
      <c r="C692" s="2">
        <v>150</v>
      </c>
      <c r="D692" s="2">
        <f t="shared" si="10"/>
        <v>0.15</v>
      </c>
      <c r="E692" s="2" t="s">
        <v>19</v>
      </c>
      <c r="F692" s="3">
        <f>+VLOOKUP(E692,Table1[#All],4,FALSE)</f>
        <v>0.16</v>
      </c>
      <c r="G692" s="3">
        <f>+VLOOKUP(E692,Tableau2[#All],4,FALSE)</f>
        <v>6.7400000000000002E-2</v>
      </c>
      <c r="H692" s="4">
        <f>VLOOKUP(E692,Table1[[#All],[Type TRANSPORT]:[% répartition segment 1]],2,FALSE)</f>
        <v>0.3</v>
      </c>
      <c r="I692" s="4">
        <f>VLOOKUP(E692,Tableau2[[#All],[Type TRANSPORT]:[% répartition segment 2]],2,FALSE)</f>
        <v>0.7</v>
      </c>
      <c r="J692" s="20">
        <f>Indicateur[[#This Row],[% rep S1]]*Indicateur[[#This Row],[Taux segement 1]]*Indicateur[[#This Row],[Poids T]]*Indicateur[[#This Row],[Distance en KM]]</f>
        <v>2.0026439999999996</v>
      </c>
      <c r="K692" s="20">
        <f>+Indicateur[[#This Row],[% rep S2]]*Indicateur[[#This Row],[Taux Segement 2]]*Indicateur[[#This Row],[Poids T]]*Indicateur[[#This Row],[Distance en KM]]</f>
        <v>1.9684321649999998</v>
      </c>
      <c r="L692" s="20">
        <f>+Indicateur[[#This Row],[Bilan CO2 S2]]+Indicateur[[#This Row],[Bilan CO2 S1]]</f>
        <v>3.9710761649999995</v>
      </c>
      <c r="M692" s="21">
        <v>158</v>
      </c>
      <c r="N692" s="5" t="s">
        <v>23</v>
      </c>
      <c r="O692" s="2" t="s">
        <v>24</v>
      </c>
      <c r="P692" s="2" t="s">
        <v>25</v>
      </c>
      <c r="Q692" s="2" t="s">
        <v>10</v>
      </c>
      <c r="R692" s="2" t="s">
        <v>11</v>
      </c>
      <c r="S692" s="2">
        <v>12</v>
      </c>
      <c r="T692" s="2" t="s">
        <v>12</v>
      </c>
      <c r="U692" s="6">
        <v>278.14499999999998</v>
      </c>
      <c r="V692" s="30">
        <f>(VLOOKUP(E692,Table1[#All],4,FALSE)*VLOOKUP(E692,Table1[[#All],[Type TRANSPORT]:[% répartition segment 1]],2,FALSE)+VLOOKUP(E692,Tableau2[#All],4,FALSE)*VLOOKUP(E692,Tableau2[[#All],[Type TRANSPORT]:[% répartition segment 2]],2,FALSE))*U692*C692/1000</f>
        <v>3.9710761649999995</v>
      </c>
    </row>
    <row r="693" spans="1:22" x14ac:dyDescent="0.3">
      <c r="A693" s="2">
        <v>1478775</v>
      </c>
      <c r="B693" s="12">
        <f>+VLOOKUP(Indicateur[[#This Row],[Numero OT]],[1]Raw_data!$D:$E,2,FALSE)</f>
        <v>44635</v>
      </c>
      <c r="C693" s="2">
        <v>1000</v>
      </c>
      <c r="D693" s="2">
        <f t="shared" si="10"/>
        <v>1</v>
      </c>
      <c r="E693" s="2" t="s">
        <v>19</v>
      </c>
      <c r="F693" s="3">
        <f>+VLOOKUP(E693,Table1[#All],4,FALSE)</f>
        <v>0.16</v>
      </c>
      <c r="G693" s="3">
        <f>+VLOOKUP(E693,Tableau2[#All],4,FALSE)</f>
        <v>6.7400000000000002E-2</v>
      </c>
      <c r="H693" s="4">
        <f>VLOOKUP(E693,Table1[[#All],[Type TRANSPORT]:[% répartition segment 1]],2,FALSE)</f>
        <v>0.3</v>
      </c>
      <c r="I693" s="4">
        <f>VLOOKUP(E693,Tableau2[[#All],[Type TRANSPORT]:[% répartition segment 2]],2,FALSE)</f>
        <v>0.7</v>
      </c>
      <c r="J693" s="20">
        <f>Indicateur[[#This Row],[% rep S1]]*Indicateur[[#This Row],[Taux segement 1]]*Indicateur[[#This Row],[Poids T]]*Indicateur[[#This Row],[Distance en KM]]</f>
        <v>25.928879999999999</v>
      </c>
      <c r="K693" s="20">
        <f>+Indicateur[[#This Row],[% rep S2]]*Indicateur[[#This Row],[Taux Segement 2]]*Indicateur[[#This Row],[Poids T]]*Indicateur[[#This Row],[Distance en KM]]</f>
        <v>25.485928299999998</v>
      </c>
      <c r="L693" s="20">
        <f>+Indicateur[[#This Row],[Bilan CO2 S2]]+Indicateur[[#This Row],[Bilan CO2 S1]]</f>
        <v>51.414808299999997</v>
      </c>
      <c r="M693" s="21">
        <v>785</v>
      </c>
      <c r="N693" s="5" t="s">
        <v>175</v>
      </c>
      <c r="O693" s="2" t="s">
        <v>154</v>
      </c>
      <c r="P693" s="2" t="s">
        <v>174</v>
      </c>
      <c r="Q693" s="2" t="s">
        <v>26</v>
      </c>
      <c r="R693" s="2" t="s">
        <v>27</v>
      </c>
      <c r="S693" s="2">
        <v>12</v>
      </c>
      <c r="T693" s="2" t="s">
        <v>28</v>
      </c>
      <c r="U693" s="6">
        <v>540.18499999999995</v>
      </c>
      <c r="V693" s="30">
        <f>(VLOOKUP(E693,Table1[#All],4,FALSE)*VLOOKUP(E693,Table1[[#All],[Type TRANSPORT]:[% répartition segment 1]],2,FALSE)+VLOOKUP(E693,Tableau2[#All],4,FALSE)*VLOOKUP(E693,Tableau2[[#All],[Type TRANSPORT]:[% répartition segment 2]],2,FALSE))*U693*C693/1000</f>
        <v>51.414808299999997</v>
      </c>
    </row>
    <row r="694" spans="1:22" x14ac:dyDescent="0.3">
      <c r="A694" s="2">
        <v>1478756</v>
      </c>
      <c r="B694" s="12">
        <f>+VLOOKUP(Indicateur[[#This Row],[Numero OT]],[1]Raw_data!$D:$E,2,FALSE)</f>
        <v>44635</v>
      </c>
      <c r="C694" s="2">
        <v>200</v>
      </c>
      <c r="D694" s="2">
        <f t="shared" si="10"/>
        <v>0.2</v>
      </c>
      <c r="E694" s="2" t="s">
        <v>6</v>
      </c>
      <c r="F694" s="3">
        <f>+VLOOKUP(E694,Table1[#All],4,FALSE)</f>
        <v>0.16</v>
      </c>
      <c r="G694" s="3">
        <f>+VLOOKUP(E694,Tableau2[#All],4,FALSE)</f>
        <v>6.7400000000000002E-2</v>
      </c>
      <c r="H694" s="4">
        <f>VLOOKUP(E694,Table1[[#All],[Type TRANSPORT]:[% répartition segment 1]],2,FALSE)</f>
        <v>0.3</v>
      </c>
      <c r="I694" s="4">
        <f>VLOOKUP(E694,Tableau2[[#All],[Type TRANSPORT]:[% répartition segment 2]],2,FALSE)</f>
        <v>0.7</v>
      </c>
      <c r="J694" s="20">
        <f>Indicateur[[#This Row],[% rep S1]]*Indicateur[[#This Row],[Taux segement 1]]*Indicateur[[#This Row],[Poids T]]*Indicateur[[#This Row],[Distance en KM]]</f>
        <v>2.4772128000000002</v>
      </c>
      <c r="K694" s="20">
        <f>+Indicateur[[#This Row],[% rep S2]]*Indicateur[[#This Row],[Taux Segement 2]]*Indicateur[[#This Row],[Poids T]]*Indicateur[[#This Row],[Distance en KM]]</f>
        <v>2.4348937479999999</v>
      </c>
      <c r="L694" s="20">
        <f>+Indicateur[[#This Row],[Bilan CO2 S2]]+Indicateur[[#This Row],[Bilan CO2 S1]]</f>
        <v>4.9121065480000006</v>
      </c>
      <c r="M694" s="21">
        <v>131</v>
      </c>
      <c r="N694" s="5" t="s">
        <v>191</v>
      </c>
      <c r="O694" s="2" t="s">
        <v>192</v>
      </c>
      <c r="P694" s="2" t="s">
        <v>193</v>
      </c>
      <c r="Q694" s="2" t="s">
        <v>10</v>
      </c>
      <c r="R694" s="2" t="s">
        <v>11</v>
      </c>
      <c r="S694" s="2">
        <v>12</v>
      </c>
      <c r="T694" s="2" t="s">
        <v>12</v>
      </c>
      <c r="U694" s="6">
        <v>258.04300000000001</v>
      </c>
      <c r="V694" s="30">
        <f>(VLOOKUP(E694,Table1[#All],4,FALSE)*VLOOKUP(E694,Table1[[#All],[Type TRANSPORT]:[% répartition segment 1]],2,FALSE)+VLOOKUP(E694,Tableau2[#All],4,FALSE)*VLOOKUP(E694,Tableau2[[#All],[Type TRANSPORT]:[% répartition segment 2]],2,FALSE))*U694*C694/1000</f>
        <v>4.9121065479999997</v>
      </c>
    </row>
    <row r="695" spans="1:22" x14ac:dyDescent="0.3">
      <c r="A695" s="2">
        <v>1479659</v>
      </c>
      <c r="B695" s="12">
        <f>+VLOOKUP(Indicateur[[#This Row],[Numero OT]],[1]Raw_data!$D:$E,2,FALSE)</f>
        <v>44635</v>
      </c>
      <c r="C695" s="2">
        <v>50</v>
      </c>
      <c r="D695" s="2">
        <f t="shared" si="10"/>
        <v>0.05</v>
      </c>
      <c r="E695" s="2" t="s">
        <v>6</v>
      </c>
      <c r="F695" s="3">
        <f>+VLOOKUP(E695,Table1[#All],4,FALSE)</f>
        <v>0.16</v>
      </c>
      <c r="G695" s="3">
        <f>+VLOOKUP(E695,Tableau2[#All],4,FALSE)</f>
        <v>6.7400000000000002E-2</v>
      </c>
      <c r="H695" s="4">
        <f>VLOOKUP(E695,Table1[[#All],[Type TRANSPORT]:[% répartition segment 1]],2,FALSE)</f>
        <v>0.3</v>
      </c>
      <c r="I695" s="4">
        <f>VLOOKUP(E695,Tableau2[[#All],[Type TRANSPORT]:[% répartition segment 2]],2,FALSE)</f>
        <v>0.7</v>
      </c>
      <c r="J695" s="20">
        <f>Indicateur[[#This Row],[% rep S1]]*Indicateur[[#This Row],[Taux segement 1]]*Indicateur[[#This Row],[Poids T]]*Indicateur[[#This Row],[Distance en KM]]</f>
        <v>0.41699040000000004</v>
      </c>
      <c r="K695" s="20">
        <f>+Indicateur[[#This Row],[% rep S2]]*Indicateur[[#This Row],[Taux Segement 2]]*Indicateur[[#This Row],[Poids T]]*Indicateur[[#This Row],[Distance en KM]]</f>
        <v>0.40986681400000002</v>
      </c>
      <c r="L695" s="20">
        <f>+Indicateur[[#This Row],[Bilan CO2 S2]]+Indicateur[[#This Row],[Bilan CO2 S1]]</f>
        <v>0.82685721400000012</v>
      </c>
      <c r="M695" s="21">
        <v>89</v>
      </c>
      <c r="N695" s="5" t="s">
        <v>214</v>
      </c>
      <c r="O695" s="2" t="s">
        <v>11</v>
      </c>
      <c r="P695" s="2" t="s">
        <v>215</v>
      </c>
      <c r="Q695" s="2" t="s">
        <v>331</v>
      </c>
      <c r="R695" s="2" t="s">
        <v>183</v>
      </c>
      <c r="S695" s="2">
        <v>13</v>
      </c>
      <c r="T695" s="2" t="s">
        <v>332</v>
      </c>
      <c r="U695" s="6">
        <v>173.74600000000001</v>
      </c>
      <c r="V695" s="30">
        <f>(VLOOKUP(E695,Table1[#All],4,FALSE)*VLOOKUP(E695,Table1[[#All],[Type TRANSPORT]:[% répartition segment 1]],2,FALSE)+VLOOKUP(E695,Tableau2[#All],4,FALSE)*VLOOKUP(E695,Tableau2[[#All],[Type TRANSPORT]:[% répartition segment 2]],2,FALSE))*U695*C695/1000</f>
        <v>0.82685721400000001</v>
      </c>
    </row>
    <row r="696" spans="1:22" x14ac:dyDescent="0.3">
      <c r="A696" s="2">
        <v>1479705</v>
      </c>
      <c r="B696" s="12">
        <f>+VLOOKUP(Indicateur[[#This Row],[Numero OT]],[1]Raw_data!$D:$E,2,FALSE)</f>
        <v>44635</v>
      </c>
      <c r="C696" s="2">
        <v>180</v>
      </c>
      <c r="D696" s="2">
        <f t="shared" si="10"/>
        <v>0.18</v>
      </c>
      <c r="E696" s="2" t="s">
        <v>6</v>
      </c>
      <c r="F696" s="3">
        <f>+VLOOKUP(E696,Table1[#All],4,FALSE)</f>
        <v>0.16</v>
      </c>
      <c r="G696" s="3">
        <f>+VLOOKUP(E696,Tableau2[#All],4,FALSE)</f>
        <v>6.7400000000000002E-2</v>
      </c>
      <c r="H696" s="4">
        <f>VLOOKUP(E696,Table1[[#All],[Type TRANSPORT]:[% répartition segment 1]],2,FALSE)</f>
        <v>0.3</v>
      </c>
      <c r="I696" s="4">
        <f>VLOOKUP(E696,Tableau2[[#All],[Type TRANSPORT]:[% répartition segment 2]],2,FALSE)</f>
        <v>0.7</v>
      </c>
      <c r="J696" s="20">
        <f>Indicateur[[#This Row],[% rep S1]]*Indicateur[[#This Row],[Taux segement 1]]*Indicateur[[#This Row],[Poids T]]*Indicateur[[#This Row],[Distance en KM]]</f>
        <v>2.2996742399999999</v>
      </c>
      <c r="K696" s="20">
        <f>+Indicateur[[#This Row],[% rep S2]]*Indicateur[[#This Row],[Taux Segement 2]]*Indicateur[[#This Row],[Poids T]]*Indicateur[[#This Row],[Distance en KM]]</f>
        <v>2.2603881383999997</v>
      </c>
      <c r="L696" s="20">
        <f>+Indicateur[[#This Row],[Bilan CO2 S2]]+Indicateur[[#This Row],[Bilan CO2 S1]]</f>
        <v>4.5600623783999996</v>
      </c>
      <c r="M696" s="21">
        <v>100</v>
      </c>
      <c r="N696" s="5" t="s">
        <v>214</v>
      </c>
      <c r="O696" s="2" t="s">
        <v>11</v>
      </c>
      <c r="P696" s="2" t="s">
        <v>215</v>
      </c>
      <c r="Q696" s="2" t="s">
        <v>26</v>
      </c>
      <c r="R696" s="2" t="s">
        <v>27</v>
      </c>
      <c r="S696" s="2">
        <v>12</v>
      </c>
      <c r="T696" s="2" t="s">
        <v>28</v>
      </c>
      <c r="U696" s="6">
        <v>266.166</v>
      </c>
      <c r="V696" s="30">
        <f>(VLOOKUP(E696,Table1[#All],4,FALSE)*VLOOKUP(E696,Table1[[#All],[Type TRANSPORT]:[% répartition segment 1]],2,FALSE)+VLOOKUP(E696,Tableau2[#All],4,FALSE)*VLOOKUP(E696,Tableau2[[#All],[Type TRANSPORT]:[% répartition segment 2]],2,FALSE))*U696*C696/1000</f>
        <v>4.5600623783999996</v>
      </c>
    </row>
    <row r="697" spans="1:22" x14ac:dyDescent="0.3">
      <c r="A697" s="2">
        <v>1479657</v>
      </c>
      <c r="B697" s="12">
        <f>+VLOOKUP(Indicateur[[#This Row],[Numero OT]],[1]Raw_data!$D:$E,2,FALSE)</f>
        <v>44635</v>
      </c>
      <c r="C697" s="2">
        <v>100</v>
      </c>
      <c r="D697" s="2">
        <f t="shared" si="10"/>
        <v>0.1</v>
      </c>
      <c r="E697" s="2" t="s">
        <v>6</v>
      </c>
      <c r="F697" s="3">
        <f>+VLOOKUP(E697,Table1[#All],4,FALSE)</f>
        <v>0.16</v>
      </c>
      <c r="G697" s="3">
        <f>+VLOOKUP(E697,Tableau2[#All],4,FALSE)</f>
        <v>6.7400000000000002E-2</v>
      </c>
      <c r="H697" s="4">
        <f>VLOOKUP(E697,Table1[[#All],[Type TRANSPORT]:[% répartition segment 1]],2,FALSE)</f>
        <v>0.3</v>
      </c>
      <c r="I697" s="4">
        <f>VLOOKUP(E697,Tableau2[[#All],[Type TRANSPORT]:[% répartition segment 2]],2,FALSE)</f>
        <v>0.7</v>
      </c>
      <c r="J697" s="20">
        <f>Indicateur[[#This Row],[% rep S1]]*Indicateur[[#This Row],[Taux segement 1]]*Indicateur[[#This Row],[Poids T]]*Indicateur[[#This Row],[Distance en KM]]</f>
        <v>1.826184</v>
      </c>
      <c r="K697" s="20">
        <f>+Indicateur[[#This Row],[% rep S2]]*Indicateur[[#This Row],[Taux Segement 2]]*Indicateur[[#This Row],[Poids T]]*Indicateur[[#This Row],[Distance en KM]]</f>
        <v>1.79498669</v>
      </c>
      <c r="L697" s="20">
        <f>+Indicateur[[#This Row],[Bilan CO2 S2]]+Indicateur[[#This Row],[Bilan CO2 S1]]</f>
        <v>3.62117069</v>
      </c>
      <c r="M697" s="21">
        <v>130</v>
      </c>
      <c r="N697" s="5" t="s">
        <v>214</v>
      </c>
      <c r="O697" s="2" t="s">
        <v>11</v>
      </c>
      <c r="P697" s="2" t="s">
        <v>215</v>
      </c>
      <c r="Q697" s="2" t="s">
        <v>128</v>
      </c>
      <c r="R697" s="2" t="s">
        <v>61</v>
      </c>
      <c r="S697" s="2">
        <v>20</v>
      </c>
      <c r="T697" s="2" t="s">
        <v>129</v>
      </c>
      <c r="U697" s="6">
        <v>380.45499999999998</v>
      </c>
      <c r="V697" s="30">
        <f>(VLOOKUP(E697,Table1[#All],4,FALSE)*VLOOKUP(E697,Table1[[#All],[Type TRANSPORT]:[% répartition segment 1]],2,FALSE)+VLOOKUP(E697,Tableau2[#All],4,FALSE)*VLOOKUP(E697,Tableau2[[#All],[Type TRANSPORT]:[% répartition segment 2]],2,FALSE))*U697*C697/1000</f>
        <v>3.6211706899999996</v>
      </c>
    </row>
    <row r="698" spans="1:22" x14ac:dyDescent="0.3">
      <c r="A698" s="2">
        <v>1479270</v>
      </c>
      <c r="B698" s="12">
        <f>+VLOOKUP(Indicateur[[#This Row],[Numero OT]],[1]Raw_data!$D:$E,2,FALSE)</f>
        <v>44635</v>
      </c>
      <c r="C698" s="2">
        <v>150</v>
      </c>
      <c r="D698" s="2">
        <f t="shared" si="10"/>
        <v>0.15</v>
      </c>
      <c r="E698" s="2" t="s">
        <v>6</v>
      </c>
      <c r="F698" s="3">
        <f>+VLOOKUP(E698,Table1[#All],4,FALSE)</f>
        <v>0.16</v>
      </c>
      <c r="G698" s="3">
        <f>+VLOOKUP(E698,Tableau2[#All],4,FALSE)</f>
        <v>6.7400000000000002E-2</v>
      </c>
      <c r="H698" s="4">
        <f>VLOOKUP(E698,Table1[[#All],[Type TRANSPORT]:[% répartition segment 1]],2,FALSE)</f>
        <v>0.3</v>
      </c>
      <c r="I698" s="4">
        <f>VLOOKUP(E698,Tableau2[[#All],[Type TRANSPORT]:[% répartition segment 2]],2,FALSE)</f>
        <v>0.7</v>
      </c>
      <c r="J698" s="20">
        <f>Indicateur[[#This Row],[% rep S1]]*Indicateur[[#This Row],[Taux segement 1]]*Indicateur[[#This Row],[Poids T]]*Indicateur[[#This Row],[Distance en KM]]</f>
        <v>3.8809008</v>
      </c>
      <c r="K698" s="20">
        <f>+Indicateur[[#This Row],[% rep S2]]*Indicateur[[#This Row],[Taux Segement 2]]*Indicateur[[#This Row],[Poids T]]*Indicateur[[#This Row],[Distance en KM]]</f>
        <v>3.8146020780000001</v>
      </c>
      <c r="L698" s="20">
        <f>+Indicateur[[#This Row],[Bilan CO2 S2]]+Indicateur[[#This Row],[Bilan CO2 S1]]</f>
        <v>7.6955028780000001</v>
      </c>
      <c r="M698" s="21">
        <v>133</v>
      </c>
      <c r="N698" s="5" t="s">
        <v>214</v>
      </c>
      <c r="O698" s="2" t="s">
        <v>11</v>
      </c>
      <c r="P698" s="2" t="s">
        <v>215</v>
      </c>
      <c r="Q698" s="2" t="s">
        <v>326</v>
      </c>
      <c r="R698" s="2" t="s">
        <v>180</v>
      </c>
      <c r="S698" s="2">
        <v>15</v>
      </c>
      <c r="T698" s="2" t="s">
        <v>327</v>
      </c>
      <c r="U698" s="6">
        <v>539.01400000000001</v>
      </c>
      <c r="V698" s="30">
        <f>(VLOOKUP(E698,Table1[#All],4,FALSE)*VLOOKUP(E698,Table1[[#All],[Type TRANSPORT]:[% répartition segment 1]],2,FALSE)+VLOOKUP(E698,Tableau2[#All],4,FALSE)*VLOOKUP(E698,Tableau2[[#All],[Type TRANSPORT]:[% répartition segment 2]],2,FALSE))*U698*C698/1000</f>
        <v>7.6955028780000001</v>
      </c>
    </row>
    <row r="699" spans="1:22" x14ac:dyDescent="0.3">
      <c r="A699" s="2">
        <v>1479658</v>
      </c>
      <c r="B699" s="12">
        <f>+VLOOKUP(Indicateur[[#This Row],[Numero OT]],[1]Raw_data!$D:$E,2,FALSE)</f>
        <v>44635</v>
      </c>
      <c r="C699" s="2">
        <v>100</v>
      </c>
      <c r="D699" s="2">
        <f t="shared" si="10"/>
        <v>0.1</v>
      </c>
      <c r="E699" s="2" t="s">
        <v>6</v>
      </c>
      <c r="F699" s="3">
        <f>+VLOOKUP(E699,Table1[#All],4,FALSE)</f>
        <v>0.16</v>
      </c>
      <c r="G699" s="3">
        <f>+VLOOKUP(E699,Tableau2[#All],4,FALSE)</f>
        <v>6.7400000000000002E-2</v>
      </c>
      <c r="H699" s="4">
        <f>VLOOKUP(E699,Table1[[#All],[Type TRANSPORT]:[% répartition segment 1]],2,FALSE)</f>
        <v>0.3</v>
      </c>
      <c r="I699" s="4">
        <f>VLOOKUP(E699,Tableau2[[#All],[Type TRANSPORT]:[% répartition segment 2]],2,FALSE)</f>
        <v>0.7</v>
      </c>
      <c r="J699" s="20">
        <f>Indicateur[[#This Row],[% rep S1]]*Indicateur[[#This Row],[Taux segement 1]]*Indicateur[[#This Row],[Poids T]]*Indicateur[[#This Row],[Distance en KM]]</f>
        <v>2.4758304000000004</v>
      </c>
      <c r="K699" s="20">
        <f>+Indicateur[[#This Row],[% rep S2]]*Indicateur[[#This Row],[Taux Segement 2]]*Indicateur[[#This Row],[Poids T]]*Indicateur[[#This Row],[Distance en KM]]</f>
        <v>2.4335349640000001</v>
      </c>
      <c r="L699" s="20">
        <f>+Indicateur[[#This Row],[Bilan CO2 S2]]+Indicateur[[#This Row],[Bilan CO2 S1]]</f>
        <v>4.909365364000001</v>
      </c>
      <c r="M699" s="21">
        <v>140</v>
      </c>
      <c r="N699" s="5" t="s">
        <v>214</v>
      </c>
      <c r="O699" s="2" t="s">
        <v>11</v>
      </c>
      <c r="P699" s="2" t="s">
        <v>215</v>
      </c>
      <c r="Q699" s="2" t="s">
        <v>153</v>
      </c>
      <c r="R699" s="2" t="s">
        <v>154</v>
      </c>
      <c r="S699" s="2">
        <v>15</v>
      </c>
      <c r="T699" s="2" t="s">
        <v>155</v>
      </c>
      <c r="U699" s="6">
        <v>515.798</v>
      </c>
      <c r="V699" s="30">
        <f>(VLOOKUP(E699,Table1[#All],4,FALSE)*VLOOKUP(E699,Table1[[#All],[Type TRANSPORT]:[% répartition segment 1]],2,FALSE)+VLOOKUP(E699,Tableau2[#All],4,FALSE)*VLOOKUP(E699,Tableau2[[#All],[Type TRANSPORT]:[% répartition segment 2]],2,FALSE))*U699*C699/1000</f>
        <v>4.9093653640000001</v>
      </c>
    </row>
    <row r="700" spans="1:22" x14ac:dyDescent="0.3">
      <c r="A700" s="2">
        <v>1478759</v>
      </c>
      <c r="B700" s="12">
        <f>+VLOOKUP(Indicateur[[#This Row],[Numero OT]],[1]Raw_data!$D:$E,2,FALSE)</f>
        <v>44635</v>
      </c>
      <c r="C700" s="2">
        <v>150</v>
      </c>
      <c r="D700" s="2">
        <f t="shared" si="10"/>
        <v>0.15</v>
      </c>
      <c r="E700" s="2" t="s">
        <v>13</v>
      </c>
      <c r="F700" s="3">
        <f>+VLOOKUP(E700,Table1[#All],4,FALSE)</f>
        <v>0.24099999999999999</v>
      </c>
      <c r="G700" s="3">
        <v>0.24099999999999999</v>
      </c>
      <c r="H700" s="4">
        <f>VLOOKUP(E700,Table1[[#All],[Type TRANSPORT]:[% répartition segment 1]],2,FALSE)</f>
        <v>1</v>
      </c>
      <c r="I700" s="4">
        <f>VLOOKUP(E700,Tableau2[[#All],[Type TRANSPORT]:[% répartition segment 2]],2,FALSE)</f>
        <v>0</v>
      </c>
      <c r="J700" s="20">
        <f>Indicateur[[#This Row],[% rep S1]]*Indicateur[[#This Row],[Taux segement 1]]*Indicateur[[#This Row],[Poids T]]*Indicateur[[#This Row],[Distance en KM]]</f>
        <v>1.2287746499999999</v>
      </c>
      <c r="K700" s="20">
        <f>+Indicateur[[#This Row],[% rep S2]]*Indicateur[[#This Row],[Taux Segement 2]]*Indicateur[[#This Row],[Poids T]]*Indicateur[[#This Row],[Distance en KM]]</f>
        <v>0</v>
      </c>
      <c r="L700" s="20">
        <f>+Indicateur[[#This Row],[Bilan CO2 S2]]+Indicateur[[#This Row],[Bilan CO2 S1]]</f>
        <v>1.2287746499999999</v>
      </c>
      <c r="M700" s="21">
        <v>80</v>
      </c>
      <c r="N700" s="5" t="s">
        <v>422</v>
      </c>
      <c r="O700" s="2" t="s">
        <v>136</v>
      </c>
      <c r="P700" s="2" t="s">
        <v>423</v>
      </c>
      <c r="Q700" s="2" t="s">
        <v>10</v>
      </c>
      <c r="R700" s="2" t="s">
        <v>11</v>
      </c>
      <c r="S700" s="2">
        <v>12</v>
      </c>
      <c r="T700" s="2" t="s">
        <v>12</v>
      </c>
      <c r="U700" s="6">
        <v>33.991</v>
      </c>
      <c r="V700" s="30">
        <f>(VLOOKUP(E700,Table1[#All],4,FALSE)*VLOOKUP(E700,Table1[[#All],[Type TRANSPORT]:[% répartition segment 1]],2,FALSE)+VLOOKUP(E700,Tableau2[#All],4,FALSE)*VLOOKUP(E700,Tableau2[[#All],[Type TRANSPORT]:[% répartition segment 2]],2,FALSE))*U700*C700/1000</f>
        <v>1.2287746500000001</v>
      </c>
    </row>
    <row r="701" spans="1:22" x14ac:dyDescent="0.3">
      <c r="A701" s="2">
        <v>1480481</v>
      </c>
      <c r="B701" s="12">
        <f>+VLOOKUP(Indicateur[[#This Row],[Numero OT]],[1]Raw_data!$D:$E,2,FALSE)</f>
        <v>44636</v>
      </c>
      <c r="C701" s="2">
        <v>100</v>
      </c>
      <c r="D701" s="2">
        <f t="shared" si="10"/>
        <v>0.1</v>
      </c>
      <c r="E701" s="2" t="s">
        <v>6</v>
      </c>
      <c r="F701" s="3">
        <f>+VLOOKUP(E701,Table1[#All],4,FALSE)</f>
        <v>0.16</v>
      </c>
      <c r="G701" s="3">
        <f>+VLOOKUP(E701,Tableau2[#All],4,FALSE)</f>
        <v>6.7400000000000002E-2</v>
      </c>
      <c r="H701" s="4">
        <f>VLOOKUP(E701,Table1[[#All],[Type TRANSPORT]:[% répartition segment 1]],2,FALSE)</f>
        <v>0.3</v>
      </c>
      <c r="I701" s="4">
        <f>VLOOKUP(E701,Tableau2[[#All],[Type TRANSPORT]:[% répartition segment 2]],2,FALSE)</f>
        <v>0.7</v>
      </c>
      <c r="J701" s="20">
        <f>Indicateur[[#This Row],[% rep S1]]*Indicateur[[#This Row],[Taux segement 1]]*Indicateur[[#This Row],[Poids T]]*Indicateur[[#This Row],[Distance en KM]]</f>
        <v>2.2008336000000002</v>
      </c>
      <c r="K701" s="20">
        <f>+Indicateur[[#This Row],[% rep S2]]*Indicateur[[#This Row],[Taux Segement 2]]*Indicateur[[#This Row],[Poids T]]*Indicateur[[#This Row],[Distance en KM]]</f>
        <v>2.1632360259999999</v>
      </c>
      <c r="L701" s="20">
        <f>+Indicateur[[#This Row],[Bilan CO2 S2]]+Indicateur[[#This Row],[Bilan CO2 S1]]</f>
        <v>4.364069626</v>
      </c>
      <c r="M701" s="21">
        <v>118</v>
      </c>
      <c r="N701" s="5" t="s">
        <v>214</v>
      </c>
      <c r="O701" s="2" t="s">
        <v>11</v>
      </c>
      <c r="P701" s="2" t="s">
        <v>215</v>
      </c>
      <c r="Q701" s="2" t="s">
        <v>328</v>
      </c>
      <c r="R701" s="2" t="s">
        <v>21</v>
      </c>
      <c r="S701" s="2">
        <v>20</v>
      </c>
      <c r="T701" s="2" t="s">
        <v>329</v>
      </c>
      <c r="U701" s="6">
        <v>458.50700000000001</v>
      </c>
      <c r="V701" s="30">
        <f>(VLOOKUP(E701,Table1[#All],4,FALSE)*VLOOKUP(E701,Table1[[#All],[Type TRANSPORT]:[% répartition segment 1]],2,FALSE)+VLOOKUP(E701,Tableau2[#All],4,FALSE)*VLOOKUP(E701,Tableau2[[#All],[Type TRANSPORT]:[% répartition segment 2]],2,FALSE))*U701*C701/1000</f>
        <v>4.3640696259999991</v>
      </c>
    </row>
    <row r="702" spans="1:22" x14ac:dyDescent="0.3">
      <c r="A702" s="2">
        <v>1480274</v>
      </c>
      <c r="B702" s="12">
        <f>+VLOOKUP(Indicateur[[#This Row],[Numero OT]],[1]Raw_data!$D:$E,2,FALSE)</f>
        <v>44636</v>
      </c>
      <c r="C702" s="2">
        <v>71</v>
      </c>
      <c r="D702" s="2">
        <f t="shared" si="10"/>
        <v>7.0999999999999994E-2</v>
      </c>
      <c r="E702" s="2" t="s">
        <v>6</v>
      </c>
      <c r="F702" s="3">
        <f>+VLOOKUP(E702,Table1[#All],4,FALSE)</f>
        <v>0.16</v>
      </c>
      <c r="G702" s="3">
        <f>+VLOOKUP(E702,Tableau2[#All],4,FALSE)</f>
        <v>6.7400000000000002E-2</v>
      </c>
      <c r="H702" s="4">
        <f>VLOOKUP(E702,Table1[[#All],[Type TRANSPORT]:[% répartition segment 1]],2,FALSE)</f>
        <v>0.3</v>
      </c>
      <c r="I702" s="4">
        <f>VLOOKUP(E702,Tableau2[[#All],[Type TRANSPORT]:[% répartition segment 2]],2,FALSE)</f>
        <v>0.7</v>
      </c>
      <c r="J702" s="20">
        <f>Indicateur[[#This Row],[% rep S1]]*Indicateur[[#This Row],[Taux segement 1]]*Indicateur[[#This Row],[Poids T]]*Indicateur[[#This Row],[Distance en KM]]</f>
        <v>2.4367472639999996</v>
      </c>
      <c r="K702" s="20">
        <f>+Indicateur[[#This Row],[% rep S2]]*Indicateur[[#This Row],[Taux Segement 2]]*Indicateur[[#This Row],[Poids T]]*Indicateur[[#This Row],[Distance en KM]]</f>
        <v>2.3951194982399997</v>
      </c>
      <c r="L702" s="20">
        <f>+Indicateur[[#This Row],[Bilan CO2 S2]]+Indicateur[[#This Row],[Bilan CO2 S1]]</f>
        <v>4.8318667622399989</v>
      </c>
      <c r="M702" s="21">
        <v>173</v>
      </c>
      <c r="N702" s="5" t="s">
        <v>214</v>
      </c>
      <c r="O702" s="2" t="s">
        <v>11</v>
      </c>
      <c r="P702" s="2" t="s">
        <v>215</v>
      </c>
      <c r="Q702" s="2" t="s">
        <v>351</v>
      </c>
      <c r="R702" s="2" t="s">
        <v>39</v>
      </c>
      <c r="S702" s="2">
        <v>13</v>
      </c>
      <c r="T702" s="2" t="s">
        <v>352</v>
      </c>
      <c r="U702" s="6">
        <v>715.00800000000004</v>
      </c>
      <c r="V702" s="30">
        <f>(VLOOKUP(E702,Table1[#All],4,FALSE)*VLOOKUP(E702,Table1[[#All],[Type TRANSPORT]:[% répartition segment 1]],2,FALSE)+VLOOKUP(E702,Tableau2[#All],4,FALSE)*VLOOKUP(E702,Tableau2[[#All],[Type TRANSPORT]:[% répartition segment 2]],2,FALSE))*U702*C702/1000</f>
        <v>4.8318667622399998</v>
      </c>
    </row>
    <row r="703" spans="1:22" x14ac:dyDescent="0.3">
      <c r="A703" s="2">
        <v>1480278</v>
      </c>
      <c r="B703" s="12">
        <f>+VLOOKUP(Indicateur[[#This Row],[Numero OT]],[1]Raw_data!$D:$E,2,FALSE)</f>
        <v>44636</v>
      </c>
      <c r="C703" s="2">
        <v>436</v>
      </c>
      <c r="D703" s="2">
        <f t="shared" si="10"/>
        <v>0.436</v>
      </c>
      <c r="E703" s="2" t="s">
        <v>6</v>
      </c>
      <c r="F703" s="3">
        <f>+VLOOKUP(E703,Table1[#All],4,FALSE)</f>
        <v>0.16</v>
      </c>
      <c r="G703" s="3">
        <f>+VLOOKUP(E703,Tableau2[#All],4,FALSE)</f>
        <v>6.7400000000000002E-2</v>
      </c>
      <c r="H703" s="4">
        <f>VLOOKUP(E703,Table1[[#All],[Type TRANSPORT]:[% répartition segment 1]],2,FALSE)</f>
        <v>0.3</v>
      </c>
      <c r="I703" s="4">
        <f>VLOOKUP(E703,Tableau2[[#All],[Type TRANSPORT]:[% répartition segment 2]],2,FALSE)</f>
        <v>0.7</v>
      </c>
      <c r="J703" s="20">
        <f>Indicateur[[#This Row],[% rep S1]]*Indicateur[[#This Row],[Taux segement 1]]*Indicateur[[#This Row],[Poids T]]*Indicateur[[#This Row],[Distance en KM]]</f>
        <v>10.794620543999999</v>
      </c>
      <c r="K703" s="20">
        <f>+Indicateur[[#This Row],[% rep S2]]*Indicateur[[#This Row],[Taux Segement 2]]*Indicateur[[#This Row],[Poids T]]*Indicateur[[#This Row],[Distance en KM]]</f>
        <v>10.61021244304</v>
      </c>
      <c r="L703" s="20">
        <f>+Indicateur[[#This Row],[Bilan CO2 S2]]+Indicateur[[#This Row],[Bilan CO2 S1]]</f>
        <v>21.404832987039999</v>
      </c>
      <c r="M703" s="21">
        <v>330</v>
      </c>
      <c r="N703" s="5" t="s">
        <v>214</v>
      </c>
      <c r="O703" s="2" t="s">
        <v>11</v>
      </c>
      <c r="P703" s="2" t="s">
        <v>215</v>
      </c>
      <c r="Q703" s="2" t="s">
        <v>153</v>
      </c>
      <c r="R703" s="2" t="s">
        <v>154</v>
      </c>
      <c r="S703" s="2">
        <v>15</v>
      </c>
      <c r="T703" s="2" t="s">
        <v>155</v>
      </c>
      <c r="U703" s="6">
        <v>515.798</v>
      </c>
      <c r="V703" s="30">
        <f>(VLOOKUP(E703,Table1[#All],4,FALSE)*VLOOKUP(E703,Table1[[#All],[Type TRANSPORT]:[% répartition segment 1]],2,FALSE)+VLOOKUP(E703,Tableau2[#All],4,FALSE)*VLOOKUP(E703,Tableau2[[#All],[Type TRANSPORT]:[% répartition segment 2]],2,FALSE))*U703*C703/1000</f>
        <v>21.404832987040002</v>
      </c>
    </row>
    <row r="704" spans="1:22" x14ac:dyDescent="0.3">
      <c r="A704" s="2">
        <v>1480279</v>
      </c>
      <c r="B704" s="12">
        <f>+VLOOKUP(Indicateur[[#This Row],[Numero OT]],[1]Raw_data!$D:$E,2,FALSE)</f>
        <v>44636</v>
      </c>
      <c r="C704" s="2">
        <v>436</v>
      </c>
      <c r="D704" s="2">
        <f t="shared" si="10"/>
        <v>0.436</v>
      </c>
      <c r="E704" s="2" t="s">
        <v>6</v>
      </c>
      <c r="F704" s="3">
        <f>+VLOOKUP(E704,Table1[#All],4,FALSE)</f>
        <v>0.16</v>
      </c>
      <c r="G704" s="3">
        <f>+VLOOKUP(E704,Tableau2[#All],4,FALSE)</f>
        <v>6.7400000000000002E-2</v>
      </c>
      <c r="H704" s="4">
        <f>VLOOKUP(E704,Table1[[#All],[Type TRANSPORT]:[% répartition segment 1]],2,FALSE)</f>
        <v>0.3</v>
      </c>
      <c r="I704" s="4">
        <f>VLOOKUP(E704,Tableau2[[#All],[Type TRANSPORT]:[% répartition segment 2]],2,FALSE)</f>
        <v>0.7</v>
      </c>
      <c r="J704" s="20">
        <f>Indicateur[[#This Row],[% rep S1]]*Indicateur[[#This Row],[Taux segement 1]]*Indicateur[[#This Row],[Poids T]]*Indicateur[[#This Row],[Distance en KM]]</f>
        <v>7.9621622399999987</v>
      </c>
      <c r="K704" s="20">
        <f>+Indicateur[[#This Row],[% rep S2]]*Indicateur[[#This Row],[Taux Segement 2]]*Indicateur[[#This Row],[Poids T]]*Indicateur[[#This Row],[Distance en KM]]</f>
        <v>7.8261419683999991</v>
      </c>
      <c r="L704" s="20">
        <f>+Indicateur[[#This Row],[Bilan CO2 S2]]+Indicateur[[#This Row],[Bilan CO2 S1]]</f>
        <v>15.788304208399998</v>
      </c>
      <c r="M704" s="21">
        <v>360</v>
      </c>
      <c r="N704" s="5" t="s">
        <v>214</v>
      </c>
      <c r="O704" s="2" t="s">
        <v>11</v>
      </c>
      <c r="P704" s="2" t="s">
        <v>215</v>
      </c>
      <c r="Q704" s="2" t="s">
        <v>128</v>
      </c>
      <c r="R704" s="2" t="s">
        <v>61</v>
      </c>
      <c r="S704" s="2">
        <v>20</v>
      </c>
      <c r="T704" s="2" t="s">
        <v>129</v>
      </c>
      <c r="U704" s="6">
        <v>380.45499999999998</v>
      </c>
      <c r="V704" s="30">
        <f>(VLOOKUP(E704,Table1[#All],4,FALSE)*VLOOKUP(E704,Table1[[#All],[Type TRANSPORT]:[% répartition segment 1]],2,FALSE)+VLOOKUP(E704,Tableau2[#All],4,FALSE)*VLOOKUP(E704,Tableau2[[#All],[Type TRANSPORT]:[% répartition segment 2]],2,FALSE))*U704*C704/1000</f>
        <v>15.7883042084</v>
      </c>
    </row>
    <row r="705" spans="1:22" x14ac:dyDescent="0.3">
      <c r="A705" s="2">
        <v>1480275</v>
      </c>
      <c r="B705" s="12">
        <f>+VLOOKUP(Indicateur[[#This Row],[Numero OT]],[1]Raw_data!$D:$E,2,FALSE)</f>
        <v>44636</v>
      </c>
      <c r="C705" s="2">
        <v>693</v>
      </c>
      <c r="D705" s="2">
        <f t="shared" si="10"/>
        <v>0.69299999999999995</v>
      </c>
      <c r="E705" s="2" t="s">
        <v>6</v>
      </c>
      <c r="F705" s="3">
        <f>+VLOOKUP(E705,Table1[#All],4,FALSE)</f>
        <v>0.16</v>
      </c>
      <c r="G705" s="3">
        <f>+VLOOKUP(E705,Tableau2[#All],4,FALSE)</f>
        <v>6.7400000000000002E-2</v>
      </c>
      <c r="H705" s="4">
        <f>VLOOKUP(E705,Table1[[#All],[Type TRANSPORT]:[% répartition segment 1]],2,FALSE)</f>
        <v>0.3</v>
      </c>
      <c r="I705" s="4">
        <f>VLOOKUP(E705,Tableau2[[#All],[Type TRANSPORT]:[% répartition segment 2]],2,FALSE)</f>
        <v>0.7</v>
      </c>
      <c r="J705" s="20">
        <f>Indicateur[[#This Row],[% rep S1]]*Indicateur[[#This Row],[Taux segement 1]]*Indicateur[[#This Row],[Poids T]]*Indicateur[[#This Row],[Distance en KM]]</f>
        <v>24.630162479999999</v>
      </c>
      <c r="K705" s="20">
        <f>+Indicateur[[#This Row],[% rep S2]]*Indicateur[[#This Row],[Taux Segement 2]]*Indicateur[[#This Row],[Poids T]]*Indicateur[[#This Row],[Distance en KM]]</f>
        <v>24.209397204299997</v>
      </c>
      <c r="L705" s="20">
        <f>+Indicateur[[#This Row],[Bilan CO2 S2]]+Indicateur[[#This Row],[Bilan CO2 S1]]</f>
        <v>48.839559684299999</v>
      </c>
      <c r="M705" s="21">
        <v>444.15</v>
      </c>
      <c r="N705" s="5" t="s">
        <v>214</v>
      </c>
      <c r="O705" s="2" t="s">
        <v>11</v>
      </c>
      <c r="P705" s="2" t="s">
        <v>215</v>
      </c>
      <c r="Q705" s="2" t="s">
        <v>216</v>
      </c>
      <c r="R705" s="2" t="s">
        <v>8</v>
      </c>
      <c r="S705" s="2">
        <v>14</v>
      </c>
      <c r="T705" s="2" t="s">
        <v>217</v>
      </c>
      <c r="U705" s="6">
        <v>740.44500000000005</v>
      </c>
      <c r="V705" s="30">
        <f>(VLOOKUP(E705,Table1[#All],4,FALSE)*VLOOKUP(E705,Table1[[#All],[Type TRANSPORT]:[% répartition segment 1]],2,FALSE)+VLOOKUP(E705,Tableau2[#All],4,FALSE)*VLOOKUP(E705,Tableau2[[#All],[Type TRANSPORT]:[% répartition segment 2]],2,FALSE))*U705*C705/1000</f>
        <v>48.839559684299999</v>
      </c>
    </row>
    <row r="706" spans="1:22" x14ac:dyDescent="0.3">
      <c r="A706" s="2">
        <v>1479288</v>
      </c>
      <c r="B706" s="12">
        <f>+VLOOKUP(Indicateur[[#This Row],[Numero OT]],[1]Raw_data!$D:$E,2,FALSE)</f>
        <v>44636</v>
      </c>
      <c r="C706" s="2">
        <v>2000</v>
      </c>
      <c r="D706" s="2">
        <f t="shared" ref="D706:D769" si="11">+C706/1000</f>
        <v>2</v>
      </c>
      <c r="E706" s="2" t="s">
        <v>330</v>
      </c>
      <c r="F706" s="3">
        <f>+VLOOKUP(E706,Table1[#All],4,FALSE)</f>
        <v>0.16</v>
      </c>
      <c r="G706" s="3">
        <v>0.16</v>
      </c>
      <c r="H706" s="4">
        <f>VLOOKUP(E706,Table1[[#All],[Type TRANSPORT]:[% répartition segment 1]],2,FALSE)</f>
        <v>1</v>
      </c>
      <c r="I706" s="4">
        <f>VLOOKUP(E706,Tableau2[[#All],[Type TRANSPORT]:[% répartition segment 2]],2,FALSE)</f>
        <v>0</v>
      </c>
      <c r="J706" s="20">
        <f>Indicateur[[#This Row],[% rep S1]]*Indicateur[[#This Row],[Taux segement 1]]*Indicateur[[#This Row],[Poids T]]*Indicateur[[#This Row],[Distance en KM]]</f>
        <v>17.523520000000001</v>
      </c>
      <c r="K706" s="20">
        <f>+Indicateur[[#This Row],[% rep S2]]*Indicateur[[#This Row],[Taux Segement 2]]*Indicateur[[#This Row],[Poids T]]*Indicateur[[#This Row],[Distance en KM]]</f>
        <v>0</v>
      </c>
      <c r="L706" s="20">
        <f>+Indicateur[[#This Row],[Bilan CO2 S2]]+Indicateur[[#This Row],[Bilan CO2 S1]]</f>
        <v>17.523520000000001</v>
      </c>
      <c r="M706" s="21">
        <v>250</v>
      </c>
      <c r="N706" s="5" t="s">
        <v>414</v>
      </c>
      <c r="O706" s="2" t="s">
        <v>93</v>
      </c>
      <c r="P706" s="2" t="s">
        <v>415</v>
      </c>
      <c r="Q706" s="2" t="s">
        <v>10</v>
      </c>
      <c r="R706" s="2" t="s">
        <v>11</v>
      </c>
      <c r="S706" s="2">
        <v>12</v>
      </c>
      <c r="T706" s="2" t="s">
        <v>12</v>
      </c>
      <c r="U706" s="6">
        <v>54.761000000000003</v>
      </c>
      <c r="V706" s="30">
        <f>(VLOOKUP(E706,Table1[#All],4,FALSE)*VLOOKUP(E706,Table1[[#All],[Type TRANSPORT]:[% répartition segment 1]],2,FALSE)+VLOOKUP(E706,Tableau2[#All],4,FALSE)*VLOOKUP(E706,Tableau2[[#All],[Type TRANSPORT]:[% répartition segment 2]],2,FALSE))*U706*C706/1000</f>
        <v>17.523520000000001</v>
      </c>
    </row>
    <row r="707" spans="1:22" x14ac:dyDescent="0.3">
      <c r="A707" s="2">
        <v>1479770</v>
      </c>
      <c r="B707" s="12">
        <f>+VLOOKUP(Indicateur[[#This Row],[Numero OT]],[1]Raw_data!$D:$E,2,FALSE)</f>
        <v>44637</v>
      </c>
      <c r="C707" s="2">
        <v>200</v>
      </c>
      <c r="D707" s="2">
        <f t="shared" si="11"/>
        <v>0.2</v>
      </c>
      <c r="E707" s="2" t="s">
        <v>6</v>
      </c>
      <c r="F707" s="3">
        <f>+VLOOKUP(E707,Table1[#All],4,FALSE)</f>
        <v>0.16</v>
      </c>
      <c r="G707" s="3">
        <f>+VLOOKUP(E707,Tableau2[#All],4,FALSE)</f>
        <v>6.7400000000000002E-2</v>
      </c>
      <c r="H707" s="4">
        <f>VLOOKUP(E707,Table1[[#All],[Type TRANSPORT]:[% répartition segment 1]],2,FALSE)</f>
        <v>0.3</v>
      </c>
      <c r="I707" s="4">
        <f>VLOOKUP(E707,Tableau2[[#All],[Type TRANSPORT]:[% répartition segment 2]],2,FALSE)</f>
        <v>0.7</v>
      </c>
      <c r="J707" s="20">
        <f>Indicateur[[#This Row],[% rep S1]]*Indicateur[[#This Row],[Taux segement 1]]*Indicateur[[#This Row],[Poids T]]*Indicateur[[#This Row],[Distance en KM]]</f>
        <v>5.1986496000000004</v>
      </c>
      <c r="K707" s="20">
        <f>+Indicateur[[#This Row],[% rep S2]]*Indicateur[[#This Row],[Taux Segement 2]]*Indicateur[[#This Row],[Poids T]]*Indicateur[[#This Row],[Distance en KM]]</f>
        <v>5.1098393359999994</v>
      </c>
      <c r="L707" s="20">
        <f>+Indicateur[[#This Row],[Bilan CO2 S2]]+Indicateur[[#This Row],[Bilan CO2 S1]]</f>
        <v>10.308488936</v>
      </c>
      <c r="M707" s="21">
        <v>239</v>
      </c>
      <c r="N707" s="5" t="s">
        <v>35</v>
      </c>
      <c r="O707" s="2" t="s">
        <v>36</v>
      </c>
      <c r="P707" s="2" t="s">
        <v>37</v>
      </c>
      <c r="Q707" s="2" t="s">
        <v>10</v>
      </c>
      <c r="R707" s="2" t="s">
        <v>11</v>
      </c>
      <c r="S707" s="2">
        <v>12</v>
      </c>
      <c r="T707" s="2" t="s">
        <v>12</v>
      </c>
      <c r="U707" s="6">
        <v>541.52599999999995</v>
      </c>
      <c r="V707" s="30">
        <f>(VLOOKUP(E707,Table1[#All],4,FALSE)*VLOOKUP(E707,Table1[[#All],[Type TRANSPORT]:[% répartition segment 1]],2,FALSE)+VLOOKUP(E707,Tableau2[#All],4,FALSE)*VLOOKUP(E707,Tableau2[[#All],[Type TRANSPORT]:[% répartition segment 2]],2,FALSE))*U707*C707/1000</f>
        <v>10.308488936</v>
      </c>
    </row>
    <row r="708" spans="1:22" x14ac:dyDescent="0.3">
      <c r="A708" s="2">
        <v>1480214</v>
      </c>
      <c r="B708" s="12">
        <f>+VLOOKUP(Indicateur[[#This Row],[Numero OT]],[1]Raw_data!$D:$E,2,FALSE)</f>
        <v>44637</v>
      </c>
      <c r="C708" s="2">
        <v>150</v>
      </c>
      <c r="D708" s="2">
        <f t="shared" si="11"/>
        <v>0.15</v>
      </c>
      <c r="E708" s="2" t="s">
        <v>6</v>
      </c>
      <c r="F708" s="3">
        <f>+VLOOKUP(E708,Table1[#All],4,FALSE)</f>
        <v>0.16</v>
      </c>
      <c r="G708" s="3">
        <f>+VLOOKUP(E708,Tableau2[#All],4,FALSE)</f>
        <v>6.7400000000000002E-2</v>
      </c>
      <c r="H708" s="4">
        <f>VLOOKUP(E708,Table1[[#All],[Type TRANSPORT]:[% répartition segment 1]],2,FALSE)</f>
        <v>0.3</v>
      </c>
      <c r="I708" s="4">
        <f>VLOOKUP(E708,Tableau2[[#All],[Type TRANSPORT]:[% répartition segment 2]],2,FALSE)</f>
        <v>0.7</v>
      </c>
      <c r="J708" s="20">
        <f>Indicateur[[#This Row],[% rep S1]]*Indicateur[[#This Row],[Taux segement 1]]*Indicateur[[#This Row],[Poids T]]*Indicateur[[#This Row],[Distance en KM]]</f>
        <v>2.7402191999999999</v>
      </c>
      <c r="K708" s="20">
        <f>+Indicateur[[#This Row],[% rep S2]]*Indicateur[[#This Row],[Taux Segement 2]]*Indicateur[[#This Row],[Poids T]]*Indicateur[[#This Row],[Distance en KM]]</f>
        <v>2.693407122</v>
      </c>
      <c r="L708" s="20">
        <f>+Indicateur[[#This Row],[Bilan CO2 S2]]+Indicateur[[#This Row],[Bilan CO2 S1]]</f>
        <v>5.4336263220000003</v>
      </c>
      <c r="M708" s="21">
        <v>166</v>
      </c>
      <c r="N708" s="5" t="s">
        <v>60</v>
      </c>
      <c r="O708" s="2" t="s">
        <v>61</v>
      </c>
      <c r="P708" s="2" t="s">
        <v>62</v>
      </c>
      <c r="Q708" s="2" t="s">
        <v>10</v>
      </c>
      <c r="R708" s="2" t="s">
        <v>11</v>
      </c>
      <c r="S708" s="2">
        <v>12</v>
      </c>
      <c r="T708" s="2" t="s">
        <v>12</v>
      </c>
      <c r="U708" s="6">
        <v>380.58600000000001</v>
      </c>
      <c r="V708" s="30">
        <f>(VLOOKUP(E708,Table1[#All],4,FALSE)*VLOOKUP(E708,Table1[[#All],[Type TRANSPORT]:[% répartition segment 1]],2,FALSE)+VLOOKUP(E708,Tableau2[#All],4,FALSE)*VLOOKUP(E708,Tableau2[[#All],[Type TRANSPORT]:[% répartition segment 2]],2,FALSE))*U708*C708/1000</f>
        <v>5.4336263220000003</v>
      </c>
    </row>
    <row r="709" spans="1:22" x14ac:dyDescent="0.3">
      <c r="A709" s="2">
        <v>1479944</v>
      </c>
      <c r="B709" s="12">
        <f>+VLOOKUP(Indicateur[[#This Row],[Numero OT]],[1]Raw_data!$D:$E,2,FALSE)</f>
        <v>44637</v>
      </c>
      <c r="C709" s="2">
        <v>300</v>
      </c>
      <c r="D709" s="2">
        <f t="shared" si="11"/>
        <v>0.3</v>
      </c>
      <c r="E709" s="2" t="s">
        <v>19</v>
      </c>
      <c r="F709" s="3">
        <f>+VLOOKUP(E709,Table1[#All],4,FALSE)</f>
        <v>0.16</v>
      </c>
      <c r="G709" s="3">
        <f>+VLOOKUP(E709,Tableau2[#All],4,FALSE)</f>
        <v>6.7400000000000002E-2</v>
      </c>
      <c r="H709" s="4">
        <f>VLOOKUP(E709,Table1[[#All],[Type TRANSPORT]:[% répartition segment 1]],2,FALSE)</f>
        <v>0.3</v>
      </c>
      <c r="I709" s="4">
        <f>VLOOKUP(E709,Tableau2[[#All],[Type TRANSPORT]:[% répartition segment 2]],2,FALSE)</f>
        <v>0.7</v>
      </c>
      <c r="J709" s="20">
        <f>Indicateur[[#This Row],[% rep S1]]*Indicateur[[#This Row],[Taux segement 1]]*Indicateur[[#This Row],[Poids T]]*Indicateur[[#This Row],[Distance en KM]]</f>
        <v>7.7786639999999991</v>
      </c>
      <c r="K709" s="20">
        <f>+Indicateur[[#This Row],[% rep S2]]*Indicateur[[#This Row],[Taux Segement 2]]*Indicateur[[#This Row],[Poids T]]*Indicateur[[#This Row],[Distance en KM]]</f>
        <v>7.6457784899999988</v>
      </c>
      <c r="L709" s="20">
        <f>+Indicateur[[#This Row],[Bilan CO2 S2]]+Indicateur[[#This Row],[Bilan CO2 S1]]</f>
        <v>15.424442489999997</v>
      </c>
      <c r="M709" s="21">
        <v>200</v>
      </c>
      <c r="N709" s="5" t="s">
        <v>175</v>
      </c>
      <c r="O709" s="2" t="s">
        <v>154</v>
      </c>
      <c r="P709" s="2" t="s">
        <v>174</v>
      </c>
      <c r="Q709" s="2" t="s">
        <v>26</v>
      </c>
      <c r="R709" s="2" t="s">
        <v>27</v>
      </c>
      <c r="S709" s="2">
        <v>12</v>
      </c>
      <c r="T709" s="2" t="s">
        <v>28</v>
      </c>
      <c r="U709" s="6">
        <v>540.18499999999995</v>
      </c>
      <c r="V709" s="30">
        <f>(VLOOKUP(E709,Table1[#All],4,FALSE)*VLOOKUP(E709,Table1[[#All],[Type TRANSPORT]:[% répartition segment 1]],2,FALSE)+VLOOKUP(E709,Tableau2[#All],4,FALSE)*VLOOKUP(E709,Tableau2[[#All],[Type TRANSPORT]:[% répartition segment 2]],2,FALSE))*U709*C709/1000</f>
        <v>15.424442489999999</v>
      </c>
    </row>
    <row r="710" spans="1:22" x14ac:dyDescent="0.3">
      <c r="A710" s="2">
        <v>1481077</v>
      </c>
      <c r="B710" s="12">
        <f>+VLOOKUP(Indicateur[[#This Row],[Numero OT]],[1]Raw_data!$D:$E,2,FALSE)</f>
        <v>44637</v>
      </c>
      <c r="C710" s="2">
        <v>240</v>
      </c>
      <c r="D710" s="2">
        <f t="shared" si="11"/>
        <v>0.24</v>
      </c>
      <c r="E710" s="2" t="s">
        <v>13</v>
      </c>
      <c r="F710" s="3">
        <f>+VLOOKUP(E710,Table1[#All],4,FALSE)</f>
        <v>0.24099999999999999</v>
      </c>
      <c r="G710" s="3">
        <v>0.16</v>
      </c>
      <c r="H710" s="4">
        <f>VLOOKUP(E710,Table1[[#All],[Type TRANSPORT]:[% répartition segment 1]],2,FALSE)</f>
        <v>1</v>
      </c>
      <c r="I710" s="4">
        <f>VLOOKUP(E710,Tableau2[[#All],[Type TRANSPORT]:[% répartition segment 2]],2,FALSE)</f>
        <v>0</v>
      </c>
      <c r="J710" s="20">
        <f>Indicateur[[#This Row],[% rep S1]]*Indicateur[[#This Row],[Taux segement 1]]*Indicateur[[#This Row],[Poids T]]*Indicateur[[#This Row],[Distance en KM]]</f>
        <v>1.9715342399999998</v>
      </c>
      <c r="K710" s="20">
        <f>+Indicateur[[#This Row],[% rep S2]]*Indicateur[[#This Row],[Taux Segement 2]]*Indicateur[[#This Row],[Poids T]]*Indicateur[[#This Row],[Distance en KM]]</f>
        <v>0</v>
      </c>
      <c r="L710" s="20">
        <f>+Indicateur[[#This Row],[Bilan CO2 S2]]+Indicateur[[#This Row],[Bilan CO2 S1]]</f>
        <v>1.9715342399999998</v>
      </c>
      <c r="M710" s="21">
        <v>100</v>
      </c>
      <c r="N710" s="5" t="s">
        <v>214</v>
      </c>
      <c r="O710" s="2" t="s">
        <v>11</v>
      </c>
      <c r="P710" s="2" t="s">
        <v>215</v>
      </c>
      <c r="Q710" s="2" t="s">
        <v>135</v>
      </c>
      <c r="R710" s="2" t="s">
        <v>136</v>
      </c>
      <c r="S710" s="2">
        <v>20</v>
      </c>
      <c r="T710" s="2" t="s">
        <v>137</v>
      </c>
      <c r="U710" s="6">
        <v>34.085999999999999</v>
      </c>
      <c r="V710" s="30">
        <f>(VLOOKUP(E710,Table1[#All],4,FALSE)*VLOOKUP(E710,Table1[[#All],[Type TRANSPORT]:[% répartition segment 1]],2,FALSE)+VLOOKUP(E710,Tableau2[#All],4,FALSE)*VLOOKUP(E710,Tableau2[[#All],[Type TRANSPORT]:[% répartition segment 2]],2,FALSE))*U710*C710/1000</f>
        <v>1.9715342399999998</v>
      </c>
    </row>
    <row r="711" spans="1:22" x14ac:dyDescent="0.3">
      <c r="A711" s="2">
        <v>1481138</v>
      </c>
      <c r="B711" s="12">
        <f>+VLOOKUP(Indicateur[[#This Row],[Numero OT]],[1]Raw_data!$D:$E,2,FALSE)</f>
        <v>44638</v>
      </c>
      <c r="C711" s="2">
        <v>100</v>
      </c>
      <c r="D711" s="2">
        <f t="shared" si="11"/>
        <v>0.1</v>
      </c>
      <c r="E711" s="2" t="s">
        <v>19</v>
      </c>
      <c r="F711" s="3">
        <f>+VLOOKUP(E711,Table1[#All],4,FALSE)</f>
        <v>0.16</v>
      </c>
      <c r="G711" s="3">
        <f>+VLOOKUP(E711,Tableau2[#All],4,FALSE)</f>
        <v>6.7400000000000002E-2</v>
      </c>
      <c r="H711" s="4">
        <f>VLOOKUP(E711,Table1[[#All],[Type TRANSPORT]:[% répartition segment 1]],2,FALSE)</f>
        <v>0.3</v>
      </c>
      <c r="I711" s="4">
        <f>VLOOKUP(E711,Tableau2[[#All],[Type TRANSPORT]:[% répartition segment 2]],2,FALSE)</f>
        <v>0.7</v>
      </c>
      <c r="J711" s="20">
        <f>Indicateur[[#This Row],[% rep S1]]*Indicateur[[#This Row],[Taux segement 1]]*Indicateur[[#This Row],[Poids T]]*Indicateur[[#This Row],[Distance en KM]]</f>
        <v>2.1891216000000004</v>
      </c>
      <c r="K711" s="20">
        <f>+Indicateur[[#This Row],[% rep S2]]*Indicateur[[#This Row],[Taux Segement 2]]*Indicateur[[#This Row],[Poids T]]*Indicateur[[#This Row],[Distance en KM]]</f>
        <v>2.1517241060000001</v>
      </c>
      <c r="L711" s="20">
        <f>+Indicateur[[#This Row],[Bilan CO2 S2]]+Indicateur[[#This Row],[Bilan CO2 S1]]</f>
        <v>4.3408457060000005</v>
      </c>
      <c r="M711" s="21">
        <v>145</v>
      </c>
      <c r="N711" s="5" t="s">
        <v>20</v>
      </c>
      <c r="O711" s="2" t="s">
        <v>21</v>
      </c>
      <c r="P711" s="2" t="s">
        <v>22</v>
      </c>
      <c r="Q711" s="2" t="s">
        <v>10</v>
      </c>
      <c r="R711" s="2" t="s">
        <v>11</v>
      </c>
      <c r="S711" s="2">
        <v>12</v>
      </c>
      <c r="T711" s="2" t="s">
        <v>12</v>
      </c>
      <c r="U711" s="6">
        <v>456.06700000000001</v>
      </c>
      <c r="V711" s="30">
        <f>(VLOOKUP(E711,Table1[#All],4,FALSE)*VLOOKUP(E711,Table1[[#All],[Type TRANSPORT]:[% répartition segment 1]],2,FALSE)+VLOOKUP(E711,Tableau2[#All],4,FALSE)*VLOOKUP(E711,Tableau2[[#All],[Type TRANSPORT]:[% répartition segment 2]],2,FALSE))*U711*C711/1000</f>
        <v>4.3408457059999996</v>
      </c>
    </row>
    <row r="712" spans="1:22" x14ac:dyDescent="0.3">
      <c r="A712" s="2">
        <v>1480992</v>
      </c>
      <c r="B712" s="12">
        <f>+VLOOKUP(Indicateur[[#This Row],[Numero OT]],[1]Raw_data!$D:$E,2,FALSE)</f>
        <v>44638</v>
      </c>
      <c r="C712" s="2">
        <v>300</v>
      </c>
      <c r="D712" s="2">
        <f t="shared" si="11"/>
        <v>0.3</v>
      </c>
      <c r="E712" s="2" t="s">
        <v>19</v>
      </c>
      <c r="F712" s="3">
        <f>+VLOOKUP(E712,Table1[#All],4,FALSE)</f>
        <v>0.16</v>
      </c>
      <c r="G712" s="3">
        <f>+VLOOKUP(E712,Tableau2[#All],4,FALSE)</f>
        <v>6.7400000000000002E-2</v>
      </c>
      <c r="H712" s="4">
        <f>VLOOKUP(E712,Table1[[#All],[Type TRANSPORT]:[% répartition segment 1]],2,FALSE)</f>
        <v>0.3</v>
      </c>
      <c r="I712" s="4">
        <f>VLOOKUP(E712,Tableau2[[#All],[Type TRANSPORT]:[% répartition segment 2]],2,FALSE)</f>
        <v>0.7</v>
      </c>
      <c r="J712" s="20">
        <f>Indicateur[[#This Row],[% rep S1]]*Indicateur[[#This Row],[Taux segement 1]]*Indicateur[[#This Row],[Poids T]]*Indicateur[[#This Row],[Distance en KM]]</f>
        <v>3.8354832000000001</v>
      </c>
      <c r="K712" s="20">
        <f>+Indicateur[[#This Row],[% rep S2]]*Indicateur[[#This Row],[Taux Segement 2]]*Indicateur[[#This Row],[Poids T]]*Indicateur[[#This Row],[Distance en KM]]</f>
        <v>3.769960362</v>
      </c>
      <c r="L712" s="20">
        <f>+Indicateur[[#This Row],[Bilan CO2 S2]]+Indicateur[[#This Row],[Bilan CO2 S1]]</f>
        <v>7.6054435619999996</v>
      </c>
      <c r="M712" s="21">
        <v>252</v>
      </c>
      <c r="N712" s="5" t="s">
        <v>78</v>
      </c>
      <c r="O712" s="2" t="s">
        <v>27</v>
      </c>
      <c r="P712" s="2" t="s">
        <v>79</v>
      </c>
      <c r="Q712" s="2" t="s">
        <v>10</v>
      </c>
      <c r="R712" s="2" t="s">
        <v>11</v>
      </c>
      <c r="S712" s="2">
        <v>12</v>
      </c>
      <c r="T712" s="2" t="s">
        <v>12</v>
      </c>
      <c r="U712" s="6">
        <v>266.35300000000001</v>
      </c>
      <c r="V712" s="30">
        <f>(VLOOKUP(E712,Table1[#All],4,FALSE)*VLOOKUP(E712,Table1[[#All],[Type TRANSPORT]:[% répartition segment 1]],2,FALSE)+VLOOKUP(E712,Tableau2[#All],4,FALSE)*VLOOKUP(E712,Tableau2[[#All],[Type TRANSPORT]:[% répartition segment 2]],2,FALSE))*U712*C712/1000</f>
        <v>7.6054435620000005</v>
      </c>
    </row>
    <row r="713" spans="1:22" x14ac:dyDescent="0.3">
      <c r="A713" s="2">
        <v>1480651</v>
      </c>
      <c r="B713" s="12">
        <f>+VLOOKUP(Indicateur[[#This Row],[Numero OT]],[1]Raw_data!$D:$E,2,FALSE)</f>
        <v>44638</v>
      </c>
      <c r="C713" s="2">
        <v>150</v>
      </c>
      <c r="D713" s="2">
        <f t="shared" si="11"/>
        <v>0.15</v>
      </c>
      <c r="E713" s="2" t="s">
        <v>19</v>
      </c>
      <c r="F713" s="3">
        <f>+VLOOKUP(E713,Table1[#All],4,FALSE)</f>
        <v>0.16</v>
      </c>
      <c r="G713" s="3">
        <f>+VLOOKUP(E713,Tableau2[#All],4,FALSE)</f>
        <v>6.7400000000000002E-2</v>
      </c>
      <c r="H713" s="4">
        <f>VLOOKUP(E713,Table1[[#All],[Type TRANSPORT]:[% répartition segment 1]],2,FALSE)</f>
        <v>0.3</v>
      </c>
      <c r="I713" s="4">
        <f>VLOOKUP(E713,Tableau2[[#All],[Type TRANSPORT]:[% répartition segment 2]],2,FALSE)</f>
        <v>0.7</v>
      </c>
      <c r="J713" s="20">
        <f>Indicateur[[#This Row],[% rep S1]]*Indicateur[[#This Row],[Taux segement 1]]*Indicateur[[#This Row],[Poids T]]*Indicateur[[#This Row],[Distance en KM]]</f>
        <v>1.8020015999999999</v>
      </c>
      <c r="K713" s="20">
        <f>+Indicateur[[#This Row],[% rep S2]]*Indicateur[[#This Row],[Taux Segement 2]]*Indicateur[[#This Row],[Poids T]]*Indicateur[[#This Row],[Distance en KM]]</f>
        <v>1.7712174059999999</v>
      </c>
      <c r="L713" s="20">
        <f>+Indicateur[[#This Row],[Bilan CO2 S2]]+Indicateur[[#This Row],[Bilan CO2 S1]]</f>
        <v>3.5732190059999995</v>
      </c>
      <c r="M713" s="21">
        <v>100</v>
      </c>
      <c r="N713" s="5" t="s">
        <v>125</v>
      </c>
      <c r="O713" s="2" t="s">
        <v>126</v>
      </c>
      <c r="P713" s="2" t="s">
        <v>127</v>
      </c>
      <c r="Q713" s="2" t="s">
        <v>10</v>
      </c>
      <c r="R713" s="2" t="s">
        <v>11</v>
      </c>
      <c r="S713" s="2">
        <v>12</v>
      </c>
      <c r="T713" s="2" t="s">
        <v>12</v>
      </c>
      <c r="U713" s="6">
        <v>250.27799999999999</v>
      </c>
      <c r="V713" s="30">
        <f>(VLOOKUP(E713,Table1[#All],4,FALSE)*VLOOKUP(E713,Table1[[#All],[Type TRANSPORT]:[% répartition segment 1]],2,FALSE)+VLOOKUP(E713,Tableau2[#All],4,FALSE)*VLOOKUP(E713,Tableau2[[#All],[Type TRANSPORT]:[% répartition segment 2]],2,FALSE))*U713*C713/1000</f>
        <v>3.573219006</v>
      </c>
    </row>
    <row r="714" spans="1:22" x14ac:dyDescent="0.3">
      <c r="A714" s="2">
        <v>1480571</v>
      </c>
      <c r="B714" s="12">
        <f>+VLOOKUP(Indicateur[[#This Row],[Numero OT]],[1]Raw_data!$D:$E,2,FALSE)</f>
        <v>44638</v>
      </c>
      <c r="C714" s="2">
        <v>150</v>
      </c>
      <c r="D714" s="2">
        <f t="shared" si="11"/>
        <v>0.15</v>
      </c>
      <c r="E714" s="2" t="s">
        <v>19</v>
      </c>
      <c r="F714" s="3">
        <f>+VLOOKUP(E714,Table1[#All],4,FALSE)</f>
        <v>0.16</v>
      </c>
      <c r="G714" s="3">
        <f>+VLOOKUP(E714,Tableau2[#All],4,FALSE)</f>
        <v>6.7400000000000002E-2</v>
      </c>
      <c r="H714" s="4">
        <f>VLOOKUP(E714,Table1[[#All],[Type TRANSPORT]:[% répartition segment 1]],2,FALSE)</f>
        <v>0.3</v>
      </c>
      <c r="I714" s="4">
        <f>VLOOKUP(E714,Tableau2[[#All],[Type TRANSPORT]:[% répartition segment 2]],2,FALSE)</f>
        <v>0.7</v>
      </c>
      <c r="J714" s="20">
        <f>Indicateur[[#This Row],[% rep S1]]*Indicateur[[#This Row],[Taux segement 1]]*Indicateur[[#This Row],[Poids T]]*Indicateur[[#This Row],[Distance en KM]]</f>
        <v>1.4951159999999999</v>
      </c>
      <c r="K714" s="20">
        <f>+Indicateur[[#This Row],[% rep S2]]*Indicateur[[#This Row],[Taux Segement 2]]*Indicateur[[#This Row],[Poids T]]*Indicateur[[#This Row],[Distance en KM]]</f>
        <v>1.469574435</v>
      </c>
      <c r="L714" s="20">
        <f>+Indicateur[[#This Row],[Bilan CO2 S2]]+Indicateur[[#This Row],[Bilan CO2 S1]]</f>
        <v>2.9646904349999996</v>
      </c>
      <c r="M714" s="21">
        <v>150</v>
      </c>
      <c r="N714" s="5" t="s">
        <v>138</v>
      </c>
      <c r="O714" s="2" t="s">
        <v>139</v>
      </c>
      <c r="P714" s="2" t="s">
        <v>140</v>
      </c>
      <c r="Q714" s="2" t="s">
        <v>141</v>
      </c>
      <c r="R714" s="2" t="s">
        <v>108</v>
      </c>
      <c r="S714" s="2">
        <v>16</v>
      </c>
      <c r="T714" s="2" t="s">
        <v>142</v>
      </c>
      <c r="U714" s="6">
        <v>207.655</v>
      </c>
      <c r="V714" s="30">
        <f>(VLOOKUP(E714,Table1[#All],4,FALSE)*VLOOKUP(E714,Table1[[#All],[Type TRANSPORT]:[% répartition segment 1]],2,FALSE)+VLOOKUP(E714,Tableau2[#All],4,FALSE)*VLOOKUP(E714,Tableau2[[#All],[Type TRANSPORT]:[% répartition segment 2]],2,FALSE))*U714*C714/1000</f>
        <v>2.9646904350000001</v>
      </c>
    </row>
    <row r="715" spans="1:22" x14ac:dyDescent="0.3">
      <c r="A715" s="2">
        <v>1480578</v>
      </c>
      <c r="B715" s="12">
        <f>+VLOOKUP(Indicateur[[#This Row],[Numero OT]],[1]Raw_data!$D:$E,2,FALSE)</f>
        <v>44638</v>
      </c>
      <c r="C715" s="2">
        <v>300</v>
      </c>
      <c r="D715" s="2">
        <f t="shared" si="11"/>
        <v>0.3</v>
      </c>
      <c r="E715" s="2" t="s">
        <v>19</v>
      </c>
      <c r="F715" s="3">
        <f>+VLOOKUP(E715,Table1[#All],4,FALSE)</f>
        <v>0.16</v>
      </c>
      <c r="G715" s="3">
        <f>+VLOOKUP(E715,Tableau2[#All],4,FALSE)</f>
        <v>6.7400000000000002E-2</v>
      </c>
      <c r="H715" s="4">
        <f>VLOOKUP(E715,Table1[[#All],[Type TRANSPORT]:[% répartition segment 1]],2,FALSE)</f>
        <v>0.3</v>
      </c>
      <c r="I715" s="4">
        <f>VLOOKUP(E715,Tableau2[[#All],[Type TRANSPORT]:[% répartition segment 2]],2,FALSE)</f>
        <v>0.7</v>
      </c>
      <c r="J715" s="20">
        <f>Indicateur[[#This Row],[% rep S1]]*Indicateur[[#This Row],[Taux segement 1]]*Indicateur[[#This Row],[Poids T]]*Indicateur[[#This Row],[Distance en KM]]</f>
        <v>4.0103568000000003</v>
      </c>
      <c r="K715" s="20">
        <f>+Indicateur[[#This Row],[% rep S2]]*Indicateur[[#This Row],[Taux Segement 2]]*Indicateur[[#This Row],[Poids T]]*Indicateur[[#This Row],[Distance en KM]]</f>
        <v>3.9418465380000001</v>
      </c>
      <c r="L715" s="20">
        <f>+Indicateur[[#This Row],[Bilan CO2 S2]]+Indicateur[[#This Row],[Bilan CO2 S1]]</f>
        <v>7.9522033380000003</v>
      </c>
      <c r="M715" s="21">
        <v>131</v>
      </c>
      <c r="N715" s="5" t="s">
        <v>168</v>
      </c>
      <c r="O715" s="2" t="s">
        <v>151</v>
      </c>
      <c r="P715" s="2" t="s">
        <v>169</v>
      </c>
      <c r="Q715" s="2" t="s">
        <v>10</v>
      </c>
      <c r="R715" s="2" t="s">
        <v>11</v>
      </c>
      <c r="S715" s="2">
        <v>12</v>
      </c>
      <c r="T715" s="2" t="s">
        <v>12</v>
      </c>
      <c r="U715" s="6">
        <v>278.49700000000001</v>
      </c>
      <c r="V715" s="30">
        <f>(VLOOKUP(E715,Table1[#All],4,FALSE)*VLOOKUP(E715,Table1[[#All],[Type TRANSPORT]:[% répartition segment 1]],2,FALSE)+VLOOKUP(E715,Tableau2[#All],4,FALSE)*VLOOKUP(E715,Tableau2[[#All],[Type TRANSPORT]:[% répartition segment 2]],2,FALSE))*U715*C715/1000</f>
        <v>7.9522033380000003</v>
      </c>
    </row>
    <row r="716" spans="1:22" x14ac:dyDescent="0.3">
      <c r="A716" s="2">
        <v>1480850</v>
      </c>
      <c r="B716" s="12">
        <f>+VLOOKUP(Indicateur[[#This Row],[Numero OT]],[1]Raw_data!$D:$E,2,FALSE)</f>
        <v>44638</v>
      </c>
      <c r="C716" s="2">
        <v>300</v>
      </c>
      <c r="D716" s="2">
        <f t="shared" si="11"/>
        <v>0.3</v>
      </c>
      <c r="E716" s="2" t="s">
        <v>6</v>
      </c>
      <c r="F716" s="3">
        <f>+VLOOKUP(E716,Table1[#All],4,FALSE)</f>
        <v>0.16</v>
      </c>
      <c r="G716" s="3">
        <f>+VLOOKUP(E716,Tableau2[#All],4,FALSE)</f>
        <v>6.7400000000000002E-2</v>
      </c>
      <c r="H716" s="4">
        <f>VLOOKUP(E716,Table1[[#All],[Type TRANSPORT]:[% répartition segment 1]],2,FALSE)</f>
        <v>0.3</v>
      </c>
      <c r="I716" s="4">
        <f>VLOOKUP(E716,Tableau2[[#All],[Type TRANSPORT]:[% répartition segment 2]],2,FALSE)</f>
        <v>0.7</v>
      </c>
      <c r="J716" s="20">
        <f>Indicateur[[#This Row],[% rep S1]]*Indicateur[[#This Row],[Taux segement 1]]*Indicateur[[#This Row],[Poids T]]*Indicateur[[#This Row],[Distance en KM]]</f>
        <v>3.7158191999999999</v>
      </c>
      <c r="K716" s="20">
        <f>+Indicateur[[#This Row],[% rep S2]]*Indicateur[[#This Row],[Taux Segement 2]]*Indicateur[[#This Row],[Poids T]]*Indicateur[[#This Row],[Distance en KM]]</f>
        <v>3.6523406220000001</v>
      </c>
      <c r="L716" s="20">
        <f>+Indicateur[[#This Row],[Bilan CO2 S2]]+Indicateur[[#This Row],[Bilan CO2 S1]]</f>
        <v>7.368159822</v>
      </c>
      <c r="M716" s="21">
        <v>178</v>
      </c>
      <c r="N716" s="5" t="s">
        <v>191</v>
      </c>
      <c r="O716" s="2" t="s">
        <v>192</v>
      </c>
      <c r="P716" s="2" t="s">
        <v>193</v>
      </c>
      <c r="Q716" s="2" t="s">
        <v>10</v>
      </c>
      <c r="R716" s="2" t="s">
        <v>11</v>
      </c>
      <c r="S716" s="2">
        <v>12</v>
      </c>
      <c r="T716" s="2" t="s">
        <v>12</v>
      </c>
      <c r="U716" s="6">
        <v>258.04300000000001</v>
      </c>
      <c r="V716" s="30">
        <f>(VLOOKUP(E716,Table1[#All],4,FALSE)*VLOOKUP(E716,Table1[[#All],[Type TRANSPORT]:[% répartition segment 1]],2,FALSE)+VLOOKUP(E716,Tableau2[#All],4,FALSE)*VLOOKUP(E716,Tableau2[[#All],[Type TRANSPORT]:[% répartition segment 2]],2,FALSE))*U716*C716/1000</f>
        <v>7.368159822</v>
      </c>
    </row>
    <row r="717" spans="1:22" x14ac:dyDescent="0.3">
      <c r="A717" s="2">
        <v>1481448</v>
      </c>
      <c r="B717" s="12">
        <f>+VLOOKUP(Indicateur[[#This Row],[Numero OT]],[1]Raw_data!$D:$E,2,FALSE)</f>
        <v>44638</v>
      </c>
      <c r="C717" s="2">
        <v>200</v>
      </c>
      <c r="D717" s="2">
        <f t="shared" si="11"/>
        <v>0.2</v>
      </c>
      <c r="E717" s="2" t="s">
        <v>6</v>
      </c>
      <c r="F717" s="3">
        <f>+VLOOKUP(E717,Table1[#All],4,FALSE)</f>
        <v>0.16</v>
      </c>
      <c r="G717" s="3">
        <f>+VLOOKUP(E717,Tableau2[#All],4,FALSE)</f>
        <v>6.7400000000000002E-2</v>
      </c>
      <c r="H717" s="4">
        <f>VLOOKUP(E717,Table1[[#All],[Type TRANSPORT]:[% répartition segment 1]],2,FALSE)</f>
        <v>0.3</v>
      </c>
      <c r="I717" s="4">
        <f>VLOOKUP(E717,Tableau2[[#All],[Type TRANSPORT]:[% répartition segment 2]],2,FALSE)</f>
        <v>0.7</v>
      </c>
      <c r="J717" s="20">
        <f>Indicateur[[#This Row],[% rep S1]]*Indicateur[[#This Row],[Taux segement 1]]*Indicateur[[#This Row],[Poids T]]*Indicateur[[#This Row],[Distance en KM]]</f>
        <v>1.6067520000000002</v>
      </c>
      <c r="K717" s="20">
        <f>+Indicateur[[#This Row],[% rep S2]]*Indicateur[[#This Row],[Taux Segement 2]]*Indicateur[[#This Row],[Poids T]]*Indicateur[[#This Row],[Distance en KM]]</f>
        <v>1.57930332</v>
      </c>
      <c r="L717" s="20">
        <f>+Indicateur[[#This Row],[Bilan CO2 S2]]+Indicateur[[#This Row],[Bilan CO2 S1]]</f>
        <v>3.1860553200000004</v>
      </c>
      <c r="M717" s="21">
        <v>108</v>
      </c>
      <c r="N717" s="5" t="s">
        <v>214</v>
      </c>
      <c r="O717" s="2" t="s">
        <v>11</v>
      </c>
      <c r="P717" s="2" t="s">
        <v>215</v>
      </c>
      <c r="Q717" s="2" t="s">
        <v>271</v>
      </c>
      <c r="R717" s="2" t="s">
        <v>206</v>
      </c>
      <c r="S717" s="2">
        <v>18</v>
      </c>
      <c r="T717" s="2" t="s">
        <v>272</v>
      </c>
      <c r="U717" s="6">
        <v>167.37</v>
      </c>
      <c r="V717" s="30">
        <f>(VLOOKUP(E717,Table1[#All],4,FALSE)*VLOOKUP(E717,Table1[[#All],[Type TRANSPORT]:[% répartition segment 1]],2,FALSE)+VLOOKUP(E717,Tableau2[#All],4,FALSE)*VLOOKUP(E717,Tableau2[[#All],[Type TRANSPORT]:[% répartition segment 2]],2,FALSE))*U717*C717/1000</f>
        <v>3.1860553200000004</v>
      </c>
    </row>
    <row r="718" spans="1:22" x14ac:dyDescent="0.3">
      <c r="A718" s="2">
        <v>1481372</v>
      </c>
      <c r="B718" s="12">
        <f>+VLOOKUP(Indicateur[[#This Row],[Numero OT]],[1]Raw_data!$D:$E,2,FALSE)</f>
        <v>44638</v>
      </c>
      <c r="C718" s="2">
        <v>100</v>
      </c>
      <c r="D718" s="2">
        <f t="shared" si="11"/>
        <v>0.1</v>
      </c>
      <c r="E718" s="2" t="s">
        <v>6</v>
      </c>
      <c r="F718" s="3">
        <f>+VLOOKUP(E718,Table1[#All],4,FALSE)</f>
        <v>0.16</v>
      </c>
      <c r="G718" s="3">
        <f>+VLOOKUP(E718,Tableau2[#All],4,FALSE)</f>
        <v>6.7400000000000002E-2</v>
      </c>
      <c r="H718" s="4">
        <f>VLOOKUP(E718,Table1[[#All],[Type TRANSPORT]:[% répartition segment 1]],2,FALSE)</f>
        <v>0.3</v>
      </c>
      <c r="I718" s="4">
        <f>VLOOKUP(E718,Tableau2[[#All],[Type TRANSPORT]:[% répartition segment 2]],2,FALSE)</f>
        <v>0.7</v>
      </c>
      <c r="J718" s="20">
        <f>Indicateur[[#This Row],[% rep S1]]*Indicateur[[#This Row],[Taux segement 1]]*Indicateur[[#This Row],[Poids T]]*Indicateur[[#This Row],[Distance en KM]]</f>
        <v>2.4758304000000004</v>
      </c>
      <c r="K718" s="20">
        <f>+Indicateur[[#This Row],[% rep S2]]*Indicateur[[#This Row],[Taux Segement 2]]*Indicateur[[#This Row],[Poids T]]*Indicateur[[#This Row],[Distance en KM]]</f>
        <v>2.4335349640000001</v>
      </c>
      <c r="L718" s="20">
        <f>+Indicateur[[#This Row],[Bilan CO2 S2]]+Indicateur[[#This Row],[Bilan CO2 S1]]</f>
        <v>4.909365364000001</v>
      </c>
      <c r="M718" s="21">
        <v>140</v>
      </c>
      <c r="N718" s="5" t="s">
        <v>214</v>
      </c>
      <c r="O718" s="2" t="s">
        <v>11</v>
      </c>
      <c r="P718" s="2" t="s">
        <v>215</v>
      </c>
      <c r="Q718" s="2" t="s">
        <v>153</v>
      </c>
      <c r="R718" s="2" t="s">
        <v>154</v>
      </c>
      <c r="S718" s="2">
        <v>15</v>
      </c>
      <c r="T718" s="2" t="s">
        <v>155</v>
      </c>
      <c r="U718" s="6">
        <v>515.798</v>
      </c>
      <c r="V718" s="30">
        <f>(VLOOKUP(E718,Table1[#All],4,FALSE)*VLOOKUP(E718,Table1[[#All],[Type TRANSPORT]:[% répartition segment 1]],2,FALSE)+VLOOKUP(E718,Tableau2[#All],4,FALSE)*VLOOKUP(E718,Tableau2[[#All],[Type TRANSPORT]:[% répartition segment 2]],2,FALSE))*U718*C718/1000</f>
        <v>4.9093653640000001</v>
      </c>
    </row>
    <row r="719" spans="1:22" x14ac:dyDescent="0.3">
      <c r="A719" s="2">
        <v>1481078</v>
      </c>
      <c r="B719" s="12">
        <f>+VLOOKUP(Indicateur[[#This Row],[Numero OT]],[1]Raw_data!$D:$E,2,FALSE)</f>
        <v>44638</v>
      </c>
      <c r="C719" s="2">
        <v>100</v>
      </c>
      <c r="D719" s="2">
        <f t="shared" si="11"/>
        <v>0.1</v>
      </c>
      <c r="E719" s="2" t="s">
        <v>6</v>
      </c>
      <c r="F719" s="3">
        <f>+VLOOKUP(E719,Table1[#All],4,FALSE)</f>
        <v>0.16</v>
      </c>
      <c r="G719" s="3">
        <f>+VLOOKUP(E719,Tableau2[#All],4,FALSE)</f>
        <v>6.7400000000000002E-2</v>
      </c>
      <c r="H719" s="4">
        <f>VLOOKUP(E719,Table1[[#All],[Type TRANSPORT]:[% répartition segment 1]],2,FALSE)</f>
        <v>0.3</v>
      </c>
      <c r="I719" s="4">
        <f>VLOOKUP(E719,Tableau2[[#All],[Type TRANSPORT]:[% répartition segment 2]],2,FALSE)</f>
        <v>0.7</v>
      </c>
      <c r="J719" s="20">
        <f>Indicateur[[#This Row],[% rep S1]]*Indicateur[[#This Row],[Taux segement 1]]*Indicateur[[#This Row],[Poids T]]*Indicateur[[#This Row],[Distance en KM]]</f>
        <v>3.4946928000000006</v>
      </c>
      <c r="K719" s="20">
        <f>+Indicateur[[#This Row],[% rep S2]]*Indicateur[[#This Row],[Taux Segement 2]]*Indicateur[[#This Row],[Poids T]]*Indicateur[[#This Row],[Distance en KM]]</f>
        <v>3.434991798</v>
      </c>
      <c r="L719" s="20">
        <f>+Indicateur[[#This Row],[Bilan CO2 S2]]+Indicateur[[#This Row],[Bilan CO2 S1]]</f>
        <v>6.9296845980000006</v>
      </c>
      <c r="M719" s="21">
        <v>159</v>
      </c>
      <c r="N719" s="5" t="s">
        <v>214</v>
      </c>
      <c r="O719" s="2" t="s">
        <v>11</v>
      </c>
      <c r="P719" s="2" t="s">
        <v>215</v>
      </c>
      <c r="Q719" s="2" t="s">
        <v>353</v>
      </c>
      <c r="R719" s="2" t="s">
        <v>354</v>
      </c>
      <c r="S719" s="2">
        <v>20</v>
      </c>
      <c r="T719" s="2" t="s">
        <v>355</v>
      </c>
      <c r="U719" s="6">
        <v>728.06100000000004</v>
      </c>
      <c r="V719" s="30">
        <f>(VLOOKUP(E719,Table1[#All],4,FALSE)*VLOOKUP(E719,Table1[[#All],[Type TRANSPORT]:[% répartition segment 1]],2,FALSE)+VLOOKUP(E719,Tableau2[#All],4,FALSE)*VLOOKUP(E719,Tableau2[[#All],[Type TRANSPORT]:[% répartition segment 2]],2,FALSE))*U719*C719/1000</f>
        <v>6.9296845979999997</v>
      </c>
    </row>
    <row r="720" spans="1:22" x14ac:dyDescent="0.3">
      <c r="A720" s="2">
        <v>1481079</v>
      </c>
      <c r="B720" s="12">
        <f>+VLOOKUP(Indicateur[[#This Row],[Numero OT]],[1]Raw_data!$D:$E,2,FALSE)</f>
        <v>44638</v>
      </c>
      <c r="C720" s="2">
        <v>450</v>
      </c>
      <c r="D720" s="2">
        <f t="shared" si="11"/>
        <v>0.45</v>
      </c>
      <c r="E720" s="2" t="s">
        <v>6</v>
      </c>
      <c r="F720" s="3">
        <f>+VLOOKUP(E720,Table1[#All],4,FALSE)</f>
        <v>0.16</v>
      </c>
      <c r="G720" s="3">
        <f>+VLOOKUP(E720,Tableau2[#All],4,FALSE)</f>
        <v>6.7400000000000002E-2</v>
      </c>
      <c r="H720" s="4">
        <f>VLOOKUP(E720,Table1[[#All],[Type TRANSPORT]:[% répartition segment 1]],2,FALSE)</f>
        <v>0.3</v>
      </c>
      <c r="I720" s="4">
        <f>VLOOKUP(E720,Tableau2[[#All],[Type TRANSPORT]:[% répartition segment 2]],2,FALSE)</f>
        <v>0.7</v>
      </c>
      <c r="J720" s="20">
        <f>Indicateur[[#This Row],[% rep S1]]*Indicateur[[#This Row],[Taux segement 1]]*Indicateur[[#This Row],[Poids T]]*Indicateur[[#This Row],[Distance en KM]]</f>
        <v>16.551453599999999</v>
      </c>
      <c r="K720" s="20">
        <f>+Indicateur[[#This Row],[% rep S2]]*Indicateur[[#This Row],[Taux Segement 2]]*Indicateur[[#This Row],[Poids T]]*Indicateur[[#This Row],[Distance en KM]]</f>
        <v>16.268699600999998</v>
      </c>
      <c r="L720" s="20">
        <f>+Indicateur[[#This Row],[Bilan CO2 S2]]+Indicateur[[#This Row],[Bilan CO2 S1]]</f>
        <v>32.820153200999997</v>
      </c>
      <c r="M720" s="21">
        <v>720</v>
      </c>
      <c r="N720" s="5" t="s">
        <v>214</v>
      </c>
      <c r="O720" s="2" t="s">
        <v>11</v>
      </c>
      <c r="P720" s="2" t="s">
        <v>215</v>
      </c>
      <c r="Q720" s="2" t="s">
        <v>159</v>
      </c>
      <c r="R720" s="2" t="s">
        <v>160</v>
      </c>
      <c r="S720" s="2">
        <v>14</v>
      </c>
      <c r="T720" s="2" t="s">
        <v>161</v>
      </c>
      <c r="U720" s="6">
        <v>766.27099999999996</v>
      </c>
      <c r="V720" s="30">
        <f>(VLOOKUP(E720,Table1[#All],4,FALSE)*VLOOKUP(E720,Table1[[#All],[Type TRANSPORT]:[% répartition segment 1]],2,FALSE)+VLOOKUP(E720,Tableau2[#All],4,FALSE)*VLOOKUP(E720,Tableau2[[#All],[Type TRANSPORT]:[% répartition segment 2]],2,FALSE))*U720*C720/1000</f>
        <v>32.820153200999997</v>
      </c>
    </row>
    <row r="721" spans="1:22" x14ac:dyDescent="0.3">
      <c r="A721" s="2">
        <v>1481793</v>
      </c>
      <c r="B721" s="12">
        <f>+VLOOKUP(Indicateur[[#This Row],[Numero OT]],[1]Raw_data!$D:$E,2,FALSE)</f>
        <v>44641</v>
      </c>
      <c r="C721" s="2">
        <v>300</v>
      </c>
      <c r="D721" s="2">
        <f t="shared" si="11"/>
        <v>0.3</v>
      </c>
      <c r="E721" s="2" t="s">
        <v>6</v>
      </c>
      <c r="F721" s="3">
        <f>+VLOOKUP(E721,Table1[#All],4,FALSE)</f>
        <v>0.16</v>
      </c>
      <c r="G721" s="3">
        <f>+VLOOKUP(E721,Tableau2[#All],4,FALSE)</f>
        <v>6.7400000000000002E-2</v>
      </c>
      <c r="H721" s="4">
        <f>VLOOKUP(E721,Table1[[#All],[Type TRANSPORT]:[% répartition segment 1]],2,FALSE)</f>
        <v>0.3</v>
      </c>
      <c r="I721" s="4">
        <f>VLOOKUP(E721,Tableau2[[#All],[Type TRANSPORT]:[% répartition segment 2]],2,FALSE)</f>
        <v>0.7</v>
      </c>
      <c r="J721" s="20">
        <f>Indicateur[[#This Row],[% rep S1]]*Indicateur[[#This Row],[Taux segement 1]]*Indicateur[[#This Row],[Poids T]]*Indicateur[[#This Row],[Distance en KM]]</f>
        <v>10.657411199999999</v>
      </c>
      <c r="K721" s="20">
        <f>+Indicateur[[#This Row],[% rep S2]]*Indicateur[[#This Row],[Taux Segement 2]]*Indicateur[[#This Row],[Poids T]]*Indicateur[[#This Row],[Distance en KM]]</f>
        <v>10.475347092</v>
      </c>
      <c r="L721" s="20">
        <f>+Indicateur[[#This Row],[Bilan CO2 S2]]+Indicateur[[#This Row],[Bilan CO2 S1]]</f>
        <v>21.132758291999998</v>
      </c>
      <c r="M721" s="21">
        <v>220</v>
      </c>
      <c r="N721" s="5" t="s">
        <v>7</v>
      </c>
      <c r="O721" s="2" t="s">
        <v>8</v>
      </c>
      <c r="P721" s="2" t="s">
        <v>9</v>
      </c>
      <c r="Q721" s="2" t="s">
        <v>10</v>
      </c>
      <c r="R721" s="2" t="s">
        <v>11</v>
      </c>
      <c r="S721" s="2">
        <v>12</v>
      </c>
      <c r="T721" s="2" t="s">
        <v>12</v>
      </c>
      <c r="U721" s="6">
        <v>740.09799999999996</v>
      </c>
      <c r="V721" s="30">
        <f>(VLOOKUP(E721,Table1[#All],4,FALSE)*VLOOKUP(E721,Table1[[#All],[Type TRANSPORT]:[% répartition segment 1]],2,FALSE)+VLOOKUP(E721,Tableau2[#All],4,FALSE)*VLOOKUP(E721,Tableau2[[#All],[Type TRANSPORT]:[% répartition segment 2]],2,FALSE))*U721*C721/1000</f>
        <v>21.132758291999998</v>
      </c>
    </row>
    <row r="722" spans="1:22" x14ac:dyDescent="0.3">
      <c r="A722" s="2">
        <v>1481389</v>
      </c>
      <c r="B722" s="12">
        <f>+VLOOKUP(Indicateur[[#This Row],[Numero OT]],[1]Raw_data!$D:$E,2,FALSE)</f>
        <v>44641</v>
      </c>
      <c r="C722" s="2">
        <v>150</v>
      </c>
      <c r="D722" s="2">
        <f t="shared" si="11"/>
        <v>0.15</v>
      </c>
      <c r="E722" s="2" t="s">
        <v>6</v>
      </c>
      <c r="F722" s="3">
        <f>+VLOOKUP(E722,Table1[#All],4,FALSE)</f>
        <v>0.16</v>
      </c>
      <c r="G722" s="3">
        <f>+VLOOKUP(E722,Tableau2[#All],4,FALSE)</f>
        <v>6.7400000000000002E-2</v>
      </c>
      <c r="H722" s="4">
        <f>VLOOKUP(E722,Table1[[#All],[Type TRANSPORT]:[% répartition segment 1]],2,FALSE)</f>
        <v>0.3</v>
      </c>
      <c r="I722" s="4">
        <f>VLOOKUP(E722,Tableau2[[#All],[Type TRANSPORT]:[% répartition segment 2]],2,FALSE)</f>
        <v>0.7</v>
      </c>
      <c r="J722" s="20">
        <f>Indicateur[[#This Row],[% rep S1]]*Indicateur[[#This Row],[Taux segement 1]]*Indicateur[[#This Row],[Poids T]]*Indicateur[[#This Row],[Distance en KM]]</f>
        <v>2.7402191999999999</v>
      </c>
      <c r="K722" s="20">
        <f>+Indicateur[[#This Row],[% rep S2]]*Indicateur[[#This Row],[Taux Segement 2]]*Indicateur[[#This Row],[Poids T]]*Indicateur[[#This Row],[Distance en KM]]</f>
        <v>2.693407122</v>
      </c>
      <c r="L722" s="20">
        <f>+Indicateur[[#This Row],[Bilan CO2 S2]]+Indicateur[[#This Row],[Bilan CO2 S1]]</f>
        <v>5.4336263220000003</v>
      </c>
      <c r="M722" s="21">
        <v>166</v>
      </c>
      <c r="N722" s="5" t="s">
        <v>60</v>
      </c>
      <c r="O722" s="2" t="s">
        <v>61</v>
      </c>
      <c r="P722" s="2" t="s">
        <v>62</v>
      </c>
      <c r="Q722" s="2" t="s">
        <v>10</v>
      </c>
      <c r="R722" s="2" t="s">
        <v>11</v>
      </c>
      <c r="S722" s="2">
        <v>12</v>
      </c>
      <c r="T722" s="2" t="s">
        <v>12</v>
      </c>
      <c r="U722" s="6">
        <v>380.58600000000001</v>
      </c>
      <c r="V722" s="30">
        <f>(VLOOKUP(E722,Table1[#All],4,FALSE)*VLOOKUP(E722,Table1[[#All],[Type TRANSPORT]:[% répartition segment 1]],2,FALSE)+VLOOKUP(E722,Tableau2[#All],4,FALSE)*VLOOKUP(E722,Tableau2[[#All],[Type TRANSPORT]:[% répartition segment 2]],2,FALSE))*U722*C722/1000</f>
        <v>5.4336263220000003</v>
      </c>
    </row>
    <row r="723" spans="1:22" x14ac:dyDescent="0.3">
      <c r="A723" s="2">
        <v>1481851</v>
      </c>
      <c r="B723" s="12">
        <f>+VLOOKUP(Indicateur[[#This Row],[Numero OT]],[1]Raw_data!$D:$E,2,FALSE)</f>
        <v>44641</v>
      </c>
      <c r="C723" s="2">
        <v>1000</v>
      </c>
      <c r="D723" s="2">
        <f t="shared" si="11"/>
        <v>1</v>
      </c>
      <c r="E723" s="2" t="s">
        <v>19</v>
      </c>
      <c r="F723" s="3">
        <f>+VLOOKUP(E723,Table1[#All],4,FALSE)</f>
        <v>0.16</v>
      </c>
      <c r="G723" s="3">
        <f>+VLOOKUP(E723,Tableau2[#All],4,FALSE)</f>
        <v>6.7400000000000002E-2</v>
      </c>
      <c r="H723" s="4">
        <f>VLOOKUP(E723,Table1[[#All],[Type TRANSPORT]:[% répartition segment 1]],2,FALSE)</f>
        <v>0.3</v>
      </c>
      <c r="I723" s="4">
        <f>VLOOKUP(E723,Tableau2[[#All],[Type TRANSPORT]:[% répartition segment 2]],2,FALSE)</f>
        <v>0.7</v>
      </c>
      <c r="J723" s="20">
        <f>Indicateur[[#This Row],[% rep S1]]*Indicateur[[#This Row],[Taux segement 1]]*Indicateur[[#This Row],[Poids T]]*Indicateur[[#This Row],[Distance en KM]]</f>
        <v>24.790752000000001</v>
      </c>
      <c r="K723" s="20">
        <f>+Indicateur[[#This Row],[% rep S2]]*Indicateur[[#This Row],[Taux Segement 2]]*Indicateur[[#This Row],[Poids T]]*Indicateur[[#This Row],[Distance en KM]]</f>
        <v>24.367243320000004</v>
      </c>
      <c r="L723" s="20">
        <f>+Indicateur[[#This Row],[Bilan CO2 S2]]+Indicateur[[#This Row],[Bilan CO2 S1]]</f>
        <v>49.157995320000005</v>
      </c>
      <c r="M723" s="21">
        <v>350</v>
      </c>
      <c r="N723" s="5" t="s">
        <v>175</v>
      </c>
      <c r="O723" s="2" t="s">
        <v>154</v>
      </c>
      <c r="P723" s="2" t="s">
        <v>174</v>
      </c>
      <c r="Q723" s="2" t="s">
        <v>10</v>
      </c>
      <c r="R723" s="2" t="s">
        <v>11</v>
      </c>
      <c r="S723" s="2">
        <v>12</v>
      </c>
      <c r="T723" s="2" t="s">
        <v>12</v>
      </c>
      <c r="U723" s="6">
        <v>516.47400000000005</v>
      </c>
      <c r="V723" s="30">
        <f>(VLOOKUP(E723,Table1[#All],4,FALSE)*VLOOKUP(E723,Table1[[#All],[Type TRANSPORT]:[% répartition segment 1]],2,FALSE)+VLOOKUP(E723,Tableau2[#All],4,FALSE)*VLOOKUP(E723,Tableau2[[#All],[Type TRANSPORT]:[% répartition segment 2]],2,FALSE))*U723*C723/1000</f>
        <v>49.157995320000005</v>
      </c>
    </row>
    <row r="724" spans="1:22" x14ac:dyDescent="0.3">
      <c r="A724" s="2">
        <v>1481628</v>
      </c>
      <c r="B724" s="12">
        <f>+VLOOKUP(Indicateur[[#This Row],[Numero OT]],[1]Raw_data!$D:$E,2,FALSE)</f>
        <v>44641</v>
      </c>
      <c r="C724" s="2">
        <v>300</v>
      </c>
      <c r="D724" s="2">
        <f t="shared" si="11"/>
        <v>0.3</v>
      </c>
      <c r="E724" s="2" t="s">
        <v>19</v>
      </c>
      <c r="F724" s="3">
        <f>+VLOOKUP(E724,Table1[#All],4,FALSE)</f>
        <v>0.16</v>
      </c>
      <c r="G724" s="3">
        <f>+VLOOKUP(E724,Tableau2[#All],4,FALSE)</f>
        <v>6.7400000000000002E-2</v>
      </c>
      <c r="H724" s="4">
        <f>VLOOKUP(E724,Table1[[#All],[Type TRANSPORT]:[% répartition segment 1]],2,FALSE)</f>
        <v>0.3</v>
      </c>
      <c r="I724" s="4">
        <f>VLOOKUP(E724,Tableau2[[#All],[Type TRANSPORT]:[% répartition segment 2]],2,FALSE)</f>
        <v>0.7</v>
      </c>
      <c r="J724" s="20">
        <f>Indicateur[[#This Row],[% rep S1]]*Indicateur[[#This Row],[Taux segement 1]]*Indicateur[[#This Row],[Poids T]]*Indicateur[[#This Row],[Distance en KM]]</f>
        <v>0.65044800000000003</v>
      </c>
      <c r="K724" s="20">
        <f>+Indicateur[[#This Row],[% rep S2]]*Indicateur[[#This Row],[Taux Segement 2]]*Indicateur[[#This Row],[Poids T]]*Indicateur[[#This Row],[Distance en KM]]</f>
        <v>0.63933618000000003</v>
      </c>
      <c r="L724" s="20">
        <f>+Indicateur[[#This Row],[Bilan CO2 S2]]+Indicateur[[#This Row],[Bilan CO2 S1]]</f>
        <v>1.2897841800000001</v>
      </c>
      <c r="M724" s="21">
        <v>60</v>
      </c>
      <c r="N724" s="5" t="s">
        <v>214</v>
      </c>
      <c r="O724" s="2" t="s">
        <v>11</v>
      </c>
      <c r="P724" s="2" t="s">
        <v>215</v>
      </c>
      <c r="Q724" s="2" t="s">
        <v>356</v>
      </c>
      <c r="R724" s="2" t="s">
        <v>357</v>
      </c>
      <c r="S724" s="2">
        <v>13</v>
      </c>
      <c r="T724" s="2" t="s">
        <v>358</v>
      </c>
      <c r="U724" s="6">
        <v>45.17</v>
      </c>
      <c r="V724" s="30">
        <f>(VLOOKUP(E724,Table1[#All],4,FALSE)*VLOOKUP(E724,Table1[[#All],[Type TRANSPORT]:[% répartition segment 1]],2,FALSE)+VLOOKUP(E724,Tableau2[#All],4,FALSE)*VLOOKUP(E724,Tableau2[[#All],[Type TRANSPORT]:[% répartition segment 2]],2,FALSE))*U724*C724/1000</f>
        <v>1.2897841800000001</v>
      </c>
    </row>
    <row r="725" spans="1:22" x14ac:dyDescent="0.3">
      <c r="A725" s="2">
        <v>1481946</v>
      </c>
      <c r="B725" s="12">
        <f>+VLOOKUP(Indicateur[[#This Row],[Numero OT]],[1]Raw_data!$D:$E,2,FALSE)</f>
        <v>44641</v>
      </c>
      <c r="C725" s="2">
        <v>208</v>
      </c>
      <c r="D725" s="2">
        <f t="shared" si="11"/>
        <v>0.20799999999999999</v>
      </c>
      <c r="E725" s="2" t="s">
        <v>6</v>
      </c>
      <c r="F725" s="3">
        <f>+VLOOKUP(E725,Table1[#All],4,FALSE)</f>
        <v>0.16</v>
      </c>
      <c r="G725" s="3">
        <f>+VLOOKUP(E725,Tableau2[#All],4,FALSE)</f>
        <v>6.7400000000000002E-2</v>
      </c>
      <c r="H725" s="4">
        <f>VLOOKUP(E725,Table1[[#All],[Type TRANSPORT]:[% répartition segment 1]],2,FALSE)</f>
        <v>0.3</v>
      </c>
      <c r="I725" s="4">
        <f>VLOOKUP(E725,Tableau2[[#All],[Type TRANSPORT]:[% répartition segment 2]],2,FALSE)</f>
        <v>0.7</v>
      </c>
      <c r="J725" s="20">
        <f>Indicateur[[#This Row],[% rep S1]]*Indicateur[[#This Row],[Taux segement 1]]*Indicateur[[#This Row],[Poids T]]*Indicateur[[#This Row],[Distance en KM]]</f>
        <v>2.4839892479999999</v>
      </c>
      <c r="K725" s="20">
        <f>+Indicateur[[#This Row],[% rep S2]]*Indicateur[[#This Row],[Taux Segement 2]]*Indicateur[[#This Row],[Poids T]]*Indicateur[[#This Row],[Distance en KM]]</f>
        <v>2.4415544316799997</v>
      </c>
      <c r="L725" s="20">
        <f>+Indicateur[[#This Row],[Bilan CO2 S2]]+Indicateur[[#This Row],[Bilan CO2 S1]]</f>
        <v>4.9255436796799996</v>
      </c>
      <c r="M725" s="21">
        <v>100</v>
      </c>
      <c r="N725" s="5" t="s">
        <v>214</v>
      </c>
      <c r="O725" s="2" t="s">
        <v>11</v>
      </c>
      <c r="P725" s="2" t="s">
        <v>215</v>
      </c>
      <c r="Q725" s="2" t="s">
        <v>148</v>
      </c>
      <c r="R725" s="2" t="s">
        <v>126</v>
      </c>
      <c r="S725" s="2">
        <v>12</v>
      </c>
      <c r="T725" s="2" t="s">
        <v>149</v>
      </c>
      <c r="U725" s="6">
        <v>248.797</v>
      </c>
      <c r="V725" s="30">
        <f>(VLOOKUP(E725,Table1[#All],4,FALSE)*VLOOKUP(E725,Table1[[#All],[Type TRANSPORT]:[% répartition segment 1]],2,FALSE)+VLOOKUP(E725,Tableau2[#All],4,FALSE)*VLOOKUP(E725,Tableau2[[#All],[Type TRANSPORT]:[% répartition segment 2]],2,FALSE))*U725*C725/1000</f>
        <v>4.9255436796799996</v>
      </c>
    </row>
    <row r="726" spans="1:22" x14ac:dyDescent="0.3">
      <c r="A726" s="2">
        <v>1481701</v>
      </c>
      <c r="B726" s="12">
        <f>+VLOOKUP(Indicateur[[#This Row],[Numero OT]],[1]Raw_data!$D:$E,2,FALSE)</f>
        <v>44641</v>
      </c>
      <c r="C726" s="2">
        <v>120</v>
      </c>
      <c r="D726" s="2">
        <f t="shared" si="11"/>
        <v>0.12</v>
      </c>
      <c r="E726" s="2" t="s">
        <v>6</v>
      </c>
      <c r="F726" s="3">
        <f>+VLOOKUP(E726,Table1[#All],4,FALSE)</f>
        <v>0.16</v>
      </c>
      <c r="G726" s="3">
        <f>+VLOOKUP(E726,Tableau2[#All],4,FALSE)</f>
        <v>6.7400000000000002E-2</v>
      </c>
      <c r="H726" s="4">
        <f>VLOOKUP(E726,Table1[[#All],[Type TRANSPORT]:[% répartition segment 1]],2,FALSE)</f>
        <v>0.3</v>
      </c>
      <c r="I726" s="4">
        <f>VLOOKUP(E726,Tableau2[[#All],[Type TRANSPORT]:[% répartition segment 2]],2,FALSE)</f>
        <v>0.7</v>
      </c>
      <c r="J726" s="20">
        <f>Indicateur[[#This Row],[% rep S1]]*Indicateur[[#This Row],[Taux segement 1]]*Indicateur[[#This Row],[Poids T]]*Indicateur[[#This Row],[Distance en KM]]</f>
        <v>0.9679564799999999</v>
      </c>
      <c r="K726" s="20">
        <f>+Indicateur[[#This Row],[% rep S2]]*Indicateur[[#This Row],[Taux Segement 2]]*Indicateur[[#This Row],[Poids T]]*Indicateur[[#This Row],[Distance en KM]]</f>
        <v>0.95142055680000004</v>
      </c>
      <c r="L726" s="20">
        <f>+Indicateur[[#This Row],[Bilan CO2 S2]]+Indicateur[[#This Row],[Bilan CO2 S1]]</f>
        <v>1.9193770367999998</v>
      </c>
      <c r="M726" s="21">
        <v>130</v>
      </c>
      <c r="N726" s="5" t="s">
        <v>214</v>
      </c>
      <c r="O726" s="2" t="s">
        <v>11</v>
      </c>
      <c r="P726" s="2" t="s">
        <v>215</v>
      </c>
      <c r="Q726" s="2" t="s">
        <v>247</v>
      </c>
      <c r="R726" s="2" t="s">
        <v>189</v>
      </c>
      <c r="S726" s="2">
        <v>8</v>
      </c>
      <c r="T726" s="2" t="s">
        <v>248</v>
      </c>
      <c r="U726" s="6">
        <v>168.048</v>
      </c>
      <c r="V726" s="30">
        <f>(VLOOKUP(E726,Table1[#All],4,FALSE)*VLOOKUP(E726,Table1[[#All],[Type TRANSPORT]:[% répartition segment 1]],2,FALSE)+VLOOKUP(E726,Tableau2[#All],4,FALSE)*VLOOKUP(E726,Tableau2[[#All],[Type TRANSPORT]:[% répartition segment 2]],2,FALSE))*U726*C726/1000</f>
        <v>1.9193770368</v>
      </c>
    </row>
    <row r="727" spans="1:22" x14ac:dyDescent="0.3">
      <c r="A727" s="2">
        <v>1481027</v>
      </c>
      <c r="B727" s="12">
        <f>+VLOOKUP(Indicateur[[#This Row],[Numero OT]],[1]Raw_data!$D:$E,2,FALSE)</f>
        <v>44641</v>
      </c>
      <c r="C727" s="2">
        <v>150</v>
      </c>
      <c r="D727" s="2">
        <f t="shared" si="11"/>
        <v>0.15</v>
      </c>
      <c r="E727" s="2" t="s">
        <v>13</v>
      </c>
      <c r="F727" s="3">
        <f>+VLOOKUP(E727,Table1[#All],4,FALSE)</f>
        <v>0.24099999999999999</v>
      </c>
      <c r="G727" s="3">
        <v>6.7400000000000002E-2</v>
      </c>
      <c r="H727" s="4">
        <f>VLOOKUP(E727,Table1[[#All],[Type TRANSPORT]:[% répartition segment 1]],2,FALSE)</f>
        <v>1</v>
      </c>
      <c r="I727" s="4">
        <f>VLOOKUP(E727,Tableau2[[#All],[Type TRANSPORT]:[% répartition segment 2]],2,FALSE)</f>
        <v>0</v>
      </c>
      <c r="J727" s="20">
        <f>Indicateur[[#This Row],[% rep S1]]*Indicateur[[#This Row],[Taux segement 1]]*Indicateur[[#This Row],[Poids T]]*Indicateur[[#This Row],[Distance en KM]]</f>
        <v>35.464089899999991</v>
      </c>
      <c r="K727" s="20">
        <f>+Indicateur[[#This Row],[% rep S2]]*Indicateur[[#This Row],[Taux Segement 2]]*Indicateur[[#This Row],[Poids T]]*Indicateur[[#This Row],[Distance en KM]]</f>
        <v>0</v>
      </c>
      <c r="L727" s="20">
        <f>+Indicateur[[#This Row],[Bilan CO2 S2]]+Indicateur[[#This Row],[Bilan CO2 S1]]</f>
        <v>35.464089899999991</v>
      </c>
      <c r="M727" s="21">
        <v>90</v>
      </c>
      <c r="N727" s="5" t="s">
        <v>146</v>
      </c>
      <c r="O727" s="2" t="s">
        <v>30</v>
      </c>
      <c r="P727" s="2" t="s">
        <v>147</v>
      </c>
      <c r="Q727" s="2" t="s">
        <v>159</v>
      </c>
      <c r="R727" s="2" t="s">
        <v>160</v>
      </c>
      <c r="S727" s="2">
        <v>14</v>
      </c>
      <c r="T727" s="2" t="s">
        <v>161</v>
      </c>
      <c r="U727" s="6">
        <v>981.02599999999995</v>
      </c>
      <c r="V727" s="30">
        <f>(VLOOKUP(E727,Table1[#All],4,FALSE)*VLOOKUP(E727,Table1[[#All],[Type TRANSPORT]:[% répartition segment 1]],2,FALSE)+VLOOKUP(E727,Tableau2[#All],4,FALSE)*VLOOKUP(E727,Tableau2[[#All],[Type TRANSPORT]:[% répartition segment 2]],2,FALSE))*U727*C727/1000</f>
        <v>35.464089899999998</v>
      </c>
    </row>
    <row r="728" spans="1:22" x14ac:dyDescent="0.3">
      <c r="A728" s="2">
        <v>1479290</v>
      </c>
      <c r="B728" s="12">
        <f>+VLOOKUP(Indicateur[[#This Row],[Numero OT]],[1]Raw_data!$D:$E,2,FALSE)</f>
        <v>44641</v>
      </c>
      <c r="C728" s="2">
        <v>2000</v>
      </c>
      <c r="D728" s="2">
        <f t="shared" si="11"/>
        <v>2</v>
      </c>
      <c r="E728" s="2" t="s">
        <v>330</v>
      </c>
      <c r="F728" s="3">
        <f>+VLOOKUP(E728,Table1[#All],4,FALSE)</f>
        <v>0.16</v>
      </c>
      <c r="G728" s="3">
        <v>0.16</v>
      </c>
      <c r="H728" s="4">
        <f>VLOOKUP(E728,Table1[[#All],[Type TRANSPORT]:[% répartition segment 1]],2,FALSE)</f>
        <v>1</v>
      </c>
      <c r="I728" s="4">
        <f>VLOOKUP(E728,Tableau2[[#All],[Type TRANSPORT]:[% répartition segment 2]],2,FALSE)</f>
        <v>0</v>
      </c>
      <c r="J728" s="20">
        <f>Indicateur[[#This Row],[% rep S1]]*Indicateur[[#This Row],[Taux segement 1]]*Indicateur[[#This Row],[Poids T]]*Indicateur[[#This Row],[Distance en KM]]</f>
        <v>17.523520000000001</v>
      </c>
      <c r="K728" s="20">
        <f>+Indicateur[[#This Row],[% rep S2]]*Indicateur[[#This Row],[Taux Segement 2]]*Indicateur[[#This Row],[Poids T]]*Indicateur[[#This Row],[Distance en KM]]</f>
        <v>0</v>
      </c>
      <c r="L728" s="20">
        <f>+Indicateur[[#This Row],[Bilan CO2 S2]]+Indicateur[[#This Row],[Bilan CO2 S1]]</f>
        <v>17.523520000000001</v>
      </c>
      <c r="M728" s="21">
        <v>250</v>
      </c>
      <c r="N728" s="5" t="s">
        <v>414</v>
      </c>
      <c r="O728" s="2" t="s">
        <v>93</v>
      </c>
      <c r="P728" s="2" t="s">
        <v>415</v>
      </c>
      <c r="Q728" s="2" t="s">
        <v>10</v>
      </c>
      <c r="R728" s="2" t="s">
        <v>11</v>
      </c>
      <c r="S728" s="2">
        <v>12</v>
      </c>
      <c r="T728" s="2" t="s">
        <v>12</v>
      </c>
      <c r="U728" s="6">
        <v>54.761000000000003</v>
      </c>
      <c r="V728" s="30">
        <f>(VLOOKUP(E728,Table1[#All],4,FALSE)*VLOOKUP(E728,Table1[[#All],[Type TRANSPORT]:[% répartition segment 1]],2,FALSE)+VLOOKUP(E728,Tableau2[#All],4,FALSE)*VLOOKUP(E728,Tableau2[[#All],[Type TRANSPORT]:[% répartition segment 2]],2,FALSE))*U728*C728/1000</f>
        <v>17.523520000000001</v>
      </c>
    </row>
    <row r="729" spans="1:22" x14ac:dyDescent="0.3">
      <c r="A729" s="2">
        <v>1481882</v>
      </c>
      <c r="B729" s="12">
        <f>+VLOOKUP(Indicateur[[#This Row],[Numero OT]],[1]Raw_data!$D:$E,2,FALSE)</f>
        <v>44642</v>
      </c>
      <c r="C729" s="2">
        <v>150</v>
      </c>
      <c r="D729" s="2">
        <f t="shared" si="11"/>
        <v>0.15</v>
      </c>
      <c r="E729" s="2" t="s">
        <v>19</v>
      </c>
      <c r="F729" s="3">
        <f>+VLOOKUP(E729,Table1[#All],4,FALSE)</f>
        <v>0.16</v>
      </c>
      <c r="G729" s="3">
        <f>+VLOOKUP(E729,Tableau2[#All],4,FALSE)</f>
        <v>6.7400000000000002E-2</v>
      </c>
      <c r="H729" s="4">
        <f>VLOOKUP(E729,Table1[[#All],[Type TRANSPORT]:[% répartition segment 1]],2,FALSE)</f>
        <v>0.3</v>
      </c>
      <c r="I729" s="4">
        <f>VLOOKUP(E729,Tableau2[[#All],[Type TRANSPORT]:[% répartition segment 2]],2,FALSE)</f>
        <v>0.7</v>
      </c>
      <c r="J729" s="20">
        <f>Indicateur[[#This Row],[% rep S1]]*Indicateur[[#This Row],[Taux segement 1]]*Indicateur[[#This Row],[Poids T]]*Indicateur[[#This Row],[Distance en KM]]</f>
        <v>1.9284912000000001</v>
      </c>
      <c r="K729" s="20">
        <f>+Indicateur[[#This Row],[% rep S2]]*Indicateur[[#This Row],[Taux Segement 2]]*Indicateur[[#This Row],[Poids T]]*Indicateur[[#This Row],[Distance en KM]]</f>
        <v>1.8955461419999999</v>
      </c>
      <c r="L729" s="20">
        <f>+Indicateur[[#This Row],[Bilan CO2 S2]]+Indicateur[[#This Row],[Bilan CO2 S1]]</f>
        <v>3.824037342</v>
      </c>
      <c r="M729" s="21">
        <v>190</v>
      </c>
      <c r="N729" s="5" t="s">
        <v>107</v>
      </c>
      <c r="O729" s="2" t="s">
        <v>108</v>
      </c>
      <c r="P729" s="2" t="s">
        <v>109</v>
      </c>
      <c r="Q729" s="2" t="s">
        <v>10</v>
      </c>
      <c r="R729" s="2" t="s">
        <v>11</v>
      </c>
      <c r="S729" s="2">
        <v>12</v>
      </c>
      <c r="T729" s="2" t="s">
        <v>12</v>
      </c>
      <c r="U729" s="6">
        <v>267.846</v>
      </c>
      <c r="V729" s="30">
        <f>(VLOOKUP(E729,Table1[#All],4,FALSE)*VLOOKUP(E729,Table1[[#All],[Type TRANSPORT]:[% répartition segment 1]],2,FALSE)+VLOOKUP(E729,Tableau2[#All],4,FALSE)*VLOOKUP(E729,Tableau2[[#All],[Type TRANSPORT]:[% répartition segment 2]],2,FALSE))*U729*C729/1000</f>
        <v>3.824037342</v>
      </c>
    </row>
    <row r="730" spans="1:22" x14ac:dyDescent="0.3">
      <c r="A730" s="2">
        <v>1482314</v>
      </c>
      <c r="B730" s="12">
        <f>+VLOOKUP(Indicateur[[#This Row],[Numero OT]],[1]Raw_data!$D:$E,2,FALSE)</f>
        <v>44642</v>
      </c>
      <c r="C730" s="2">
        <v>150</v>
      </c>
      <c r="D730" s="2">
        <f t="shared" si="11"/>
        <v>0.15</v>
      </c>
      <c r="E730" s="2" t="s">
        <v>19</v>
      </c>
      <c r="F730" s="3">
        <f>+VLOOKUP(E730,Table1[#All],4,FALSE)</f>
        <v>0.16</v>
      </c>
      <c r="G730" s="3">
        <f>+VLOOKUP(E730,Tableau2[#All],4,FALSE)</f>
        <v>6.7400000000000002E-2</v>
      </c>
      <c r="H730" s="4">
        <f>VLOOKUP(E730,Table1[[#All],[Type TRANSPORT]:[% répartition segment 1]],2,FALSE)</f>
        <v>0.3</v>
      </c>
      <c r="I730" s="4">
        <f>VLOOKUP(E730,Tableau2[[#All],[Type TRANSPORT]:[% répartition segment 2]],2,FALSE)</f>
        <v>0.7</v>
      </c>
      <c r="J730" s="20">
        <f>Indicateur[[#This Row],[% rep S1]]*Indicateur[[#This Row],[Taux segement 1]]*Indicateur[[#This Row],[Poids T]]*Indicateur[[#This Row],[Distance en KM]]</f>
        <v>0.38862720000000001</v>
      </c>
      <c r="K730" s="20">
        <f>+Indicateur[[#This Row],[% rep S2]]*Indicateur[[#This Row],[Taux Segement 2]]*Indicateur[[#This Row],[Poids T]]*Indicateur[[#This Row],[Distance en KM]]</f>
        <v>0.38198815199999997</v>
      </c>
      <c r="L730" s="20">
        <f>+Indicateur[[#This Row],[Bilan CO2 S2]]+Indicateur[[#This Row],[Bilan CO2 S1]]</f>
        <v>0.77061535199999998</v>
      </c>
      <c r="M730" s="21">
        <v>98</v>
      </c>
      <c r="N730" s="5" t="s">
        <v>214</v>
      </c>
      <c r="O730" s="2" t="s">
        <v>11</v>
      </c>
      <c r="P730" s="2" t="s">
        <v>215</v>
      </c>
      <c r="Q730" s="2" t="s">
        <v>92</v>
      </c>
      <c r="R730" s="2" t="s">
        <v>93</v>
      </c>
      <c r="S730" s="2">
        <v>17</v>
      </c>
      <c r="T730" s="2" t="s">
        <v>94</v>
      </c>
      <c r="U730" s="6">
        <v>53.975999999999999</v>
      </c>
      <c r="V730" s="30">
        <f>(VLOOKUP(E730,Table1[#All],4,FALSE)*VLOOKUP(E730,Table1[[#All],[Type TRANSPORT]:[% répartition segment 1]],2,FALSE)+VLOOKUP(E730,Tableau2[#All],4,FALSE)*VLOOKUP(E730,Tableau2[[#All],[Type TRANSPORT]:[% répartition segment 2]],2,FALSE))*U730*C730/1000</f>
        <v>0.77061535199999998</v>
      </c>
    </row>
    <row r="731" spans="1:22" x14ac:dyDescent="0.3">
      <c r="A731" s="2">
        <v>1482545</v>
      </c>
      <c r="B731" s="12">
        <f>+VLOOKUP(Indicateur[[#This Row],[Numero OT]],[1]Raw_data!$D:$E,2,FALSE)</f>
        <v>44642</v>
      </c>
      <c r="C731" s="2">
        <v>400</v>
      </c>
      <c r="D731" s="2">
        <f t="shared" si="11"/>
        <v>0.4</v>
      </c>
      <c r="E731" s="2" t="s">
        <v>6</v>
      </c>
      <c r="F731" s="3">
        <f>+VLOOKUP(E731,Table1[#All],4,FALSE)</f>
        <v>0.16</v>
      </c>
      <c r="G731" s="3">
        <f>+VLOOKUP(E731,Tableau2[#All],4,FALSE)</f>
        <v>6.7400000000000002E-2</v>
      </c>
      <c r="H731" s="4">
        <f>VLOOKUP(E731,Table1[[#All],[Type TRANSPORT]:[% répartition segment 1]],2,FALSE)</f>
        <v>0.3</v>
      </c>
      <c r="I731" s="4">
        <f>VLOOKUP(E731,Tableau2[[#All],[Type TRANSPORT]:[% répartition segment 2]],2,FALSE)</f>
        <v>0.7</v>
      </c>
      <c r="J731" s="20">
        <f>Indicateur[[#This Row],[% rep S1]]*Indicateur[[#This Row],[Taux segement 1]]*Indicateur[[#This Row],[Poids T]]*Indicateur[[#This Row],[Distance en KM]]</f>
        <v>4.7769024</v>
      </c>
      <c r="K731" s="20">
        <f>+Indicateur[[#This Row],[% rep S2]]*Indicateur[[#This Row],[Taux Segement 2]]*Indicateur[[#This Row],[Poids T]]*Indicateur[[#This Row],[Distance en KM]]</f>
        <v>4.6952969839999996</v>
      </c>
      <c r="L731" s="20">
        <f>+Indicateur[[#This Row],[Bilan CO2 S2]]+Indicateur[[#This Row],[Bilan CO2 S1]]</f>
        <v>9.4721993839999996</v>
      </c>
      <c r="M731" s="21">
        <v>234</v>
      </c>
      <c r="N731" s="5" t="s">
        <v>214</v>
      </c>
      <c r="O731" s="2" t="s">
        <v>11</v>
      </c>
      <c r="P731" s="2" t="s">
        <v>215</v>
      </c>
      <c r="Q731" s="2" t="s">
        <v>148</v>
      </c>
      <c r="R731" s="2" t="s">
        <v>126</v>
      </c>
      <c r="S731" s="2">
        <v>12</v>
      </c>
      <c r="T731" s="2" t="s">
        <v>149</v>
      </c>
      <c r="U731" s="6">
        <v>248.797</v>
      </c>
      <c r="V731" s="30">
        <f>(VLOOKUP(E731,Table1[#All],4,FALSE)*VLOOKUP(E731,Table1[[#All],[Type TRANSPORT]:[% répartition segment 1]],2,FALSE)+VLOOKUP(E731,Tableau2[#All],4,FALSE)*VLOOKUP(E731,Tableau2[[#All],[Type TRANSPORT]:[% répartition segment 2]],2,FALSE))*U731*C731/1000</f>
        <v>9.4721993839999996</v>
      </c>
    </row>
    <row r="732" spans="1:22" x14ac:dyDescent="0.3">
      <c r="A732" s="2">
        <v>1482717</v>
      </c>
      <c r="B732" s="12">
        <f>+VLOOKUP(Indicateur[[#This Row],[Numero OT]],[1]Raw_data!$D:$E,2,FALSE)</f>
        <v>44643</v>
      </c>
      <c r="C732" s="2">
        <v>200</v>
      </c>
      <c r="D732" s="2">
        <f t="shared" si="11"/>
        <v>0.2</v>
      </c>
      <c r="E732" s="2" t="s">
        <v>6</v>
      </c>
      <c r="F732" s="3">
        <f>+VLOOKUP(E732,Table1[#All],4,FALSE)</f>
        <v>0.16</v>
      </c>
      <c r="G732" s="3">
        <f>+VLOOKUP(E732,Tableau2[#All],4,FALSE)</f>
        <v>6.7400000000000002E-2</v>
      </c>
      <c r="H732" s="4">
        <f>VLOOKUP(E732,Table1[[#All],[Type TRANSPORT]:[% répartition segment 1]],2,FALSE)</f>
        <v>0.3</v>
      </c>
      <c r="I732" s="4">
        <f>VLOOKUP(E732,Tableau2[[#All],[Type TRANSPORT]:[% répartition segment 2]],2,FALSE)</f>
        <v>0.7</v>
      </c>
      <c r="J732" s="20">
        <f>Indicateur[[#This Row],[% rep S1]]*Indicateur[[#This Row],[Taux segement 1]]*Indicateur[[#This Row],[Poids T]]*Indicateur[[#This Row],[Distance en KM]]</f>
        <v>5.1986496000000004</v>
      </c>
      <c r="K732" s="20">
        <f>+Indicateur[[#This Row],[% rep S2]]*Indicateur[[#This Row],[Taux Segement 2]]*Indicateur[[#This Row],[Poids T]]*Indicateur[[#This Row],[Distance en KM]]</f>
        <v>5.1098393359999994</v>
      </c>
      <c r="L732" s="20">
        <f>+Indicateur[[#This Row],[Bilan CO2 S2]]+Indicateur[[#This Row],[Bilan CO2 S1]]</f>
        <v>10.308488936</v>
      </c>
      <c r="M732" s="21">
        <v>239</v>
      </c>
      <c r="N732" s="5" t="s">
        <v>35</v>
      </c>
      <c r="O732" s="2" t="s">
        <v>36</v>
      </c>
      <c r="P732" s="2" t="s">
        <v>37</v>
      </c>
      <c r="Q732" s="2" t="s">
        <v>10</v>
      </c>
      <c r="R732" s="2" t="s">
        <v>11</v>
      </c>
      <c r="S732" s="2">
        <v>12</v>
      </c>
      <c r="T732" s="2" t="s">
        <v>12</v>
      </c>
      <c r="U732" s="6">
        <v>541.52599999999995</v>
      </c>
      <c r="V732" s="30">
        <f>(VLOOKUP(E732,Table1[#All],4,FALSE)*VLOOKUP(E732,Table1[[#All],[Type TRANSPORT]:[% répartition segment 1]],2,FALSE)+VLOOKUP(E732,Tableau2[#All],4,FALSE)*VLOOKUP(E732,Tableau2[[#All],[Type TRANSPORT]:[% répartition segment 2]],2,FALSE))*U732*C732/1000</f>
        <v>10.308488936</v>
      </c>
    </row>
    <row r="733" spans="1:22" x14ac:dyDescent="0.3">
      <c r="A733" s="2">
        <v>1482894</v>
      </c>
      <c r="B733" s="12">
        <f>+VLOOKUP(Indicateur[[#This Row],[Numero OT]],[1]Raw_data!$D:$E,2,FALSE)</f>
        <v>44643</v>
      </c>
      <c r="C733" s="2">
        <v>300</v>
      </c>
      <c r="D733" s="2">
        <f t="shared" si="11"/>
        <v>0.3</v>
      </c>
      <c r="E733" s="2" t="s">
        <v>19</v>
      </c>
      <c r="F733" s="3">
        <f>+VLOOKUP(E733,Table1[#All],4,FALSE)</f>
        <v>0.16</v>
      </c>
      <c r="G733" s="3">
        <f>+VLOOKUP(E733,Tableau2[#All],4,FALSE)</f>
        <v>6.7400000000000002E-2</v>
      </c>
      <c r="H733" s="4">
        <f>VLOOKUP(E733,Table1[[#All],[Type TRANSPORT]:[% répartition segment 1]],2,FALSE)</f>
        <v>0.3</v>
      </c>
      <c r="I733" s="4">
        <f>VLOOKUP(E733,Tableau2[[#All],[Type TRANSPORT]:[% répartition segment 2]],2,FALSE)</f>
        <v>0.7</v>
      </c>
      <c r="J733" s="20">
        <f>Indicateur[[#This Row],[% rep S1]]*Indicateur[[#This Row],[Taux segement 1]]*Indicateur[[#This Row],[Poids T]]*Indicateur[[#This Row],[Distance en KM]]</f>
        <v>2.9902319999999998</v>
      </c>
      <c r="K733" s="20">
        <f>+Indicateur[[#This Row],[% rep S2]]*Indicateur[[#This Row],[Taux Segement 2]]*Indicateur[[#This Row],[Poids T]]*Indicateur[[#This Row],[Distance en KM]]</f>
        <v>2.9391488699999999</v>
      </c>
      <c r="L733" s="20">
        <f>+Indicateur[[#This Row],[Bilan CO2 S2]]+Indicateur[[#This Row],[Bilan CO2 S1]]</f>
        <v>5.9293808699999992</v>
      </c>
      <c r="M733" s="21">
        <v>230</v>
      </c>
      <c r="N733" s="5" t="s">
        <v>138</v>
      </c>
      <c r="O733" s="2" t="s">
        <v>139</v>
      </c>
      <c r="P733" s="2" t="s">
        <v>140</v>
      </c>
      <c r="Q733" s="2" t="s">
        <v>141</v>
      </c>
      <c r="R733" s="2" t="s">
        <v>108</v>
      </c>
      <c r="S733" s="2">
        <v>16</v>
      </c>
      <c r="T733" s="2" t="s">
        <v>142</v>
      </c>
      <c r="U733" s="6">
        <v>207.655</v>
      </c>
      <c r="V733" s="30">
        <f>(VLOOKUP(E733,Table1[#All],4,FALSE)*VLOOKUP(E733,Table1[[#All],[Type TRANSPORT]:[% répartition segment 1]],2,FALSE)+VLOOKUP(E733,Tableau2[#All],4,FALSE)*VLOOKUP(E733,Tableau2[[#All],[Type TRANSPORT]:[% répartition segment 2]],2,FALSE))*U733*C733/1000</f>
        <v>5.9293808700000001</v>
      </c>
    </row>
    <row r="734" spans="1:22" x14ac:dyDescent="0.3">
      <c r="A734" s="2">
        <v>1483081</v>
      </c>
      <c r="B734" s="12">
        <f>+VLOOKUP(Indicateur[[#This Row],[Numero OT]],[1]Raw_data!$D:$E,2,FALSE)</f>
        <v>44643</v>
      </c>
      <c r="C734" s="2">
        <v>128</v>
      </c>
      <c r="D734" s="2">
        <f t="shared" si="11"/>
        <v>0.128</v>
      </c>
      <c r="E734" s="2" t="s">
        <v>19</v>
      </c>
      <c r="F734" s="3">
        <f>+VLOOKUP(E734,Table1[#All],4,FALSE)</f>
        <v>0.16</v>
      </c>
      <c r="G734" s="3">
        <f>+VLOOKUP(E734,Tableau2[#All],4,FALSE)</f>
        <v>6.7400000000000002E-2</v>
      </c>
      <c r="H734" s="4">
        <f>VLOOKUP(E734,Table1[[#All],[Type TRANSPORT]:[% répartition segment 1]],2,FALSE)</f>
        <v>0.3</v>
      </c>
      <c r="I734" s="4">
        <f>VLOOKUP(E734,Tableau2[[#All],[Type TRANSPORT]:[% répartition segment 2]],2,FALSE)</f>
        <v>0.7</v>
      </c>
      <c r="J734" s="20">
        <f>Indicateur[[#This Row],[% rep S1]]*Indicateur[[#This Row],[Taux segement 1]]*Indicateur[[#This Row],[Poids T]]*Indicateur[[#This Row],[Distance en KM]]</f>
        <v>0.28647628800000002</v>
      </c>
      <c r="K734" s="20">
        <f>+Indicateur[[#This Row],[% rep S2]]*Indicateur[[#This Row],[Taux Segement 2]]*Indicateur[[#This Row],[Poids T]]*Indicateur[[#This Row],[Distance en KM]]</f>
        <v>0.28158231808</v>
      </c>
      <c r="L734" s="20">
        <f>+Indicateur[[#This Row],[Bilan CO2 S2]]+Indicateur[[#This Row],[Bilan CO2 S1]]</f>
        <v>0.56805860608000003</v>
      </c>
      <c r="M734" s="21">
        <v>80</v>
      </c>
      <c r="N734" s="5" t="s">
        <v>214</v>
      </c>
      <c r="O734" s="2" t="s">
        <v>11</v>
      </c>
      <c r="P734" s="2" t="s">
        <v>215</v>
      </c>
      <c r="Q734" s="2" t="s">
        <v>130</v>
      </c>
      <c r="R734" s="2" t="s">
        <v>131</v>
      </c>
      <c r="S734" s="2">
        <v>17</v>
      </c>
      <c r="T734" s="2" t="s">
        <v>132</v>
      </c>
      <c r="U734" s="6">
        <v>46.627000000000002</v>
      </c>
      <c r="V734" s="30">
        <f>(VLOOKUP(E734,Table1[#All],4,FALSE)*VLOOKUP(E734,Table1[[#All],[Type TRANSPORT]:[% répartition segment 1]],2,FALSE)+VLOOKUP(E734,Tableau2[#All],4,FALSE)*VLOOKUP(E734,Tableau2[[#All],[Type TRANSPORT]:[% répartition segment 2]],2,FALSE))*U734*C734/1000</f>
        <v>0.56805860608000003</v>
      </c>
    </row>
    <row r="735" spans="1:22" x14ac:dyDescent="0.3">
      <c r="A735" s="2">
        <v>1483766</v>
      </c>
      <c r="B735" s="12">
        <f>+VLOOKUP(Indicateur[[#This Row],[Numero OT]],[1]Raw_data!$D:$E,2,FALSE)</f>
        <v>44643</v>
      </c>
      <c r="C735" s="2">
        <v>174</v>
      </c>
      <c r="D735" s="2">
        <f t="shared" si="11"/>
        <v>0.17399999999999999</v>
      </c>
      <c r="E735" s="2" t="s">
        <v>6</v>
      </c>
      <c r="F735" s="3">
        <f>+VLOOKUP(E735,Table1[#All],4,FALSE)</f>
        <v>0.16</v>
      </c>
      <c r="G735" s="3">
        <f>+VLOOKUP(E735,Tableau2[#All],4,FALSE)</f>
        <v>6.7400000000000002E-2</v>
      </c>
      <c r="H735" s="4">
        <f>VLOOKUP(E735,Table1[[#All],[Type TRANSPORT]:[% répartition segment 1]],2,FALSE)</f>
        <v>0.3</v>
      </c>
      <c r="I735" s="4">
        <f>VLOOKUP(E735,Tableau2[[#All],[Type TRANSPORT]:[% répartition segment 2]],2,FALSE)</f>
        <v>0.7</v>
      </c>
      <c r="J735" s="20">
        <f>Indicateur[[#This Row],[% rep S1]]*Indicateur[[#This Row],[Taux segement 1]]*Indicateur[[#This Row],[Poids T]]*Indicateur[[#This Row],[Distance en KM]]</f>
        <v>6.0807654720000004</v>
      </c>
      <c r="K735" s="20">
        <f>+Indicateur[[#This Row],[% rep S2]]*Indicateur[[#This Row],[Taux Segement 2]]*Indicateur[[#This Row],[Poids T]]*Indicateur[[#This Row],[Distance en KM]]</f>
        <v>5.9768857285199992</v>
      </c>
      <c r="L735" s="20">
        <f>+Indicateur[[#This Row],[Bilan CO2 S2]]+Indicateur[[#This Row],[Bilan CO2 S1]]</f>
        <v>12.057651200519999</v>
      </c>
      <c r="M735" s="21">
        <v>250</v>
      </c>
      <c r="N735" s="5" t="s">
        <v>214</v>
      </c>
      <c r="O735" s="2" t="s">
        <v>11</v>
      </c>
      <c r="P735" s="2" t="s">
        <v>215</v>
      </c>
      <c r="Q735" s="2" t="s">
        <v>353</v>
      </c>
      <c r="R735" s="2" t="s">
        <v>354</v>
      </c>
      <c r="S735" s="2">
        <v>20</v>
      </c>
      <c r="T735" s="2" t="s">
        <v>355</v>
      </c>
      <c r="U735" s="6">
        <v>728.06100000000004</v>
      </c>
      <c r="V735" s="30">
        <f>(VLOOKUP(E735,Table1[#All],4,FALSE)*VLOOKUP(E735,Table1[[#All],[Type TRANSPORT]:[% répartition segment 1]],2,FALSE)+VLOOKUP(E735,Tableau2[#All],4,FALSE)*VLOOKUP(E735,Tableau2[[#All],[Type TRANSPORT]:[% répartition segment 2]],2,FALSE))*U735*C735/1000</f>
        <v>12.057651200520001</v>
      </c>
    </row>
    <row r="736" spans="1:22" x14ac:dyDescent="0.3">
      <c r="A736" s="2">
        <v>1482632</v>
      </c>
      <c r="B736" s="12">
        <f>+VLOOKUP(Indicateur[[#This Row],[Numero OT]],[1]Raw_data!$D:$E,2,FALSE)</f>
        <v>44643</v>
      </c>
      <c r="C736" s="2">
        <v>150</v>
      </c>
      <c r="D736" s="2">
        <f t="shared" si="11"/>
        <v>0.15</v>
      </c>
      <c r="E736" s="2" t="s">
        <v>19</v>
      </c>
      <c r="F736" s="3">
        <f>+VLOOKUP(E736,Table1[#All],4,FALSE)</f>
        <v>0.16</v>
      </c>
      <c r="G736" s="3">
        <f>+VLOOKUP(E736,Tableau2[#All],4,FALSE)</f>
        <v>6.7400000000000002E-2</v>
      </c>
      <c r="H736" s="4">
        <f>VLOOKUP(E736,Table1[[#All],[Type TRANSPORT]:[% répartition segment 1]],2,FALSE)</f>
        <v>0.3</v>
      </c>
      <c r="I736" s="4">
        <f>VLOOKUP(E736,Tableau2[[#All],[Type TRANSPORT]:[% répartition segment 2]],2,FALSE)</f>
        <v>0.7</v>
      </c>
      <c r="J736" s="20">
        <f>Indicateur[[#This Row],[% rep S1]]*Indicateur[[#This Row],[Taux segement 1]]*Indicateur[[#This Row],[Poids T]]*Indicateur[[#This Row],[Distance en KM]]</f>
        <v>1.6228008</v>
      </c>
      <c r="K736" s="20">
        <f>+Indicateur[[#This Row],[% rep S2]]*Indicateur[[#This Row],[Taux Segement 2]]*Indicateur[[#This Row],[Poids T]]*Indicateur[[#This Row],[Distance en KM]]</f>
        <v>1.5950779530000001</v>
      </c>
      <c r="L736" s="20">
        <f>+Indicateur[[#This Row],[Bilan CO2 S2]]+Indicateur[[#This Row],[Bilan CO2 S1]]</f>
        <v>3.2178787529999999</v>
      </c>
      <c r="M736" s="21">
        <v>158</v>
      </c>
      <c r="N736" s="5" t="s">
        <v>409</v>
      </c>
      <c r="O736" s="2" t="s">
        <v>99</v>
      </c>
      <c r="P736" s="2" t="s">
        <v>410</v>
      </c>
      <c r="Q736" s="2" t="s">
        <v>141</v>
      </c>
      <c r="R736" s="2" t="s">
        <v>108</v>
      </c>
      <c r="S736" s="2">
        <v>16</v>
      </c>
      <c r="T736" s="2" t="s">
        <v>142</v>
      </c>
      <c r="U736" s="6">
        <v>225.38900000000001</v>
      </c>
      <c r="V736" s="30">
        <f>(VLOOKUP(E736,Table1[#All],4,FALSE)*VLOOKUP(E736,Table1[[#All],[Type TRANSPORT]:[% répartition segment 1]],2,FALSE)+VLOOKUP(E736,Tableau2[#All],4,FALSE)*VLOOKUP(E736,Tableau2[[#All],[Type TRANSPORT]:[% répartition segment 2]],2,FALSE))*U736*C736/1000</f>
        <v>3.2178787529999999</v>
      </c>
    </row>
    <row r="737" spans="1:22" x14ac:dyDescent="0.3">
      <c r="A737" s="2">
        <v>1482530</v>
      </c>
      <c r="B737" s="12">
        <f>+VLOOKUP(Indicateur[[#This Row],[Numero OT]],[1]Raw_data!$D:$E,2,FALSE)</f>
        <v>44643</v>
      </c>
      <c r="C737" s="2">
        <v>150</v>
      </c>
      <c r="D737" s="2">
        <f t="shared" si="11"/>
        <v>0.15</v>
      </c>
      <c r="E737" s="2" t="s">
        <v>13</v>
      </c>
      <c r="F737" s="3">
        <f>+VLOOKUP(E737,Table1[#All],4,FALSE)</f>
        <v>0.24099999999999999</v>
      </c>
      <c r="G737" s="3">
        <v>0.24099999999999999</v>
      </c>
      <c r="H737" s="4">
        <f>VLOOKUP(E737,Table1[[#All],[Type TRANSPORT]:[% répartition segment 1]],2,FALSE)</f>
        <v>1</v>
      </c>
      <c r="I737" s="4">
        <f>VLOOKUP(E737,Tableau2[[#All],[Type TRANSPORT]:[% répartition segment 2]],2,FALSE)</f>
        <v>0</v>
      </c>
      <c r="J737" s="20">
        <f>Indicateur[[#This Row],[% rep S1]]*Indicateur[[#This Row],[Taux segement 1]]*Indicateur[[#This Row],[Poids T]]*Indicateur[[#This Row],[Distance en KM]]</f>
        <v>1.2287746499999999</v>
      </c>
      <c r="K737" s="20">
        <f>+Indicateur[[#This Row],[% rep S2]]*Indicateur[[#This Row],[Taux Segement 2]]*Indicateur[[#This Row],[Poids T]]*Indicateur[[#This Row],[Distance en KM]]</f>
        <v>0</v>
      </c>
      <c r="L737" s="20">
        <f>+Indicateur[[#This Row],[Bilan CO2 S2]]+Indicateur[[#This Row],[Bilan CO2 S1]]</f>
        <v>1.2287746499999999</v>
      </c>
      <c r="M737" s="21">
        <v>80</v>
      </c>
      <c r="N737" s="5" t="s">
        <v>422</v>
      </c>
      <c r="O737" s="2" t="s">
        <v>136</v>
      </c>
      <c r="P737" s="2" t="s">
        <v>423</v>
      </c>
      <c r="Q737" s="2" t="s">
        <v>10</v>
      </c>
      <c r="R737" s="2" t="s">
        <v>11</v>
      </c>
      <c r="S737" s="2">
        <v>12</v>
      </c>
      <c r="T737" s="2" t="s">
        <v>12</v>
      </c>
      <c r="U737" s="6">
        <v>33.991</v>
      </c>
      <c r="V737" s="30">
        <f>(VLOOKUP(E737,Table1[#All],4,FALSE)*VLOOKUP(E737,Table1[[#All],[Type TRANSPORT]:[% répartition segment 1]],2,FALSE)+VLOOKUP(E737,Tableau2[#All],4,FALSE)*VLOOKUP(E737,Tableau2[[#All],[Type TRANSPORT]:[% répartition segment 2]],2,FALSE))*U737*C737/1000</f>
        <v>1.2287746500000001</v>
      </c>
    </row>
    <row r="738" spans="1:22" x14ac:dyDescent="0.3">
      <c r="A738" s="2">
        <v>1481897</v>
      </c>
      <c r="B738" s="12">
        <f>+VLOOKUP(Indicateur[[#This Row],[Numero OT]],[1]Raw_data!$D:$E,2,FALSE)</f>
        <v>44644</v>
      </c>
      <c r="C738" s="2">
        <v>150</v>
      </c>
      <c r="D738" s="2">
        <f t="shared" si="11"/>
        <v>0.15</v>
      </c>
      <c r="E738" s="2" t="s">
        <v>19</v>
      </c>
      <c r="F738" s="3">
        <f>+VLOOKUP(E738,Table1[#All],4,FALSE)</f>
        <v>0.16</v>
      </c>
      <c r="G738" s="3">
        <f>+VLOOKUP(E738,Tableau2[#All],4,FALSE)</f>
        <v>6.7400000000000002E-2</v>
      </c>
      <c r="H738" s="4">
        <f>VLOOKUP(E738,Table1[[#All],[Type TRANSPORT]:[% répartition segment 1]],2,FALSE)</f>
        <v>0.3</v>
      </c>
      <c r="I738" s="4">
        <f>VLOOKUP(E738,Tableau2[[#All],[Type TRANSPORT]:[% répartition segment 2]],2,FALSE)</f>
        <v>0.7</v>
      </c>
      <c r="J738" s="20">
        <f>Indicateur[[#This Row],[% rep S1]]*Indicateur[[#This Row],[Taux segement 1]]*Indicateur[[#This Row],[Poids T]]*Indicateur[[#This Row],[Distance en KM]]</f>
        <v>1.9284912000000001</v>
      </c>
      <c r="K738" s="20">
        <f>+Indicateur[[#This Row],[% rep S2]]*Indicateur[[#This Row],[Taux Segement 2]]*Indicateur[[#This Row],[Poids T]]*Indicateur[[#This Row],[Distance en KM]]</f>
        <v>1.8955461419999999</v>
      </c>
      <c r="L738" s="20">
        <f>+Indicateur[[#This Row],[Bilan CO2 S2]]+Indicateur[[#This Row],[Bilan CO2 S1]]</f>
        <v>3.824037342</v>
      </c>
      <c r="M738" s="21">
        <v>249</v>
      </c>
      <c r="N738" s="5" t="s">
        <v>107</v>
      </c>
      <c r="O738" s="2" t="s">
        <v>108</v>
      </c>
      <c r="P738" s="2" t="s">
        <v>109</v>
      </c>
      <c r="Q738" s="2" t="s">
        <v>10</v>
      </c>
      <c r="R738" s="2" t="s">
        <v>11</v>
      </c>
      <c r="S738" s="2">
        <v>12</v>
      </c>
      <c r="T738" s="2" t="s">
        <v>12</v>
      </c>
      <c r="U738" s="6">
        <v>267.846</v>
      </c>
      <c r="V738" s="30">
        <f>(VLOOKUP(E738,Table1[#All],4,FALSE)*VLOOKUP(E738,Table1[[#All],[Type TRANSPORT]:[% répartition segment 1]],2,FALSE)+VLOOKUP(E738,Tableau2[#All],4,FALSE)*VLOOKUP(E738,Tableau2[[#All],[Type TRANSPORT]:[% répartition segment 2]],2,FALSE))*U738*C738/1000</f>
        <v>3.824037342</v>
      </c>
    </row>
    <row r="739" spans="1:22" x14ac:dyDescent="0.3">
      <c r="A739" s="2">
        <v>1483764</v>
      </c>
      <c r="B739" s="12">
        <f>+VLOOKUP(Indicateur[[#This Row],[Numero OT]],[1]Raw_data!$D:$E,2,FALSE)</f>
        <v>44644</v>
      </c>
      <c r="C739" s="2">
        <v>80</v>
      </c>
      <c r="D739" s="2">
        <f t="shared" si="11"/>
        <v>0.08</v>
      </c>
      <c r="E739" s="2" t="s">
        <v>6</v>
      </c>
      <c r="F739" s="3">
        <f>+VLOOKUP(E739,Table1[#All],4,FALSE)</f>
        <v>0.16</v>
      </c>
      <c r="G739" s="3">
        <f>+VLOOKUP(E739,Tableau2[#All],4,FALSE)</f>
        <v>6.7400000000000002E-2</v>
      </c>
      <c r="H739" s="4">
        <f>VLOOKUP(E739,Table1[[#All],[Type TRANSPORT]:[% répartition segment 1]],2,FALSE)</f>
        <v>0.3</v>
      </c>
      <c r="I739" s="4">
        <f>VLOOKUP(E739,Tableau2[[#All],[Type TRANSPORT]:[% répartition segment 2]],2,FALSE)</f>
        <v>0.7</v>
      </c>
      <c r="J739" s="20">
        <f>Indicateur[[#This Row],[% rep S1]]*Indicateur[[#This Row],[Taux segement 1]]*Indicateur[[#This Row],[Poids T]]*Indicateur[[#This Row],[Distance en KM]]</f>
        <v>0.5125824000000001</v>
      </c>
      <c r="K739" s="20">
        <f>+Indicateur[[#This Row],[% rep S2]]*Indicateur[[#This Row],[Taux Segement 2]]*Indicateur[[#This Row],[Poids T]]*Indicateur[[#This Row],[Distance en KM]]</f>
        <v>0.50382578400000011</v>
      </c>
      <c r="L739" s="20">
        <f>+Indicateur[[#This Row],[Bilan CO2 S2]]+Indicateur[[#This Row],[Bilan CO2 S1]]</f>
        <v>1.0164081840000003</v>
      </c>
      <c r="M739" s="21">
        <v>105</v>
      </c>
      <c r="N739" s="5" t="s">
        <v>214</v>
      </c>
      <c r="O739" s="2" t="s">
        <v>11</v>
      </c>
      <c r="P739" s="2" t="s">
        <v>215</v>
      </c>
      <c r="Q739" s="2" t="s">
        <v>226</v>
      </c>
      <c r="R739" s="2" t="s">
        <v>139</v>
      </c>
      <c r="S739" s="2">
        <v>13</v>
      </c>
      <c r="T739" s="2" t="s">
        <v>227</v>
      </c>
      <c r="U739" s="6">
        <v>133.48500000000001</v>
      </c>
      <c r="V739" s="30">
        <f>(VLOOKUP(E739,Table1[#All],4,FALSE)*VLOOKUP(E739,Table1[[#All],[Type TRANSPORT]:[% répartition segment 1]],2,FALSE)+VLOOKUP(E739,Tableau2[#All],4,FALSE)*VLOOKUP(E739,Tableau2[[#All],[Type TRANSPORT]:[% répartition segment 2]],2,FALSE))*U739*C739/1000</f>
        <v>1.0164081840000001</v>
      </c>
    </row>
    <row r="740" spans="1:22" x14ac:dyDescent="0.3">
      <c r="A740" s="2">
        <v>1483765</v>
      </c>
      <c r="B740" s="12">
        <f>+VLOOKUP(Indicateur[[#This Row],[Numero OT]],[1]Raw_data!$D:$E,2,FALSE)</f>
        <v>44644</v>
      </c>
      <c r="C740" s="2">
        <v>174</v>
      </c>
      <c r="D740" s="2">
        <f t="shared" si="11"/>
        <v>0.17399999999999999</v>
      </c>
      <c r="E740" s="2" t="s">
        <v>6</v>
      </c>
      <c r="F740" s="3">
        <f>+VLOOKUP(E740,Table1[#All],4,FALSE)</f>
        <v>0.16</v>
      </c>
      <c r="G740" s="3">
        <f>+VLOOKUP(E740,Tableau2[#All],4,FALSE)</f>
        <v>6.7400000000000002E-2</v>
      </c>
      <c r="H740" s="4">
        <f>VLOOKUP(E740,Table1[[#All],[Type TRANSPORT]:[% répartition segment 1]],2,FALSE)</f>
        <v>0.3</v>
      </c>
      <c r="I740" s="4">
        <f>VLOOKUP(E740,Tableau2[[#All],[Type TRANSPORT]:[% répartition segment 2]],2,FALSE)</f>
        <v>0.7</v>
      </c>
      <c r="J740" s="20">
        <f>Indicateur[[#This Row],[% rep S1]]*Indicateur[[#This Row],[Taux segement 1]]*Indicateur[[#This Row],[Poids T]]*Indicateur[[#This Row],[Distance en KM]]</f>
        <v>3.8294504640000002</v>
      </c>
      <c r="K740" s="20">
        <f>+Indicateur[[#This Row],[% rep S2]]*Indicateur[[#This Row],[Taux Segement 2]]*Indicateur[[#This Row],[Poids T]]*Indicateur[[#This Row],[Distance en KM]]</f>
        <v>3.7640306852399998</v>
      </c>
      <c r="L740" s="20">
        <f>+Indicateur[[#This Row],[Bilan CO2 S2]]+Indicateur[[#This Row],[Bilan CO2 S1]]</f>
        <v>7.5934811492400005</v>
      </c>
      <c r="M740" s="21">
        <v>195</v>
      </c>
      <c r="N740" s="5" t="s">
        <v>214</v>
      </c>
      <c r="O740" s="2" t="s">
        <v>11</v>
      </c>
      <c r="P740" s="2" t="s">
        <v>215</v>
      </c>
      <c r="Q740" s="2" t="s">
        <v>328</v>
      </c>
      <c r="R740" s="2" t="s">
        <v>21</v>
      </c>
      <c r="S740" s="2">
        <v>20</v>
      </c>
      <c r="T740" s="2" t="s">
        <v>329</v>
      </c>
      <c r="U740" s="6">
        <v>458.50700000000001</v>
      </c>
      <c r="V740" s="30">
        <f>(VLOOKUP(E740,Table1[#All],4,FALSE)*VLOOKUP(E740,Table1[[#All],[Type TRANSPORT]:[% répartition segment 1]],2,FALSE)+VLOOKUP(E740,Tableau2[#All],4,FALSE)*VLOOKUP(E740,Tableau2[[#All],[Type TRANSPORT]:[% répartition segment 2]],2,FALSE))*U740*C740/1000</f>
        <v>7.5934811492399996</v>
      </c>
    </row>
    <row r="741" spans="1:22" x14ac:dyDescent="0.3">
      <c r="A741" s="2">
        <v>1483666</v>
      </c>
      <c r="B741" s="12">
        <f>+VLOOKUP(Indicateur[[#This Row],[Numero OT]],[1]Raw_data!$D:$E,2,FALSE)</f>
        <v>44644</v>
      </c>
      <c r="C741" s="2">
        <v>291</v>
      </c>
      <c r="D741" s="2">
        <f t="shared" si="11"/>
        <v>0.29099999999999998</v>
      </c>
      <c r="E741" s="2" t="s">
        <v>6</v>
      </c>
      <c r="F741" s="3">
        <f>+VLOOKUP(E741,Table1[#All],4,FALSE)</f>
        <v>0.16</v>
      </c>
      <c r="G741" s="3">
        <f>+VLOOKUP(E741,Tableau2[#All],4,FALSE)</f>
        <v>6.7400000000000002E-2</v>
      </c>
      <c r="H741" s="4">
        <f>VLOOKUP(E741,Table1[[#All],[Type TRANSPORT]:[% répartition segment 1]],2,FALSE)</f>
        <v>0.3</v>
      </c>
      <c r="I741" s="4">
        <f>VLOOKUP(E741,Tableau2[[#All],[Type TRANSPORT]:[% répartition segment 2]],2,FALSE)</f>
        <v>0.7</v>
      </c>
      <c r="J741" s="20">
        <f>Indicateur[[#This Row],[% rep S1]]*Indicateur[[#This Row],[Taux segement 1]]*Indicateur[[#This Row],[Poids T]]*Indicateur[[#This Row],[Distance en KM]]</f>
        <v>2.6341273439999999</v>
      </c>
      <c r="K741" s="20">
        <f>+Indicateur[[#This Row],[% rep S2]]*Indicateur[[#This Row],[Taux Segement 2]]*Indicateur[[#This Row],[Poids T]]*Indicateur[[#This Row],[Distance en KM]]</f>
        <v>2.5891276685399998</v>
      </c>
      <c r="L741" s="20">
        <f>+Indicateur[[#This Row],[Bilan CO2 S2]]+Indicateur[[#This Row],[Bilan CO2 S1]]</f>
        <v>5.2232550125399992</v>
      </c>
      <c r="M741" s="21">
        <v>200</v>
      </c>
      <c r="N741" s="5" t="s">
        <v>214</v>
      </c>
      <c r="O741" s="2" t="s">
        <v>11</v>
      </c>
      <c r="P741" s="2" t="s">
        <v>215</v>
      </c>
      <c r="Q741" s="2" t="s">
        <v>346</v>
      </c>
      <c r="R741" s="2" t="s">
        <v>186</v>
      </c>
      <c r="S741" s="2">
        <v>11</v>
      </c>
      <c r="T741" s="2" t="s">
        <v>347</v>
      </c>
      <c r="U741" s="6">
        <v>188.583</v>
      </c>
      <c r="V741" s="30">
        <f>(VLOOKUP(E741,Table1[#All],4,FALSE)*VLOOKUP(E741,Table1[[#All],[Type TRANSPORT]:[% répartition segment 1]],2,FALSE)+VLOOKUP(E741,Tableau2[#All],4,FALSE)*VLOOKUP(E741,Tableau2[[#All],[Type TRANSPORT]:[% répartition segment 2]],2,FALSE))*U741*C741/1000</f>
        <v>5.2232550125399992</v>
      </c>
    </row>
    <row r="742" spans="1:22" x14ac:dyDescent="0.3">
      <c r="A742" s="2">
        <v>1483767</v>
      </c>
      <c r="B742" s="12">
        <f>+VLOOKUP(Indicateur[[#This Row],[Numero OT]],[1]Raw_data!$D:$E,2,FALSE)</f>
        <v>44644</v>
      </c>
      <c r="C742" s="2">
        <v>432</v>
      </c>
      <c r="D742" s="2">
        <f t="shared" si="11"/>
        <v>0.432</v>
      </c>
      <c r="E742" s="2" t="s">
        <v>6</v>
      </c>
      <c r="F742" s="3">
        <f>+VLOOKUP(E742,Table1[#All],4,FALSE)</f>
        <v>0.16</v>
      </c>
      <c r="G742" s="3">
        <f>+VLOOKUP(E742,Tableau2[#All],4,FALSE)</f>
        <v>6.7400000000000002E-2</v>
      </c>
      <c r="H742" s="4">
        <f>VLOOKUP(E742,Table1[[#All],[Type TRANSPORT]:[% répartition segment 1]],2,FALSE)</f>
        <v>0.3</v>
      </c>
      <c r="I742" s="4">
        <f>VLOOKUP(E742,Tableau2[[#All],[Type TRANSPORT]:[% répartition segment 2]],2,FALSE)</f>
        <v>0.7</v>
      </c>
      <c r="J742" s="20">
        <f>Indicateur[[#This Row],[% rep S1]]*Indicateur[[#This Row],[Taux segement 1]]*Indicateur[[#This Row],[Poids T]]*Indicateur[[#This Row],[Distance en KM]]</f>
        <v>10.695587328</v>
      </c>
      <c r="K742" s="20">
        <f>+Indicateur[[#This Row],[% rep S2]]*Indicateur[[#This Row],[Taux Segement 2]]*Indicateur[[#This Row],[Poids T]]*Indicateur[[#This Row],[Distance en KM]]</f>
        <v>10.512871044479999</v>
      </c>
      <c r="L742" s="20">
        <f>+Indicateur[[#This Row],[Bilan CO2 S2]]+Indicateur[[#This Row],[Bilan CO2 S1]]</f>
        <v>21.208458372479999</v>
      </c>
      <c r="M742" s="21">
        <v>330</v>
      </c>
      <c r="N742" s="5" t="s">
        <v>214</v>
      </c>
      <c r="O742" s="2" t="s">
        <v>11</v>
      </c>
      <c r="P742" s="2" t="s">
        <v>215</v>
      </c>
      <c r="Q742" s="2" t="s">
        <v>153</v>
      </c>
      <c r="R742" s="2" t="s">
        <v>154</v>
      </c>
      <c r="S742" s="2">
        <v>15</v>
      </c>
      <c r="T742" s="2" t="s">
        <v>155</v>
      </c>
      <c r="U742" s="6">
        <v>515.798</v>
      </c>
      <c r="V742" s="30">
        <f>(VLOOKUP(E742,Table1[#All],4,FALSE)*VLOOKUP(E742,Table1[[#All],[Type TRANSPORT]:[% répartition segment 1]],2,FALSE)+VLOOKUP(E742,Tableau2[#All],4,FALSE)*VLOOKUP(E742,Tableau2[[#All],[Type TRANSPORT]:[% répartition segment 2]],2,FALSE))*U742*C742/1000</f>
        <v>21.208458372479999</v>
      </c>
    </row>
    <row r="743" spans="1:22" x14ac:dyDescent="0.3">
      <c r="A743" s="2">
        <v>1482328</v>
      </c>
      <c r="B743" s="12">
        <f>+VLOOKUP(Indicateur[[#This Row],[Numero OT]],[1]Raw_data!$D:$E,2,FALSE)</f>
        <v>44644</v>
      </c>
      <c r="C743" s="2">
        <v>1200</v>
      </c>
      <c r="D743" s="2">
        <f t="shared" si="11"/>
        <v>1.2</v>
      </c>
      <c r="E743" s="2" t="s">
        <v>47</v>
      </c>
      <c r="F743" s="3">
        <f>+VLOOKUP(E743,Table1[#All],4,FALSE)</f>
        <v>6.7400000000000002E-2</v>
      </c>
      <c r="G743" s="3">
        <v>6.7400000000000002E-2</v>
      </c>
      <c r="H743" s="4">
        <f>VLOOKUP(E743,Table1[[#All],[Type TRANSPORT]:[% répartition segment 1]],2,FALSE)</f>
        <v>1</v>
      </c>
      <c r="I743" s="4">
        <f>VLOOKUP(E743,Tableau2[[#All],[Type TRANSPORT]:[% répartition segment 2]],2,FALSE)</f>
        <v>0</v>
      </c>
      <c r="J743" s="20">
        <f>Indicateur[[#This Row],[% rep S1]]*Indicateur[[#This Row],[Taux segement 1]]*Indicateur[[#This Row],[Poids T]]*Indicateur[[#This Row],[Distance en KM]]</f>
        <v>21.542630639999999</v>
      </c>
      <c r="K743" s="20">
        <f>+Indicateur[[#This Row],[% rep S2]]*Indicateur[[#This Row],[Taux Segement 2]]*Indicateur[[#This Row],[Poids T]]*Indicateur[[#This Row],[Distance en KM]]</f>
        <v>0</v>
      </c>
      <c r="L743" s="20">
        <f>+Indicateur[[#This Row],[Bilan CO2 S2]]+Indicateur[[#This Row],[Bilan CO2 S1]]</f>
        <v>21.542630639999999</v>
      </c>
      <c r="M743" s="21">
        <v>200</v>
      </c>
      <c r="N743" s="5" t="s">
        <v>78</v>
      </c>
      <c r="O743" s="2" t="s">
        <v>27</v>
      </c>
      <c r="P743" s="2" t="s">
        <v>79</v>
      </c>
      <c r="Q743" s="2" t="s">
        <v>10</v>
      </c>
      <c r="R743" s="2" t="s">
        <v>11</v>
      </c>
      <c r="S743" s="2">
        <v>12</v>
      </c>
      <c r="T743" s="2" t="s">
        <v>12</v>
      </c>
      <c r="U743" s="6">
        <v>266.35300000000001</v>
      </c>
      <c r="V743" s="30">
        <f>(VLOOKUP(E743,Table1[#All],4,FALSE)*VLOOKUP(E743,Table1[[#All],[Type TRANSPORT]:[% répartition segment 1]],2,FALSE)+VLOOKUP(E743,Tableau2[#All],4,FALSE)*VLOOKUP(E743,Tableau2[[#All],[Type TRANSPORT]:[% répartition segment 2]],2,FALSE))*U743*C743/1000</f>
        <v>21.542630640000002</v>
      </c>
    </row>
    <row r="744" spans="1:22" x14ac:dyDescent="0.3">
      <c r="A744" s="2">
        <v>1483505</v>
      </c>
      <c r="B744" s="12">
        <f>+VLOOKUP(Indicateur[[#This Row],[Numero OT]],[1]Raw_data!$D:$E,2,FALSE)</f>
        <v>44645</v>
      </c>
      <c r="C744" s="2">
        <v>300</v>
      </c>
      <c r="D744" s="2">
        <f t="shared" si="11"/>
        <v>0.3</v>
      </c>
      <c r="E744" s="2" t="s">
        <v>19</v>
      </c>
      <c r="F744" s="3">
        <f>+VLOOKUP(E744,Table1[#All],4,FALSE)</f>
        <v>0.16</v>
      </c>
      <c r="G744" s="3">
        <f>+VLOOKUP(E744,Tableau2[#All],4,FALSE)</f>
        <v>6.7400000000000002E-2</v>
      </c>
      <c r="H744" s="4">
        <f>VLOOKUP(E744,Table1[[#All],[Type TRANSPORT]:[% répartition segment 1]],2,FALSE)</f>
        <v>0.3</v>
      </c>
      <c r="I744" s="4">
        <f>VLOOKUP(E744,Tableau2[[#All],[Type TRANSPORT]:[% répartition segment 2]],2,FALSE)</f>
        <v>0.7</v>
      </c>
      <c r="J744" s="20">
        <f>Indicateur[[#This Row],[% rep S1]]*Indicateur[[#This Row],[Taux segement 1]]*Indicateur[[#This Row],[Poids T]]*Indicateur[[#This Row],[Distance en KM]]</f>
        <v>3.6040031999999997</v>
      </c>
      <c r="K744" s="20">
        <f>+Indicateur[[#This Row],[% rep S2]]*Indicateur[[#This Row],[Taux Segement 2]]*Indicateur[[#This Row],[Poids T]]*Indicateur[[#This Row],[Distance en KM]]</f>
        <v>3.5424348119999998</v>
      </c>
      <c r="L744" s="20">
        <f>+Indicateur[[#This Row],[Bilan CO2 S2]]+Indicateur[[#This Row],[Bilan CO2 S1]]</f>
        <v>7.1464380119999991</v>
      </c>
      <c r="M744" s="21">
        <v>158</v>
      </c>
      <c r="N744" s="5" t="s">
        <v>125</v>
      </c>
      <c r="O744" s="2" t="s">
        <v>126</v>
      </c>
      <c r="P744" s="2" t="s">
        <v>127</v>
      </c>
      <c r="Q744" s="2" t="s">
        <v>10</v>
      </c>
      <c r="R744" s="2" t="s">
        <v>11</v>
      </c>
      <c r="S744" s="2">
        <v>12</v>
      </c>
      <c r="T744" s="2" t="s">
        <v>12</v>
      </c>
      <c r="U744" s="6">
        <v>250.27799999999999</v>
      </c>
      <c r="V744" s="30">
        <f>(VLOOKUP(E744,Table1[#All],4,FALSE)*VLOOKUP(E744,Table1[[#All],[Type TRANSPORT]:[% répartition segment 1]],2,FALSE)+VLOOKUP(E744,Tableau2[#All],4,FALSE)*VLOOKUP(E744,Tableau2[[#All],[Type TRANSPORT]:[% répartition segment 2]],2,FALSE))*U744*C744/1000</f>
        <v>7.146438012</v>
      </c>
    </row>
    <row r="745" spans="1:22" x14ac:dyDescent="0.3">
      <c r="A745" s="2">
        <v>1483506</v>
      </c>
      <c r="B745" s="12">
        <f>+VLOOKUP(Indicateur[[#This Row],[Numero OT]],[1]Raw_data!$D:$E,2,FALSE)</f>
        <v>44645</v>
      </c>
      <c r="C745" s="2">
        <v>400</v>
      </c>
      <c r="D745" s="2">
        <f t="shared" si="11"/>
        <v>0.4</v>
      </c>
      <c r="E745" s="2" t="s">
        <v>19</v>
      </c>
      <c r="F745" s="3">
        <f>+VLOOKUP(E745,Table1[#All],4,FALSE)</f>
        <v>0.16</v>
      </c>
      <c r="G745" s="3">
        <f>+VLOOKUP(E745,Tableau2[#All],4,FALSE)</f>
        <v>6.7400000000000002E-2</v>
      </c>
      <c r="H745" s="4">
        <f>VLOOKUP(E745,Table1[[#All],[Type TRANSPORT]:[% répartition segment 1]],2,FALSE)</f>
        <v>0.3</v>
      </c>
      <c r="I745" s="4">
        <f>VLOOKUP(E745,Tableau2[[#All],[Type TRANSPORT]:[% répartition segment 2]],2,FALSE)</f>
        <v>0.7</v>
      </c>
      <c r="J745" s="20">
        <f>Indicateur[[#This Row],[% rep S1]]*Indicateur[[#This Row],[Taux segement 1]]*Indicateur[[#This Row],[Poids T]]*Indicateur[[#This Row],[Distance en KM]]</f>
        <v>5.347142400000001</v>
      </c>
      <c r="K745" s="20">
        <f>+Indicateur[[#This Row],[% rep S2]]*Indicateur[[#This Row],[Taux Segement 2]]*Indicateur[[#This Row],[Poids T]]*Indicateur[[#This Row],[Distance en KM]]</f>
        <v>5.2557953839999998</v>
      </c>
      <c r="L745" s="20">
        <f>+Indicateur[[#This Row],[Bilan CO2 S2]]+Indicateur[[#This Row],[Bilan CO2 S1]]</f>
        <v>10.602937784000002</v>
      </c>
      <c r="M745" s="21">
        <v>158</v>
      </c>
      <c r="N745" s="5" t="s">
        <v>168</v>
      </c>
      <c r="O745" s="2" t="s">
        <v>151</v>
      </c>
      <c r="P745" s="2" t="s">
        <v>169</v>
      </c>
      <c r="Q745" s="2" t="s">
        <v>10</v>
      </c>
      <c r="R745" s="2" t="s">
        <v>11</v>
      </c>
      <c r="S745" s="2">
        <v>12</v>
      </c>
      <c r="T745" s="2" t="s">
        <v>12</v>
      </c>
      <c r="U745" s="6">
        <v>278.49700000000001</v>
      </c>
      <c r="V745" s="30">
        <f>(VLOOKUP(E745,Table1[#All],4,FALSE)*VLOOKUP(E745,Table1[[#All],[Type TRANSPORT]:[% répartition segment 1]],2,FALSE)+VLOOKUP(E745,Tableau2[#All],4,FALSE)*VLOOKUP(E745,Tableau2[[#All],[Type TRANSPORT]:[% répartition segment 2]],2,FALSE))*U745*C745/1000</f>
        <v>10.602937784000002</v>
      </c>
    </row>
    <row r="746" spans="1:22" x14ac:dyDescent="0.3">
      <c r="A746" s="2">
        <v>1484217</v>
      </c>
      <c r="B746" s="12">
        <f>+VLOOKUP(Indicateur[[#This Row],[Numero OT]],[1]Raw_data!$D:$E,2,FALSE)</f>
        <v>44648</v>
      </c>
      <c r="C746" s="2">
        <v>150</v>
      </c>
      <c r="D746" s="2">
        <f t="shared" si="11"/>
        <v>0.15</v>
      </c>
      <c r="E746" s="2" t="s">
        <v>6</v>
      </c>
      <c r="F746" s="3">
        <f>+VLOOKUP(E746,Table1[#All],4,FALSE)</f>
        <v>0.16</v>
      </c>
      <c r="G746" s="3">
        <f>+VLOOKUP(E746,Tableau2[#All],4,FALSE)</f>
        <v>6.7400000000000002E-2</v>
      </c>
      <c r="H746" s="4">
        <f>VLOOKUP(E746,Table1[[#All],[Type TRANSPORT]:[% répartition segment 1]],2,FALSE)</f>
        <v>0.3</v>
      </c>
      <c r="I746" s="4">
        <f>VLOOKUP(E746,Tableau2[[#All],[Type TRANSPORT]:[% répartition segment 2]],2,FALSE)</f>
        <v>0.7</v>
      </c>
      <c r="J746" s="20">
        <f>Indicateur[[#This Row],[% rep S1]]*Indicateur[[#This Row],[Taux segement 1]]*Indicateur[[#This Row],[Poids T]]*Indicateur[[#This Row],[Distance en KM]]</f>
        <v>2.7402191999999999</v>
      </c>
      <c r="K746" s="20">
        <f>+Indicateur[[#This Row],[% rep S2]]*Indicateur[[#This Row],[Taux Segement 2]]*Indicateur[[#This Row],[Poids T]]*Indicateur[[#This Row],[Distance en KM]]</f>
        <v>2.693407122</v>
      </c>
      <c r="L746" s="20">
        <f>+Indicateur[[#This Row],[Bilan CO2 S2]]+Indicateur[[#This Row],[Bilan CO2 S1]]</f>
        <v>5.4336263220000003</v>
      </c>
      <c r="M746" s="21">
        <v>166</v>
      </c>
      <c r="N746" s="5" t="s">
        <v>60</v>
      </c>
      <c r="O746" s="2" t="s">
        <v>61</v>
      </c>
      <c r="P746" s="2" t="s">
        <v>62</v>
      </c>
      <c r="Q746" s="2" t="s">
        <v>10</v>
      </c>
      <c r="R746" s="2" t="s">
        <v>11</v>
      </c>
      <c r="S746" s="2">
        <v>12</v>
      </c>
      <c r="T746" s="2" t="s">
        <v>12</v>
      </c>
      <c r="U746" s="6">
        <v>380.58600000000001</v>
      </c>
      <c r="V746" s="30">
        <f>(VLOOKUP(E746,Table1[#All],4,FALSE)*VLOOKUP(E746,Table1[[#All],[Type TRANSPORT]:[% répartition segment 1]],2,FALSE)+VLOOKUP(E746,Tableau2[#All],4,FALSE)*VLOOKUP(E746,Tableau2[[#All],[Type TRANSPORT]:[% répartition segment 2]],2,FALSE))*U746*C746/1000</f>
        <v>5.4336263220000003</v>
      </c>
    </row>
    <row r="747" spans="1:22" x14ac:dyDescent="0.3">
      <c r="A747" s="2">
        <v>1484210</v>
      </c>
      <c r="B747" s="12">
        <f>+VLOOKUP(Indicateur[[#This Row],[Numero OT]],[1]Raw_data!$D:$E,2,FALSE)</f>
        <v>44648</v>
      </c>
      <c r="C747" s="2">
        <v>600</v>
      </c>
      <c r="D747" s="2">
        <f t="shared" si="11"/>
        <v>0.6</v>
      </c>
      <c r="E747" s="2" t="s">
        <v>19</v>
      </c>
      <c r="F747" s="3">
        <f>+VLOOKUP(E747,Table1[#All],4,FALSE)</f>
        <v>0.16</v>
      </c>
      <c r="G747" s="3">
        <f>+VLOOKUP(E747,Tableau2[#All],4,FALSE)</f>
        <v>6.7400000000000002E-2</v>
      </c>
      <c r="H747" s="4">
        <f>VLOOKUP(E747,Table1[[#All],[Type TRANSPORT]:[% répartition segment 1]],2,FALSE)</f>
        <v>0.3</v>
      </c>
      <c r="I747" s="4">
        <f>VLOOKUP(E747,Tableau2[[#All],[Type TRANSPORT]:[% répartition segment 2]],2,FALSE)</f>
        <v>0.7</v>
      </c>
      <c r="J747" s="20">
        <f>Indicateur[[#This Row],[% rep S1]]*Indicateur[[#This Row],[Taux segement 1]]*Indicateur[[#This Row],[Poids T]]*Indicateur[[#This Row],[Distance en KM]]</f>
        <v>14.874451200000001</v>
      </c>
      <c r="K747" s="20">
        <f>+Indicateur[[#This Row],[% rep S2]]*Indicateur[[#This Row],[Taux Segement 2]]*Indicateur[[#This Row],[Poids T]]*Indicateur[[#This Row],[Distance en KM]]</f>
        <v>14.620345992000001</v>
      </c>
      <c r="L747" s="20">
        <f>+Indicateur[[#This Row],[Bilan CO2 S2]]+Indicateur[[#This Row],[Bilan CO2 S1]]</f>
        <v>29.494797192</v>
      </c>
      <c r="M747" s="21">
        <v>253</v>
      </c>
      <c r="N747" s="5" t="s">
        <v>175</v>
      </c>
      <c r="O747" s="2" t="s">
        <v>154</v>
      </c>
      <c r="P747" s="2" t="s">
        <v>174</v>
      </c>
      <c r="Q747" s="2" t="s">
        <v>10</v>
      </c>
      <c r="R747" s="2" t="s">
        <v>11</v>
      </c>
      <c r="S747" s="2">
        <v>12</v>
      </c>
      <c r="T747" s="2" t="s">
        <v>12</v>
      </c>
      <c r="U747" s="6">
        <v>516.47400000000005</v>
      </c>
      <c r="V747" s="30">
        <f>(VLOOKUP(E747,Table1[#All],4,FALSE)*VLOOKUP(E747,Table1[[#All],[Type TRANSPORT]:[% répartition segment 1]],2,FALSE)+VLOOKUP(E747,Tableau2[#All],4,FALSE)*VLOOKUP(E747,Tableau2[[#All],[Type TRANSPORT]:[% répartition segment 2]],2,FALSE))*U747*C747/1000</f>
        <v>29.494797192</v>
      </c>
    </row>
    <row r="748" spans="1:22" x14ac:dyDescent="0.3">
      <c r="A748" s="2">
        <v>1482898</v>
      </c>
      <c r="B748" s="12">
        <f>+VLOOKUP(Indicateur[[#This Row],[Numero OT]],[1]Raw_data!$D:$E,2,FALSE)</f>
        <v>44648</v>
      </c>
      <c r="C748" s="2">
        <v>150</v>
      </c>
      <c r="D748" s="2">
        <f t="shared" si="11"/>
        <v>0.15</v>
      </c>
      <c r="E748" s="2" t="s">
        <v>19</v>
      </c>
      <c r="F748" s="3">
        <f>+VLOOKUP(E748,Table1[#All],4,FALSE)</f>
        <v>0.16</v>
      </c>
      <c r="G748" s="3">
        <f>+VLOOKUP(E748,Tableau2[#All],4,FALSE)</f>
        <v>6.7400000000000002E-2</v>
      </c>
      <c r="H748" s="4">
        <f>VLOOKUP(E748,Table1[[#All],[Type TRANSPORT]:[% répartition segment 1]],2,FALSE)</f>
        <v>0.3</v>
      </c>
      <c r="I748" s="4">
        <f>VLOOKUP(E748,Tableau2[[#All],[Type TRANSPORT]:[% répartition segment 2]],2,FALSE)</f>
        <v>0.7</v>
      </c>
      <c r="J748" s="20">
        <f>Indicateur[[#This Row],[% rep S1]]*Indicateur[[#This Row],[Taux segement 1]]*Indicateur[[#This Row],[Poids T]]*Indicateur[[#This Row],[Distance en KM]]</f>
        <v>3.8714975999999997</v>
      </c>
      <c r="K748" s="20">
        <f>+Indicateur[[#This Row],[% rep S2]]*Indicateur[[#This Row],[Taux Segement 2]]*Indicateur[[#This Row],[Poids T]]*Indicateur[[#This Row],[Distance en KM]]</f>
        <v>3.8053595159999998</v>
      </c>
      <c r="L748" s="20">
        <f>+Indicateur[[#This Row],[Bilan CO2 S2]]+Indicateur[[#This Row],[Bilan CO2 S1]]</f>
        <v>7.676857115999999</v>
      </c>
      <c r="M748" s="21">
        <v>160</v>
      </c>
      <c r="N748" s="5" t="s">
        <v>179</v>
      </c>
      <c r="O748" s="2" t="s">
        <v>180</v>
      </c>
      <c r="P748" s="2" t="s">
        <v>181</v>
      </c>
      <c r="Q748" s="2" t="s">
        <v>10</v>
      </c>
      <c r="R748" s="2" t="s">
        <v>11</v>
      </c>
      <c r="S748" s="2">
        <v>12</v>
      </c>
      <c r="T748" s="2" t="s">
        <v>12</v>
      </c>
      <c r="U748" s="6">
        <v>537.70799999999997</v>
      </c>
      <c r="V748" s="30">
        <f>(VLOOKUP(E748,Table1[#All],4,FALSE)*VLOOKUP(E748,Table1[[#All],[Type TRANSPORT]:[% répartition segment 1]],2,FALSE)+VLOOKUP(E748,Tableau2[#All],4,FALSE)*VLOOKUP(E748,Tableau2[[#All],[Type TRANSPORT]:[% répartition segment 2]],2,FALSE))*U748*C748/1000</f>
        <v>7.6768571159999999</v>
      </c>
    </row>
    <row r="749" spans="1:22" x14ac:dyDescent="0.3">
      <c r="A749" s="2">
        <v>1484207</v>
      </c>
      <c r="B749" s="12">
        <f>+VLOOKUP(Indicateur[[#This Row],[Numero OT]],[1]Raw_data!$D:$E,2,FALSE)</f>
        <v>44648</v>
      </c>
      <c r="C749" s="2">
        <v>150</v>
      </c>
      <c r="D749" s="2">
        <f t="shared" si="11"/>
        <v>0.15</v>
      </c>
      <c r="E749" s="2" t="s">
        <v>6</v>
      </c>
      <c r="F749" s="3">
        <f>+VLOOKUP(E749,Table1[#All],4,FALSE)</f>
        <v>0.16</v>
      </c>
      <c r="G749" s="3">
        <f>+VLOOKUP(E749,Tableau2[#All],4,FALSE)</f>
        <v>6.7400000000000002E-2</v>
      </c>
      <c r="H749" s="4">
        <f>VLOOKUP(E749,Table1[[#All],[Type TRANSPORT]:[% répartition segment 1]],2,FALSE)</f>
        <v>0.3</v>
      </c>
      <c r="I749" s="4">
        <f>VLOOKUP(E749,Tableau2[[#All],[Type TRANSPORT]:[% répartition segment 2]],2,FALSE)</f>
        <v>0.7</v>
      </c>
      <c r="J749" s="20">
        <f>Indicateur[[#This Row],[% rep S1]]*Indicateur[[#This Row],[Taux segement 1]]*Indicateur[[#This Row],[Poids T]]*Indicateur[[#This Row],[Distance en KM]]</f>
        <v>1.8579095999999999</v>
      </c>
      <c r="K749" s="20">
        <f>+Indicateur[[#This Row],[% rep S2]]*Indicateur[[#This Row],[Taux Segement 2]]*Indicateur[[#This Row],[Poids T]]*Indicateur[[#This Row],[Distance en KM]]</f>
        <v>1.826170311</v>
      </c>
      <c r="L749" s="20">
        <f>+Indicateur[[#This Row],[Bilan CO2 S2]]+Indicateur[[#This Row],[Bilan CO2 S1]]</f>
        <v>3.684079911</v>
      </c>
      <c r="M749" s="21">
        <v>131</v>
      </c>
      <c r="N749" s="5" t="s">
        <v>191</v>
      </c>
      <c r="O749" s="2" t="s">
        <v>192</v>
      </c>
      <c r="P749" s="2" t="s">
        <v>193</v>
      </c>
      <c r="Q749" s="2" t="s">
        <v>10</v>
      </c>
      <c r="R749" s="2" t="s">
        <v>11</v>
      </c>
      <c r="S749" s="2">
        <v>12</v>
      </c>
      <c r="T749" s="2" t="s">
        <v>12</v>
      </c>
      <c r="U749" s="6">
        <v>258.04300000000001</v>
      </c>
      <c r="V749" s="30">
        <f>(VLOOKUP(E749,Table1[#All],4,FALSE)*VLOOKUP(E749,Table1[[#All],[Type TRANSPORT]:[% répartition segment 1]],2,FALSE)+VLOOKUP(E749,Tableau2[#All],4,FALSE)*VLOOKUP(E749,Tableau2[[#All],[Type TRANSPORT]:[% répartition segment 2]],2,FALSE))*U749*C749/1000</f>
        <v>3.684079911</v>
      </c>
    </row>
    <row r="750" spans="1:22" x14ac:dyDescent="0.3">
      <c r="A750" s="2">
        <v>1484872</v>
      </c>
      <c r="B750" s="12">
        <f>+VLOOKUP(Indicateur[[#This Row],[Numero OT]],[1]Raw_data!$D:$E,2,FALSE)</f>
        <v>44648</v>
      </c>
      <c r="C750" s="2">
        <v>52</v>
      </c>
      <c r="D750" s="2">
        <f t="shared" si="11"/>
        <v>5.1999999999999998E-2</v>
      </c>
      <c r="E750" s="2" t="s">
        <v>6</v>
      </c>
      <c r="F750" s="3">
        <f>+VLOOKUP(E750,Table1[#All],4,FALSE)</f>
        <v>0.16</v>
      </c>
      <c r="G750" s="3">
        <f>+VLOOKUP(E750,Tableau2[#All],4,FALSE)</f>
        <v>6.7400000000000002E-2</v>
      </c>
      <c r="H750" s="4">
        <f>VLOOKUP(E750,Table1[[#All],[Type TRANSPORT]:[% répartition segment 1]],2,FALSE)</f>
        <v>0.3</v>
      </c>
      <c r="I750" s="4">
        <f>VLOOKUP(E750,Tableau2[[#All],[Type TRANSPORT]:[% répartition segment 2]],2,FALSE)</f>
        <v>0.7</v>
      </c>
      <c r="J750" s="20">
        <f>Indicateur[[#This Row],[% rep S1]]*Indicateur[[#This Row],[Taux segement 1]]*Indicateur[[#This Row],[Poids T]]*Indicateur[[#This Row],[Distance en KM]]</f>
        <v>0.66435033599999993</v>
      </c>
      <c r="K750" s="20">
        <f>+Indicateur[[#This Row],[% rep S2]]*Indicateur[[#This Row],[Taux Segement 2]]*Indicateur[[#This Row],[Poids T]]*Indicateur[[#This Row],[Distance en KM]]</f>
        <v>0.65300101775999997</v>
      </c>
      <c r="L750" s="20">
        <f>+Indicateur[[#This Row],[Bilan CO2 S2]]+Indicateur[[#This Row],[Bilan CO2 S1]]</f>
        <v>1.3173513537599999</v>
      </c>
      <c r="M750" s="21">
        <v>100</v>
      </c>
      <c r="N750" s="5" t="s">
        <v>214</v>
      </c>
      <c r="O750" s="2" t="s">
        <v>11</v>
      </c>
      <c r="P750" s="2" t="s">
        <v>215</v>
      </c>
      <c r="Q750" s="2" t="s">
        <v>26</v>
      </c>
      <c r="R750" s="2" t="s">
        <v>27</v>
      </c>
      <c r="S750" s="2">
        <v>12</v>
      </c>
      <c r="T750" s="2" t="s">
        <v>28</v>
      </c>
      <c r="U750" s="6">
        <v>266.166</v>
      </c>
      <c r="V750" s="30">
        <f>(VLOOKUP(E750,Table1[#All],4,FALSE)*VLOOKUP(E750,Table1[[#All],[Type TRANSPORT]:[% répartition segment 1]],2,FALSE)+VLOOKUP(E750,Tableau2[#All],4,FALSE)*VLOOKUP(E750,Tableau2[[#All],[Type TRANSPORT]:[% répartition segment 2]],2,FALSE))*U750*C750/1000</f>
        <v>1.3173513537599999</v>
      </c>
    </row>
    <row r="751" spans="1:22" x14ac:dyDescent="0.3">
      <c r="A751" s="2">
        <v>1484873</v>
      </c>
      <c r="B751" s="12">
        <f>+VLOOKUP(Indicateur[[#This Row],[Numero OT]],[1]Raw_data!$D:$E,2,FALSE)</f>
        <v>44648</v>
      </c>
      <c r="C751" s="2">
        <v>128</v>
      </c>
      <c r="D751" s="2">
        <f t="shared" si="11"/>
        <v>0.128</v>
      </c>
      <c r="E751" s="2" t="s">
        <v>6</v>
      </c>
      <c r="F751" s="3">
        <f>+VLOOKUP(E751,Table1[#All],4,FALSE)</f>
        <v>0.16</v>
      </c>
      <c r="G751" s="3">
        <f>+VLOOKUP(E751,Tableau2[#All],4,FALSE)</f>
        <v>6.7400000000000002E-2</v>
      </c>
      <c r="H751" s="4">
        <f>VLOOKUP(E751,Table1[[#All],[Type TRANSPORT]:[% répartition segment 1]],2,FALSE)</f>
        <v>0.3</v>
      </c>
      <c r="I751" s="4">
        <f>VLOOKUP(E751,Tableau2[[#All],[Type TRANSPORT]:[% répartition segment 2]],2,FALSE)</f>
        <v>0.7</v>
      </c>
      <c r="J751" s="20">
        <f>Indicateur[[#This Row],[% rep S1]]*Indicateur[[#This Row],[Taux segement 1]]*Indicateur[[#This Row],[Poids T]]*Indicateur[[#This Row],[Distance en KM]]</f>
        <v>1.6315084800000001</v>
      </c>
      <c r="K751" s="20">
        <f>+Indicateur[[#This Row],[% rep S2]]*Indicateur[[#This Row],[Taux Segement 2]]*Indicateur[[#This Row],[Poids T]]*Indicateur[[#This Row],[Distance en KM]]</f>
        <v>1.6036368768</v>
      </c>
      <c r="L751" s="20">
        <f>+Indicateur[[#This Row],[Bilan CO2 S2]]+Indicateur[[#This Row],[Bilan CO2 S1]]</f>
        <v>3.2351453568000004</v>
      </c>
      <c r="M751" s="21">
        <v>100</v>
      </c>
      <c r="N751" s="5" t="s">
        <v>214</v>
      </c>
      <c r="O751" s="2" t="s">
        <v>11</v>
      </c>
      <c r="P751" s="2" t="s">
        <v>215</v>
      </c>
      <c r="Q751" s="2" t="s">
        <v>224</v>
      </c>
      <c r="R751" s="2" t="s">
        <v>111</v>
      </c>
      <c r="S751" s="2">
        <v>14</v>
      </c>
      <c r="T751" s="2" t="s">
        <v>225</v>
      </c>
      <c r="U751" s="6">
        <v>265.54500000000002</v>
      </c>
      <c r="V751" s="30">
        <f>(VLOOKUP(E751,Table1[#All],4,FALSE)*VLOOKUP(E751,Table1[[#All],[Type TRANSPORT]:[% répartition segment 1]],2,FALSE)+VLOOKUP(E751,Tableau2[#All],4,FALSE)*VLOOKUP(E751,Tableau2[[#All],[Type TRANSPORT]:[% répartition segment 2]],2,FALSE))*U751*C751/1000</f>
        <v>3.2351453568000004</v>
      </c>
    </row>
    <row r="752" spans="1:22" x14ac:dyDescent="0.3">
      <c r="A752" s="2">
        <v>1484874</v>
      </c>
      <c r="B752" s="12">
        <f>+VLOOKUP(Indicateur[[#This Row],[Numero OT]],[1]Raw_data!$D:$E,2,FALSE)</f>
        <v>44648</v>
      </c>
      <c r="C752" s="2">
        <v>163</v>
      </c>
      <c r="D752" s="2">
        <f t="shared" si="11"/>
        <v>0.16300000000000001</v>
      </c>
      <c r="E752" s="2" t="s">
        <v>6</v>
      </c>
      <c r="F752" s="3">
        <f>+VLOOKUP(E752,Table1[#All],4,FALSE)</f>
        <v>0.16</v>
      </c>
      <c r="G752" s="3">
        <f>+VLOOKUP(E752,Tableau2[#All],4,FALSE)</f>
        <v>6.7400000000000002E-2</v>
      </c>
      <c r="H752" s="4">
        <f>VLOOKUP(E752,Table1[[#All],[Type TRANSPORT]:[% répartition segment 1]],2,FALSE)</f>
        <v>0.3</v>
      </c>
      <c r="I752" s="4">
        <f>VLOOKUP(E752,Tableau2[[#All],[Type TRANSPORT]:[% répartition segment 2]],2,FALSE)</f>
        <v>0.7</v>
      </c>
      <c r="J752" s="20">
        <f>Indicateur[[#This Row],[% rep S1]]*Indicateur[[#This Row],[Taux segement 1]]*Indicateur[[#This Row],[Poids T]]*Indicateur[[#This Row],[Distance en KM]]</f>
        <v>4.217245536000001</v>
      </c>
      <c r="K752" s="20">
        <f>+Indicateur[[#This Row],[% rep S2]]*Indicateur[[#This Row],[Taux Segement 2]]*Indicateur[[#This Row],[Poids T]]*Indicateur[[#This Row],[Distance en KM]]</f>
        <v>4.1452009247600001</v>
      </c>
      <c r="L752" s="20">
        <f>+Indicateur[[#This Row],[Bilan CO2 S2]]+Indicateur[[#This Row],[Bilan CO2 S1]]</f>
        <v>8.3624464607600011</v>
      </c>
      <c r="M752" s="21">
        <v>133</v>
      </c>
      <c r="N752" s="5" t="s">
        <v>214</v>
      </c>
      <c r="O752" s="2" t="s">
        <v>11</v>
      </c>
      <c r="P752" s="2" t="s">
        <v>215</v>
      </c>
      <c r="Q752" s="2" t="s">
        <v>326</v>
      </c>
      <c r="R752" s="2" t="s">
        <v>180</v>
      </c>
      <c r="S752" s="2">
        <v>15</v>
      </c>
      <c r="T752" s="2" t="s">
        <v>327</v>
      </c>
      <c r="U752" s="6">
        <v>539.01400000000001</v>
      </c>
      <c r="V752" s="30">
        <f>(VLOOKUP(E752,Table1[#All],4,FALSE)*VLOOKUP(E752,Table1[[#All],[Type TRANSPORT]:[% répartition segment 1]],2,FALSE)+VLOOKUP(E752,Tableau2[#All],4,FALSE)*VLOOKUP(E752,Tableau2[[#All],[Type TRANSPORT]:[% répartition segment 2]],2,FALSE))*U752*C752/1000</f>
        <v>8.3624464607600011</v>
      </c>
    </row>
    <row r="753" spans="1:22" x14ac:dyDescent="0.3">
      <c r="A753" s="2">
        <v>1484867</v>
      </c>
      <c r="B753" s="12">
        <f>+VLOOKUP(Indicateur[[#This Row],[Numero OT]],[1]Raw_data!$D:$E,2,FALSE)</f>
        <v>44648</v>
      </c>
      <c r="C753" s="2">
        <v>204</v>
      </c>
      <c r="D753" s="2">
        <f t="shared" si="11"/>
        <v>0.20399999999999999</v>
      </c>
      <c r="E753" s="2" t="s">
        <v>6</v>
      </c>
      <c r="F753" s="3">
        <f>+VLOOKUP(E753,Table1[#All],4,FALSE)</f>
        <v>0.16</v>
      </c>
      <c r="G753" s="3">
        <f>+VLOOKUP(E753,Tableau2[#All],4,FALSE)</f>
        <v>6.7400000000000002E-2</v>
      </c>
      <c r="H753" s="4">
        <f>VLOOKUP(E753,Table1[[#All],[Type TRANSPORT]:[% répartition segment 1]],2,FALSE)</f>
        <v>0.3</v>
      </c>
      <c r="I753" s="4">
        <f>VLOOKUP(E753,Tableau2[[#All],[Type TRANSPORT]:[% répartition segment 2]],2,FALSE)</f>
        <v>0.7</v>
      </c>
      <c r="J753" s="20">
        <f>Indicateur[[#This Row],[% rep S1]]*Indicateur[[#This Row],[Taux segement 1]]*Indicateur[[#This Row],[Poids T]]*Indicateur[[#This Row],[Distance en KM]]</f>
        <v>5.0506940160000005</v>
      </c>
      <c r="K753" s="20">
        <f>+Indicateur[[#This Row],[% rep S2]]*Indicateur[[#This Row],[Taux Segement 2]]*Indicateur[[#This Row],[Poids T]]*Indicateur[[#This Row],[Distance en KM]]</f>
        <v>4.9644113265599996</v>
      </c>
      <c r="L753" s="20">
        <f>+Indicateur[[#This Row],[Bilan CO2 S2]]+Indicateur[[#This Row],[Bilan CO2 S1]]</f>
        <v>10.01510534256</v>
      </c>
      <c r="M753" s="21">
        <v>140</v>
      </c>
      <c r="N753" s="5" t="s">
        <v>214</v>
      </c>
      <c r="O753" s="2" t="s">
        <v>11</v>
      </c>
      <c r="P753" s="2" t="s">
        <v>215</v>
      </c>
      <c r="Q753" s="2" t="s">
        <v>153</v>
      </c>
      <c r="R753" s="2" t="s">
        <v>154</v>
      </c>
      <c r="S753" s="2">
        <v>15</v>
      </c>
      <c r="T753" s="2" t="s">
        <v>155</v>
      </c>
      <c r="U753" s="6">
        <v>515.798</v>
      </c>
      <c r="V753" s="30">
        <f>(VLOOKUP(E753,Table1[#All],4,FALSE)*VLOOKUP(E753,Table1[[#All],[Type TRANSPORT]:[% répartition segment 1]],2,FALSE)+VLOOKUP(E753,Tableau2[#All],4,FALSE)*VLOOKUP(E753,Tableau2[[#All],[Type TRANSPORT]:[% répartition segment 2]],2,FALSE))*U753*C753/1000</f>
        <v>10.01510534256</v>
      </c>
    </row>
    <row r="754" spans="1:22" x14ac:dyDescent="0.3">
      <c r="A754" s="2">
        <v>1484870</v>
      </c>
      <c r="B754" s="12">
        <f>+VLOOKUP(Indicateur[[#This Row],[Numero OT]],[1]Raw_data!$D:$E,2,FALSE)</f>
        <v>44648</v>
      </c>
      <c r="C754" s="2">
        <v>81</v>
      </c>
      <c r="D754" s="2">
        <f t="shared" si="11"/>
        <v>8.1000000000000003E-2</v>
      </c>
      <c r="E754" s="2" t="s">
        <v>6</v>
      </c>
      <c r="F754" s="3">
        <f>+VLOOKUP(E754,Table1[#All],4,FALSE)</f>
        <v>0.16</v>
      </c>
      <c r="G754" s="3">
        <f>+VLOOKUP(E754,Tableau2[#All],4,FALSE)</f>
        <v>6.7400000000000002E-2</v>
      </c>
      <c r="H754" s="4">
        <f>VLOOKUP(E754,Table1[[#All],[Type TRANSPORT]:[% répartition segment 1]],2,FALSE)</f>
        <v>0.3</v>
      </c>
      <c r="I754" s="4">
        <f>VLOOKUP(E754,Tableau2[[#All],[Type TRANSPORT]:[% répartition segment 2]],2,FALSE)</f>
        <v>0.7</v>
      </c>
      <c r="J754" s="20">
        <f>Indicateur[[#This Row],[% rep S1]]*Indicateur[[#This Row],[Taux segement 1]]*Indicateur[[#This Row],[Poids T]]*Indicateur[[#This Row],[Distance en KM]]</f>
        <v>2.9379049920000004</v>
      </c>
      <c r="K754" s="20">
        <f>+Indicateur[[#This Row],[% rep S2]]*Indicateur[[#This Row],[Taux Segement 2]]*Indicateur[[#This Row],[Poids T]]*Indicateur[[#This Row],[Distance en KM]]</f>
        <v>2.8877157817200003</v>
      </c>
      <c r="L754" s="20">
        <f>+Indicateur[[#This Row],[Bilan CO2 S2]]+Indicateur[[#This Row],[Bilan CO2 S1]]</f>
        <v>5.8256207737200008</v>
      </c>
      <c r="M754" s="21">
        <v>168</v>
      </c>
      <c r="N754" s="5" t="s">
        <v>214</v>
      </c>
      <c r="O754" s="2" t="s">
        <v>11</v>
      </c>
      <c r="P754" s="2" t="s">
        <v>215</v>
      </c>
      <c r="Q754" s="2" t="s">
        <v>265</v>
      </c>
      <c r="R754" s="2" t="s">
        <v>266</v>
      </c>
      <c r="S754" s="2">
        <v>12</v>
      </c>
      <c r="T754" s="2" t="s">
        <v>267</v>
      </c>
      <c r="U754" s="6">
        <v>755.63400000000001</v>
      </c>
      <c r="V754" s="30">
        <f>(VLOOKUP(E754,Table1[#All],4,FALSE)*VLOOKUP(E754,Table1[[#All],[Type TRANSPORT]:[% répartition segment 1]],2,FALSE)+VLOOKUP(E754,Tableau2[#All],4,FALSE)*VLOOKUP(E754,Tableau2[[#All],[Type TRANSPORT]:[% répartition segment 2]],2,FALSE))*U754*C754/1000</f>
        <v>5.8256207737199999</v>
      </c>
    </row>
    <row r="755" spans="1:22" x14ac:dyDescent="0.3">
      <c r="A755" s="2">
        <v>1484869</v>
      </c>
      <c r="B755" s="12">
        <f>+VLOOKUP(Indicateur[[#This Row],[Numero OT]],[1]Raw_data!$D:$E,2,FALSE)</f>
        <v>44648</v>
      </c>
      <c r="C755" s="2">
        <v>41</v>
      </c>
      <c r="D755" s="2">
        <f t="shared" si="11"/>
        <v>4.1000000000000002E-2</v>
      </c>
      <c r="E755" s="2" t="s">
        <v>6</v>
      </c>
      <c r="F755" s="3">
        <f>+VLOOKUP(E755,Table1[#All],4,FALSE)</f>
        <v>0.16</v>
      </c>
      <c r="G755" s="3">
        <f>+VLOOKUP(E755,Tableau2[#All],4,FALSE)</f>
        <v>6.7400000000000002E-2</v>
      </c>
      <c r="H755" s="4">
        <f>VLOOKUP(E755,Table1[[#All],[Type TRANSPORT]:[% répartition segment 1]],2,FALSE)</f>
        <v>0.3</v>
      </c>
      <c r="I755" s="4">
        <f>VLOOKUP(E755,Tableau2[[#All],[Type TRANSPORT]:[% répartition segment 2]],2,FALSE)</f>
        <v>0.7</v>
      </c>
      <c r="J755" s="20">
        <f>Indicateur[[#This Row],[% rep S1]]*Indicateur[[#This Row],[Taux segement 1]]*Indicateur[[#This Row],[Poids T]]*Indicateur[[#This Row],[Distance en KM]]</f>
        <v>1.4071357440000001</v>
      </c>
      <c r="K755" s="20">
        <f>+Indicateur[[#This Row],[% rep S2]]*Indicateur[[#This Row],[Taux Segement 2]]*Indicateur[[#This Row],[Poids T]]*Indicateur[[#This Row],[Distance en KM]]</f>
        <v>1.3830971750400001</v>
      </c>
      <c r="L755" s="20">
        <f>+Indicateur[[#This Row],[Bilan CO2 S2]]+Indicateur[[#This Row],[Bilan CO2 S1]]</f>
        <v>2.7902329190400001</v>
      </c>
      <c r="M755" s="21">
        <v>173</v>
      </c>
      <c r="N755" s="5" t="s">
        <v>214</v>
      </c>
      <c r="O755" s="2" t="s">
        <v>11</v>
      </c>
      <c r="P755" s="2" t="s">
        <v>215</v>
      </c>
      <c r="Q755" s="2" t="s">
        <v>351</v>
      </c>
      <c r="R755" s="2" t="s">
        <v>39</v>
      </c>
      <c r="S755" s="2">
        <v>13</v>
      </c>
      <c r="T755" s="2" t="s">
        <v>352</v>
      </c>
      <c r="U755" s="6">
        <v>715.00800000000004</v>
      </c>
      <c r="V755" s="30">
        <f>(VLOOKUP(E755,Table1[#All],4,FALSE)*VLOOKUP(E755,Table1[[#All],[Type TRANSPORT]:[% répartition segment 1]],2,FALSE)+VLOOKUP(E755,Tableau2[#All],4,FALSE)*VLOOKUP(E755,Tableau2[[#All],[Type TRANSPORT]:[% répartition segment 2]],2,FALSE))*U755*C755/1000</f>
        <v>2.7902329190400001</v>
      </c>
    </row>
    <row r="756" spans="1:22" x14ac:dyDescent="0.3">
      <c r="A756" s="2">
        <v>1484871</v>
      </c>
      <c r="B756" s="12">
        <f>+VLOOKUP(Indicateur[[#This Row],[Numero OT]],[1]Raw_data!$D:$E,2,FALSE)</f>
        <v>44648</v>
      </c>
      <c r="C756" s="2">
        <v>275</v>
      </c>
      <c r="D756" s="2">
        <f t="shared" si="11"/>
        <v>0.27500000000000002</v>
      </c>
      <c r="E756" s="2" t="s">
        <v>6</v>
      </c>
      <c r="F756" s="3">
        <f>+VLOOKUP(E756,Table1[#All],4,FALSE)</f>
        <v>0.16</v>
      </c>
      <c r="G756" s="3">
        <f>+VLOOKUP(E756,Tableau2[#All],4,FALSE)</f>
        <v>6.7400000000000002E-2</v>
      </c>
      <c r="H756" s="4">
        <f>VLOOKUP(E756,Table1[[#All],[Type TRANSPORT]:[% répartition segment 1]],2,FALSE)</f>
        <v>0.3</v>
      </c>
      <c r="I756" s="4">
        <f>VLOOKUP(E756,Tableau2[[#All],[Type TRANSPORT]:[% répartition segment 2]],2,FALSE)</f>
        <v>0.7</v>
      </c>
      <c r="J756" s="20">
        <f>Indicateur[[#This Row],[% rep S1]]*Indicateur[[#This Row],[Taux segement 1]]*Indicateur[[#This Row],[Poids T]]*Indicateur[[#This Row],[Distance en KM]]</f>
        <v>7.1435760000000004</v>
      </c>
      <c r="K756" s="20">
        <f>+Indicateur[[#This Row],[% rep S2]]*Indicateur[[#This Row],[Taux Segement 2]]*Indicateur[[#This Row],[Poids T]]*Indicateur[[#This Row],[Distance en KM]]</f>
        <v>7.0215399100000004</v>
      </c>
      <c r="L756" s="20">
        <f>+Indicateur[[#This Row],[Bilan CO2 S2]]+Indicateur[[#This Row],[Bilan CO2 S1]]</f>
        <v>14.165115910000001</v>
      </c>
      <c r="M756" s="21">
        <v>225</v>
      </c>
      <c r="N756" s="5" t="s">
        <v>214</v>
      </c>
      <c r="O756" s="2" t="s">
        <v>11</v>
      </c>
      <c r="P756" s="2" t="s">
        <v>215</v>
      </c>
      <c r="Q756" s="2" t="s">
        <v>133</v>
      </c>
      <c r="R756" s="2" t="s">
        <v>36</v>
      </c>
      <c r="S756" s="2">
        <v>20</v>
      </c>
      <c r="T756" s="2" t="s">
        <v>134</v>
      </c>
      <c r="U756" s="6">
        <v>541.17999999999995</v>
      </c>
      <c r="V756" s="30">
        <f>(VLOOKUP(E756,Table1[#All],4,FALSE)*VLOOKUP(E756,Table1[[#All],[Type TRANSPORT]:[% répartition segment 1]],2,FALSE)+VLOOKUP(E756,Tableau2[#All],4,FALSE)*VLOOKUP(E756,Tableau2[[#All],[Type TRANSPORT]:[% répartition segment 2]],2,FALSE))*U756*C756/1000</f>
        <v>14.165115910000001</v>
      </c>
    </row>
    <row r="757" spans="1:22" x14ac:dyDescent="0.3">
      <c r="A757" s="2">
        <v>1484684</v>
      </c>
      <c r="B757" s="12">
        <f>+VLOOKUP(Indicateur[[#This Row],[Numero OT]],[1]Raw_data!$D:$E,2,FALSE)</f>
        <v>44649</v>
      </c>
      <c r="C757" s="2">
        <v>300</v>
      </c>
      <c r="D757" s="2">
        <f t="shared" si="11"/>
        <v>0.3</v>
      </c>
      <c r="E757" s="2" t="s">
        <v>6</v>
      </c>
      <c r="F757" s="3">
        <f>+VLOOKUP(E757,Table1[#All],4,FALSE)</f>
        <v>0.16</v>
      </c>
      <c r="G757" s="3">
        <f>+VLOOKUP(E757,Tableau2[#All],4,FALSE)</f>
        <v>6.7400000000000002E-2</v>
      </c>
      <c r="H757" s="4">
        <f>VLOOKUP(E757,Table1[[#All],[Type TRANSPORT]:[% répartition segment 1]],2,FALSE)</f>
        <v>0.3</v>
      </c>
      <c r="I757" s="4">
        <f>VLOOKUP(E757,Tableau2[[#All],[Type TRANSPORT]:[% répartition segment 2]],2,FALSE)</f>
        <v>0.7</v>
      </c>
      <c r="J757" s="20">
        <f>Indicateur[[#This Row],[% rep S1]]*Indicateur[[#This Row],[Taux segement 1]]*Indicateur[[#This Row],[Poids T]]*Indicateur[[#This Row],[Distance en KM]]</f>
        <v>10.657411199999999</v>
      </c>
      <c r="K757" s="20">
        <f>+Indicateur[[#This Row],[% rep S2]]*Indicateur[[#This Row],[Taux Segement 2]]*Indicateur[[#This Row],[Poids T]]*Indicateur[[#This Row],[Distance en KM]]</f>
        <v>10.475347092</v>
      </c>
      <c r="L757" s="20">
        <f>+Indicateur[[#This Row],[Bilan CO2 S2]]+Indicateur[[#This Row],[Bilan CO2 S1]]</f>
        <v>21.132758291999998</v>
      </c>
      <c r="M757" s="21">
        <v>280</v>
      </c>
      <c r="N757" s="5" t="s">
        <v>7</v>
      </c>
      <c r="O757" s="2" t="s">
        <v>8</v>
      </c>
      <c r="P757" s="2" t="s">
        <v>9</v>
      </c>
      <c r="Q757" s="2" t="s">
        <v>10</v>
      </c>
      <c r="R757" s="2" t="s">
        <v>11</v>
      </c>
      <c r="S757" s="2">
        <v>12</v>
      </c>
      <c r="T757" s="2" t="s">
        <v>12</v>
      </c>
      <c r="U757" s="6">
        <v>740.09799999999996</v>
      </c>
      <c r="V757" s="30">
        <f>(VLOOKUP(E757,Table1[#All],4,FALSE)*VLOOKUP(E757,Table1[[#All],[Type TRANSPORT]:[% répartition segment 1]],2,FALSE)+VLOOKUP(E757,Tableau2[#All],4,FALSE)*VLOOKUP(E757,Tableau2[[#All],[Type TRANSPORT]:[% répartition segment 2]],2,FALSE))*U757*C757/1000</f>
        <v>21.132758291999998</v>
      </c>
    </row>
    <row r="758" spans="1:22" x14ac:dyDescent="0.3">
      <c r="A758" s="2">
        <v>1484747</v>
      </c>
      <c r="B758" s="12">
        <f>+VLOOKUP(Indicateur[[#This Row],[Numero OT]],[1]Raw_data!$D:$E,2,FALSE)</f>
        <v>44649</v>
      </c>
      <c r="C758" s="2">
        <v>450</v>
      </c>
      <c r="D758" s="2">
        <f t="shared" si="11"/>
        <v>0.45</v>
      </c>
      <c r="E758" s="2" t="s">
        <v>19</v>
      </c>
      <c r="F758" s="3">
        <f>+VLOOKUP(E758,Table1[#All],4,FALSE)</f>
        <v>0.16</v>
      </c>
      <c r="G758" s="3">
        <f>+VLOOKUP(E758,Tableau2[#All],4,FALSE)</f>
        <v>6.7400000000000002E-2</v>
      </c>
      <c r="H758" s="4">
        <f>VLOOKUP(E758,Table1[[#All],[Type TRANSPORT]:[% répartition segment 1]],2,FALSE)</f>
        <v>0.3</v>
      </c>
      <c r="I758" s="4">
        <f>VLOOKUP(E758,Tableau2[[#All],[Type TRANSPORT]:[% répartition segment 2]],2,FALSE)</f>
        <v>0.7</v>
      </c>
      <c r="J758" s="20">
        <f>Indicateur[[#This Row],[% rep S1]]*Indicateur[[#This Row],[Taux segement 1]]*Indicateur[[#This Row],[Poids T]]*Indicateur[[#This Row],[Distance en KM]]</f>
        <v>5.7532248000000008</v>
      </c>
      <c r="K758" s="20">
        <f>+Indicateur[[#This Row],[% rep S2]]*Indicateur[[#This Row],[Taux Segement 2]]*Indicateur[[#This Row],[Poids T]]*Indicateur[[#This Row],[Distance en KM]]</f>
        <v>5.6549405430000004</v>
      </c>
      <c r="L758" s="20">
        <f>+Indicateur[[#This Row],[Bilan CO2 S2]]+Indicateur[[#This Row],[Bilan CO2 S1]]</f>
        <v>11.408165343</v>
      </c>
      <c r="M758" s="21">
        <v>220</v>
      </c>
      <c r="N758" s="5" t="s">
        <v>78</v>
      </c>
      <c r="O758" s="2" t="s">
        <v>27</v>
      </c>
      <c r="P758" s="2" t="s">
        <v>79</v>
      </c>
      <c r="Q758" s="2" t="s">
        <v>10</v>
      </c>
      <c r="R758" s="2" t="s">
        <v>11</v>
      </c>
      <c r="S758" s="2">
        <v>12</v>
      </c>
      <c r="T758" s="2" t="s">
        <v>12</v>
      </c>
      <c r="U758" s="6">
        <v>266.35300000000001</v>
      </c>
      <c r="V758" s="30">
        <f>(VLOOKUP(E758,Table1[#All],4,FALSE)*VLOOKUP(E758,Table1[[#All],[Type TRANSPORT]:[% répartition segment 1]],2,FALSE)+VLOOKUP(E758,Tableau2[#All],4,FALSE)*VLOOKUP(E758,Tableau2[[#All],[Type TRANSPORT]:[% répartition segment 2]],2,FALSE))*U758*C758/1000</f>
        <v>11.408165343</v>
      </c>
    </row>
    <row r="759" spans="1:22" x14ac:dyDescent="0.3">
      <c r="A759" s="2">
        <v>1485338</v>
      </c>
      <c r="B759" s="12">
        <f>+VLOOKUP(Indicateur[[#This Row],[Numero OT]],[1]Raw_data!$D:$E,2,FALSE)</f>
        <v>44649</v>
      </c>
      <c r="C759" s="2">
        <v>261</v>
      </c>
      <c r="D759" s="2">
        <f t="shared" si="11"/>
        <v>0.26100000000000001</v>
      </c>
      <c r="E759" s="2" t="s">
        <v>6</v>
      </c>
      <c r="F759" s="3">
        <f>+VLOOKUP(E759,Table1[#All],4,FALSE)</f>
        <v>0.16</v>
      </c>
      <c r="G759" s="3">
        <f>+VLOOKUP(E759,Tableau2[#All],4,FALSE)</f>
        <v>6.7400000000000002E-2</v>
      </c>
      <c r="H759" s="4">
        <f>VLOOKUP(E759,Table1[[#All],[Type TRANSPORT]:[% répartition segment 1]],2,FALSE)</f>
        <v>0.3</v>
      </c>
      <c r="I759" s="4">
        <f>VLOOKUP(E759,Tableau2[[#All],[Type TRANSPORT]:[% répartition segment 2]],2,FALSE)</f>
        <v>0.7</v>
      </c>
      <c r="J759" s="20">
        <f>Indicateur[[#This Row],[% rep S1]]*Indicateur[[#This Row],[Taux segement 1]]*Indicateur[[#This Row],[Poids T]]*Indicateur[[#This Row],[Distance en KM]]</f>
        <v>3.1169288160000002</v>
      </c>
      <c r="K759" s="20">
        <f>+Indicateur[[#This Row],[% rep S2]]*Indicateur[[#This Row],[Taux Segement 2]]*Indicateur[[#This Row],[Poids T]]*Indicateur[[#This Row],[Distance en KM]]</f>
        <v>3.0636812820600001</v>
      </c>
      <c r="L759" s="20">
        <f>+Indicateur[[#This Row],[Bilan CO2 S2]]+Indicateur[[#This Row],[Bilan CO2 S1]]</f>
        <v>6.1806100980600007</v>
      </c>
      <c r="M759" s="21">
        <v>140</v>
      </c>
      <c r="N759" s="5" t="s">
        <v>214</v>
      </c>
      <c r="O759" s="2" t="s">
        <v>11</v>
      </c>
      <c r="P759" s="2" t="s">
        <v>215</v>
      </c>
      <c r="Q759" s="2" t="s">
        <v>148</v>
      </c>
      <c r="R759" s="2" t="s">
        <v>126</v>
      </c>
      <c r="S759" s="2">
        <v>12</v>
      </c>
      <c r="T759" s="2" t="s">
        <v>149</v>
      </c>
      <c r="U759" s="6">
        <v>248.797</v>
      </c>
      <c r="V759" s="30">
        <f>(VLOOKUP(E759,Table1[#All],4,FALSE)*VLOOKUP(E759,Table1[[#All],[Type TRANSPORT]:[% répartition segment 1]],2,FALSE)+VLOOKUP(E759,Tableau2[#All],4,FALSE)*VLOOKUP(E759,Tableau2[[#All],[Type TRANSPORT]:[% répartition segment 2]],2,FALSE))*U759*C759/1000</f>
        <v>6.1806100980599998</v>
      </c>
    </row>
    <row r="760" spans="1:22" x14ac:dyDescent="0.3">
      <c r="A760" s="2">
        <v>1485337</v>
      </c>
      <c r="B760" s="12">
        <f>+VLOOKUP(Indicateur[[#This Row],[Numero OT]],[1]Raw_data!$D:$E,2,FALSE)</f>
        <v>44649</v>
      </c>
      <c r="C760" s="2">
        <v>864</v>
      </c>
      <c r="D760" s="2">
        <f t="shared" si="11"/>
        <v>0.86399999999999999</v>
      </c>
      <c r="E760" s="2" t="s">
        <v>6</v>
      </c>
      <c r="F760" s="3">
        <f>+VLOOKUP(E760,Table1[#All],4,FALSE)</f>
        <v>0.16</v>
      </c>
      <c r="G760" s="3">
        <f>+VLOOKUP(E760,Tableau2[#All],4,FALSE)</f>
        <v>6.7400000000000002E-2</v>
      </c>
      <c r="H760" s="4">
        <f>VLOOKUP(E760,Table1[[#All],[Type TRANSPORT]:[% répartition segment 1]],2,FALSE)</f>
        <v>0.3</v>
      </c>
      <c r="I760" s="4">
        <f>VLOOKUP(E760,Tableau2[[#All],[Type TRANSPORT]:[% répartition segment 2]],2,FALSE)</f>
        <v>0.7</v>
      </c>
      <c r="J760" s="20">
        <f>Indicateur[[#This Row],[% rep S1]]*Indicateur[[#This Row],[Taux segement 1]]*Indicateur[[#This Row],[Poids T]]*Indicateur[[#This Row],[Distance en KM]]</f>
        <v>11.038436352</v>
      </c>
      <c r="K760" s="20">
        <f>+Indicateur[[#This Row],[% rep S2]]*Indicateur[[#This Row],[Taux Segement 2]]*Indicateur[[#This Row],[Poids T]]*Indicateur[[#This Row],[Distance en KM]]</f>
        <v>10.849863064319999</v>
      </c>
      <c r="L760" s="20">
        <f>+Indicateur[[#This Row],[Bilan CO2 S2]]+Indicateur[[#This Row],[Bilan CO2 S1]]</f>
        <v>21.888299416319999</v>
      </c>
      <c r="M760" s="21">
        <v>405</v>
      </c>
      <c r="N760" s="5" t="s">
        <v>214</v>
      </c>
      <c r="O760" s="2" t="s">
        <v>11</v>
      </c>
      <c r="P760" s="2" t="s">
        <v>215</v>
      </c>
      <c r="Q760" s="2" t="s">
        <v>26</v>
      </c>
      <c r="R760" s="2" t="s">
        <v>27</v>
      </c>
      <c r="S760" s="2">
        <v>12</v>
      </c>
      <c r="T760" s="2" t="s">
        <v>28</v>
      </c>
      <c r="U760" s="6">
        <v>266.166</v>
      </c>
      <c r="V760" s="30">
        <f>(VLOOKUP(E760,Table1[#All],4,FALSE)*VLOOKUP(E760,Table1[[#All],[Type TRANSPORT]:[% répartition segment 1]],2,FALSE)+VLOOKUP(E760,Tableau2[#All],4,FALSE)*VLOOKUP(E760,Tableau2[[#All],[Type TRANSPORT]:[% répartition segment 2]],2,FALSE))*U760*C760/1000</f>
        <v>21.888299416319999</v>
      </c>
    </row>
    <row r="761" spans="1:22" x14ac:dyDescent="0.3">
      <c r="A761" s="2">
        <v>1485340</v>
      </c>
      <c r="B761" s="12">
        <f>+VLOOKUP(Indicateur[[#This Row],[Numero OT]],[1]Raw_data!$D:$E,2,FALSE)</f>
        <v>44649</v>
      </c>
      <c r="C761" s="2">
        <v>200</v>
      </c>
      <c r="D761" s="2">
        <f t="shared" si="11"/>
        <v>0.2</v>
      </c>
      <c r="E761" s="2" t="s">
        <v>13</v>
      </c>
      <c r="F761" s="3">
        <f>+VLOOKUP(E761,Table1[#All],4,FALSE)</f>
        <v>0.24099999999999999</v>
      </c>
      <c r="G761" s="3">
        <v>0.24099999999999999</v>
      </c>
      <c r="H761" s="4">
        <f>VLOOKUP(E761,Table1[[#All],[Type TRANSPORT]:[% répartition segment 1]],2,FALSE)</f>
        <v>1</v>
      </c>
      <c r="I761" s="4">
        <f>VLOOKUP(E761,Tableau2[[#All],[Type TRANSPORT]:[% répartition segment 2]],2,FALSE)</f>
        <v>0</v>
      </c>
      <c r="J761" s="20">
        <f>Indicateur[[#This Row],[% rep S1]]*Indicateur[[#This Row],[Taux segement 1]]*Indicateur[[#This Row],[Poids T]]*Indicateur[[#This Row],[Distance en KM]]</f>
        <v>1.1150106</v>
      </c>
      <c r="K761" s="20">
        <f>+Indicateur[[#This Row],[% rep S2]]*Indicateur[[#This Row],[Taux Segement 2]]*Indicateur[[#This Row],[Poids T]]*Indicateur[[#This Row],[Distance en KM]]</f>
        <v>0</v>
      </c>
      <c r="L761" s="20">
        <f>+Indicateur[[#This Row],[Bilan CO2 S2]]+Indicateur[[#This Row],[Bilan CO2 S1]]</f>
        <v>1.1150106</v>
      </c>
      <c r="M761" s="21">
        <v>80</v>
      </c>
      <c r="N761" s="5" t="s">
        <v>214</v>
      </c>
      <c r="O761" s="2" t="s">
        <v>11</v>
      </c>
      <c r="P761" s="2" t="s">
        <v>215</v>
      </c>
      <c r="Q761" s="2" t="s">
        <v>359</v>
      </c>
      <c r="R761" s="2" t="s">
        <v>360</v>
      </c>
      <c r="S761" s="2">
        <v>10</v>
      </c>
      <c r="T761" s="2" t="s">
        <v>361</v>
      </c>
      <c r="U761" s="6">
        <v>23.132999999999999</v>
      </c>
      <c r="V761" s="30">
        <f>(VLOOKUP(E761,Table1[#All],4,FALSE)*VLOOKUP(E761,Table1[[#All],[Type TRANSPORT]:[% répartition segment 1]],2,FALSE)+VLOOKUP(E761,Tableau2[#All],4,FALSE)*VLOOKUP(E761,Tableau2[[#All],[Type TRANSPORT]:[% répartition segment 2]],2,FALSE))*U761*C761/1000</f>
        <v>1.1150105999999997</v>
      </c>
    </row>
    <row r="762" spans="1:22" x14ac:dyDescent="0.3">
      <c r="A762" s="2">
        <v>1485503</v>
      </c>
      <c r="B762" s="12">
        <f>+VLOOKUP(Indicateur[[#This Row],[Numero OT]],[1]Raw_data!$D:$E,2,FALSE)</f>
        <v>44650</v>
      </c>
      <c r="C762" s="2">
        <v>100</v>
      </c>
      <c r="D762" s="2">
        <f t="shared" si="11"/>
        <v>0.1</v>
      </c>
      <c r="E762" s="2" t="s">
        <v>19</v>
      </c>
      <c r="F762" s="3">
        <f>+VLOOKUP(E762,Table1[#All],4,FALSE)</f>
        <v>0.16</v>
      </c>
      <c r="G762" s="3">
        <f>+VLOOKUP(E762,Tableau2[#All],4,FALSE)</f>
        <v>6.7400000000000002E-2</v>
      </c>
      <c r="H762" s="4">
        <f>VLOOKUP(E762,Table1[[#All],[Type TRANSPORT]:[% répartition segment 1]],2,FALSE)</f>
        <v>0.3</v>
      </c>
      <c r="I762" s="4">
        <f>VLOOKUP(E762,Tableau2[[#All],[Type TRANSPORT]:[% répartition segment 2]],2,FALSE)</f>
        <v>0.7</v>
      </c>
      <c r="J762" s="20">
        <f>Indicateur[[#This Row],[% rep S1]]*Indicateur[[#This Row],[Taux segement 1]]*Indicateur[[#This Row],[Poids T]]*Indicateur[[#This Row],[Distance en KM]]</f>
        <v>2.1891216000000004</v>
      </c>
      <c r="K762" s="20">
        <f>+Indicateur[[#This Row],[% rep S2]]*Indicateur[[#This Row],[Taux Segement 2]]*Indicateur[[#This Row],[Poids T]]*Indicateur[[#This Row],[Distance en KM]]</f>
        <v>2.1517241060000001</v>
      </c>
      <c r="L762" s="20">
        <f>+Indicateur[[#This Row],[Bilan CO2 S2]]+Indicateur[[#This Row],[Bilan CO2 S1]]</f>
        <v>4.3408457060000005</v>
      </c>
      <c r="M762" s="21">
        <v>145</v>
      </c>
      <c r="N762" s="5" t="s">
        <v>20</v>
      </c>
      <c r="O762" s="2" t="s">
        <v>21</v>
      </c>
      <c r="P762" s="2" t="s">
        <v>22</v>
      </c>
      <c r="Q762" s="2" t="s">
        <v>10</v>
      </c>
      <c r="R762" s="2" t="s">
        <v>11</v>
      </c>
      <c r="S762" s="2">
        <v>12</v>
      </c>
      <c r="T762" s="2" t="s">
        <v>12</v>
      </c>
      <c r="U762" s="6">
        <v>456.06700000000001</v>
      </c>
      <c r="V762" s="30">
        <f>(VLOOKUP(E762,Table1[#All],4,FALSE)*VLOOKUP(E762,Table1[[#All],[Type TRANSPORT]:[% répartition segment 1]],2,FALSE)+VLOOKUP(E762,Tableau2[#All],4,FALSE)*VLOOKUP(E762,Tableau2[[#All],[Type TRANSPORT]:[% répartition segment 2]],2,FALSE))*U762*C762/1000</f>
        <v>4.3408457059999996</v>
      </c>
    </row>
    <row r="763" spans="1:22" x14ac:dyDescent="0.3">
      <c r="A763" s="2">
        <v>1485205</v>
      </c>
      <c r="B763" s="12">
        <f>+VLOOKUP(Indicateur[[#This Row],[Numero OT]],[1]Raw_data!$D:$E,2,FALSE)</f>
        <v>44650</v>
      </c>
      <c r="C763" s="2">
        <v>200</v>
      </c>
      <c r="D763" s="2">
        <f t="shared" si="11"/>
        <v>0.2</v>
      </c>
      <c r="E763" s="2" t="s">
        <v>19</v>
      </c>
      <c r="F763" s="3">
        <f>+VLOOKUP(E763,Table1[#All],4,FALSE)</f>
        <v>0.16</v>
      </c>
      <c r="G763" s="3">
        <f>+VLOOKUP(E763,Tableau2[#All],4,FALSE)</f>
        <v>6.7400000000000002E-2</v>
      </c>
      <c r="H763" s="4">
        <f>VLOOKUP(E763,Table1[[#All],[Type TRANSPORT]:[% répartition segment 1]],2,FALSE)</f>
        <v>0.3</v>
      </c>
      <c r="I763" s="4">
        <f>VLOOKUP(E763,Tableau2[[#All],[Type TRANSPORT]:[% répartition segment 2]],2,FALSE)</f>
        <v>0.7</v>
      </c>
      <c r="J763" s="20">
        <f>Indicateur[[#This Row],[% rep S1]]*Indicateur[[#This Row],[Taux segement 1]]*Indicateur[[#This Row],[Poids T]]*Indicateur[[#This Row],[Distance en KM]]</f>
        <v>2.6701920000000001</v>
      </c>
      <c r="K763" s="20">
        <f>+Indicateur[[#This Row],[% rep S2]]*Indicateur[[#This Row],[Taux Segement 2]]*Indicateur[[#This Row],[Poids T]]*Indicateur[[#This Row],[Distance en KM]]</f>
        <v>2.6245762199999998</v>
      </c>
      <c r="L763" s="20">
        <f>+Indicateur[[#This Row],[Bilan CO2 S2]]+Indicateur[[#This Row],[Bilan CO2 S1]]</f>
        <v>5.2947682199999999</v>
      </c>
      <c r="M763" s="21">
        <v>188</v>
      </c>
      <c r="N763" s="5" t="s">
        <v>23</v>
      </c>
      <c r="O763" s="2" t="s">
        <v>24</v>
      </c>
      <c r="P763" s="2" t="s">
        <v>25</v>
      </c>
      <c r="Q763" s="2" t="s">
        <v>10</v>
      </c>
      <c r="R763" s="2" t="s">
        <v>11</v>
      </c>
      <c r="S763" s="2">
        <v>12</v>
      </c>
      <c r="T763" s="2" t="s">
        <v>12</v>
      </c>
      <c r="U763" s="6">
        <v>278.14499999999998</v>
      </c>
      <c r="V763" s="30">
        <f>(VLOOKUP(E763,Table1[#All],4,FALSE)*VLOOKUP(E763,Table1[[#All],[Type TRANSPORT]:[% répartition segment 1]],2,FALSE)+VLOOKUP(E763,Tableau2[#All],4,FALSE)*VLOOKUP(E763,Tableau2[[#All],[Type TRANSPORT]:[% répartition segment 2]],2,FALSE))*U763*C763/1000</f>
        <v>5.2947682199999999</v>
      </c>
    </row>
    <row r="764" spans="1:22" x14ac:dyDescent="0.3">
      <c r="A764" s="2">
        <v>1484546</v>
      </c>
      <c r="B764" s="12">
        <f>+VLOOKUP(Indicateur[[#This Row],[Numero OT]],[1]Raw_data!$D:$E,2,FALSE)</f>
        <v>44650</v>
      </c>
      <c r="C764" s="2">
        <v>250</v>
      </c>
      <c r="D764" s="2">
        <f t="shared" si="11"/>
        <v>0.25</v>
      </c>
      <c r="E764" s="2" t="s">
        <v>19</v>
      </c>
      <c r="F764" s="3">
        <f>+VLOOKUP(E764,Table1[#All],4,FALSE)</f>
        <v>0.16</v>
      </c>
      <c r="G764" s="3">
        <f>+VLOOKUP(E764,Tableau2[#All],4,FALSE)</f>
        <v>6.7400000000000002E-2</v>
      </c>
      <c r="H764" s="4">
        <f>VLOOKUP(E764,Table1[[#All],[Type TRANSPORT]:[% répartition segment 1]],2,FALSE)</f>
        <v>0.3</v>
      </c>
      <c r="I764" s="4">
        <f>VLOOKUP(E764,Tableau2[[#All],[Type TRANSPORT]:[% répartition segment 2]],2,FALSE)</f>
        <v>0.7</v>
      </c>
      <c r="J764" s="20">
        <f>Indicateur[[#This Row],[% rep S1]]*Indicateur[[#This Row],[Taux segement 1]]*Indicateur[[#This Row],[Poids T]]*Indicateur[[#This Row],[Distance en KM]]</f>
        <v>9.2057640000000003</v>
      </c>
      <c r="K764" s="20">
        <f>+Indicateur[[#This Row],[% rep S2]]*Indicateur[[#This Row],[Taux Segement 2]]*Indicateur[[#This Row],[Poids T]]*Indicateur[[#This Row],[Distance en KM]]</f>
        <v>9.0484988650000009</v>
      </c>
      <c r="L764" s="20">
        <f>+Indicateur[[#This Row],[Bilan CO2 S2]]+Indicateur[[#This Row],[Bilan CO2 S1]]</f>
        <v>18.254262865000001</v>
      </c>
      <c r="M764" s="21">
        <v>250</v>
      </c>
      <c r="N764" s="5" t="s">
        <v>170</v>
      </c>
      <c r="O764" s="2" t="s">
        <v>160</v>
      </c>
      <c r="P764" s="2" t="s">
        <v>171</v>
      </c>
      <c r="Q764" s="2" t="s">
        <v>10</v>
      </c>
      <c r="R764" s="2" t="s">
        <v>11</v>
      </c>
      <c r="S764" s="2">
        <v>12</v>
      </c>
      <c r="T764" s="2" t="s">
        <v>12</v>
      </c>
      <c r="U764" s="6">
        <v>767.14700000000005</v>
      </c>
      <c r="V764" s="30">
        <f>(VLOOKUP(E764,Table1[#All],4,FALSE)*VLOOKUP(E764,Table1[[#All],[Type TRANSPORT]:[% répartition segment 1]],2,FALSE)+VLOOKUP(E764,Tableau2[#All],4,FALSE)*VLOOKUP(E764,Tableau2[[#All],[Type TRANSPORT]:[% répartition segment 2]],2,FALSE))*U764*C764/1000</f>
        <v>18.254262865000001</v>
      </c>
    </row>
    <row r="765" spans="1:22" x14ac:dyDescent="0.3">
      <c r="A765" s="2">
        <v>1486103</v>
      </c>
      <c r="B765" s="12">
        <f>+VLOOKUP(Indicateur[[#This Row],[Numero OT]],[1]Raw_data!$D:$E,2,FALSE)</f>
        <v>44650</v>
      </c>
      <c r="C765" s="2">
        <v>250</v>
      </c>
      <c r="D765" s="2">
        <f t="shared" si="11"/>
        <v>0.25</v>
      </c>
      <c r="E765" s="2" t="s">
        <v>19</v>
      </c>
      <c r="F765" s="3">
        <f>+VLOOKUP(E765,Table1[#All],4,FALSE)</f>
        <v>0.16</v>
      </c>
      <c r="G765" s="3">
        <f>+VLOOKUP(E765,Tableau2[#All],4,FALSE)</f>
        <v>6.7400000000000002E-2</v>
      </c>
      <c r="H765" s="4">
        <f>VLOOKUP(E765,Table1[[#All],[Type TRANSPORT]:[% répartition segment 1]],2,FALSE)</f>
        <v>0.3</v>
      </c>
      <c r="I765" s="4">
        <f>VLOOKUP(E765,Tableau2[[#All],[Type TRANSPORT]:[% répartition segment 2]],2,FALSE)</f>
        <v>0.7</v>
      </c>
      <c r="J765" s="20">
        <f>Indicateur[[#This Row],[% rep S1]]*Indicateur[[#This Row],[Taux segement 1]]*Indicateur[[#This Row],[Poids T]]*Indicateur[[#This Row],[Distance en KM]]</f>
        <v>0.64771199999999995</v>
      </c>
      <c r="K765" s="20">
        <f>+Indicateur[[#This Row],[% rep S2]]*Indicateur[[#This Row],[Taux Segement 2]]*Indicateur[[#This Row],[Poids T]]*Indicateur[[#This Row],[Distance en KM]]</f>
        <v>0.63664692000000001</v>
      </c>
      <c r="L765" s="20">
        <f>+Indicateur[[#This Row],[Bilan CO2 S2]]+Indicateur[[#This Row],[Bilan CO2 S1]]</f>
        <v>1.2843589199999998</v>
      </c>
      <c r="M765" s="21">
        <v>80</v>
      </c>
      <c r="N765" s="5" t="s">
        <v>214</v>
      </c>
      <c r="O765" s="2" t="s">
        <v>11</v>
      </c>
      <c r="P765" s="2" t="s">
        <v>215</v>
      </c>
      <c r="Q765" s="2" t="s">
        <v>92</v>
      </c>
      <c r="R765" s="2" t="s">
        <v>93</v>
      </c>
      <c r="S765" s="2">
        <v>17</v>
      </c>
      <c r="T765" s="2" t="s">
        <v>94</v>
      </c>
      <c r="U765" s="6">
        <v>53.975999999999999</v>
      </c>
      <c r="V765" s="30">
        <f>(VLOOKUP(E765,Table1[#All],4,FALSE)*VLOOKUP(E765,Table1[[#All],[Type TRANSPORT]:[% répartition segment 1]],2,FALSE)+VLOOKUP(E765,Tableau2[#All],4,FALSE)*VLOOKUP(E765,Tableau2[[#All],[Type TRANSPORT]:[% répartition segment 2]],2,FALSE))*U765*C765/1000</f>
        <v>1.2843589200000001</v>
      </c>
    </row>
    <row r="766" spans="1:22" x14ac:dyDescent="0.3">
      <c r="A766" s="2">
        <v>1485666</v>
      </c>
      <c r="B766" s="12">
        <f>+VLOOKUP(Indicateur[[#This Row],[Numero OT]],[1]Raw_data!$D:$E,2,FALSE)</f>
        <v>44650</v>
      </c>
      <c r="C766" s="2">
        <v>45</v>
      </c>
      <c r="D766" s="2">
        <f t="shared" si="11"/>
        <v>4.4999999999999998E-2</v>
      </c>
      <c r="E766" s="2" t="s">
        <v>6</v>
      </c>
      <c r="F766" s="3">
        <f>+VLOOKUP(E766,Table1[#All],4,FALSE)</f>
        <v>0.16</v>
      </c>
      <c r="G766" s="3">
        <f>+VLOOKUP(E766,Tableau2[#All],4,FALSE)</f>
        <v>6.7400000000000002E-2</v>
      </c>
      <c r="H766" s="4">
        <f>VLOOKUP(E766,Table1[[#All],[Type TRANSPORT]:[% répartition segment 1]],2,FALSE)</f>
        <v>0.3</v>
      </c>
      <c r="I766" s="4">
        <f>VLOOKUP(E766,Tableau2[[#All],[Type TRANSPORT]:[% répartition segment 2]],2,FALSE)</f>
        <v>0.7</v>
      </c>
      <c r="J766" s="20">
        <f>Indicateur[[#This Row],[% rep S1]]*Indicateur[[#This Row],[Taux segement 1]]*Indicateur[[#This Row],[Poids T]]*Indicateur[[#This Row],[Distance en KM]]</f>
        <v>0.54901800000000001</v>
      </c>
      <c r="K766" s="20">
        <f>+Indicateur[[#This Row],[% rep S2]]*Indicateur[[#This Row],[Taux Segement 2]]*Indicateur[[#This Row],[Poids T]]*Indicateur[[#This Row],[Distance en KM]]</f>
        <v>0.5396389425</v>
      </c>
      <c r="L766" s="20">
        <f>+Indicateur[[#This Row],[Bilan CO2 S2]]+Indicateur[[#This Row],[Bilan CO2 S1]]</f>
        <v>1.0886569425000001</v>
      </c>
      <c r="M766" s="21">
        <v>100</v>
      </c>
      <c r="N766" s="5" t="s">
        <v>214</v>
      </c>
      <c r="O766" s="2" t="s">
        <v>11</v>
      </c>
      <c r="P766" s="2" t="s">
        <v>215</v>
      </c>
      <c r="Q766" s="2" t="s">
        <v>245</v>
      </c>
      <c r="R766" s="2" t="s">
        <v>123</v>
      </c>
      <c r="S766" s="2">
        <v>10</v>
      </c>
      <c r="T766" s="2" t="s">
        <v>246</v>
      </c>
      <c r="U766" s="6">
        <v>254.17500000000001</v>
      </c>
      <c r="V766" s="30">
        <f>(VLOOKUP(E766,Table1[#All],4,FALSE)*VLOOKUP(E766,Table1[[#All],[Type TRANSPORT]:[% répartition segment 1]],2,FALSE)+VLOOKUP(E766,Tableau2[#All],4,FALSE)*VLOOKUP(E766,Tableau2[[#All],[Type TRANSPORT]:[% répartition segment 2]],2,FALSE))*U766*C766/1000</f>
        <v>1.0886569425000001</v>
      </c>
    </row>
    <row r="767" spans="1:22" x14ac:dyDescent="0.3">
      <c r="A767" s="2">
        <v>1485667</v>
      </c>
      <c r="B767" s="12">
        <f>+VLOOKUP(Indicateur[[#This Row],[Numero OT]],[1]Raw_data!$D:$E,2,FALSE)</f>
        <v>44650</v>
      </c>
      <c r="C767" s="2">
        <v>45</v>
      </c>
      <c r="D767" s="2">
        <f t="shared" si="11"/>
        <v>4.4999999999999998E-2</v>
      </c>
      <c r="E767" s="2" t="s">
        <v>6</v>
      </c>
      <c r="F767" s="3">
        <f>+VLOOKUP(E767,Table1[#All],4,FALSE)</f>
        <v>0.16</v>
      </c>
      <c r="G767" s="3">
        <f>+VLOOKUP(E767,Tableau2[#All],4,FALSE)</f>
        <v>6.7400000000000002E-2</v>
      </c>
      <c r="H767" s="4">
        <f>VLOOKUP(E767,Table1[[#All],[Type TRANSPORT]:[% répartition segment 1]],2,FALSE)</f>
        <v>0.3</v>
      </c>
      <c r="I767" s="4">
        <f>VLOOKUP(E767,Tableau2[[#All],[Type TRANSPORT]:[% répartition segment 2]],2,FALSE)</f>
        <v>0.7</v>
      </c>
      <c r="J767" s="20">
        <f>Indicateur[[#This Row],[% rep S1]]*Indicateur[[#This Row],[Taux segement 1]]*Indicateur[[#This Row],[Poids T]]*Indicateur[[#This Row],[Distance en KM]]</f>
        <v>0.57357720000000001</v>
      </c>
      <c r="K767" s="20">
        <f>+Indicateur[[#This Row],[% rep S2]]*Indicateur[[#This Row],[Taux Segement 2]]*Indicateur[[#This Row],[Poids T]]*Indicateur[[#This Row],[Distance en KM]]</f>
        <v>0.56377858949999993</v>
      </c>
      <c r="L767" s="20">
        <f>+Indicateur[[#This Row],[Bilan CO2 S2]]+Indicateur[[#This Row],[Bilan CO2 S1]]</f>
        <v>1.1373557894999999</v>
      </c>
      <c r="M767" s="21">
        <v>100</v>
      </c>
      <c r="N767" s="5" t="s">
        <v>214</v>
      </c>
      <c r="O767" s="2" t="s">
        <v>11</v>
      </c>
      <c r="P767" s="2" t="s">
        <v>215</v>
      </c>
      <c r="Q767" s="2" t="s">
        <v>224</v>
      </c>
      <c r="R767" s="2" t="s">
        <v>111</v>
      </c>
      <c r="S767" s="2">
        <v>14</v>
      </c>
      <c r="T767" s="2" t="s">
        <v>225</v>
      </c>
      <c r="U767" s="6">
        <v>265.54500000000002</v>
      </c>
      <c r="V767" s="30">
        <f>(VLOOKUP(E767,Table1[#All],4,FALSE)*VLOOKUP(E767,Table1[[#All],[Type TRANSPORT]:[% répartition segment 1]],2,FALSE)+VLOOKUP(E767,Tableau2[#All],4,FALSE)*VLOOKUP(E767,Tableau2[[#All],[Type TRANSPORT]:[% répartition segment 2]],2,FALSE))*U767*C767/1000</f>
        <v>1.1373557895000002</v>
      </c>
    </row>
    <row r="768" spans="1:22" x14ac:dyDescent="0.3">
      <c r="A768" s="2">
        <v>1485665</v>
      </c>
      <c r="B768" s="12">
        <f>+VLOOKUP(Indicateur[[#This Row],[Numero OT]],[1]Raw_data!$D:$E,2,FALSE)</f>
        <v>44650</v>
      </c>
      <c r="C768" s="2">
        <v>47</v>
      </c>
      <c r="D768" s="2">
        <f t="shared" si="11"/>
        <v>4.7E-2</v>
      </c>
      <c r="E768" s="2" t="s">
        <v>6</v>
      </c>
      <c r="F768" s="3">
        <f>+VLOOKUP(E768,Table1[#All],4,FALSE)</f>
        <v>0.16</v>
      </c>
      <c r="G768" s="3">
        <f>+VLOOKUP(E768,Tableau2[#All],4,FALSE)</f>
        <v>6.7400000000000002E-2</v>
      </c>
      <c r="H768" s="4">
        <f>VLOOKUP(E768,Table1[[#All],[Type TRANSPORT]:[% répartition segment 1]],2,FALSE)</f>
        <v>0.3</v>
      </c>
      <c r="I768" s="4">
        <f>VLOOKUP(E768,Tableau2[[#All],[Type TRANSPORT]:[% répartition segment 2]],2,FALSE)</f>
        <v>0.7</v>
      </c>
      <c r="J768" s="20">
        <f>Indicateur[[#This Row],[% rep S1]]*Indicateur[[#This Row],[Taux segement 1]]*Indicateur[[#This Row],[Poids T]]*Indicateur[[#This Row],[Distance en KM]]</f>
        <v>0.87992121600000006</v>
      </c>
      <c r="K768" s="20">
        <f>+Indicateur[[#This Row],[% rep S2]]*Indicateur[[#This Row],[Taux Segement 2]]*Indicateur[[#This Row],[Poids T]]*Indicateur[[#This Row],[Distance en KM]]</f>
        <v>0.86488922856000006</v>
      </c>
      <c r="L768" s="20">
        <f>+Indicateur[[#This Row],[Bilan CO2 S2]]+Indicateur[[#This Row],[Bilan CO2 S1]]</f>
        <v>1.7448104445600001</v>
      </c>
      <c r="M768" s="21">
        <v>119.1</v>
      </c>
      <c r="N768" s="5" t="s">
        <v>214</v>
      </c>
      <c r="O768" s="2" t="s">
        <v>11</v>
      </c>
      <c r="P768" s="2" t="s">
        <v>215</v>
      </c>
      <c r="Q768" s="2" t="s">
        <v>362</v>
      </c>
      <c r="R768" s="2" t="s">
        <v>203</v>
      </c>
      <c r="S768" s="2">
        <v>12</v>
      </c>
      <c r="T768" s="2" t="s">
        <v>363</v>
      </c>
      <c r="U768" s="6">
        <v>390.036</v>
      </c>
      <c r="V768" s="30">
        <f>(VLOOKUP(E768,Table1[#All],4,FALSE)*VLOOKUP(E768,Table1[[#All],[Type TRANSPORT]:[% répartition segment 1]],2,FALSE)+VLOOKUP(E768,Tableau2[#All],4,FALSE)*VLOOKUP(E768,Tableau2[[#All],[Type TRANSPORT]:[% répartition segment 2]],2,FALSE))*U768*C768/1000</f>
        <v>1.7448104445599999</v>
      </c>
    </row>
    <row r="769" spans="1:22" x14ac:dyDescent="0.3">
      <c r="A769" s="2">
        <v>1485668</v>
      </c>
      <c r="B769" s="12">
        <f>+VLOOKUP(Indicateur[[#This Row],[Numero OT]],[1]Raw_data!$D:$E,2,FALSE)</f>
        <v>44650</v>
      </c>
      <c r="C769" s="2">
        <v>90</v>
      </c>
      <c r="D769" s="2">
        <f t="shared" si="11"/>
        <v>0.09</v>
      </c>
      <c r="E769" s="2" t="s">
        <v>6</v>
      </c>
      <c r="F769" s="3">
        <f>+VLOOKUP(E769,Table1[#All],4,FALSE)</f>
        <v>0.16</v>
      </c>
      <c r="G769" s="3">
        <f>+VLOOKUP(E769,Tableau2[#All],4,FALSE)</f>
        <v>6.7400000000000002E-2</v>
      </c>
      <c r="H769" s="4">
        <f>VLOOKUP(E769,Table1[[#All],[Type TRANSPORT]:[% répartition segment 1]],2,FALSE)</f>
        <v>0.3</v>
      </c>
      <c r="I769" s="4">
        <f>VLOOKUP(E769,Tableau2[[#All],[Type TRANSPORT]:[% répartition segment 2]],2,FALSE)</f>
        <v>0.7</v>
      </c>
      <c r="J769" s="20">
        <f>Indicateur[[#This Row],[% rep S1]]*Indicateur[[#This Row],[Taux segement 1]]*Indicateur[[#This Row],[Poids T]]*Indicateur[[#This Row],[Distance en KM]]</f>
        <v>1.3684766399999999</v>
      </c>
      <c r="K769" s="20">
        <f>+Indicateur[[#This Row],[% rep S2]]*Indicateur[[#This Row],[Taux Segement 2]]*Indicateur[[#This Row],[Poids T]]*Indicateur[[#This Row],[Distance en KM]]</f>
        <v>1.3450984973999998</v>
      </c>
      <c r="L769" s="20">
        <f>+Indicateur[[#This Row],[Bilan CO2 S2]]+Indicateur[[#This Row],[Bilan CO2 S1]]</f>
        <v>2.7135751373999994</v>
      </c>
      <c r="M769" s="21">
        <v>150</v>
      </c>
      <c r="N769" s="5" t="s">
        <v>214</v>
      </c>
      <c r="O769" s="2" t="s">
        <v>11</v>
      </c>
      <c r="P769" s="2" t="s">
        <v>215</v>
      </c>
      <c r="Q769" s="2" t="s">
        <v>364</v>
      </c>
      <c r="R769" s="2" t="s">
        <v>73</v>
      </c>
      <c r="S769" s="2">
        <v>11</v>
      </c>
      <c r="T769" s="2" t="s">
        <v>365</v>
      </c>
      <c r="U769" s="6">
        <v>316.77699999999999</v>
      </c>
      <c r="V769" s="30">
        <f>(VLOOKUP(E769,Table1[#All],4,FALSE)*VLOOKUP(E769,Table1[[#All],[Type TRANSPORT]:[% répartition segment 1]],2,FALSE)+VLOOKUP(E769,Tableau2[#All],4,FALSE)*VLOOKUP(E769,Tableau2[[#All],[Type TRANSPORT]:[% répartition segment 2]],2,FALSE))*U769*C769/1000</f>
        <v>2.7135751374000003</v>
      </c>
    </row>
    <row r="770" spans="1:22" x14ac:dyDescent="0.3">
      <c r="A770" s="2">
        <v>1485213</v>
      </c>
      <c r="B770" s="12">
        <f>+VLOOKUP(Indicateur[[#This Row],[Numero OT]],[1]Raw_data!$D:$E,2,FALSE)</f>
        <v>44650</v>
      </c>
      <c r="C770" s="2">
        <v>2000</v>
      </c>
      <c r="D770" s="2">
        <f t="shared" ref="D770:D833" si="12">+C770/1000</f>
        <v>2</v>
      </c>
      <c r="E770" s="2" t="s">
        <v>330</v>
      </c>
      <c r="F770" s="3">
        <f>+VLOOKUP(E770,Table1[#All],4,FALSE)</f>
        <v>0.16</v>
      </c>
      <c r="G770" s="3">
        <v>0.16</v>
      </c>
      <c r="H770" s="4">
        <f>VLOOKUP(E770,Table1[[#All],[Type TRANSPORT]:[% répartition segment 1]],2,FALSE)</f>
        <v>1</v>
      </c>
      <c r="I770" s="4">
        <f>VLOOKUP(E770,Tableau2[[#All],[Type TRANSPORT]:[% répartition segment 2]],2,FALSE)</f>
        <v>0</v>
      </c>
      <c r="J770" s="20">
        <f>Indicateur[[#This Row],[% rep S1]]*Indicateur[[#This Row],[Taux segement 1]]*Indicateur[[#This Row],[Poids T]]*Indicateur[[#This Row],[Distance en KM]]</f>
        <v>17.523520000000001</v>
      </c>
      <c r="K770" s="20">
        <f>+Indicateur[[#This Row],[% rep S2]]*Indicateur[[#This Row],[Taux Segement 2]]*Indicateur[[#This Row],[Poids T]]*Indicateur[[#This Row],[Distance en KM]]</f>
        <v>0</v>
      </c>
      <c r="L770" s="20">
        <f>+Indicateur[[#This Row],[Bilan CO2 S2]]+Indicateur[[#This Row],[Bilan CO2 S1]]</f>
        <v>17.523520000000001</v>
      </c>
      <c r="M770" s="21">
        <v>280</v>
      </c>
      <c r="N770" s="5" t="s">
        <v>414</v>
      </c>
      <c r="O770" s="2" t="s">
        <v>93</v>
      </c>
      <c r="P770" s="2" t="s">
        <v>415</v>
      </c>
      <c r="Q770" s="2" t="s">
        <v>10</v>
      </c>
      <c r="R770" s="2" t="s">
        <v>11</v>
      </c>
      <c r="S770" s="2">
        <v>12</v>
      </c>
      <c r="T770" s="2" t="s">
        <v>12</v>
      </c>
      <c r="U770" s="6">
        <v>54.761000000000003</v>
      </c>
      <c r="V770" s="30">
        <f>(VLOOKUP(E770,Table1[#All],4,FALSE)*VLOOKUP(E770,Table1[[#All],[Type TRANSPORT]:[% répartition segment 1]],2,FALSE)+VLOOKUP(E770,Tableau2[#All],4,FALSE)*VLOOKUP(E770,Tableau2[[#All],[Type TRANSPORT]:[% répartition segment 2]],2,FALSE))*U770*C770/1000</f>
        <v>17.523520000000001</v>
      </c>
    </row>
    <row r="771" spans="1:22" x14ac:dyDescent="0.3">
      <c r="A771" s="2">
        <v>1485061</v>
      </c>
      <c r="B771" s="12">
        <f>+VLOOKUP(Indicateur[[#This Row],[Numero OT]],[1]Raw_data!$D:$E,2,FALSE)</f>
        <v>44650</v>
      </c>
      <c r="C771" s="2">
        <v>150</v>
      </c>
      <c r="D771" s="2">
        <f t="shared" si="12"/>
        <v>0.15</v>
      </c>
      <c r="E771" s="2" t="s">
        <v>13</v>
      </c>
      <c r="F771" s="3">
        <f>+VLOOKUP(E771,Table1[#All],4,FALSE)</f>
        <v>0.24099999999999999</v>
      </c>
      <c r="G771" s="3">
        <v>0.24099999999999999</v>
      </c>
      <c r="H771" s="4">
        <f>VLOOKUP(E771,Table1[[#All],[Type TRANSPORT]:[% répartition segment 1]],2,FALSE)</f>
        <v>1</v>
      </c>
      <c r="I771" s="4">
        <f>VLOOKUP(E771,Tableau2[[#All],[Type TRANSPORT]:[% répartition segment 2]],2,FALSE)</f>
        <v>0</v>
      </c>
      <c r="J771" s="20">
        <f>Indicateur[[#This Row],[% rep S1]]*Indicateur[[#This Row],[Taux segement 1]]*Indicateur[[#This Row],[Poids T]]*Indicateur[[#This Row],[Distance en KM]]</f>
        <v>1.2287746499999999</v>
      </c>
      <c r="K771" s="20">
        <f>+Indicateur[[#This Row],[% rep S2]]*Indicateur[[#This Row],[Taux Segement 2]]*Indicateur[[#This Row],[Poids T]]*Indicateur[[#This Row],[Distance en KM]]</f>
        <v>0</v>
      </c>
      <c r="L771" s="20">
        <f>+Indicateur[[#This Row],[Bilan CO2 S2]]+Indicateur[[#This Row],[Bilan CO2 S1]]</f>
        <v>1.2287746499999999</v>
      </c>
      <c r="M771" s="21">
        <v>80</v>
      </c>
      <c r="N771" s="5" t="s">
        <v>422</v>
      </c>
      <c r="O771" s="2" t="s">
        <v>136</v>
      </c>
      <c r="P771" s="2" t="s">
        <v>423</v>
      </c>
      <c r="Q771" s="2" t="s">
        <v>10</v>
      </c>
      <c r="R771" s="2" t="s">
        <v>11</v>
      </c>
      <c r="S771" s="2">
        <v>12</v>
      </c>
      <c r="T771" s="2" t="s">
        <v>12</v>
      </c>
      <c r="U771" s="6">
        <v>33.991</v>
      </c>
      <c r="V771" s="30">
        <f>(VLOOKUP(E771,Table1[#All],4,FALSE)*VLOOKUP(E771,Table1[[#All],[Type TRANSPORT]:[% répartition segment 1]],2,FALSE)+VLOOKUP(E771,Tableau2[#All],4,FALSE)*VLOOKUP(E771,Tableau2[[#All],[Type TRANSPORT]:[% répartition segment 2]],2,FALSE))*U771*C771/1000</f>
        <v>1.2287746500000001</v>
      </c>
    </row>
    <row r="772" spans="1:22" x14ac:dyDescent="0.3">
      <c r="A772" s="2">
        <v>1486022</v>
      </c>
      <c r="B772" s="12">
        <f>+VLOOKUP(Indicateur[[#This Row],[Numero OT]],[1]Raw_data!$D:$E,2,FALSE)</f>
        <v>44651</v>
      </c>
      <c r="C772" s="2">
        <v>200</v>
      </c>
      <c r="D772" s="2">
        <f t="shared" si="12"/>
        <v>0.2</v>
      </c>
      <c r="E772" s="2" t="s">
        <v>6</v>
      </c>
      <c r="F772" s="3">
        <f>+VLOOKUP(E772,Table1[#All],4,FALSE)</f>
        <v>0.16</v>
      </c>
      <c r="G772" s="3">
        <f>+VLOOKUP(E772,Tableau2[#All],4,FALSE)</f>
        <v>6.7400000000000002E-2</v>
      </c>
      <c r="H772" s="4">
        <f>VLOOKUP(E772,Table1[[#All],[Type TRANSPORT]:[% répartition segment 1]],2,FALSE)</f>
        <v>0.3</v>
      </c>
      <c r="I772" s="4">
        <f>VLOOKUP(E772,Tableau2[[#All],[Type TRANSPORT]:[% répartition segment 2]],2,FALSE)</f>
        <v>0.7</v>
      </c>
      <c r="J772" s="20">
        <f>Indicateur[[#This Row],[% rep S1]]*Indicateur[[#This Row],[Taux segement 1]]*Indicateur[[#This Row],[Poids T]]*Indicateur[[#This Row],[Distance en KM]]</f>
        <v>5.1986496000000004</v>
      </c>
      <c r="K772" s="20">
        <f>+Indicateur[[#This Row],[% rep S2]]*Indicateur[[#This Row],[Taux Segement 2]]*Indicateur[[#This Row],[Poids T]]*Indicateur[[#This Row],[Distance en KM]]</f>
        <v>5.1098393359999994</v>
      </c>
      <c r="L772" s="20">
        <f>+Indicateur[[#This Row],[Bilan CO2 S2]]+Indicateur[[#This Row],[Bilan CO2 S1]]</f>
        <v>10.308488936</v>
      </c>
      <c r="M772" s="21">
        <v>239</v>
      </c>
      <c r="N772" s="5" t="s">
        <v>35</v>
      </c>
      <c r="O772" s="2" t="s">
        <v>36</v>
      </c>
      <c r="P772" s="2" t="s">
        <v>37</v>
      </c>
      <c r="Q772" s="2" t="s">
        <v>10</v>
      </c>
      <c r="R772" s="2" t="s">
        <v>11</v>
      </c>
      <c r="S772" s="2">
        <v>12</v>
      </c>
      <c r="T772" s="2" t="s">
        <v>12</v>
      </c>
      <c r="U772" s="6">
        <v>541.52599999999995</v>
      </c>
      <c r="V772" s="30">
        <f>(VLOOKUP(E772,Table1[#All],4,FALSE)*VLOOKUP(E772,Table1[[#All],[Type TRANSPORT]:[% répartition segment 1]],2,FALSE)+VLOOKUP(E772,Tableau2[#All],4,FALSE)*VLOOKUP(E772,Tableau2[[#All],[Type TRANSPORT]:[% répartition segment 2]],2,FALSE))*U772*C772/1000</f>
        <v>10.308488936</v>
      </c>
    </row>
    <row r="773" spans="1:22" x14ac:dyDescent="0.3">
      <c r="A773" s="2">
        <v>1485751</v>
      </c>
      <c r="B773" s="12">
        <f>+VLOOKUP(Indicateur[[#This Row],[Numero OT]],[1]Raw_data!$D:$E,2,FALSE)</f>
        <v>44651</v>
      </c>
      <c r="C773" s="2">
        <v>150</v>
      </c>
      <c r="D773" s="2">
        <f t="shared" si="12"/>
        <v>0.15</v>
      </c>
      <c r="E773" s="2" t="s">
        <v>19</v>
      </c>
      <c r="F773" s="3">
        <f>+VLOOKUP(E773,Table1[#All],4,FALSE)</f>
        <v>0.16</v>
      </c>
      <c r="G773" s="3">
        <f>+VLOOKUP(E773,Tableau2[#All],4,FALSE)</f>
        <v>6.7400000000000002E-2</v>
      </c>
      <c r="H773" s="4">
        <f>VLOOKUP(E773,Table1[[#All],[Type TRANSPORT]:[% répartition segment 1]],2,FALSE)</f>
        <v>0.3</v>
      </c>
      <c r="I773" s="4">
        <f>VLOOKUP(E773,Tableau2[[#All],[Type TRANSPORT]:[% répartition segment 2]],2,FALSE)</f>
        <v>0.7</v>
      </c>
      <c r="J773" s="20">
        <f>Indicateur[[#This Row],[% rep S1]]*Indicateur[[#This Row],[Taux segement 1]]*Indicateur[[#This Row],[Poids T]]*Indicateur[[#This Row],[Distance en KM]]</f>
        <v>1.8020015999999999</v>
      </c>
      <c r="K773" s="20">
        <f>+Indicateur[[#This Row],[% rep S2]]*Indicateur[[#This Row],[Taux Segement 2]]*Indicateur[[#This Row],[Poids T]]*Indicateur[[#This Row],[Distance en KM]]</f>
        <v>1.7712174059999999</v>
      </c>
      <c r="L773" s="20">
        <f>+Indicateur[[#This Row],[Bilan CO2 S2]]+Indicateur[[#This Row],[Bilan CO2 S1]]</f>
        <v>3.5732190059999995</v>
      </c>
      <c r="M773" s="21">
        <v>158</v>
      </c>
      <c r="N773" s="5" t="s">
        <v>125</v>
      </c>
      <c r="O773" s="2" t="s">
        <v>126</v>
      </c>
      <c r="P773" s="2" t="s">
        <v>127</v>
      </c>
      <c r="Q773" s="2" t="s">
        <v>10</v>
      </c>
      <c r="R773" s="2" t="s">
        <v>11</v>
      </c>
      <c r="S773" s="2">
        <v>12</v>
      </c>
      <c r="T773" s="2" t="s">
        <v>12</v>
      </c>
      <c r="U773" s="6">
        <v>250.27799999999999</v>
      </c>
      <c r="V773" s="30">
        <f>(VLOOKUP(E773,Table1[#All],4,FALSE)*VLOOKUP(E773,Table1[[#All],[Type TRANSPORT]:[% répartition segment 1]],2,FALSE)+VLOOKUP(E773,Tableau2[#All],4,FALSE)*VLOOKUP(E773,Tableau2[[#All],[Type TRANSPORT]:[% répartition segment 2]],2,FALSE))*U773*C773/1000</f>
        <v>3.573219006</v>
      </c>
    </row>
    <row r="774" spans="1:22" x14ac:dyDescent="0.3">
      <c r="A774" s="2">
        <v>1485653</v>
      </c>
      <c r="B774" s="12">
        <f>+VLOOKUP(Indicateur[[#This Row],[Numero OT]],[1]Raw_data!$D:$E,2,FALSE)</f>
        <v>44651</v>
      </c>
      <c r="C774" s="2">
        <v>400</v>
      </c>
      <c r="D774" s="2">
        <f t="shared" si="12"/>
        <v>0.4</v>
      </c>
      <c r="E774" s="2" t="s">
        <v>19</v>
      </c>
      <c r="F774" s="3">
        <f>+VLOOKUP(E774,Table1[#All],4,FALSE)</f>
        <v>0.16</v>
      </c>
      <c r="G774" s="3">
        <f>+VLOOKUP(E774,Tableau2[#All],4,FALSE)</f>
        <v>6.7400000000000002E-2</v>
      </c>
      <c r="H774" s="4">
        <f>VLOOKUP(E774,Table1[[#All],[Type TRANSPORT]:[% répartition segment 1]],2,FALSE)</f>
        <v>0.3</v>
      </c>
      <c r="I774" s="4">
        <f>VLOOKUP(E774,Tableau2[[#All],[Type TRANSPORT]:[% répartition segment 2]],2,FALSE)</f>
        <v>0.7</v>
      </c>
      <c r="J774" s="20">
        <f>Indicateur[[#This Row],[% rep S1]]*Indicateur[[#This Row],[Taux segement 1]]*Indicateur[[#This Row],[Poids T]]*Indicateur[[#This Row],[Distance en KM]]</f>
        <v>14.729222400000003</v>
      </c>
      <c r="K774" s="20">
        <f>+Indicateur[[#This Row],[% rep S2]]*Indicateur[[#This Row],[Taux Segement 2]]*Indicateur[[#This Row],[Poids T]]*Indicateur[[#This Row],[Distance en KM]]</f>
        <v>14.477598184000001</v>
      </c>
      <c r="L774" s="20">
        <f>+Indicateur[[#This Row],[Bilan CO2 S2]]+Indicateur[[#This Row],[Bilan CO2 S1]]</f>
        <v>29.206820584000006</v>
      </c>
      <c r="M774" s="21">
        <v>300</v>
      </c>
      <c r="N774" s="5" t="s">
        <v>170</v>
      </c>
      <c r="O774" s="2" t="s">
        <v>160</v>
      </c>
      <c r="P774" s="2" t="s">
        <v>171</v>
      </c>
      <c r="Q774" s="2" t="s">
        <v>10</v>
      </c>
      <c r="R774" s="2" t="s">
        <v>11</v>
      </c>
      <c r="S774" s="2">
        <v>12</v>
      </c>
      <c r="T774" s="2" t="s">
        <v>12</v>
      </c>
      <c r="U774" s="6">
        <v>767.14700000000005</v>
      </c>
      <c r="V774" s="30">
        <f>(VLOOKUP(E774,Table1[#All],4,FALSE)*VLOOKUP(E774,Table1[[#All],[Type TRANSPORT]:[% répartition segment 1]],2,FALSE)+VLOOKUP(E774,Tableau2[#All],4,FALSE)*VLOOKUP(E774,Tableau2[[#All],[Type TRANSPORT]:[% répartition segment 2]],2,FALSE))*U774*C774/1000</f>
        <v>29.206820584000003</v>
      </c>
    </row>
    <row r="775" spans="1:22" x14ac:dyDescent="0.3">
      <c r="A775" s="2">
        <v>1485697</v>
      </c>
      <c r="B775" s="12">
        <f>+VLOOKUP(Indicateur[[#This Row],[Numero OT]],[1]Raw_data!$D:$E,2,FALSE)</f>
        <v>44651</v>
      </c>
      <c r="C775" s="2">
        <v>150</v>
      </c>
      <c r="D775" s="2">
        <f t="shared" si="12"/>
        <v>0.15</v>
      </c>
      <c r="E775" s="2" t="s">
        <v>19</v>
      </c>
      <c r="F775" s="3">
        <f>+VLOOKUP(E775,Table1[#All],4,FALSE)</f>
        <v>0.16</v>
      </c>
      <c r="G775" s="3">
        <f>+VLOOKUP(E775,Tableau2[#All],4,FALSE)</f>
        <v>6.7400000000000002E-2</v>
      </c>
      <c r="H775" s="4">
        <f>VLOOKUP(E775,Table1[[#All],[Type TRANSPORT]:[% répartition segment 1]],2,FALSE)</f>
        <v>0.3</v>
      </c>
      <c r="I775" s="4">
        <f>VLOOKUP(E775,Tableau2[[#All],[Type TRANSPORT]:[% répartition segment 2]],2,FALSE)</f>
        <v>0.7</v>
      </c>
      <c r="J775" s="20">
        <f>Indicateur[[#This Row],[% rep S1]]*Indicateur[[#This Row],[Taux segement 1]]*Indicateur[[#This Row],[Poids T]]*Indicateur[[#This Row],[Distance en KM]]</f>
        <v>3.7186128000000003</v>
      </c>
      <c r="K775" s="20">
        <f>+Indicateur[[#This Row],[% rep S2]]*Indicateur[[#This Row],[Taux Segement 2]]*Indicateur[[#This Row],[Poids T]]*Indicateur[[#This Row],[Distance en KM]]</f>
        <v>3.6550864980000002</v>
      </c>
      <c r="L775" s="20">
        <f>+Indicateur[[#This Row],[Bilan CO2 S2]]+Indicateur[[#This Row],[Bilan CO2 S1]]</f>
        <v>7.373699298</v>
      </c>
      <c r="M775" s="21">
        <v>253</v>
      </c>
      <c r="N775" s="5" t="s">
        <v>175</v>
      </c>
      <c r="O775" s="2" t="s">
        <v>154</v>
      </c>
      <c r="P775" s="2" t="s">
        <v>174</v>
      </c>
      <c r="Q775" s="2" t="s">
        <v>10</v>
      </c>
      <c r="R775" s="2" t="s">
        <v>11</v>
      </c>
      <c r="S775" s="2">
        <v>12</v>
      </c>
      <c r="T775" s="2" t="s">
        <v>12</v>
      </c>
      <c r="U775" s="6">
        <v>516.47400000000005</v>
      </c>
      <c r="V775" s="30">
        <f>(VLOOKUP(E775,Table1[#All],4,FALSE)*VLOOKUP(E775,Table1[[#All],[Type TRANSPORT]:[% répartition segment 1]],2,FALSE)+VLOOKUP(E775,Tableau2[#All],4,FALSE)*VLOOKUP(E775,Tableau2[[#All],[Type TRANSPORT]:[% répartition segment 2]],2,FALSE))*U775*C775/1000</f>
        <v>7.373699298</v>
      </c>
    </row>
    <row r="776" spans="1:22" x14ac:dyDescent="0.3">
      <c r="A776" s="2">
        <v>1486656</v>
      </c>
      <c r="B776" s="12">
        <f>+VLOOKUP(Indicateur[[#This Row],[Numero OT]],[1]Raw_data!$D:$E,2,FALSE)</f>
        <v>44651</v>
      </c>
      <c r="C776" s="2">
        <v>103</v>
      </c>
      <c r="D776" s="2">
        <f t="shared" si="12"/>
        <v>0.10299999999999999</v>
      </c>
      <c r="E776" s="2" t="s">
        <v>6</v>
      </c>
      <c r="F776" s="3">
        <f>+VLOOKUP(E776,Table1[#All],4,FALSE)</f>
        <v>0.16</v>
      </c>
      <c r="G776" s="3">
        <f>+VLOOKUP(E776,Tableau2[#All],4,FALSE)</f>
        <v>6.7400000000000002E-2</v>
      </c>
      <c r="H776" s="4">
        <f>VLOOKUP(E776,Table1[[#All],[Type TRANSPORT]:[% répartition segment 1]],2,FALSE)</f>
        <v>0.3</v>
      </c>
      <c r="I776" s="4">
        <f>VLOOKUP(E776,Tableau2[[#All],[Type TRANSPORT]:[% répartition segment 2]],2,FALSE)</f>
        <v>0.7</v>
      </c>
      <c r="J776" s="20">
        <f>Indicateur[[#This Row],[% rep S1]]*Indicateur[[#This Row],[Taux segement 1]]*Indicateur[[#This Row],[Poids T]]*Indicateur[[#This Row],[Distance en KM]]</f>
        <v>1.8809695199999998</v>
      </c>
      <c r="K776" s="20">
        <f>+Indicateur[[#This Row],[% rep S2]]*Indicateur[[#This Row],[Taux Segement 2]]*Indicateur[[#This Row],[Poids T]]*Indicateur[[#This Row],[Distance en KM]]</f>
        <v>1.8488362906999998</v>
      </c>
      <c r="L776" s="20">
        <f>+Indicateur[[#This Row],[Bilan CO2 S2]]+Indicateur[[#This Row],[Bilan CO2 S1]]</f>
        <v>3.7298058106999994</v>
      </c>
      <c r="M776" s="21">
        <v>130</v>
      </c>
      <c r="N776" s="5" t="s">
        <v>214</v>
      </c>
      <c r="O776" s="2" t="s">
        <v>11</v>
      </c>
      <c r="P776" s="2" t="s">
        <v>215</v>
      </c>
      <c r="Q776" s="2" t="s">
        <v>128</v>
      </c>
      <c r="R776" s="2" t="s">
        <v>61</v>
      </c>
      <c r="S776" s="2">
        <v>20</v>
      </c>
      <c r="T776" s="2" t="s">
        <v>129</v>
      </c>
      <c r="U776" s="6">
        <v>380.45499999999998</v>
      </c>
      <c r="V776" s="30">
        <f>(VLOOKUP(E776,Table1[#All],4,FALSE)*VLOOKUP(E776,Table1[[#All],[Type TRANSPORT]:[% répartition segment 1]],2,FALSE)+VLOOKUP(E776,Tableau2[#All],4,FALSE)*VLOOKUP(E776,Tableau2[[#All],[Type TRANSPORT]:[% répartition segment 2]],2,FALSE))*U776*C776/1000</f>
        <v>3.7298058106999998</v>
      </c>
    </row>
    <row r="777" spans="1:22" x14ac:dyDescent="0.3">
      <c r="A777" s="2">
        <v>1486657</v>
      </c>
      <c r="B777" s="12">
        <f>+VLOOKUP(Indicateur[[#This Row],[Numero OT]],[1]Raw_data!$D:$E,2,FALSE)</f>
        <v>44651</v>
      </c>
      <c r="C777" s="2">
        <v>51</v>
      </c>
      <c r="D777" s="2">
        <f t="shared" si="12"/>
        <v>5.0999999999999997E-2</v>
      </c>
      <c r="E777" s="2" t="s">
        <v>6</v>
      </c>
      <c r="F777" s="3">
        <f>+VLOOKUP(E777,Table1[#All],4,FALSE)</f>
        <v>0.16</v>
      </c>
      <c r="G777" s="3">
        <f>+VLOOKUP(E777,Tableau2[#All],4,FALSE)</f>
        <v>6.7400000000000002E-2</v>
      </c>
      <c r="H777" s="4">
        <f>VLOOKUP(E777,Table1[[#All],[Type TRANSPORT]:[% répartition segment 1]],2,FALSE)</f>
        <v>0.3</v>
      </c>
      <c r="I777" s="4">
        <f>VLOOKUP(E777,Tableau2[[#All],[Type TRANSPORT]:[% répartition segment 2]],2,FALSE)</f>
        <v>0.7</v>
      </c>
      <c r="J777" s="20">
        <f>Indicateur[[#This Row],[% rep S1]]*Indicateur[[#This Row],[Taux segement 1]]*Indicateur[[#This Row],[Poids T]]*Indicateur[[#This Row],[Distance en KM]]</f>
        <v>1.089976896</v>
      </c>
      <c r="K777" s="20">
        <f>+Indicateur[[#This Row],[% rep S2]]*Indicateur[[#This Row],[Taux Segement 2]]*Indicateur[[#This Row],[Poids T]]*Indicateur[[#This Row],[Distance en KM]]</f>
        <v>1.0713564573600001</v>
      </c>
      <c r="L777" s="20">
        <f>+Indicateur[[#This Row],[Bilan CO2 S2]]+Indicateur[[#This Row],[Bilan CO2 S1]]</f>
        <v>2.1613333533599999</v>
      </c>
      <c r="M777" s="21">
        <v>145</v>
      </c>
      <c r="N777" s="5" t="s">
        <v>214</v>
      </c>
      <c r="O777" s="2" t="s">
        <v>11</v>
      </c>
      <c r="P777" s="2" t="s">
        <v>215</v>
      </c>
      <c r="Q777" s="2" t="s">
        <v>366</v>
      </c>
      <c r="R777" s="2" t="s">
        <v>367</v>
      </c>
      <c r="S777" s="2">
        <v>14</v>
      </c>
      <c r="T777" s="2" t="s">
        <v>368</v>
      </c>
      <c r="U777" s="6">
        <v>445.25200000000001</v>
      </c>
      <c r="V777" s="30">
        <f>(VLOOKUP(E777,Table1[#All],4,FALSE)*VLOOKUP(E777,Table1[[#All],[Type TRANSPORT]:[% répartition segment 1]],2,FALSE)+VLOOKUP(E777,Tableau2[#All],4,FALSE)*VLOOKUP(E777,Tableau2[[#All],[Type TRANSPORT]:[% répartition segment 2]],2,FALSE))*U777*C777/1000</f>
        <v>2.1613333533599999</v>
      </c>
    </row>
    <row r="778" spans="1:22" x14ac:dyDescent="0.3">
      <c r="A778" s="2">
        <v>1486655</v>
      </c>
      <c r="B778" s="12">
        <f>+VLOOKUP(Indicateur[[#This Row],[Numero OT]],[1]Raw_data!$D:$E,2,FALSE)</f>
        <v>44651</v>
      </c>
      <c r="C778" s="2">
        <v>76</v>
      </c>
      <c r="D778" s="2">
        <f t="shared" si="12"/>
        <v>7.5999999999999998E-2</v>
      </c>
      <c r="E778" s="2" t="s">
        <v>6</v>
      </c>
      <c r="F778" s="3">
        <f>+VLOOKUP(E778,Table1[#All],4,FALSE)</f>
        <v>0.16</v>
      </c>
      <c r="G778" s="3">
        <f>+VLOOKUP(E778,Tableau2[#All],4,FALSE)</f>
        <v>6.7400000000000002E-2</v>
      </c>
      <c r="H778" s="4">
        <f>VLOOKUP(E778,Table1[[#All],[Type TRANSPORT]:[% répartition segment 1]],2,FALSE)</f>
        <v>0.3</v>
      </c>
      <c r="I778" s="4">
        <f>VLOOKUP(E778,Tableau2[[#All],[Type TRANSPORT]:[% répartition segment 2]],2,FALSE)</f>
        <v>0.7</v>
      </c>
      <c r="J778" s="20">
        <f>Indicateur[[#This Row],[% rep S1]]*Indicateur[[#This Row],[Taux segement 1]]*Indicateur[[#This Row],[Poids T]]*Indicateur[[#This Row],[Distance en KM]]</f>
        <v>2.0988986880000002</v>
      </c>
      <c r="K778" s="20">
        <f>+Indicateur[[#This Row],[% rep S2]]*Indicateur[[#This Row],[Taux Segement 2]]*Indicateur[[#This Row],[Poids T]]*Indicateur[[#This Row],[Distance en KM]]</f>
        <v>2.0630425020800001</v>
      </c>
      <c r="L778" s="20">
        <f>+Indicateur[[#This Row],[Bilan CO2 S2]]+Indicateur[[#This Row],[Bilan CO2 S1]]</f>
        <v>4.1619411900800003</v>
      </c>
      <c r="M778" s="21">
        <v>155</v>
      </c>
      <c r="N778" s="5" t="s">
        <v>214</v>
      </c>
      <c r="O778" s="2" t="s">
        <v>11</v>
      </c>
      <c r="P778" s="2" t="s">
        <v>215</v>
      </c>
      <c r="Q778" s="2" t="s">
        <v>333</v>
      </c>
      <c r="R778" s="2" t="s">
        <v>42</v>
      </c>
      <c r="S778" s="2">
        <v>11</v>
      </c>
      <c r="T778" s="2" t="s">
        <v>334</v>
      </c>
      <c r="U778" s="6">
        <v>575.35599999999999</v>
      </c>
      <c r="V778" s="30">
        <f>(VLOOKUP(E778,Table1[#All],4,FALSE)*VLOOKUP(E778,Table1[[#All],[Type TRANSPORT]:[% répartition segment 1]],2,FALSE)+VLOOKUP(E778,Tableau2[#All],4,FALSE)*VLOOKUP(E778,Tableau2[[#All],[Type TRANSPORT]:[% répartition segment 2]],2,FALSE))*U778*C778/1000</f>
        <v>4.1619411900799994</v>
      </c>
    </row>
    <row r="779" spans="1:22" x14ac:dyDescent="0.3">
      <c r="A779" s="2">
        <v>1486658</v>
      </c>
      <c r="B779" s="12">
        <f>+VLOOKUP(Indicateur[[#This Row],[Numero OT]],[1]Raw_data!$D:$E,2,FALSE)</f>
        <v>44651</v>
      </c>
      <c r="C779" s="2">
        <v>257</v>
      </c>
      <c r="D779" s="2">
        <f t="shared" si="12"/>
        <v>0.25700000000000001</v>
      </c>
      <c r="E779" s="2" t="s">
        <v>6</v>
      </c>
      <c r="F779" s="3">
        <f>+VLOOKUP(E779,Table1[#All],4,FALSE)</f>
        <v>0.16</v>
      </c>
      <c r="G779" s="3">
        <f>+VLOOKUP(E779,Tableau2[#All],4,FALSE)</f>
        <v>6.7400000000000002E-2</v>
      </c>
      <c r="H779" s="4">
        <f>VLOOKUP(E779,Table1[[#All],[Type TRANSPORT]:[% répartition segment 1]],2,FALSE)</f>
        <v>0.3</v>
      </c>
      <c r="I779" s="4">
        <f>VLOOKUP(E779,Tableau2[[#All],[Type TRANSPORT]:[% répartition segment 2]],2,FALSE)</f>
        <v>0.7</v>
      </c>
      <c r="J779" s="20">
        <f>Indicateur[[#This Row],[% rep S1]]*Indicateur[[#This Row],[Taux segement 1]]*Indicateur[[#This Row],[Poids T]]*Indicateur[[#This Row],[Distance en KM]]</f>
        <v>3.2757631200000001</v>
      </c>
      <c r="K779" s="20">
        <f>+Indicateur[[#This Row],[% rep S2]]*Indicateur[[#This Row],[Taux Segement 2]]*Indicateur[[#This Row],[Poids T]]*Indicateur[[#This Row],[Distance en KM]]</f>
        <v>3.2198021667000005</v>
      </c>
      <c r="L779" s="20">
        <f>+Indicateur[[#This Row],[Bilan CO2 S2]]+Indicateur[[#This Row],[Bilan CO2 S1]]</f>
        <v>6.4955652867000007</v>
      </c>
      <c r="M779" s="21">
        <v>215</v>
      </c>
      <c r="N779" s="5" t="s">
        <v>214</v>
      </c>
      <c r="O779" s="2" t="s">
        <v>11</v>
      </c>
      <c r="P779" s="2" t="s">
        <v>215</v>
      </c>
      <c r="Q779" s="2" t="s">
        <v>224</v>
      </c>
      <c r="R779" s="2" t="s">
        <v>111</v>
      </c>
      <c r="S779" s="2">
        <v>14</v>
      </c>
      <c r="T779" s="2" t="s">
        <v>225</v>
      </c>
      <c r="U779" s="6">
        <v>265.54500000000002</v>
      </c>
      <c r="V779" s="30">
        <f>(VLOOKUP(E779,Table1[#All],4,FALSE)*VLOOKUP(E779,Table1[[#All],[Type TRANSPORT]:[% répartition segment 1]],2,FALSE)+VLOOKUP(E779,Tableau2[#All],4,FALSE)*VLOOKUP(E779,Tableau2[[#All],[Type TRANSPORT]:[% répartition segment 2]],2,FALSE))*U779*C779/1000</f>
        <v>6.4955652867000007</v>
      </c>
    </row>
    <row r="780" spans="1:22" x14ac:dyDescent="0.3">
      <c r="A780" s="2">
        <v>1485079</v>
      </c>
      <c r="B780" s="12">
        <f>+VLOOKUP(Indicateur[[#This Row],[Numero OT]],[1]Raw_data!$D:$E,2,FALSE)</f>
        <v>44651</v>
      </c>
      <c r="C780" s="2">
        <v>150</v>
      </c>
      <c r="D780" s="2">
        <f t="shared" si="12"/>
        <v>0.15</v>
      </c>
      <c r="E780" s="2" t="s">
        <v>13</v>
      </c>
      <c r="F780" s="3">
        <f>+VLOOKUP(E780,Table1[#All],4,FALSE)</f>
        <v>0.24099999999999999</v>
      </c>
      <c r="G780" s="3">
        <v>0.24099999999999999</v>
      </c>
      <c r="H780" s="4">
        <f>VLOOKUP(E780,Table1[[#All],[Type TRANSPORT]:[% répartition segment 1]],2,FALSE)</f>
        <v>1</v>
      </c>
      <c r="I780" s="4">
        <f>VLOOKUP(E780,Tableau2[[#All],[Type TRANSPORT]:[% répartition segment 2]],2,FALSE)</f>
        <v>0</v>
      </c>
      <c r="J780" s="20">
        <f>Indicateur[[#This Row],[% rep S1]]*Indicateur[[#This Row],[Taux segement 1]]*Indicateur[[#This Row],[Poids T]]*Indicateur[[#This Row],[Distance en KM]]</f>
        <v>1.2287746499999999</v>
      </c>
      <c r="K780" s="20">
        <f>+Indicateur[[#This Row],[% rep S2]]*Indicateur[[#This Row],[Taux Segement 2]]*Indicateur[[#This Row],[Poids T]]*Indicateur[[#This Row],[Distance en KM]]</f>
        <v>0</v>
      </c>
      <c r="L780" s="20">
        <f>+Indicateur[[#This Row],[Bilan CO2 S2]]+Indicateur[[#This Row],[Bilan CO2 S1]]</f>
        <v>1.2287746499999999</v>
      </c>
      <c r="M780" s="21">
        <v>80</v>
      </c>
      <c r="N780" s="5" t="s">
        <v>422</v>
      </c>
      <c r="O780" s="2" t="s">
        <v>136</v>
      </c>
      <c r="P780" s="2" t="s">
        <v>423</v>
      </c>
      <c r="Q780" s="2" t="s">
        <v>10</v>
      </c>
      <c r="R780" s="2" t="s">
        <v>11</v>
      </c>
      <c r="S780" s="2">
        <v>12</v>
      </c>
      <c r="T780" s="2" t="s">
        <v>12</v>
      </c>
      <c r="U780" s="6">
        <v>33.991</v>
      </c>
      <c r="V780" s="30">
        <f>(VLOOKUP(E780,Table1[#All],4,FALSE)*VLOOKUP(E780,Table1[[#All],[Type TRANSPORT]:[% répartition segment 1]],2,FALSE)+VLOOKUP(E780,Tableau2[#All],4,FALSE)*VLOOKUP(E780,Tableau2[[#All],[Type TRANSPORT]:[% répartition segment 2]],2,FALSE))*U780*C780/1000</f>
        <v>1.2287746500000001</v>
      </c>
    </row>
    <row r="781" spans="1:22" x14ac:dyDescent="0.3">
      <c r="A781" s="2">
        <v>1486343</v>
      </c>
      <c r="B781" s="12">
        <f>+VLOOKUP(Indicateur[[#This Row],[Numero OT]],[1]Raw_data!$D:$E,2,FALSE)</f>
        <v>44652</v>
      </c>
      <c r="C781" s="2">
        <v>450</v>
      </c>
      <c r="D781" s="2">
        <f t="shared" si="12"/>
        <v>0.45</v>
      </c>
      <c r="E781" s="2" t="s">
        <v>19</v>
      </c>
      <c r="F781" s="3">
        <f>+VLOOKUP(E781,Table1[#All],4,FALSE)</f>
        <v>0.16</v>
      </c>
      <c r="G781" s="3">
        <f>+VLOOKUP(E781,Tableau2[#All],4,FALSE)</f>
        <v>6.7400000000000002E-2</v>
      </c>
      <c r="H781" s="4">
        <f>VLOOKUP(E781,Table1[[#All],[Type TRANSPORT]:[% répartition segment 1]],2,FALSE)</f>
        <v>0.3</v>
      </c>
      <c r="I781" s="4">
        <f>VLOOKUP(E781,Tableau2[[#All],[Type TRANSPORT]:[% répartition segment 2]],2,FALSE)</f>
        <v>0.7</v>
      </c>
      <c r="J781" s="20">
        <f>Indicateur[[#This Row],[% rep S1]]*Indicateur[[#This Row],[Taux segement 1]]*Indicateur[[#This Row],[Poids T]]*Indicateur[[#This Row],[Distance en KM]]</f>
        <v>5.4060047999999998</v>
      </c>
      <c r="K781" s="20">
        <f>+Indicateur[[#This Row],[% rep S2]]*Indicateur[[#This Row],[Taux Segement 2]]*Indicateur[[#This Row],[Poids T]]*Indicateur[[#This Row],[Distance en KM]]</f>
        <v>5.3136522179999996</v>
      </c>
      <c r="L781" s="20">
        <f>+Indicateur[[#This Row],[Bilan CO2 S2]]+Indicateur[[#This Row],[Bilan CO2 S1]]</f>
        <v>10.719657017999999</v>
      </c>
      <c r="M781" s="21">
        <v>250</v>
      </c>
      <c r="N781" s="5" t="s">
        <v>125</v>
      </c>
      <c r="O781" s="2" t="s">
        <v>126</v>
      </c>
      <c r="P781" s="2" t="s">
        <v>127</v>
      </c>
      <c r="Q781" s="2" t="s">
        <v>10</v>
      </c>
      <c r="R781" s="2" t="s">
        <v>11</v>
      </c>
      <c r="S781" s="2">
        <v>12</v>
      </c>
      <c r="T781" s="2" t="s">
        <v>12</v>
      </c>
      <c r="U781" s="6">
        <v>250.27799999999999</v>
      </c>
      <c r="V781" s="30">
        <f>(VLOOKUP(E781,Table1[#All],4,FALSE)*VLOOKUP(E781,Table1[[#All],[Type TRANSPORT]:[% répartition segment 1]],2,FALSE)+VLOOKUP(E781,Tableau2[#All],4,FALSE)*VLOOKUP(E781,Tableau2[[#All],[Type TRANSPORT]:[% répartition segment 2]],2,FALSE))*U781*C781/1000</f>
        <v>10.719657017999999</v>
      </c>
    </row>
    <row r="782" spans="1:22" x14ac:dyDescent="0.3">
      <c r="A782" s="2">
        <v>1486440</v>
      </c>
      <c r="B782" s="12">
        <f>+VLOOKUP(Indicateur[[#This Row],[Numero OT]],[1]Raw_data!$D:$E,2,FALSE)</f>
        <v>44652</v>
      </c>
      <c r="C782" s="2">
        <v>300</v>
      </c>
      <c r="D782" s="2">
        <f t="shared" si="12"/>
        <v>0.3</v>
      </c>
      <c r="E782" s="2" t="s">
        <v>19</v>
      </c>
      <c r="F782" s="3">
        <f>+VLOOKUP(E782,Table1[#All],4,FALSE)</f>
        <v>0.16</v>
      </c>
      <c r="G782" s="3">
        <f>+VLOOKUP(E782,Tableau2[#All],4,FALSE)</f>
        <v>6.7400000000000002E-2</v>
      </c>
      <c r="H782" s="4">
        <f>VLOOKUP(E782,Table1[[#All],[Type TRANSPORT]:[% répartition segment 1]],2,FALSE)</f>
        <v>0.3</v>
      </c>
      <c r="I782" s="4">
        <f>VLOOKUP(E782,Tableau2[[#All],[Type TRANSPORT]:[% répartition segment 2]],2,FALSE)</f>
        <v>0.7</v>
      </c>
      <c r="J782" s="20">
        <f>Indicateur[[#This Row],[% rep S1]]*Indicateur[[#This Row],[Taux segement 1]]*Indicateur[[#This Row],[Poids T]]*Indicateur[[#This Row],[Distance en KM]]</f>
        <v>4.0103568000000003</v>
      </c>
      <c r="K782" s="20">
        <f>+Indicateur[[#This Row],[% rep S2]]*Indicateur[[#This Row],[Taux Segement 2]]*Indicateur[[#This Row],[Poids T]]*Indicateur[[#This Row],[Distance en KM]]</f>
        <v>3.9418465380000001</v>
      </c>
      <c r="L782" s="20">
        <f>+Indicateur[[#This Row],[Bilan CO2 S2]]+Indicateur[[#This Row],[Bilan CO2 S1]]</f>
        <v>7.9522033380000003</v>
      </c>
      <c r="M782" s="21">
        <v>158</v>
      </c>
      <c r="N782" s="5" t="s">
        <v>168</v>
      </c>
      <c r="O782" s="2" t="s">
        <v>151</v>
      </c>
      <c r="P782" s="2" t="s">
        <v>169</v>
      </c>
      <c r="Q782" s="2" t="s">
        <v>10</v>
      </c>
      <c r="R782" s="2" t="s">
        <v>11</v>
      </c>
      <c r="S782" s="2">
        <v>12</v>
      </c>
      <c r="T782" s="2" t="s">
        <v>12</v>
      </c>
      <c r="U782" s="6">
        <v>278.49700000000001</v>
      </c>
      <c r="V782" s="30">
        <f>(VLOOKUP(E782,Table1[#All],4,FALSE)*VLOOKUP(E782,Table1[[#All],[Type TRANSPORT]:[% répartition segment 1]],2,FALSE)+VLOOKUP(E782,Tableau2[#All],4,FALSE)*VLOOKUP(E782,Tableau2[[#All],[Type TRANSPORT]:[% répartition segment 2]],2,FALSE))*U782*C782/1000</f>
        <v>7.9522033380000003</v>
      </c>
    </row>
    <row r="783" spans="1:22" x14ac:dyDescent="0.3">
      <c r="A783" s="2">
        <v>1486861</v>
      </c>
      <c r="B783" s="12">
        <f>+VLOOKUP(Indicateur[[#This Row],[Numero OT]],[1]Raw_data!$D:$E,2,FALSE)</f>
        <v>44652</v>
      </c>
      <c r="C783" s="2">
        <v>300</v>
      </c>
      <c r="D783" s="2">
        <f t="shared" si="12"/>
        <v>0.3</v>
      </c>
      <c r="E783" s="2" t="s">
        <v>6</v>
      </c>
      <c r="F783" s="3">
        <f>+VLOOKUP(E783,Table1[#All],4,FALSE)</f>
        <v>0.16</v>
      </c>
      <c r="G783" s="3">
        <f>+VLOOKUP(E783,Tableau2[#All],4,FALSE)</f>
        <v>6.7400000000000002E-2</v>
      </c>
      <c r="H783" s="4">
        <f>VLOOKUP(E783,Table1[[#All],[Type TRANSPORT]:[% répartition segment 1]],2,FALSE)</f>
        <v>0.3</v>
      </c>
      <c r="I783" s="4">
        <f>VLOOKUP(E783,Tableau2[[#All],[Type TRANSPORT]:[% répartition segment 2]],2,FALSE)</f>
        <v>0.7</v>
      </c>
      <c r="J783" s="20">
        <f>Indicateur[[#This Row],[% rep S1]]*Indicateur[[#This Row],[Taux segement 1]]*Indicateur[[#This Row],[Poids T]]*Indicateur[[#This Row],[Distance en KM]]</f>
        <v>3.7158191999999999</v>
      </c>
      <c r="K783" s="20">
        <f>+Indicateur[[#This Row],[% rep S2]]*Indicateur[[#This Row],[Taux Segement 2]]*Indicateur[[#This Row],[Poids T]]*Indicateur[[#This Row],[Distance en KM]]</f>
        <v>3.6523406220000001</v>
      </c>
      <c r="L783" s="20">
        <f>+Indicateur[[#This Row],[Bilan CO2 S2]]+Indicateur[[#This Row],[Bilan CO2 S1]]</f>
        <v>7.368159822</v>
      </c>
      <c r="M783" s="21">
        <v>178</v>
      </c>
      <c r="N783" s="5" t="s">
        <v>191</v>
      </c>
      <c r="O783" s="2" t="s">
        <v>192</v>
      </c>
      <c r="P783" s="2" t="s">
        <v>193</v>
      </c>
      <c r="Q783" s="2" t="s">
        <v>10</v>
      </c>
      <c r="R783" s="2" t="s">
        <v>11</v>
      </c>
      <c r="S783" s="2">
        <v>12</v>
      </c>
      <c r="T783" s="2" t="s">
        <v>12</v>
      </c>
      <c r="U783" s="6">
        <v>258.04300000000001</v>
      </c>
      <c r="V783" s="30">
        <f>(VLOOKUP(E783,Table1[#All],4,FALSE)*VLOOKUP(E783,Table1[[#All],[Type TRANSPORT]:[% répartition segment 1]],2,FALSE)+VLOOKUP(E783,Tableau2[#All],4,FALSE)*VLOOKUP(E783,Tableau2[[#All],[Type TRANSPORT]:[% répartition segment 2]],2,FALSE))*U783*C783/1000</f>
        <v>7.368159822</v>
      </c>
    </row>
    <row r="784" spans="1:22" x14ac:dyDescent="0.3">
      <c r="A784" s="2">
        <v>1487401</v>
      </c>
      <c r="B784" s="12">
        <f>+VLOOKUP(Indicateur[[#This Row],[Numero OT]],[1]Raw_data!$D:$E,2,FALSE)</f>
        <v>44652</v>
      </c>
      <c r="C784" s="2">
        <v>102</v>
      </c>
      <c r="D784" s="2">
        <f t="shared" si="12"/>
        <v>0.10199999999999999</v>
      </c>
      <c r="E784" s="2" t="s">
        <v>6</v>
      </c>
      <c r="F784" s="3">
        <f>+VLOOKUP(E784,Table1[#All],4,FALSE)</f>
        <v>0.16</v>
      </c>
      <c r="G784" s="3">
        <f>+VLOOKUP(E784,Tableau2[#All],4,FALSE)</f>
        <v>6.7400000000000002E-2</v>
      </c>
      <c r="H784" s="4">
        <f>VLOOKUP(E784,Table1[[#All],[Type TRANSPORT]:[% répartition segment 1]],2,FALSE)</f>
        <v>0.3</v>
      </c>
      <c r="I784" s="4">
        <f>VLOOKUP(E784,Tableau2[[#All],[Type TRANSPORT]:[% répartition segment 2]],2,FALSE)</f>
        <v>0.7</v>
      </c>
      <c r="J784" s="20">
        <f>Indicateur[[#This Row],[% rep S1]]*Indicateur[[#This Row],[Taux segement 1]]*Indicateur[[#This Row],[Poids T]]*Indicateur[[#This Row],[Distance en KM]]</f>
        <v>2.0254164480000001</v>
      </c>
      <c r="K784" s="20">
        <f>+Indicateur[[#This Row],[% rep S2]]*Indicateur[[#This Row],[Taux Segement 2]]*Indicateur[[#This Row],[Poids T]]*Indicateur[[#This Row],[Distance en KM]]</f>
        <v>1.9908155836799999</v>
      </c>
      <c r="L784" s="20">
        <f>+Indicateur[[#This Row],[Bilan CO2 S2]]+Indicateur[[#This Row],[Bilan CO2 S1]]</f>
        <v>4.0162320316799995</v>
      </c>
      <c r="M784" s="21">
        <v>126.6</v>
      </c>
      <c r="N784" s="5" t="s">
        <v>214</v>
      </c>
      <c r="O784" s="2" t="s">
        <v>11</v>
      </c>
      <c r="P784" s="2" t="s">
        <v>215</v>
      </c>
      <c r="Q784" s="2" t="s">
        <v>236</v>
      </c>
      <c r="R784" s="2" t="s">
        <v>70</v>
      </c>
      <c r="S784" s="2">
        <v>20</v>
      </c>
      <c r="T784" s="2" t="s">
        <v>237</v>
      </c>
      <c r="U784" s="6">
        <v>413.68799999999999</v>
      </c>
      <c r="V784" s="30">
        <f>(VLOOKUP(E784,Table1[#All],4,FALSE)*VLOOKUP(E784,Table1[[#All],[Type TRANSPORT]:[% répartition segment 1]],2,FALSE)+VLOOKUP(E784,Tableau2[#All],4,FALSE)*VLOOKUP(E784,Tableau2[[#All],[Type TRANSPORT]:[% répartition segment 2]],2,FALSE))*U784*C784/1000</f>
        <v>4.0162320316799995</v>
      </c>
    </row>
    <row r="785" spans="1:22" x14ac:dyDescent="0.3">
      <c r="A785" s="2">
        <v>1487206</v>
      </c>
      <c r="B785" s="12">
        <f>+VLOOKUP(Indicateur[[#This Row],[Numero OT]],[1]Raw_data!$D:$E,2,FALSE)</f>
        <v>44652</v>
      </c>
      <c r="C785" s="2">
        <v>160</v>
      </c>
      <c r="D785" s="2">
        <f t="shared" si="12"/>
        <v>0.16</v>
      </c>
      <c r="E785" s="2" t="s">
        <v>6</v>
      </c>
      <c r="F785" s="3">
        <f>+VLOOKUP(E785,Table1[#All],4,FALSE)</f>
        <v>0.16</v>
      </c>
      <c r="G785" s="3">
        <f>+VLOOKUP(E785,Tableau2[#All],4,FALSE)</f>
        <v>6.7400000000000002E-2</v>
      </c>
      <c r="H785" s="4">
        <f>VLOOKUP(E785,Table1[[#All],[Type TRANSPORT]:[% répartition segment 1]],2,FALSE)</f>
        <v>0.3</v>
      </c>
      <c r="I785" s="4">
        <f>VLOOKUP(E785,Tableau2[[#All],[Type TRANSPORT]:[% répartition segment 2]],2,FALSE)</f>
        <v>0.7</v>
      </c>
      <c r="J785" s="20">
        <f>Indicateur[[#This Row],[% rep S1]]*Indicateur[[#This Row],[Taux segement 1]]*Indicateur[[#This Row],[Poids T]]*Indicateur[[#This Row],[Distance en KM]]</f>
        <v>3.4267468800000001</v>
      </c>
      <c r="K785" s="20">
        <f>+Indicateur[[#This Row],[% rep S2]]*Indicateur[[#This Row],[Taux Segement 2]]*Indicateur[[#This Row],[Poids T]]*Indicateur[[#This Row],[Distance en KM]]</f>
        <v>3.3682066208000001</v>
      </c>
      <c r="L785" s="20">
        <f>+Indicateur[[#This Row],[Bilan CO2 S2]]+Indicateur[[#This Row],[Bilan CO2 S1]]</f>
        <v>6.7949535008000002</v>
      </c>
      <c r="M785" s="21">
        <v>130</v>
      </c>
      <c r="N785" s="5" t="s">
        <v>214</v>
      </c>
      <c r="O785" s="2" t="s">
        <v>11</v>
      </c>
      <c r="P785" s="2" t="s">
        <v>215</v>
      </c>
      <c r="Q785" s="2" t="s">
        <v>344</v>
      </c>
      <c r="R785" s="2" t="s">
        <v>198</v>
      </c>
      <c r="S785" s="2">
        <v>20</v>
      </c>
      <c r="T785" s="2" t="s">
        <v>345</v>
      </c>
      <c r="U785" s="6">
        <v>446.19099999999997</v>
      </c>
      <c r="V785" s="30">
        <f>(VLOOKUP(E785,Table1[#All],4,FALSE)*VLOOKUP(E785,Table1[[#All],[Type TRANSPORT]:[% répartition segment 1]],2,FALSE)+VLOOKUP(E785,Tableau2[#All],4,FALSE)*VLOOKUP(E785,Tableau2[[#All],[Type TRANSPORT]:[% répartition segment 2]],2,FALSE))*U785*C785/1000</f>
        <v>6.7949535008000002</v>
      </c>
    </row>
    <row r="786" spans="1:22" x14ac:dyDescent="0.3">
      <c r="A786" s="2">
        <v>1487390</v>
      </c>
      <c r="B786" s="12">
        <f>+VLOOKUP(Indicateur[[#This Row],[Numero OT]],[1]Raw_data!$D:$E,2,FALSE)</f>
        <v>44652</v>
      </c>
      <c r="C786" s="2">
        <v>200</v>
      </c>
      <c r="D786" s="2">
        <f t="shared" si="12"/>
        <v>0.2</v>
      </c>
      <c r="E786" s="2" t="s">
        <v>6</v>
      </c>
      <c r="F786" s="3">
        <f>+VLOOKUP(E786,Table1[#All],4,FALSE)</f>
        <v>0.16</v>
      </c>
      <c r="G786" s="3">
        <f>+VLOOKUP(E786,Tableau2[#All],4,FALSE)</f>
        <v>6.7400000000000002E-2</v>
      </c>
      <c r="H786" s="4">
        <f>VLOOKUP(E786,Table1[[#All],[Type TRANSPORT]:[% répartition segment 1]],2,FALSE)</f>
        <v>0.3</v>
      </c>
      <c r="I786" s="4">
        <f>VLOOKUP(E786,Tableau2[[#All],[Type TRANSPORT]:[% répartition segment 2]],2,FALSE)</f>
        <v>0.7</v>
      </c>
      <c r="J786" s="20">
        <f>Indicateur[[#This Row],[% rep S1]]*Indicateur[[#This Row],[Taux segement 1]]*Indicateur[[#This Row],[Poids T]]*Indicateur[[#This Row],[Distance en KM]]</f>
        <v>5.1745344000000006</v>
      </c>
      <c r="K786" s="20">
        <f>+Indicateur[[#This Row],[% rep S2]]*Indicateur[[#This Row],[Taux Segement 2]]*Indicateur[[#This Row],[Poids T]]*Indicateur[[#This Row],[Distance en KM]]</f>
        <v>5.0861361040000004</v>
      </c>
      <c r="L786" s="20">
        <f>+Indicateur[[#This Row],[Bilan CO2 S2]]+Indicateur[[#This Row],[Bilan CO2 S1]]</f>
        <v>10.260670504</v>
      </c>
      <c r="M786" s="21">
        <v>133</v>
      </c>
      <c r="N786" s="5" t="s">
        <v>214</v>
      </c>
      <c r="O786" s="2" t="s">
        <v>11</v>
      </c>
      <c r="P786" s="2" t="s">
        <v>215</v>
      </c>
      <c r="Q786" s="2" t="s">
        <v>326</v>
      </c>
      <c r="R786" s="2" t="s">
        <v>180</v>
      </c>
      <c r="S786" s="2">
        <v>15</v>
      </c>
      <c r="T786" s="2" t="s">
        <v>327</v>
      </c>
      <c r="U786" s="6">
        <v>539.01400000000001</v>
      </c>
      <c r="V786" s="30">
        <f>(VLOOKUP(E786,Table1[#All],4,FALSE)*VLOOKUP(E786,Table1[[#All],[Type TRANSPORT]:[% répartition segment 1]],2,FALSE)+VLOOKUP(E786,Tableau2[#All],4,FALSE)*VLOOKUP(E786,Tableau2[[#All],[Type TRANSPORT]:[% répartition segment 2]],2,FALSE))*U786*C786/1000</f>
        <v>10.260670504000002</v>
      </c>
    </row>
    <row r="787" spans="1:22" x14ac:dyDescent="0.3">
      <c r="A787" s="2">
        <v>1487399</v>
      </c>
      <c r="B787" s="12">
        <f>+VLOOKUP(Indicateur[[#This Row],[Numero OT]],[1]Raw_data!$D:$E,2,FALSE)</f>
        <v>44652</v>
      </c>
      <c r="C787" s="2">
        <v>41</v>
      </c>
      <c r="D787" s="2">
        <f t="shared" si="12"/>
        <v>4.1000000000000002E-2</v>
      </c>
      <c r="E787" s="2" t="s">
        <v>6</v>
      </c>
      <c r="F787" s="3">
        <f>+VLOOKUP(E787,Table1[#All],4,FALSE)</f>
        <v>0.16</v>
      </c>
      <c r="G787" s="3">
        <f>+VLOOKUP(E787,Tableau2[#All],4,FALSE)</f>
        <v>6.7400000000000002E-2</v>
      </c>
      <c r="H787" s="4">
        <f>VLOOKUP(E787,Table1[[#All],[Type TRANSPORT]:[% répartition segment 1]],2,FALSE)</f>
        <v>0.3</v>
      </c>
      <c r="I787" s="4">
        <f>VLOOKUP(E787,Tableau2[[#All],[Type TRANSPORT]:[% répartition segment 2]],2,FALSE)</f>
        <v>0.7</v>
      </c>
      <c r="J787" s="20">
        <f>Indicateur[[#This Row],[% rep S1]]*Indicateur[[#This Row],[Taux segement 1]]*Indicateur[[#This Row],[Poids T]]*Indicateur[[#This Row],[Distance en KM]]</f>
        <v>1.4870877120000001</v>
      </c>
      <c r="K787" s="20">
        <f>+Indicateur[[#This Row],[% rep S2]]*Indicateur[[#This Row],[Taux Segement 2]]*Indicateur[[#This Row],[Poids T]]*Indicateur[[#This Row],[Distance en KM]]</f>
        <v>1.46168329692</v>
      </c>
      <c r="L787" s="20">
        <f>+Indicateur[[#This Row],[Bilan CO2 S2]]+Indicateur[[#This Row],[Bilan CO2 S1]]</f>
        <v>2.9487710089200001</v>
      </c>
      <c r="M787" s="21">
        <v>168</v>
      </c>
      <c r="N787" s="5" t="s">
        <v>214</v>
      </c>
      <c r="O787" s="2" t="s">
        <v>11</v>
      </c>
      <c r="P787" s="2" t="s">
        <v>215</v>
      </c>
      <c r="Q787" s="2" t="s">
        <v>265</v>
      </c>
      <c r="R787" s="2" t="s">
        <v>266</v>
      </c>
      <c r="S787" s="2">
        <v>12</v>
      </c>
      <c r="T787" s="2" t="s">
        <v>267</v>
      </c>
      <c r="U787" s="6">
        <v>755.63400000000001</v>
      </c>
      <c r="V787" s="30">
        <f>(VLOOKUP(E787,Table1[#All],4,FALSE)*VLOOKUP(E787,Table1[[#All],[Type TRANSPORT]:[% répartition segment 1]],2,FALSE)+VLOOKUP(E787,Tableau2[#All],4,FALSE)*VLOOKUP(E787,Tableau2[[#All],[Type TRANSPORT]:[% répartition segment 2]],2,FALSE))*U787*C787/1000</f>
        <v>2.9487710089200001</v>
      </c>
    </row>
    <row r="788" spans="1:22" x14ac:dyDescent="0.3">
      <c r="A788" s="2">
        <v>1487203</v>
      </c>
      <c r="B788" s="12">
        <f>+VLOOKUP(Indicateur[[#This Row],[Numero OT]],[1]Raw_data!$D:$E,2,FALSE)</f>
        <v>44652</v>
      </c>
      <c r="C788" s="2">
        <v>380</v>
      </c>
      <c r="D788" s="2">
        <f t="shared" si="12"/>
        <v>0.38</v>
      </c>
      <c r="E788" s="2" t="s">
        <v>6</v>
      </c>
      <c r="F788" s="3">
        <f>+VLOOKUP(E788,Table1[#All],4,FALSE)</f>
        <v>0.16</v>
      </c>
      <c r="G788" s="3">
        <f>+VLOOKUP(E788,Tableau2[#All],4,FALSE)</f>
        <v>6.7400000000000002E-2</v>
      </c>
      <c r="H788" s="4">
        <f>VLOOKUP(E788,Table1[[#All],[Type TRANSPORT]:[% répartition segment 1]],2,FALSE)</f>
        <v>0.3</v>
      </c>
      <c r="I788" s="4">
        <f>VLOOKUP(E788,Tableau2[[#All],[Type TRANSPORT]:[% répartition segment 2]],2,FALSE)</f>
        <v>0.7</v>
      </c>
      <c r="J788" s="20">
        <f>Indicateur[[#This Row],[% rep S1]]*Indicateur[[#This Row],[Taux segement 1]]*Indicateur[[#This Row],[Poids T]]*Indicateur[[#This Row],[Distance en KM]]</f>
        <v>4.5380572799999994</v>
      </c>
      <c r="K788" s="20">
        <f>+Indicateur[[#This Row],[% rep S2]]*Indicateur[[#This Row],[Taux Segement 2]]*Indicateur[[#This Row],[Poids T]]*Indicateur[[#This Row],[Distance en KM]]</f>
        <v>4.4605321348000002</v>
      </c>
      <c r="L788" s="20">
        <f>+Indicateur[[#This Row],[Bilan CO2 S2]]+Indicateur[[#This Row],[Bilan CO2 S1]]</f>
        <v>8.9985894147999996</v>
      </c>
      <c r="M788" s="21">
        <v>178</v>
      </c>
      <c r="N788" s="5" t="s">
        <v>214</v>
      </c>
      <c r="O788" s="2" t="s">
        <v>11</v>
      </c>
      <c r="P788" s="2" t="s">
        <v>215</v>
      </c>
      <c r="Q788" s="2" t="s">
        <v>148</v>
      </c>
      <c r="R788" s="2" t="s">
        <v>126</v>
      </c>
      <c r="S788" s="2">
        <v>12</v>
      </c>
      <c r="T788" s="2" t="s">
        <v>149</v>
      </c>
      <c r="U788" s="6">
        <v>248.797</v>
      </c>
      <c r="V788" s="30">
        <f>(VLOOKUP(E788,Table1[#All],4,FALSE)*VLOOKUP(E788,Table1[[#All],[Type TRANSPORT]:[% répartition segment 1]],2,FALSE)+VLOOKUP(E788,Tableau2[#All],4,FALSE)*VLOOKUP(E788,Tableau2[[#All],[Type TRANSPORT]:[% répartition segment 2]],2,FALSE))*U788*C788/1000</f>
        <v>8.9985894147999996</v>
      </c>
    </row>
    <row r="789" spans="1:22" x14ac:dyDescent="0.3">
      <c r="A789" s="2">
        <v>1487208</v>
      </c>
      <c r="B789" s="12">
        <f>+VLOOKUP(Indicateur[[#This Row],[Numero OT]],[1]Raw_data!$D:$E,2,FALSE)</f>
        <v>44652</v>
      </c>
      <c r="C789" s="2">
        <v>39</v>
      </c>
      <c r="D789" s="2">
        <f t="shared" si="12"/>
        <v>3.9E-2</v>
      </c>
      <c r="E789" s="2" t="s">
        <v>6</v>
      </c>
      <c r="F789" s="3">
        <f>+VLOOKUP(E789,Table1[#All],4,FALSE)</f>
        <v>0.16</v>
      </c>
      <c r="G789" s="3">
        <f>+VLOOKUP(E789,Tableau2[#All],4,FALSE)</f>
        <v>6.7400000000000002E-2</v>
      </c>
      <c r="H789" s="4">
        <f>VLOOKUP(E789,Table1[[#All],[Type TRANSPORT]:[% répartition segment 1]],2,FALSE)</f>
        <v>0.3</v>
      </c>
      <c r="I789" s="4">
        <f>VLOOKUP(E789,Tableau2[[#All],[Type TRANSPORT]:[% répartition segment 2]],2,FALSE)</f>
        <v>0.7</v>
      </c>
      <c r="J789" s="20">
        <f>Indicateur[[#This Row],[% rep S1]]*Indicateur[[#This Row],[Taux segement 1]]*Indicateur[[#This Row],[Poids T]]*Indicateur[[#This Row],[Distance en KM]]</f>
        <v>1.6554095999999998</v>
      </c>
      <c r="K789" s="20">
        <f>+Indicateur[[#This Row],[% rep S2]]*Indicateur[[#This Row],[Taux Segement 2]]*Indicateur[[#This Row],[Poids T]]*Indicateur[[#This Row],[Distance en KM]]</f>
        <v>1.627129686</v>
      </c>
      <c r="L789" s="20">
        <f>+Indicateur[[#This Row],[Bilan CO2 S2]]+Indicateur[[#This Row],[Bilan CO2 S1]]</f>
        <v>3.2825392859999996</v>
      </c>
      <c r="M789" s="21">
        <v>196</v>
      </c>
      <c r="N789" s="5" t="s">
        <v>214</v>
      </c>
      <c r="O789" s="2" t="s">
        <v>11</v>
      </c>
      <c r="P789" s="2" t="s">
        <v>215</v>
      </c>
      <c r="Q789" s="2" t="s">
        <v>369</v>
      </c>
      <c r="R789" s="2" t="s">
        <v>370</v>
      </c>
      <c r="S789" s="2">
        <v>10</v>
      </c>
      <c r="T789" s="2" t="s">
        <v>371</v>
      </c>
      <c r="U789" s="6">
        <v>884.3</v>
      </c>
      <c r="V789" s="30">
        <f>(VLOOKUP(E789,Table1[#All],4,FALSE)*VLOOKUP(E789,Table1[[#All],[Type TRANSPORT]:[% répartition segment 1]],2,FALSE)+VLOOKUP(E789,Tableau2[#All],4,FALSE)*VLOOKUP(E789,Tableau2[[#All],[Type TRANSPORT]:[% répartition segment 2]],2,FALSE))*U789*C789/1000</f>
        <v>3.2825392859999996</v>
      </c>
    </row>
    <row r="790" spans="1:22" x14ac:dyDescent="0.3">
      <c r="A790" s="2">
        <v>1487204</v>
      </c>
      <c r="B790" s="12">
        <f>+VLOOKUP(Indicateur[[#This Row],[Numero OT]],[1]Raw_data!$D:$E,2,FALSE)</f>
        <v>44652</v>
      </c>
      <c r="C790" s="2">
        <v>300</v>
      </c>
      <c r="D790" s="2">
        <f t="shared" si="12"/>
        <v>0.3</v>
      </c>
      <c r="E790" s="2" t="s">
        <v>6</v>
      </c>
      <c r="F790" s="3">
        <f>+VLOOKUP(E790,Table1[#All],4,FALSE)</f>
        <v>0.16</v>
      </c>
      <c r="G790" s="3">
        <f>+VLOOKUP(E790,Tableau2[#All],4,FALSE)</f>
        <v>6.7400000000000002E-2</v>
      </c>
      <c r="H790" s="4">
        <f>VLOOKUP(E790,Table1[[#All],[Type TRANSPORT]:[% répartition segment 1]],2,FALSE)</f>
        <v>0.3</v>
      </c>
      <c r="I790" s="4">
        <f>VLOOKUP(E790,Tableau2[[#All],[Type TRANSPORT]:[% répartition segment 2]],2,FALSE)</f>
        <v>0.7</v>
      </c>
      <c r="J790" s="20">
        <f>Indicateur[[#This Row],[% rep S1]]*Indicateur[[#This Row],[Taux segement 1]]*Indicateur[[#This Row],[Poids T]]*Indicateur[[#This Row],[Distance en KM]]</f>
        <v>6.6025007999999996</v>
      </c>
      <c r="K790" s="20">
        <f>+Indicateur[[#This Row],[% rep S2]]*Indicateur[[#This Row],[Taux Segement 2]]*Indicateur[[#This Row],[Poids T]]*Indicateur[[#This Row],[Distance en KM]]</f>
        <v>6.4897080779999996</v>
      </c>
      <c r="L790" s="20">
        <f>+Indicateur[[#This Row],[Bilan CO2 S2]]+Indicateur[[#This Row],[Bilan CO2 S1]]</f>
        <v>13.092208877999999</v>
      </c>
      <c r="M790" s="21">
        <v>280</v>
      </c>
      <c r="N790" s="5" t="s">
        <v>214</v>
      </c>
      <c r="O790" s="2" t="s">
        <v>11</v>
      </c>
      <c r="P790" s="2" t="s">
        <v>215</v>
      </c>
      <c r="Q790" s="2" t="s">
        <v>328</v>
      </c>
      <c r="R790" s="2" t="s">
        <v>21</v>
      </c>
      <c r="S790" s="2">
        <v>20</v>
      </c>
      <c r="T790" s="2" t="s">
        <v>329</v>
      </c>
      <c r="U790" s="6">
        <v>458.50700000000001</v>
      </c>
      <c r="V790" s="30">
        <f>(VLOOKUP(E790,Table1[#All],4,FALSE)*VLOOKUP(E790,Table1[[#All],[Type TRANSPORT]:[% répartition segment 1]],2,FALSE)+VLOOKUP(E790,Tableau2[#All],4,FALSE)*VLOOKUP(E790,Tableau2[[#All],[Type TRANSPORT]:[% répartition segment 2]],2,FALSE))*U790*C790/1000</f>
        <v>13.092208877999999</v>
      </c>
    </row>
    <row r="791" spans="1:22" x14ac:dyDescent="0.3">
      <c r="A791" s="2">
        <v>1486774</v>
      </c>
      <c r="B791" s="12">
        <f>+VLOOKUP(Indicateur[[#This Row],[Numero OT]],[1]Raw_data!$D:$E,2,FALSE)</f>
        <v>44652</v>
      </c>
      <c r="C791" s="2">
        <v>600</v>
      </c>
      <c r="D791" s="2">
        <f t="shared" si="12"/>
        <v>0.6</v>
      </c>
      <c r="E791" s="2" t="s">
        <v>6</v>
      </c>
      <c r="F791" s="3">
        <f>+VLOOKUP(E791,Table1[#All],4,FALSE)</f>
        <v>0.16</v>
      </c>
      <c r="G791" s="3">
        <f>+VLOOKUP(E791,Tableau2[#All],4,FALSE)</f>
        <v>6.7400000000000002E-2</v>
      </c>
      <c r="H791" s="4">
        <f>VLOOKUP(E791,Table1[[#All],[Type TRANSPORT]:[% répartition segment 1]],2,FALSE)</f>
        <v>0.3</v>
      </c>
      <c r="I791" s="4">
        <f>VLOOKUP(E791,Tableau2[[#All],[Type TRANSPORT]:[% répartition segment 2]],2,FALSE)</f>
        <v>0.7</v>
      </c>
      <c r="J791" s="20">
        <f>Indicateur[[#This Row],[% rep S1]]*Indicateur[[#This Row],[Taux segement 1]]*Indicateur[[#This Row],[Poids T]]*Indicateur[[#This Row],[Distance en KM]]</f>
        <v>6.3938015999999998</v>
      </c>
      <c r="K791" s="20">
        <f>+Indicateur[[#This Row],[% rep S2]]*Indicateur[[#This Row],[Taux Segement 2]]*Indicateur[[#This Row],[Poids T]]*Indicateur[[#This Row],[Distance en KM]]</f>
        <v>6.2845741559999997</v>
      </c>
      <c r="L791" s="20">
        <f>+Indicateur[[#This Row],[Bilan CO2 S2]]+Indicateur[[#This Row],[Bilan CO2 S1]]</f>
        <v>12.678375755999999</v>
      </c>
      <c r="M791" s="21">
        <v>360</v>
      </c>
      <c r="N791" s="5" t="s">
        <v>214</v>
      </c>
      <c r="O791" s="2" t="s">
        <v>11</v>
      </c>
      <c r="P791" s="2" t="s">
        <v>215</v>
      </c>
      <c r="Q791" s="2" t="s">
        <v>372</v>
      </c>
      <c r="R791" s="2" t="s">
        <v>373</v>
      </c>
      <c r="S791" s="2">
        <v>14</v>
      </c>
      <c r="T791" s="2" t="s">
        <v>374</v>
      </c>
      <c r="U791" s="6">
        <v>222.00700000000001</v>
      </c>
      <c r="V791" s="30">
        <f>(VLOOKUP(E791,Table1[#All],4,FALSE)*VLOOKUP(E791,Table1[[#All],[Type TRANSPORT]:[% répartition segment 1]],2,FALSE)+VLOOKUP(E791,Tableau2[#All],4,FALSE)*VLOOKUP(E791,Tableau2[[#All],[Type TRANSPORT]:[% répartition segment 2]],2,FALSE))*U791*C791/1000</f>
        <v>12.678375755999999</v>
      </c>
    </row>
    <row r="792" spans="1:22" x14ac:dyDescent="0.3">
      <c r="A792" s="2">
        <v>1487207</v>
      </c>
      <c r="B792" s="12">
        <f>+VLOOKUP(Indicateur[[#This Row],[Numero OT]],[1]Raw_data!$D:$E,2,FALSE)</f>
        <v>44652</v>
      </c>
      <c r="C792" s="2">
        <v>216</v>
      </c>
      <c r="D792" s="2">
        <f t="shared" si="12"/>
        <v>0.216</v>
      </c>
      <c r="E792" s="2" t="s">
        <v>13</v>
      </c>
      <c r="F792" s="3">
        <f>+VLOOKUP(E792,Table1[#All],4,FALSE)</f>
        <v>0.24099999999999999</v>
      </c>
      <c r="G792" s="3">
        <v>0.24099999999999999</v>
      </c>
      <c r="H792" s="4">
        <f>VLOOKUP(E792,Table1[[#All],[Type TRANSPORT]:[% répartition segment 1]],2,FALSE)</f>
        <v>1</v>
      </c>
      <c r="I792" s="4">
        <f>VLOOKUP(E792,Tableau2[[#All],[Type TRANSPORT]:[% répartition segment 2]],2,FALSE)</f>
        <v>0</v>
      </c>
      <c r="J792" s="20">
        <f>Indicateur[[#This Row],[% rep S1]]*Indicateur[[#This Row],[Taux segement 1]]*Indicateur[[#This Row],[Poids T]]*Indicateur[[#This Row],[Distance en KM]]</f>
        <v>1.7743808159999999</v>
      </c>
      <c r="K792" s="20">
        <f>+Indicateur[[#This Row],[% rep S2]]*Indicateur[[#This Row],[Taux Segement 2]]*Indicateur[[#This Row],[Poids T]]*Indicateur[[#This Row],[Distance en KM]]</f>
        <v>0</v>
      </c>
      <c r="L792" s="20">
        <f>+Indicateur[[#This Row],[Bilan CO2 S2]]+Indicateur[[#This Row],[Bilan CO2 S1]]</f>
        <v>1.7743808159999999</v>
      </c>
      <c r="M792" s="21">
        <v>100</v>
      </c>
      <c r="N792" s="5" t="s">
        <v>214</v>
      </c>
      <c r="O792" s="2" t="s">
        <v>11</v>
      </c>
      <c r="P792" s="2" t="s">
        <v>215</v>
      </c>
      <c r="Q792" s="2" t="s">
        <v>135</v>
      </c>
      <c r="R792" s="2" t="s">
        <v>136</v>
      </c>
      <c r="S792" s="2">
        <v>20</v>
      </c>
      <c r="T792" s="2" t="s">
        <v>137</v>
      </c>
      <c r="U792" s="6">
        <v>34.085999999999999</v>
      </c>
      <c r="V792" s="30">
        <f>(VLOOKUP(E792,Table1[#All],4,FALSE)*VLOOKUP(E792,Table1[[#All],[Type TRANSPORT]:[% répartition segment 1]],2,FALSE)+VLOOKUP(E792,Tableau2[#All],4,FALSE)*VLOOKUP(E792,Tableau2[[#All],[Type TRANSPORT]:[% répartition segment 2]],2,FALSE))*U792*C792/1000</f>
        <v>1.7743808159999999</v>
      </c>
    </row>
    <row r="793" spans="1:22" x14ac:dyDescent="0.3">
      <c r="A793" s="2">
        <v>1486219</v>
      </c>
      <c r="B793" s="12">
        <f>+VLOOKUP(Indicateur[[#This Row],[Numero OT]],[1]Raw_data!$D:$E,2,FALSE)</f>
        <v>44652</v>
      </c>
      <c r="C793" s="2">
        <v>2200</v>
      </c>
      <c r="D793" s="2">
        <f t="shared" si="12"/>
        <v>2.2000000000000002</v>
      </c>
      <c r="E793" s="2" t="s">
        <v>106</v>
      </c>
      <c r="F793" s="3">
        <f>+VLOOKUP(E793,Table1[#All],4,FALSE)</f>
        <v>0.16</v>
      </c>
      <c r="G793" s="3">
        <v>6.7400000000000002E-2</v>
      </c>
      <c r="H793" s="4">
        <f>VLOOKUP(E793,Table1[[#All],[Type TRANSPORT]:[% répartition segment 1]],2,FALSE)</f>
        <v>1</v>
      </c>
      <c r="I793" s="4">
        <f>VLOOKUP(E793,Tableau2[[#All],[Type TRANSPORT]:[% répartition segment 2]],2,FALSE)</f>
        <v>0</v>
      </c>
      <c r="J793" s="20">
        <f>Indicateur[[#This Row],[% rep S1]]*Indicateur[[#This Row],[Taux segement 1]]*Indicateur[[#This Row],[Poids T]]*Indicateur[[#This Row],[Distance en KM]]</f>
        <v>87.134432000000004</v>
      </c>
      <c r="K793" s="20">
        <f>+Indicateur[[#This Row],[% rep S2]]*Indicateur[[#This Row],[Taux Segement 2]]*Indicateur[[#This Row],[Poids T]]*Indicateur[[#This Row],[Distance en KM]]</f>
        <v>0</v>
      </c>
      <c r="L793" s="20">
        <f>+Indicateur[[#This Row],[Bilan CO2 S2]]+Indicateur[[#This Row],[Bilan CO2 S1]]</f>
        <v>87.134432000000004</v>
      </c>
      <c r="M793" s="21">
        <v>525</v>
      </c>
      <c r="N793" s="5" t="s">
        <v>146</v>
      </c>
      <c r="O793" s="2" t="s">
        <v>30</v>
      </c>
      <c r="P793" s="2" t="s">
        <v>147</v>
      </c>
      <c r="Q793" s="2" t="s">
        <v>10</v>
      </c>
      <c r="R793" s="2" t="s">
        <v>11</v>
      </c>
      <c r="S793" s="2">
        <v>12</v>
      </c>
      <c r="T793" s="2" t="s">
        <v>12</v>
      </c>
      <c r="U793" s="6">
        <v>247.541</v>
      </c>
      <c r="V793" s="30">
        <f>(VLOOKUP(E793,Table1[#All],4,FALSE)*VLOOKUP(E793,Table1[[#All],[Type TRANSPORT]:[% répartition segment 1]],2,FALSE)+VLOOKUP(E793,Tableau2[#All],4,FALSE)*VLOOKUP(E793,Tableau2[[#All],[Type TRANSPORT]:[% répartition segment 2]],2,FALSE))*U793*C793/1000</f>
        <v>87.134432000000004</v>
      </c>
    </row>
    <row r="794" spans="1:22" x14ac:dyDescent="0.3">
      <c r="A794" s="2">
        <v>1487403</v>
      </c>
      <c r="B794" s="12">
        <f>+VLOOKUP(Indicateur[[#This Row],[Numero OT]],[1]Raw_data!$D:$E,2,FALSE)</f>
        <v>44655</v>
      </c>
      <c r="C794" s="2">
        <v>150</v>
      </c>
      <c r="D794" s="2">
        <f t="shared" si="12"/>
        <v>0.15</v>
      </c>
      <c r="E794" s="2" t="s">
        <v>6</v>
      </c>
      <c r="F794" s="3">
        <f>+VLOOKUP(E794,Table1[#All],4,FALSE)</f>
        <v>0.16</v>
      </c>
      <c r="G794" s="3">
        <f>+VLOOKUP(E794,Tableau2[#All],4,FALSE)</f>
        <v>6.7400000000000002E-2</v>
      </c>
      <c r="H794" s="4">
        <f>VLOOKUP(E794,Table1[[#All],[Type TRANSPORT]:[% répartition segment 1]],2,FALSE)</f>
        <v>0.3</v>
      </c>
      <c r="I794" s="4">
        <f>VLOOKUP(E794,Tableau2[[#All],[Type TRANSPORT]:[% répartition segment 2]],2,FALSE)</f>
        <v>0.7</v>
      </c>
      <c r="J794" s="20">
        <f>Indicateur[[#This Row],[% rep S1]]*Indicateur[[#This Row],[Taux segement 1]]*Indicateur[[#This Row],[Poids T]]*Indicateur[[#This Row],[Distance en KM]]</f>
        <v>2.7402191999999999</v>
      </c>
      <c r="K794" s="20">
        <f>+Indicateur[[#This Row],[% rep S2]]*Indicateur[[#This Row],[Taux Segement 2]]*Indicateur[[#This Row],[Poids T]]*Indicateur[[#This Row],[Distance en KM]]</f>
        <v>2.693407122</v>
      </c>
      <c r="L794" s="20">
        <f>+Indicateur[[#This Row],[Bilan CO2 S2]]+Indicateur[[#This Row],[Bilan CO2 S1]]</f>
        <v>5.4336263220000003</v>
      </c>
      <c r="M794" s="21">
        <v>166</v>
      </c>
      <c r="N794" s="5" t="s">
        <v>60</v>
      </c>
      <c r="O794" s="2" t="s">
        <v>61</v>
      </c>
      <c r="P794" s="2" t="s">
        <v>62</v>
      </c>
      <c r="Q794" s="2" t="s">
        <v>10</v>
      </c>
      <c r="R794" s="2" t="s">
        <v>11</v>
      </c>
      <c r="S794" s="2">
        <v>12</v>
      </c>
      <c r="T794" s="2" t="s">
        <v>12</v>
      </c>
      <c r="U794" s="6">
        <v>380.58600000000001</v>
      </c>
      <c r="V794" s="30">
        <f>(VLOOKUP(E794,Table1[#All],4,FALSE)*VLOOKUP(E794,Table1[[#All],[Type TRANSPORT]:[% répartition segment 1]],2,FALSE)+VLOOKUP(E794,Tableau2[#All],4,FALSE)*VLOOKUP(E794,Tableau2[[#All],[Type TRANSPORT]:[% répartition segment 2]],2,FALSE))*U794*C794/1000</f>
        <v>5.4336263220000003</v>
      </c>
    </row>
    <row r="795" spans="1:22" x14ac:dyDescent="0.3">
      <c r="A795" s="2">
        <v>1486639</v>
      </c>
      <c r="B795" s="12">
        <f>+VLOOKUP(Indicateur[[#This Row],[Numero OT]],[1]Raw_data!$D:$E,2,FALSE)</f>
        <v>44655</v>
      </c>
      <c r="C795" s="2">
        <v>450</v>
      </c>
      <c r="D795" s="2">
        <f t="shared" si="12"/>
        <v>0.45</v>
      </c>
      <c r="E795" s="2" t="s">
        <v>19</v>
      </c>
      <c r="F795" s="3">
        <f>+VLOOKUP(E795,Table1[#All],4,FALSE)</f>
        <v>0.16</v>
      </c>
      <c r="G795" s="3">
        <f>+VLOOKUP(E795,Tableau2[#All],4,FALSE)</f>
        <v>6.7400000000000002E-2</v>
      </c>
      <c r="H795" s="4">
        <f>VLOOKUP(E795,Table1[[#All],[Type TRANSPORT]:[% répartition segment 1]],2,FALSE)</f>
        <v>0.3</v>
      </c>
      <c r="I795" s="4">
        <f>VLOOKUP(E795,Tableau2[[#All],[Type TRANSPORT]:[% répartition segment 2]],2,FALSE)</f>
        <v>0.7</v>
      </c>
      <c r="J795" s="20">
        <f>Indicateur[[#This Row],[% rep S1]]*Indicateur[[#This Row],[Taux segement 1]]*Indicateur[[#This Row],[Poids T]]*Indicateur[[#This Row],[Distance en KM]]</f>
        <v>0.1944216</v>
      </c>
      <c r="K795" s="20">
        <f>+Indicateur[[#This Row],[% rep S2]]*Indicateur[[#This Row],[Taux Segement 2]]*Indicateur[[#This Row],[Poids T]]*Indicateur[[#This Row],[Distance en KM]]</f>
        <v>0.19110023099999998</v>
      </c>
      <c r="L795" s="20">
        <f>+Indicateur[[#This Row],[Bilan CO2 S2]]+Indicateur[[#This Row],[Bilan CO2 S1]]</f>
        <v>0.38552183099999998</v>
      </c>
      <c r="M795" s="21">
        <v>140</v>
      </c>
      <c r="N795" s="5" t="s">
        <v>414</v>
      </c>
      <c r="O795" s="2" t="s">
        <v>93</v>
      </c>
      <c r="P795" s="2" t="s">
        <v>415</v>
      </c>
      <c r="Q795" s="2" t="s">
        <v>130</v>
      </c>
      <c r="R795" s="2" t="s">
        <v>131</v>
      </c>
      <c r="S795" s="2">
        <v>17</v>
      </c>
      <c r="T795" s="2" t="s">
        <v>132</v>
      </c>
      <c r="U795" s="6">
        <v>9.0009999999999994</v>
      </c>
      <c r="V795" s="30">
        <f>(VLOOKUP(E795,Table1[#All],4,FALSE)*VLOOKUP(E795,Table1[[#All],[Type TRANSPORT]:[% répartition segment 1]],2,FALSE)+VLOOKUP(E795,Tableau2[#All],4,FALSE)*VLOOKUP(E795,Tableau2[[#All],[Type TRANSPORT]:[% répartition segment 2]],2,FALSE))*U795*C795/1000</f>
        <v>0.38552183099999998</v>
      </c>
    </row>
    <row r="796" spans="1:22" x14ac:dyDescent="0.3">
      <c r="A796" s="2">
        <v>1487065</v>
      </c>
      <c r="B796" s="12">
        <f>+VLOOKUP(Indicateur[[#This Row],[Numero OT]],[1]Raw_data!$D:$E,2,FALSE)</f>
        <v>44655</v>
      </c>
      <c r="C796" s="2">
        <v>174</v>
      </c>
      <c r="D796" s="2">
        <f t="shared" si="12"/>
        <v>0.17399999999999999</v>
      </c>
      <c r="E796" s="2" t="s">
        <v>6</v>
      </c>
      <c r="F796" s="3">
        <f>+VLOOKUP(E796,Table1[#All],4,FALSE)</f>
        <v>0.16</v>
      </c>
      <c r="G796" s="3">
        <f>+VLOOKUP(E796,Tableau2[#All],4,FALSE)</f>
        <v>6.7400000000000002E-2</v>
      </c>
      <c r="H796" s="4">
        <f>VLOOKUP(E796,Table1[[#All],[Type TRANSPORT]:[% répartition segment 1]],2,FALSE)</f>
        <v>0.3</v>
      </c>
      <c r="I796" s="4">
        <f>VLOOKUP(E796,Tableau2[[#All],[Type TRANSPORT]:[% répartition segment 2]],2,FALSE)</f>
        <v>0.7</v>
      </c>
      <c r="J796" s="20">
        <f>Indicateur[[#This Row],[% rep S1]]*Indicateur[[#This Row],[Taux segement 1]]*Indicateur[[#This Row],[Poids T]]*Indicateur[[#This Row],[Distance en KM]]</f>
        <v>4.0129856640000003</v>
      </c>
      <c r="K796" s="20">
        <f>+Indicateur[[#This Row],[% rep S2]]*Indicateur[[#This Row],[Taux Segement 2]]*Indicateur[[#This Row],[Poids T]]*Indicateur[[#This Row],[Distance en KM]]</f>
        <v>3.94443049224</v>
      </c>
      <c r="L796" s="20">
        <f>+Indicateur[[#This Row],[Bilan CO2 S2]]+Indicateur[[#This Row],[Bilan CO2 S1]]</f>
        <v>7.9574161562400008</v>
      </c>
      <c r="M796" s="21">
        <v>195</v>
      </c>
      <c r="N796" s="5" t="s">
        <v>414</v>
      </c>
      <c r="O796" s="2" t="s">
        <v>93</v>
      </c>
      <c r="P796" s="2" t="s">
        <v>415</v>
      </c>
      <c r="Q796" s="2" t="s">
        <v>328</v>
      </c>
      <c r="R796" s="2" t="s">
        <v>21</v>
      </c>
      <c r="S796" s="2">
        <v>20</v>
      </c>
      <c r="T796" s="2" t="s">
        <v>329</v>
      </c>
      <c r="U796" s="6">
        <v>480.48200000000003</v>
      </c>
      <c r="V796" s="30">
        <f>(VLOOKUP(E796,Table1[#All],4,FALSE)*VLOOKUP(E796,Table1[[#All],[Type TRANSPORT]:[% répartition segment 1]],2,FALSE)+VLOOKUP(E796,Tableau2[#All],4,FALSE)*VLOOKUP(E796,Tableau2[[#All],[Type TRANSPORT]:[% répartition segment 2]],2,FALSE))*U796*C796/1000</f>
        <v>7.9574161562400008</v>
      </c>
    </row>
    <row r="797" spans="1:22" x14ac:dyDescent="0.3">
      <c r="A797" s="2">
        <v>1486630</v>
      </c>
      <c r="B797" s="12">
        <f>+VLOOKUP(Indicateur[[#This Row],[Numero OT]],[1]Raw_data!$D:$E,2,FALSE)</f>
        <v>44655</v>
      </c>
      <c r="C797" s="2">
        <v>450</v>
      </c>
      <c r="D797" s="2">
        <f t="shared" si="12"/>
        <v>0.45</v>
      </c>
      <c r="E797" s="2" t="s">
        <v>19</v>
      </c>
      <c r="F797" s="3">
        <f>+VLOOKUP(E797,Table1[#All],4,FALSE)</f>
        <v>0.16</v>
      </c>
      <c r="G797" s="3">
        <f>+VLOOKUP(E797,Tableau2[#All],4,FALSE)</f>
        <v>6.7400000000000002E-2</v>
      </c>
      <c r="H797" s="4">
        <f>VLOOKUP(E797,Table1[[#All],[Type TRANSPORT]:[% répartition segment 1]],2,FALSE)</f>
        <v>0.3</v>
      </c>
      <c r="I797" s="4">
        <f>VLOOKUP(E797,Tableau2[[#All],[Type TRANSPORT]:[% répartition segment 2]],2,FALSE)</f>
        <v>0.7</v>
      </c>
      <c r="J797" s="20">
        <f>Indicateur[[#This Row],[% rep S1]]*Indicateur[[#This Row],[Taux segement 1]]*Indicateur[[#This Row],[Poids T]]*Indicateur[[#This Row],[Distance en KM]]</f>
        <v>4.774896</v>
      </c>
      <c r="K797" s="20">
        <f>+Indicateur[[#This Row],[% rep S2]]*Indicateur[[#This Row],[Taux Segement 2]]*Indicateur[[#This Row],[Poids T]]*Indicateur[[#This Row],[Distance en KM]]</f>
        <v>4.6933248599999997</v>
      </c>
      <c r="L797" s="20">
        <f>+Indicateur[[#This Row],[Bilan CO2 S2]]+Indicateur[[#This Row],[Bilan CO2 S1]]</f>
        <v>9.4682208599999989</v>
      </c>
      <c r="M797" s="21">
        <v>210</v>
      </c>
      <c r="N797" s="5" t="s">
        <v>414</v>
      </c>
      <c r="O797" s="2" t="s">
        <v>93</v>
      </c>
      <c r="P797" s="2" t="s">
        <v>415</v>
      </c>
      <c r="Q797" s="2" t="s">
        <v>26</v>
      </c>
      <c r="R797" s="2" t="s">
        <v>27</v>
      </c>
      <c r="S797" s="2">
        <v>12</v>
      </c>
      <c r="T797" s="2" t="s">
        <v>28</v>
      </c>
      <c r="U797" s="6">
        <v>221.06</v>
      </c>
      <c r="V797" s="30">
        <f>(VLOOKUP(E797,Table1[#All],4,FALSE)*VLOOKUP(E797,Table1[[#All],[Type TRANSPORT]:[% répartition segment 1]],2,FALSE)+VLOOKUP(E797,Tableau2[#All],4,FALSE)*VLOOKUP(E797,Tableau2[[#All],[Type TRANSPORT]:[% répartition segment 2]],2,FALSE))*U797*C797/1000</f>
        <v>9.4682208599999989</v>
      </c>
    </row>
    <row r="798" spans="1:22" x14ac:dyDescent="0.3">
      <c r="A798" s="2">
        <v>1486643</v>
      </c>
      <c r="B798" s="12">
        <f>+VLOOKUP(Indicateur[[#This Row],[Numero OT]],[1]Raw_data!$D:$E,2,FALSE)</f>
        <v>44655</v>
      </c>
      <c r="C798" s="2">
        <v>450</v>
      </c>
      <c r="D798" s="2">
        <f t="shared" si="12"/>
        <v>0.45</v>
      </c>
      <c r="E798" s="2" t="s">
        <v>6</v>
      </c>
      <c r="F798" s="3">
        <f>+VLOOKUP(E798,Table1[#All],4,FALSE)</f>
        <v>0.16</v>
      </c>
      <c r="G798" s="3">
        <f>+VLOOKUP(E798,Tableau2[#All],4,FALSE)</f>
        <v>6.7400000000000002E-2</v>
      </c>
      <c r="H798" s="4">
        <f>VLOOKUP(E798,Table1[[#All],[Type TRANSPORT]:[% répartition segment 1]],2,FALSE)</f>
        <v>0.3</v>
      </c>
      <c r="I798" s="4">
        <f>VLOOKUP(E798,Tableau2[[#All],[Type TRANSPORT]:[% répartition segment 2]],2,FALSE)</f>
        <v>0.7</v>
      </c>
      <c r="J798" s="20">
        <f>Indicateur[[#This Row],[% rep S1]]*Indicateur[[#This Row],[Taux segement 1]]*Indicateur[[#This Row],[Poids T]]*Indicateur[[#This Row],[Distance en KM]]</f>
        <v>17.091626399999999</v>
      </c>
      <c r="K798" s="20">
        <f>+Indicateur[[#This Row],[% rep S2]]*Indicateur[[#This Row],[Taux Segement 2]]*Indicateur[[#This Row],[Poids T]]*Indicateur[[#This Row],[Distance en KM]]</f>
        <v>16.799644448999999</v>
      </c>
      <c r="L798" s="20">
        <f>+Indicateur[[#This Row],[Bilan CO2 S2]]+Indicateur[[#This Row],[Bilan CO2 S1]]</f>
        <v>33.891270848999994</v>
      </c>
      <c r="M798" s="21">
        <v>340</v>
      </c>
      <c r="N798" s="5" t="s">
        <v>414</v>
      </c>
      <c r="O798" s="2" t="s">
        <v>93</v>
      </c>
      <c r="P798" s="2" t="s">
        <v>415</v>
      </c>
      <c r="Q798" s="2" t="s">
        <v>216</v>
      </c>
      <c r="R798" s="2" t="s">
        <v>8</v>
      </c>
      <c r="S798" s="2">
        <v>14</v>
      </c>
      <c r="T798" s="2" t="s">
        <v>217</v>
      </c>
      <c r="U798" s="6">
        <v>791.279</v>
      </c>
      <c r="V798" s="30">
        <f>(VLOOKUP(E798,Table1[#All],4,FALSE)*VLOOKUP(E798,Table1[[#All],[Type TRANSPORT]:[% répartition segment 1]],2,FALSE)+VLOOKUP(E798,Tableau2[#All],4,FALSE)*VLOOKUP(E798,Tableau2[[#All],[Type TRANSPORT]:[% répartition segment 2]],2,FALSE))*U798*C798/1000</f>
        <v>33.891270849000001</v>
      </c>
    </row>
    <row r="799" spans="1:22" x14ac:dyDescent="0.3">
      <c r="A799" s="2">
        <v>1486647</v>
      </c>
      <c r="B799" s="12">
        <f>+VLOOKUP(Indicateur[[#This Row],[Numero OT]],[1]Raw_data!$D:$E,2,FALSE)</f>
        <v>44655</v>
      </c>
      <c r="C799" s="2">
        <v>150</v>
      </c>
      <c r="D799" s="2">
        <f t="shared" si="12"/>
        <v>0.15</v>
      </c>
      <c r="E799" s="2" t="s">
        <v>13</v>
      </c>
      <c r="F799" s="3">
        <f>+VLOOKUP(E799,Table1[#All],4,FALSE)</f>
        <v>0.24099999999999999</v>
      </c>
      <c r="G799" s="3">
        <v>0.16</v>
      </c>
      <c r="H799" s="4">
        <f>VLOOKUP(E799,Table1[[#All],[Type TRANSPORT]:[% répartition segment 1]],2,FALSE)</f>
        <v>1</v>
      </c>
      <c r="I799" s="4">
        <f>VLOOKUP(E799,Tableau2[[#All],[Type TRANSPORT]:[% répartition segment 2]],2,FALSE)</f>
        <v>0</v>
      </c>
      <c r="J799" s="20">
        <f>Indicateur[[#This Row],[% rep S1]]*Indicateur[[#This Row],[Taux segement 1]]*Indicateur[[#This Row],[Poids T]]*Indicateur[[#This Row],[Distance en KM]]</f>
        <v>1.3879792499999999</v>
      </c>
      <c r="K799" s="20">
        <f>+Indicateur[[#This Row],[% rep S2]]*Indicateur[[#This Row],[Taux Segement 2]]*Indicateur[[#This Row],[Poids T]]*Indicateur[[#This Row],[Distance en KM]]</f>
        <v>0</v>
      </c>
      <c r="L799" s="20">
        <f>+Indicateur[[#This Row],[Bilan CO2 S2]]+Indicateur[[#This Row],[Bilan CO2 S1]]</f>
        <v>1.3879792499999999</v>
      </c>
      <c r="M799" s="21">
        <v>80</v>
      </c>
      <c r="N799" s="5" t="s">
        <v>414</v>
      </c>
      <c r="O799" s="2" t="s">
        <v>93</v>
      </c>
      <c r="P799" s="2" t="s">
        <v>415</v>
      </c>
      <c r="Q799" s="2" t="s">
        <v>135</v>
      </c>
      <c r="R799" s="2" t="s">
        <v>136</v>
      </c>
      <c r="S799" s="2">
        <v>20</v>
      </c>
      <c r="T799" s="2" t="s">
        <v>137</v>
      </c>
      <c r="U799" s="6">
        <v>38.395000000000003</v>
      </c>
      <c r="V799" s="30">
        <f>(VLOOKUP(E799,Table1[#All],4,FALSE)*VLOOKUP(E799,Table1[[#All],[Type TRANSPORT]:[% répartition segment 1]],2,FALSE)+VLOOKUP(E799,Tableau2[#All],4,FALSE)*VLOOKUP(E799,Tableau2[[#All],[Type TRANSPORT]:[% répartition segment 2]],2,FALSE))*U799*C799/1000</f>
        <v>1.3879792499999999</v>
      </c>
    </row>
    <row r="800" spans="1:22" x14ac:dyDescent="0.3">
      <c r="A800" s="2">
        <v>1485080</v>
      </c>
      <c r="B800" s="12">
        <f>+VLOOKUP(Indicateur[[#This Row],[Numero OT]],[1]Raw_data!$D:$E,2,FALSE)</f>
        <v>44655</v>
      </c>
      <c r="C800" s="2">
        <v>150</v>
      </c>
      <c r="D800" s="2">
        <f t="shared" si="12"/>
        <v>0.15</v>
      </c>
      <c r="E800" s="2" t="s">
        <v>13</v>
      </c>
      <c r="F800" s="3">
        <f>+VLOOKUP(E800,Table1[#All],4,FALSE)</f>
        <v>0.24099999999999999</v>
      </c>
      <c r="G800" s="3">
        <v>0.24099999999999999</v>
      </c>
      <c r="H800" s="4">
        <f>VLOOKUP(E800,Table1[[#All],[Type TRANSPORT]:[% répartition segment 1]],2,FALSE)</f>
        <v>1</v>
      </c>
      <c r="I800" s="4">
        <f>VLOOKUP(E800,Tableau2[[#All],[Type TRANSPORT]:[% répartition segment 2]],2,FALSE)</f>
        <v>0</v>
      </c>
      <c r="J800" s="20">
        <f>Indicateur[[#This Row],[% rep S1]]*Indicateur[[#This Row],[Taux segement 1]]*Indicateur[[#This Row],[Poids T]]*Indicateur[[#This Row],[Distance en KM]]</f>
        <v>1.2287746499999999</v>
      </c>
      <c r="K800" s="20">
        <f>+Indicateur[[#This Row],[% rep S2]]*Indicateur[[#This Row],[Taux Segement 2]]*Indicateur[[#This Row],[Poids T]]*Indicateur[[#This Row],[Distance en KM]]</f>
        <v>0</v>
      </c>
      <c r="L800" s="20">
        <f>+Indicateur[[#This Row],[Bilan CO2 S2]]+Indicateur[[#This Row],[Bilan CO2 S1]]</f>
        <v>1.2287746499999999</v>
      </c>
      <c r="M800" s="21">
        <v>80</v>
      </c>
      <c r="N800" s="5" t="s">
        <v>422</v>
      </c>
      <c r="O800" s="2" t="s">
        <v>136</v>
      </c>
      <c r="P800" s="2" t="s">
        <v>423</v>
      </c>
      <c r="Q800" s="2" t="s">
        <v>10</v>
      </c>
      <c r="R800" s="2" t="s">
        <v>11</v>
      </c>
      <c r="S800" s="2">
        <v>12</v>
      </c>
      <c r="T800" s="2" t="s">
        <v>12</v>
      </c>
      <c r="U800" s="6">
        <v>33.991</v>
      </c>
      <c r="V800" s="30">
        <f>(VLOOKUP(E800,Table1[#All],4,FALSE)*VLOOKUP(E800,Table1[[#All],[Type TRANSPORT]:[% répartition segment 1]],2,FALSE)+VLOOKUP(E800,Tableau2[#All],4,FALSE)*VLOOKUP(E800,Tableau2[[#All],[Type TRANSPORT]:[% répartition segment 2]],2,FALSE))*U800*C800/1000</f>
        <v>1.2287746500000001</v>
      </c>
    </row>
    <row r="801" spans="1:22" x14ac:dyDescent="0.3">
      <c r="A801" s="2">
        <v>1488466</v>
      </c>
      <c r="B801" s="12">
        <f>+VLOOKUP(Indicateur[[#This Row],[Numero OT]],[1]Raw_data!$D:$E,2,FALSE)</f>
        <v>44656</v>
      </c>
      <c r="C801" s="2">
        <v>519</v>
      </c>
      <c r="D801" s="2">
        <f t="shared" si="12"/>
        <v>0.51900000000000002</v>
      </c>
      <c r="E801" s="2" t="s">
        <v>6</v>
      </c>
      <c r="F801" s="3">
        <f>+VLOOKUP(E801,Table1[#All],4,FALSE)</f>
        <v>0.16</v>
      </c>
      <c r="G801" s="3">
        <f>+VLOOKUP(E801,Tableau2[#All],4,FALSE)</f>
        <v>6.7400000000000002E-2</v>
      </c>
      <c r="H801" s="4">
        <f>VLOOKUP(E801,Table1[[#All],[Type TRANSPORT]:[% répartition segment 1]],2,FALSE)</f>
        <v>0.3</v>
      </c>
      <c r="I801" s="4">
        <f>VLOOKUP(E801,Tableau2[[#All],[Type TRANSPORT]:[% répartition segment 2]],2,FALSE)</f>
        <v>0.7</v>
      </c>
      <c r="J801" s="20">
        <f>Indicateur[[#This Row],[% rep S1]]*Indicateur[[#This Row],[Taux segement 1]]*Indicateur[[#This Row],[Poids T]]*Indicateur[[#This Row],[Distance en KM]]</f>
        <v>12.849559776</v>
      </c>
      <c r="K801" s="20">
        <f>+Indicateur[[#This Row],[% rep S2]]*Indicateur[[#This Row],[Taux Segement 2]]*Indicateur[[#This Row],[Poids T]]*Indicateur[[#This Row],[Distance en KM]]</f>
        <v>12.630046463160001</v>
      </c>
      <c r="L801" s="20">
        <f>+Indicateur[[#This Row],[Bilan CO2 S2]]+Indicateur[[#This Row],[Bilan CO2 S1]]</f>
        <v>25.479606239159999</v>
      </c>
      <c r="M801" s="21">
        <v>360</v>
      </c>
      <c r="N801" s="5" t="s">
        <v>214</v>
      </c>
      <c r="O801" s="2" t="s">
        <v>11</v>
      </c>
      <c r="P801" s="2" t="s">
        <v>215</v>
      </c>
      <c r="Q801" s="2" t="s">
        <v>153</v>
      </c>
      <c r="R801" s="2" t="s">
        <v>154</v>
      </c>
      <c r="S801" s="2">
        <v>15</v>
      </c>
      <c r="T801" s="2" t="s">
        <v>155</v>
      </c>
      <c r="U801" s="6">
        <v>515.798</v>
      </c>
      <c r="V801" s="30">
        <f>(VLOOKUP(E801,Table1[#All],4,FALSE)*VLOOKUP(E801,Table1[[#All],[Type TRANSPORT]:[% répartition segment 1]],2,FALSE)+VLOOKUP(E801,Tableau2[#All],4,FALSE)*VLOOKUP(E801,Tableau2[[#All],[Type TRANSPORT]:[% répartition segment 2]],2,FALSE))*U801*C801/1000</f>
        <v>25.479606239159999</v>
      </c>
    </row>
    <row r="802" spans="1:22" x14ac:dyDescent="0.3">
      <c r="A802" s="2">
        <v>1488270</v>
      </c>
      <c r="B802" s="12">
        <f>+VLOOKUP(Indicateur[[#This Row],[Numero OT]],[1]Raw_data!$D:$E,2,FALSE)</f>
        <v>44657</v>
      </c>
      <c r="C802" s="2">
        <v>150</v>
      </c>
      <c r="D802" s="2">
        <f t="shared" si="12"/>
        <v>0.15</v>
      </c>
      <c r="E802" s="2" t="s">
        <v>19</v>
      </c>
      <c r="F802" s="3">
        <f>+VLOOKUP(E802,Table1[#All],4,FALSE)</f>
        <v>0.16</v>
      </c>
      <c r="G802" s="3">
        <f>+VLOOKUP(E802,Tableau2[#All],4,FALSE)</f>
        <v>6.7400000000000002E-2</v>
      </c>
      <c r="H802" s="4">
        <f>VLOOKUP(E802,Table1[[#All],[Type TRANSPORT]:[% répartition segment 1]],2,FALSE)</f>
        <v>0.3</v>
      </c>
      <c r="I802" s="4">
        <f>VLOOKUP(E802,Tableau2[[#All],[Type TRANSPORT]:[% répartition segment 2]],2,FALSE)</f>
        <v>0.7</v>
      </c>
      <c r="J802" s="20">
        <f>Indicateur[[#This Row],[% rep S1]]*Indicateur[[#This Row],[Taux segement 1]]*Indicateur[[#This Row],[Poids T]]*Indicateur[[#This Row],[Distance en KM]]</f>
        <v>2.0026439999999996</v>
      </c>
      <c r="K802" s="20">
        <f>+Indicateur[[#This Row],[% rep S2]]*Indicateur[[#This Row],[Taux Segement 2]]*Indicateur[[#This Row],[Poids T]]*Indicateur[[#This Row],[Distance en KM]]</f>
        <v>1.9684321649999998</v>
      </c>
      <c r="L802" s="20">
        <f>+Indicateur[[#This Row],[Bilan CO2 S2]]+Indicateur[[#This Row],[Bilan CO2 S1]]</f>
        <v>3.9710761649999995</v>
      </c>
      <c r="M802" s="21">
        <v>158</v>
      </c>
      <c r="N802" s="5" t="s">
        <v>23</v>
      </c>
      <c r="O802" s="2" t="s">
        <v>24</v>
      </c>
      <c r="P802" s="2" t="s">
        <v>25</v>
      </c>
      <c r="Q802" s="2" t="s">
        <v>10</v>
      </c>
      <c r="R802" s="2" t="s">
        <v>11</v>
      </c>
      <c r="S802" s="2">
        <v>12</v>
      </c>
      <c r="T802" s="2" t="s">
        <v>12</v>
      </c>
      <c r="U802" s="6">
        <v>278.14499999999998</v>
      </c>
      <c r="V802" s="30">
        <f>(VLOOKUP(E802,Table1[#All],4,FALSE)*VLOOKUP(E802,Table1[[#All],[Type TRANSPORT]:[% répartition segment 1]],2,FALSE)+VLOOKUP(E802,Tableau2[#All],4,FALSE)*VLOOKUP(E802,Tableau2[[#All],[Type TRANSPORT]:[% répartition segment 2]],2,FALSE))*U802*C802/1000</f>
        <v>3.9710761649999995</v>
      </c>
    </row>
    <row r="803" spans="1:22" x14ac:dyDescent="0.3">
      <c r="A803" s="2">
        <v>1488918</v>
      </c>
      <c r="B803" s="12">
        <f>+VLOOKUP(Indicateur[[#This Row],[Numero OT]],[1]Raw_data!$D:$E,2,FALSE)</f>
        <v>44658</v>
      </c>
      <c r="C803" s="2">
        <v>450</v>
      </c>
      <c r="D803" s="2">
        <f t="shared" si="12"/>
        <v>0.45</v>
      </c>
      <c r="E803" s="2" t="s">
        <v>6</v>
      </c>
      <c r="F803" s="3">
        <f>+VLOOKUP(E803,Table1[#All],4,FALSE)</f>
        <v>0.16</v>
      </c>
      <c r="G803" s="3">
        <f>+VLOOKUP(E803,Tableau2[#All],4,FALSE)</f>
        <v>6.7400000000000002E-2</v>
      </c>
      <c r="H803" s="4">
        <f>VLOOKUP(E803,Table1[[#All],[Type TRANSPORT]:[% répartition segment 1]],2,FALSE)</f>
        <v>0.3</v>
      </c>
      <c r="I803" s="4">
        <f>VLOOKUP(E803,Tableau2[[#All],[Type TRANSPORT]:[% répartition segment 2]],2,FALSE)</f>
        <v>0.7</v>
      </c>
      <c r="J803" s="20">
        <f>Indicateur[[#This Row],[% rep S1]]*Indicateur[[#This Row],[Taux segement 1]]*Indicateur[[#This Row],[Poids T]]*Indicateur[[#This Row],[Distance en KM]]</f>
        <v>11.6969616</v>
      </c>
      <c r="K803" s="20">
        <f>+Indicateur[[#This Row],[% rep S2]]*Indicateur[[#This Row],[Taux Segement 2]]*Indicateur[[#This Row],[Poids T]]*Indicateur[[#This Row],[Distance en KM]]</f>
        <v>11.497138505999999</v>
      </c>
      <c r="L803" s="20">
        <f>+Indicateur[[#This Row],[Bilan CO2 S2]]+Indicateur[[#This Row],[Bilan CO2 S1]]</f>
        <v>23.194100106</v>
      </c>
      <c r="M803" s="21">
        <v>280</v>
      </c>
      <c r="N803" s="5" t="s">
        <v>35</v>
      </c>
      <c r="O803" s="2" t="s">
        <v>36</v>
      </c>
      <c r="P803" s="2" t="s">
        <v>37</v>
      </c>
      <c r="Q803" s="2" t="s">
        <v>10</v>
      </c>
      <c r="R803" s="2" t="s">
        <v>11</v>
      </c>
      <c r="S803" s="2">
        <v>12</v>
      </c>
      <c r="T803" s="2" t="s">
        <v>12</v>
      </c>
      <c r="U803" s="6">
        <v>541.52599999999995</v>
      </c>
      <c r="V803" s="30">
        <f>(VLOOKUP(E803,Table1[#All],4,FALSE)*VLOOKUP(E803,Table1[[#All],[Type TRANSPORT]:[% répartition segment 1]],2,FALSE)+VLOOKUP(E803,Tableau2[#All],4,FALSE)*VLOOKUP(E803,Tableau2[[#All],[Type TRANSPORT]:[% répartition segment 2]],2,FALSE))*U803*C803/1000</f>
        <v>23.194100105999997</v>
      </c>
    </row>
    <row r="804" spans="1:22" x14ac:dyDescent="0.3">
      <c r="A804" s="2">
        <v>1488917</v>
      </c>
      <c r="B804" s="12">
        <f>+VLOOKUP(Indicateur[[#This Row],[Numero OT]],[1]Raw_data!$D:$E,2,FALSE)</f>
        <v>44658</v>
      </c>
      <c r="C804" s="2">
        <v>150</v>
      </c>
      <c r="D804" s="2">
        <f t="shared" si="12"/>
        <v>0.15</v>
      </c>
      <c r="E804" s="2" t="s">
        <v>19</v>
      </c>
      <c r="F804" s="3">
        <f>+VLOOKUP(E804,Table1[#All],4,FALSE)</f>
        <v>0.16</v>
      </c>
      <c r="G804" s="3">
        <f>+VLOOKUP(E804,Tableau2[#All],4,FALSE)</f>
        <v>6.7400000000000002E-2</v>
      </c>
      <c r="H804" s="4">
        <f>VLOOKUP(E804,Table1[[#All],[Type TRANSPORT]:[% répartition segment 1]],2,FALSE)</f>
        <v>0.3</v>
      </c>
      <c r="I804" s="4">
        <f>VLOOKUP(E804,Tableau2[[#All],[Type TRANSPORT]:[% répartition segment 2]],2,FALSE)</f>
        <v>0.7</v>
      </c>
      <c r="J804" s="20">
        <f>Indicateur[[#This Row],[% rep S1]]*Indicateur[[#This Row],[Taux segement 1]]*Indicateur[[#This Row],[Poids T]]*Indicateur[[#This Row],[Distance en KM]]</f>
        <v>1.9177416</v>
      </c>
      <c r="K804" s="20">
        <f>+Indicateur[[#This Row],[% rep S2]]*Indicateur[[#This Row],[Taux Segement 2]]*Indicateur[[#This Row],[Poids T]]*Indicateur[[#This Row],[Distance en KM]]</f>
        <v>1.884980181</v>
      </c>
      <c r="L804" s="20">
        <f>+Indicateur[[#This Row],[Bilan CO2 S2]]+Indicateur[[#This Row],[Bilan CO2 S1]]</f>
        <v>3.8027217809999998</v>
      </c>
      <c r="M804" s="21">
        <v>180</v>
      </c>
      <c r="N804" s="5" t="s">
        <v>78</v>
      </c>
      <c r="O804" s="2" t="s">
        <v>27</v>
      </c>
      <c r="P804" s="2" t="s">
        <v>79</v>
      </c>
      <c r="Q804" s="2" t="s">
        <v>10</v>
      </c>
      <c r="R804" s="2" t="s">
        <v>11</v>
      </c>
      <c r="S804" s="2">
        <v>12</v>
      </c>
      <c r="T804" s="2" t="s">
        <v>12</v>
      </c>
      <c r="U804" s="6">
        <v>266.35300000000001</v>
      </c>
      <c r="V804" s="30">
        <f>(VLOOKUP(E804,Table1[#All],4,FALSE)*VLOOKUP(E804,Table1[[#All],[Type TRANSPORT]:[% répartition segment 1]],2,FALSE)+VLOOKUP(E804,Tableau2[#All],4,FALSE)*VLOOKUP(E804,Tableau2[[#All],[Type TRANSPORT]:[% répartition segment 2]],2,FALSE))*U804*C804/1000</f>
        <v>3.8027217810000002</v>
      </c>
    </row>
    <row r="805" spans="1:22" x14ac:dyDescent="0.3">
      <c r="A805" s="2">
        <v>1488915</v>
      </c>
      <c r="B805" s="12">
        <f>+VLOOKUP(Indicateur[[#This Row],[Numero OT]],[1]Raw_data!$D:$E,2,FALSE)</f>
        <v>44658</v>
      </c>
      <c r="C805" s="2">
        <v>150</v>
      </c>
      <c r="D805" s="2">
        <f t="shared" si="12"/>
        <v>0.15</v>
      </c>
      <c r="E805" s="2" t="s">
        <v>19</v>
      </c>
      <c r="F805" s="3">
        <f>+VLOOKUP(E805,Table1[#All],4,FALSE)</f>
        <v>0.16</v>
      </c>
      <c r="G805" s="3">
        <f>+VLOOKUP(E805,Tableau2[#All],4,FALSE)</f>
        <v>6.7400000000000002E-2</v>
      </c>
      <c r="H805" s="4">
        <f>VLOOKUP(E805,Table1[[#All],[Type TRANSPORT]:[% répartition segment 1]],2,FALSE)</f>
        <v>0.3</v>
      </c>
      <c r="I805" s="4">
        <f>VLOOKUP(E805,Tableau2[[#All],[Type TRANSPORT]:[% répartition segment 2]],2,FALSE)</f>
        <v>0.7</v>
      </c>
      <c r="J805" s="20">
        <f>Indicateur[[#This Row],[% rep S1]]*Indicateur[[#This Row],[Taux segement 1]]*Indicateur[[#This Row],[Poids T]]*Indicateur[[#This Row],[Distance en KM]]</f>
        <v>1.8020015999999999</v>
      </c>
      <c r="K805" s="20">
        <f>+Indicateur[[#This Row],[% rep S2]]*Indicateur[[#This Row],[Taux Segement 2]]*Indicateur[[#This Row],[Poids T]]*Indicateur[[#This Row],[Distance en KM]]</f>
        <v>1.7712174059999999</v>
      </c>
      <c r="L805" s="20">
        <f>+Indicateur[[#This Row],[Bilan CO2 S2]]+Indicateur[[#This Row],[Bilan CO2 S1]]</f>
        <v>3.5732190059999995</v>
      </c>
      <c r="M805" s="21">
        <v>250</v>
      </c>
      <c r="N805" s="5" t="s">
        <v>125</v>
      </c>
      <c r="O805" s="2" t="s">
        <v>126</v>
      </c>
      <c r="P805" s="2" t="s">
        <v>127</v>
      </c>
      <c r="Q805" s="2" t="s">
        <v>10</v>
      </c>
      <c r="R805" s="2" t="s">
        <v>11</v>
      </c>
      <c r="S805" s="2">
        <v>12</v>
      </c>
      <c r="T805" s="2" t="s">
        <v>12</v>
      </c>
      <c r="U805" s="6">
        <v>250.27799999999999</v>
      </c>
      <c r="V805" s="30">
        <f>(VLOOKUP(E805,Table1[#All],4,FALSE)*VLOOKUP(E805,Table1[[#All],[Type TRANSPORT]:[% répartition segment 1]],2,FALSE)+VLOOKUP(E805,Tableau2[#All],4,FALSE)*VLOOKUP(E805,Tableau2[[#All],[Type TRANSPORT]:[% répartition segment 2]],2,FALSE))*U805*C805/1000</f>
        <v>3.573219006</v>
      </c>
    </row>
    <row r="806" spans="1:22" x14ac:dyDescent="0.3">
      <c r="A806" s="2">
        <v>1485644</v>
      </c>
      <c r="B806" s="12">
        <f>+VLOOKUP(Indicateur[[#This Row],[Numero OT]],[1]Raw_data!$D:$E,2,FALSE)</f>
        <v>44658</v>
      </c>
      <c r="C806" s="2">
        <v>150</v>
      </c>
      <c r="D806" s="2">
        <f t="shared" si="12"/>
        <v>0.15</v>
      </c>
      <c r="E806" s="2" t="s">
        <v>19</v>
      </c>
      <c r="F806" s="3">
        <f>+VLOOKUP(E806,Table1[#All],4,FALSE)</f>
        <v>0.16</v>
      </c>
      <c r="G806" s="3">
        <f>+VLOOKUP(E806,Tableau2[#All],4,FALSE)</f>
        <v>6.7400000000000002E-2</v>
      </c>
      <c r="H806" s="4">
        <f>VLOOKUP(E806,Table1[[#All],[Type TRANSPORT]:[% répartition segment 1]],2,FALSE)</f>
        <v>0.3</v>
      </c>
      <c r="I806" s="4">
        <f>VLOOKUP(E806,Tableau2[[#All],[Type TRANSPORT]:[% répartition segment 2]],2,FALSE)</f>
        <v>0.7</v>
      </c>
      <c r="J806" s="20">
        <f>Indicateur[[#This Row],[% rep S1]]*Indicateur[[#This Row],[Taux segement 1]]*Indicateur[[#This Row],[Poids T]]*Indicateur[[#This Row],[Distance en KM]]</f>
        <v>3.8714975999999997</v>
      </c>
      <c r="K806" s="20">
        <f>+Indicateur[[#This Row],[% rep S2]]*Indicateur[[#This Row],[Taux Segement 2]]*Indicateur[[#This Row],[Poids T]]*Indicateur[[#This Row],[Distance en KM]]</f>
        <v>3.8053595159999998</v>
      </c>
      <c r="L806" s="20">
        <f>+Indicateur[[#This Row],[Bilan CO2 S2]]+Indicateur[[#This Row],[Bilan CO2 S1]]</f>
        <v>7.676857115999999</v>
      </c>
      <c r="M806" s="21">
        <v>160</v>
      </c>
      <c r="N806" s="5" t="s">
        <v>179</v>
      </c>
      <c r="O806" s="2" t="s">
        <v>180</v>
      </c>
      <c r="P806" s="2" t="s">
        <v>181</v>
      </c>
      <c r="Q806" s="2" t="s">
        <v>10</v>
      </c>
      <c r="R806" s="2" t="s">
        <v>11</v>
      </c>
      <c r="S806" s="2">
        <v>12</v>
      </c>
      <c r="T806" s="2" t="s">
        <v>12</v>
      </c>
      <c r="U806" s="6">
        <v>537.70799999999997</v>
      </c>
      <c r="V806" s="30">
        <f>(VLOOKUP(E806,Table1[#All],4,FALSE)*VLOOKUP(E806,Table1[[#All],[Type TRANSPORT]:[% répartition segment 1]],2,FALSE)+VLOOKUP(E806,Tableau2[#All],4,FALSE)*VLOOKUP(E806,Tableau2[[#All],[Type TRANSPORT]:[% répartition segment 2]],2,FALSE))*U806*C806/1000</f>
        <v>7.6768571159999999</v>
      </c>
    </row>
    <row r="807" spans="1:22" x14ac:dyDescent="0.3">
      <c r="A807" s="2">
        <v>1489620</v>
      </c>
      <c r="B807" s="12">
        <f>+VLOOKUP(Indicateur[[#This Row],[Numero OT]],[1]Raw_data!$D:$E,2,FALSE)</f>
        <v>44658</v>
      </c>
      <c r="C807" s="2">
        <v>55</v>
      </c>
      <c r="D807" s="2">
        <f t="shared" si="12"/>
        <v>5.5E-2</v>
      </c>
      <c r="E807" s="2" t="s">
        <v>6</v>
      </c>
      <c r="F807" s="3">
        <f>+VLOOKUP(E807,Table1[#All],4,FALSE)</f>
        <v>0.16</v>
      </c>
      <c r="G807" s="3">
        <f>+VLOOKUP(E807,Tableau2[#All],4,FALSE)</f>
        <v>6.7400000000000002E-2</v>
      </c>
      <c r="H807" s="4">
        <f>VLOOKUP(E807,Table1[[#All],[Type TRANSPORT]:[% répartition segment 1]],2,FALSE)</f>
        <v>0.3</v>
      </c>
      <c r="I807" s="4">
        <f>VLOOKUP(E807,Tableau2[[#All],[Type TRANSPORT]:[% répartition segment 2]],2,FALSE)</f>
        <v>0.7</v>
      </c>
      <c r="J807" s="20">
        <f>Indicateur[[#This Row],[% rep S1]]*Indicateur[[#This Row],[Taux segement 1]]*Indicateur[[#This Row],[Poids T]]*Indicateur[[#This Row],[Distance en KM]]</f>
        <v>0.73866935999999994</v>
      </c>
      <c r="K807" s="20">
        <f>+Indicateur[[#This Row],[% rep S2]]*Indicateur[[#This Row],[Taux Segement 2]]*Indicateur[[#This Row],[Poids T]]*Indicateur[[#This Row],[Distance en KM]]</f>
        <v>0.72605042509999984</v>
      </c>
      <c r="L807" s="20">
        <f>+Indicateur[[#This Row],[Bilan CO2 S2]]+Indicateur[[#This Row],[Bilan CO2 S1]]</f>
        <v>1.4647197850999998</v>
      </c>
      <c r="M807" s="21">
        <v>120</v>
      </c>
      <c r="N807" s="5" t="s">
        <v>214</v>
      </c>
      <c r="O807" s="2" t="s">
        <v>11</v>
      </c>
      <c r="P807" s="2" t="s">
        <v>215</v>
      </c>
      <c r="Q807" s="2" t="s">
        <v>104</v>
      </c>
      <c r="R807" s="2" t="s">
        <v>24</v>
      </c>
      <c r="S807" s="2">
        <v>12</v>
      </c>
      <c r="T807" s="2" t="s">
        <v>105</v>
      </c>
      <c r="U807" s="6">
        <v>279.79899999999998</v>
      </c>
      <c r="V807" s="30">
        <f>(VLOOKUP(E807,Table1[#All],4,FALSE)*VLOOKUP(E807,Table1[[#All],[Type TRANSPORT]:[% répartition segment 1]],2,FALSE)+VLOOKUP(E807,Tableau2[#All],4,FALSE)*VLOOKUP(E807,Tableau2[[#All],[Type TRANSPORT]:[% répartition segment 2]],2,FALSE))*U807*C807/1000</f>
        <v>1.4647197850999998</v>
      </c>
    </row>
    <row r="808" spans="1:22" x14ac:dyDescent="0.3">
      <c r="A808" s="2">
        <v>1489612</v>
      </c>
      <c r="B808" s="12">
        <f>+VLOOKUP(Indicateur[[#This Row],[Numero OT]],[1]Raw_data!$D:$E,2,FALSE)</f>
        <v>44658</v>
      </c>
      <c r="C808" s="2">
        <v>183</v>
      </c>
      <c r="D808" s="2">
        <f t="shared" si="12"/>
        <v>0.183</v>
      </c>
      <c r="E808" s="2" t="s">
        <v>6</v>
      </c>
      <c r="F808" s="3">
        <f>+VLOOKUP(E808,Table1[#All],4,FALSE)</f>
        <v>0.16</v>
      </c>
      <c r="G808" s="3">
        <f>+VLOOKUP(E808,Tableau2[#All],4,FALSE)</f>
        <v>6.7400000000000002E-2</v>
      </c>
      <c r="H808" s="4">
        <f>VLOOKUP(E808,Table1[[#All],[Type TRANSPORT]:[% répartition segment 1]],2,FALSE)</f>
        <v>0.3</v>
      </c>
      <c r="I808" s="4">
        <f>VLOOKUP(E808,Tableau2[[#All],[Type TRANSPORT]:[% répartition segment 2]],2,FALSE)</f>
        <v>0.7</v>
      </c>
      <c r="J808" s="20">
        <f>Indicateur[[#This Row],[% rep S1]]*Indicateur[[#This Row],[Taux segement 1]]*Indicateur[[#This Row],[Poids T]]*Indicateur[[#This Row],[Distance en KM]]</f>
        <v>1.476133632</v>
      </c>
      <c r="K808" s="20">
        <f>+Indicateur[[#This Row],[% rep S2]]*Indicateur[[#This Row],[Taux Segement 2]]*Indicateur[[#This Row],[Poids T]]*Indicateur[[#This Row],[Distance en KM]]</f>
        <v>1.4509163491199999</v>
      </c>
      <c r="L808" s="20">
        <f>+Indicateur[[#This Row],[Bilan CO2 S2]]+Indicateur[[#This Row],[Bilan CO2 S1]]</f>
        <v>2.9270499811199997</v>
      </c>
      <c r="M808" s="21">
        <v>130</v>
      </c>
      <c r="N808" s="5" t="s">
        <v>214</v>
      </c>
      <c r="O808" s="2" t="s">
        <v>11</v>
      </c>
      <c r="P808" s="2" t="s">
        <v>215</v>
      </c>
      <c r="Q808" s="2" t="s">
        <v>247</v>
      </c>
      <c r="R808" s="2" t="s">
        <v>189</v>
      </c>
      <c r="S808" s="2">
        <v>8</v>
      </c>
      <c r="T808" s="2" t="s">
        <v>248</v>
      </c>
      <c r="U808" s="6">
        <v>168.048</v>
      </c>
      <c r="V808" s="30">
        <f>(VLOOKUP(E808,Table1[#All],4,FALSE)*VLOOKUP(E808,Table1[[#All],[Type TRANSPORT]:[% répartition segment 1]],2,FALSE)+VLOOKUP(E808,Tableau2[#All],4,FALSE)*VLOOKUP(E808,Tableau2[[#All],[Type TRANSPORT]:[% répartition segment 2]],2,FALSE))*U808*C808/1000</f>
        <v>2.9270499811200001</v>
      </c>
    </row>
    <row r="809" spans="1:22" x14ac:dyDescent="0.3">
      <c r="A809" s="2">
        <v>1489619</v>
      </c>
      <c r="B809" s="12">
        <f>+VLOOKUP(Indicateur[[#This Row],[Numero OT]],[1]Raw_data!$D:$E,2,FALSE)</f>
        <v>44658</v>
      </c>
      <c r="C809" s="2">
        <v>106</v>
      </c>
      <c r="D809" s="2">
        <f t="shared" si="12"/>
        <v>0.106</v>
      </c>
      <c r="E809" s="2" t="s">
        <v>6</v>
      </c>
      <c r="F809" s="3">
        <f>+VLOOKUP(E809,Table1[#All],4,FALSE)</f>
        <v>0.16</v>
      </c>
      <c r="G809" s="3">
        <f>+VLOOKUP(E809,Tableau2[#All],4,FALSE)</f>
        <v>6.7400000000000002E-2</v>
      </c>
      <c r="H809" s="4">
        <f>VLOOKUP(E809,Table1[[#All],[Type TRANSPORT]:[% répartition segment 1]],2,FALSE)</f>
        <v>0.3</v>
      </c>
      <c r="I809" s="4">
        <f>VLOOKUP(E809,Tableau2[[#All],[Type TRANSPORT]:[% répartition segment 2]],2,FALSE)</f>
        <v>0.7</v>
      </c>
      <c r="J809" s="20">
        <f>Indicateur[[#This Row],[% rep S1]]*Indicateur[[#This Row],[Taux segement 1]]*Indicateur[[#This Row],[Poids T]]*Indicateur[[#This Row],[Distance en KM]]</f>
        <v>1.9357550399999999</v>
      </c>
      <c r="K809" s="20">
        <f>+Indicateur[[#This Row],[% rep S2]]*Indicateur[[#This Row],[Taux Segement 2]]*Indicateur[[#This Row],[Poids T]]*Indicateur[[#This Row],[Distance en KM]]</f>
        <v>1.9026858913999998</v>
      </c>
      <c r="L809" s="20">
        <f>+Indicateur[[#This Row],[Bilan CO2 S2]]+Indicateur[[#This Row],[Bilan CO2 S1]]</f>
        <v>3.8384409313999996</v>
      </c>
      <c r="M809" s="21">
        <v>130</v>
      </c>
      <c r="N809" s="5" t="s">
        <v>214</v>
      </c>
      <c r="O809" s="2" t="s">
        <v>11</v>
      </c>
      <c r="P809" s="2" t="s">
        <v>215</v>
      </c>
      <c r="Q809" s="2" t="s">
        <v>128</v>
      </c>
      <c r="R809" s="2" t="s">
        <v>61</v>
      </c>
      <c r="S809" s="2">
        <v>20</v>
      </c>
      <c r="T809" s="2" t="s">
        <v>129</v>
      </c>
      <c r="U809" s="6">
        <v>380.45499999999998</v>
      </c>
      <c r="V809" s="30">
        <f>(VLOOKUP(E809,Table1[#All],4,FALSE)*VLOOKUP(E809,Table1[[#All],[Type TRANSPORT]:[% répartition segment 1]],2,FALSE)+VLOOKUP(E809,Tableau2[#All],4,FALSE)*VLOOKUP(E809,Tableau2[[#All],[Type TRANSPORT]:[% répartition segment 2]],2,FALSE))*U809*C809/1000</f>
        <v>3.8384409313999996</v>
      </c>
    </row>
    <row r="810" spans="1:22" x14ac:dyDescent="0.3">
      <c r="A810" s="2">
        <v>1489800</v>
      </c>
      <c r="B810" s="12">
        <f>+VLOOKUP(Indicateur[[#This Row],[Numero OT]],[1]Raw_data!$D:$E,2,FALSE)</f>
        <v>44658</v>
      </c>
      <c r="C810" s="2">
        <v>273</v>
      </c>
      <c r="D810" s="2">
        <f t="shared" si="12"/>
        <v>0.27300000000000002</v>
      </c>
      <c r="E810" s="2" t="s">
        <v>6</v>
      </c>
      <c r="F810" s="3">
        <f>+VLOOKUP(E810,Table1[#All],4,FALSE)</f>
        <v>0.16</v>
      </c>
      <c r="G810" s="3">
        <f>+VLOOKUP(E810,Tableau2[#All],4,FALSE)</f>
        <v>6.7400000000000002E-2</v>
      </c>
      <c r="H810" s="4">
        <f>VLOOKUP(E810,Table1[[#All],[Type TRANSPORT]:[% répartition segment 1]],2,FALSE)</f>
        <v>0.3</v>
      </c>
      <c r="I810" s="4">
        <f>VLOOKUP(E810,Tableau2[[#All],[Type TRANSPORT]:[% répartition segment 2]],2,FALSE)</f>
        <v>0.7</v>
      </c>
      <c r="J810" s="20">
        <f>Indicateur[[#This Row],[% rep S1]]*Indicateur[[#This Row],[Taux segement 1]]*Indicateur[[#This Row],[Poids T]]*Indicateur[[#This Row],[Distance en KM]]</f>
        <v>7.0632394560000007</v>
      </c>
      <c r="K810" s="20">
        <f>+Indicateur[[#This Row],[% rep S2]]*Indicateur[[#This Row],[Taux Segement 2]]*Indicateur[[#This Row],[Poids T]]*Indicateur[[#This Row],[Distance en KM]]</f>
        <v>6.9425757819600014</v>
      </c>
      <c r="L810" s="20">
        <f>+Indicateur[[#This Row],[Bilan CO2 S2]]+Indicateur[[#This Row],[Bilan CO2 S1]]</f>
        <v>14.005815237960002</v>
      </c>
      <c r="M810" s="21">
        <v>133</v>
      </c>
      <c r="N810" s="5" t="s">
        <v>214</v>
      </c>
      <c r="O810" s="2" t="s">
        <v>11</v>
      </c>
      <c r="P810" s="2" t="s">
        <v>215</v>
      </c>
      <c r="Q810" s="2" t="s">
        <v>326</v>
      </c>
      <c r="R810" s="2" t="s">
        <v>180</v>
      </c>
      <c r="S810" s="2">
        <v>15</v>
      </c>
      <c r="T810" s="2" t="s">
        <v>327</v>
      </c>
      <c r="U810" s="6">
        <v>539.01400000000001</v>
      </c>
      <c r="V810" s="30">
        <f>(VLOOKUP(E810,Table1[#All],4,FALSE)*VLOOKUP(E810,Table1[[#All],[Type TRANSPORT]:[% répartition segment 1]],2,FALSE)+VLOOKUP(E810,Tableau2[#All],4,FALSE)*VLOOKUP(E810,Tableau2[[#All],[Type TRANSPORT]:[% répartition segment 2]],2,FALSE))*U810*C810/1000</f>
        <v>14.005815237960002</v>
      </c>
    </row>
    <row r="811" spans="1:22" x14ac:dyDescent="0.3">
      <c r="A811" s="2">
        <v>1489614</v>
      </c>
      <c r="B811" s="12">
        <f>+VLOOKUP(Indicateur[[#This Row],[Numero OT]],[1]Raw_data!$D:$E,2,FALSE)</f>
        <v>44658</v>
      </c>
      <c r="C811" s="2">
        <v>52</v>
      </c>
      <c r="D811" s="2">
        <f t="shared" si="12"/>
        <v>5.1999999999999998E-2</v>
      </c>
      <c r="E811" s="2" t="s">
        <v>6</v>
      </c>
      <c r="F811" s="3">
        <f>+VLOOKUP(E811,Table1[#All],4,FALSE)</f>
        <v>0.16</v>
      </c>
      <c r="G811" s="3">
        <f>+VLOOKUP(E811,Tableau2[#All],4,FALSE)</f>
        <v>6.7400000000000002E-2</v>
      </c>
      <c r="H811" s="4">
        <f>VLOOKUP(E811,Table1[[#All],[Type TRANSPORT]:[% répartition segment 1]],2,FALSE)</f>
        <v>0.3</v>
      </c>
      <c r="I811" s="4">
        <f>VLOOKUP(E811,Tableau2[[#All],[Type TRANSPORT]:[% répartition segment 2]],2,FALSE)</f>
        <v>0.7</v>
      </c>
      <c r="J811" s="20">
        <f>Indicateur[[#This Row],[% rep S1]]*Indicateur[[#This Row],[Taux segement 1]]*Indicateur[[#This Row],[Poids T]]*Indicateur[[#This Row],[Distance en KM]]</f>
        <v>1.1113489919999999</v>
      </c>
      <c r="K811" s="20">
        <f>+Indicateur[[#This Row],[% rep S2]]*Indicateur[[#This Row],[Taux Segement 2]]*Indicateur[[#This Row],[Poids T]]*Indicateur[[#This Row],[Distance en KM]]</f>
        <v>1.0923634467200001</v>
      </c>
      <c r="L811" s="20">
        <f>+Indicateur[[#This Row],[Bilan CO2 S2]]+Indicateur[[#This Row],[Bilan CO2 S1]]</f>
        <v>2.2037124387200002</v>
      </c>
      <c r="M811" s="21">
        <v>145</v>
      </c>
      <c r="N811" s="5" t="s">
        <v>214</v>
      </c>
      <c r="O811" s="2" t="s">
        <v>11</v>
      </c>
      <c r="P811" s="2" t="s">
        <v>215</v>
      </c>
      <c r="Q811" s="2" t="s">
        <v>366</v>
      </c>
      <c r="R811" s="2" t="s">
        <v>367</v>
      </c>
      <c r="S811" s="2">
        <v>14</v>
      </c>
      <c r="T811" s="2" t="s">
        <v>368</v>
      </c>
      <c r="U811" s="6">
        <v>445.25200000000001</v>
      </c>
      <c r="V811" s="30">
        <f>(VLOOKUP(E811,Table1[#All],4,FALSE)*VLOOKUP(E811,Table1[[#All],[Type TRANSPORT]:[% répartition segment 1]],2,FALSE)+VLOOKUP(E811,Tableau2[#All],4,FALSE)*VLOOKUP(E811,Tableau2[[#All],[Type TRANSPORT]:[% répartition segment 2]],2,FALSE))*U811*C811/1000</f>
        <v>2.2037124387199998</v>
      </c>
    </row>
    <row r="812" spans="1:22" x14ac:dyDescent="0.3">
      <c r="A812" s="2">
        <v>1489613</v>
      </c>
      <c r="B812" s="12">
        <f>+VLOOKUP(Indicateur[[#This Row],[Numero OT]],[1]Raw_data!$D:$E,2,FALSE)</f>
        <v>44658</v>
      </c>
      <c r="C812" s="2">
        <v>380</v>
      </c>
      <c r="D812" s="2">
        <f t="shared" si="12"/>
        <v>0.38</v>
      </c>
      <c r="E812" s="2" t="s">
        <v>6</v>
      </c>
      <c r="F812" s="3">
        <f>+VLOOKUP(E812,Table1[#All],4,FALSE)</f>
        <v>0.16</v>
      </c>
      <c r="G812" s="3">
        <f>+VLOOKUP(E812,Tableau2[#All],4,FALSE)</f>
        <v>6.7400000000000002E-2</v>
      </c>
      <c r="H812" s="4">
        <f>VLOOKUP(E812,Table1[[#All],[Type TRANSPORT]:[% répartition segment 1]],2,FALSE)</f>
        <v>0.3</v>
      </c>
      <c r="I812" s="4">
        <f>VLOOKUP(E812,Tableau2[[#All],[Type TRANSPORT]:[% répartition segment 2]],2,FALSE)</f>
        <v>0.7</v>
      </c>
      <c r="J812" s="20">
        <f>Indicateur[[#This Row],[% rep S1]]*Indicateur[[#This Row],[Taux segement 1]]*Indicateur[[#This Row],[Poids T]]*Indicateur[[#This Row],[Distance en KM]]</f>
        <v>4.5380572799999994</v>
      </c>
      <c r="K812" s="20">
        <f>+Indicateur[[#This Row],[% rep S2]]*Indicateur[[#This Row],[Taux Segement 2]]*Indicateur[[#This Row],[Poids T]]*Indicateur[[#This Row],[Distance en KM]]</f>
        <v>4.4605321348000002</v>
      </c>
      <c r="L812" s="20">
        <f>+Indicateur[[#This Row],[Bilan CO2 S2]]+Indicateur[[#This Row],[Bilan CO2 S1]]</f>
        <v>8.9985894147999996</v>
      </c>
      <c r="M812" s="21">
        <v>178</v>
      </c>
      <c r="N812" s="5" t="s">
        <v>214</v>
      </c>
      <c r="O812" s="2" t="s">
        <v>11</v>
      </c>
      <c r="P812" s="2" t="s">
        <v>215</v>
      </c>
      <c r="Q812" s="2" t="s">
        <v>148</v>
      </c>
      <c r="R812" s="2" t="s">
        <v>126</v>
      </c>
      <c r="S812" s="2">
        <v>12</v>
      </c>
      <c r="T812" s="2" t="s">
        <v>149</v>
      </c>
      <c r="U812" s="6">
        <v>248.797</v>
      </c>
      <c r="V812" s="30">
        <f>(VLOOKUP(E812,Table1[#All],4,FALSE)*VLOOKUP(E812,Table1[[#All],[Type TRANSPORT]:[% répartition segment 1]],2,FALSE)+VLOOKUP(E812,Tableau2[#All],4,FALSE)*VLOOKUP(E812,Tableau2[[#All],[Type TRANSPORT]:[% répartition segment 2]],2,FALSE))*U812*C812/1000</f>
        <v>8.9985894147999996</v>
      </c>
    </row>
    <row r="813" spans="1:22" x14ac:dyDescent="0.3">
      <c r="A813" s="2">
        <v>1489623</v>
      </c>
      <c r="B813" s="12">
        <f>+VLOOKUP(Indicateur[[#This Row],[Numero OT]],[1]Raw_data!$D:$E,2,FALSE)</f>
        <v>44658</v>
      </c>
      <c r="C813" s="2">
        <v>78</v>
      </c>
      <c r="D813" s="2">
        <f t="shared" si="12"/>
        <v>7.8E-2</v>
      </c>
      <c r="E813" s="2" t="s">
        <v>6</v>
      </c>
      <c r="F813" s="3">
        <f>+VLOOKUP(E813,Table1[#All],4,FALSE)</f>
        <v>0.16</v>
      </c>
      <c r="G813" s="3">
        <f>+VLOOKUP(E813,Tableau2[#All],4,FALSE)</f>
        <v>6.7400000000000002E-2</v>
      </c>
      <c r="H813" s="4">
        <f>VLOOKUP(E813,Table1[[#All],[Type TRANSPORT]:[% répartition segment 1]],2,FALSE)</f>
        <v>0.3</v>
      </c>
      <c r="I813" s="4">
        <f>VLOOKUP(E813,Tableau2[[#All],[Type TRANSPORT]:[% répartition segment 2]],2,FALSE)</f>
        <v>0.7</v>
      </c>
      <c r="J813" s="20">
        <f>Indicateur[[#This Row],[% rep S1]]*Indicateur[[#This Row],[Taux segement 1]]*Indicateur[[#This Row],[Poids T]]*Indicateur[[#This Row],[Distance en KM]]</f>
        <v>3.3108191999999996</v>
      </c>
      <c r="K813" s="20">
        <f>+Indicateur[[#This Row],[% rep S2]]*Indicateur[[#This Row],[Taux Segement 2]]*Indicateur[[#This Row],[Poids T]]*Indicateur[[#This Row],[Distance en KM]]</f>
        <v>3.2542593719999999</v>
      </c>
      <c r="L813" s="20">
        <f>+Indicateur[[#This Row],[Bilan CO2 S2]]+Indicateur[[#This Row],[Bilan CO2 S1]]</f>
        <v>6.5650785719999991</v>
      </c>
      <c r="M813" s="21">
        <v>196</v>
      </c>
      <c r="N813" s="5" t="s">
        <v>214</v>
      </c>
      <c r="O813" s="2" t="s">
        <v>11</v>
      </c>
      <c r="P813" s="2" t="s">
        <v>215</v>
      </c>
      <c r="Q813" s="2" t="s">
        <v>369</v>
      </c>
      <c r="R813" s="2" t="s">
        <v>370</v>
      </c>
      <c r="S813" s="2">
        <v>10</v>
      </c>
      <c r="T813" s="2" t="s">
        <v>371</v>
      </c>
      <c r="U813" s="6">
        <v>884.3</v>
      </c>
      <c r="V813" s="30">
        <f>(VLOOKUP(E813,Table1[#All],4,FALSE)*VLOOKUP(E813,Table1[[#All],[Type TRANSPORT]:[% répartition segment 1]],2,FALSE)+VLOOKUP(E813,Tableau2[#All],4,FALSE)*VLOOKUP(E813,Tableau2[[#All],[Type TRANSPORT]:[% répartition segment 2]],2,FALSE))*U813*C813/1000</f>
        <v>6.5650785719999991</v>
      </c>
    </row>
    <row r="814" spans="1:22" x14ac:dyDescent="0.3">
      <c r="A814" s="2">
        <v>1489616</v>
      </c>
      <c r="B814" s="12">
        <f>+VLOOKUP(Indicateur[[#This Row],[Numero OT]],[1]Raw_data!$D:$E,2,FALSE)</f>
        <v>44658</v>
      </c>
      <c r="C814" s="2">
        <v>207</v>
      </c>
      <c r="D814" s="2">
        <f t="shared" si="12"/>
        <v>0.20699999999999999</v>
      </c>
      <c r="E814" s="2" t="s">
        <v>6</v>
      </c>
      <c r="F814" s="3">
        <f>+VLOOKUP(E814,Table1[#All],4,FALSE)</f>
        <v>0.16</v>
      </c>
      <c r="G814" s="3">
        <f>+VLOOKUP(E814,Tableau2[#All],4,FALSE)</f>
        <v>6.7400000000000002E-2</v>
      </c>
      <c r="H814" s="4">
        <f>VLOOKUP(E814,Table1[[#All],[Type TRANSPORT]:[% répartition segment 1]],2,FALSE)</f>
        <v>0.3</v>
      </c>
      <c r="I814" s="4">
        <f>VLOOKUP(E814,Tableau2[[#All],[Type TRANSPORT]:[% répartition segment 2]],2,FALSE)</f>
        <v>0.7</v>
      </c>
      <c r="J814" s="20">
        <f>Indicateur[[#This Row],[% rep S1]]*Indicateur[[#This Row],[Taux segement 1]]*Indicateur[[#This Row],[Poids T]]*Indicateur[[#This Row],[Distance en KM]]</f>
        <v>5.3771644799999994</v>
      </c>
      <c r="K814" s="20">
        <f>+Indicateur[[#This Row],[% rep S2]]*Indicateur[[#This Row],[Taux Segement 2]]*Indicateur[[#This Row],[Poids T]]*Indicateur[[#This Row],[Distance en KM]]</f>
        <v>5.2853045867999988</v>
      </c>
      <c r="L814" s="20">
        <f>+Indicateur[[#This Row],[Bilan CO2 S2]]+Indicateur[[#This Row],[Bilan CO2 S1]]</f>
        <v>10.662469066799998</v>
      </c>
      <c r="M814" s="21">
        <v>225</v>
      </c>
      <c r="N814" s="5" t="s">
        <v>214</v>
      </c>
      <c r="O814" s="2" t="s">
        <v>11</v>
      </c>
      <c r="P814" s="2" t="s">
        <v>215</v>
      </c>
      <c r="Q814" s="2" t="s">
        <v>133</v>
      </c>
      <c r="R814" s="2" t="s">
        <v>36</v>
      </c>
      <c r="S814" s="2">
        <v>20</v>
      </c>
      <c r="T814" s="2" t="s">
        <v>134</v>
      </c>
      <c r="U814" s="6">
        <v>541.17999999999995</v>
      </c>
      <c r="V814" s="30">
        <f>(VLOOKUP(E814,Table1[#All],4,FALSE)*VLOOKUP(E814,Table1[[#All],[Type TRANSPORT]:[% répartition segment 1]],2,FALSE)+VLOOKUP(E814,Tableau2[#All],4,FALSE)*VLOOKUP(E814,Tableau2[[#All],[Type TRANSPORT]:[% répartition segment 2]],2,FALSE))*U814*C814/1000</f>
        <v>10.6624690668</v>
      </c>
    </row>
    <row r="815" spans="1:22" x14ac:dyDescent="0.3">
      <c r="A815" s="2">
        <v>1489615</v>
      </c>
      <c r="B815" s="12">
        <f>+VLOOKUP(Indicateur[[#This Row],[Numero OT]],[1]Raw_data!$D:$E,2,FALSE)</f>
        <v>44658</v>
      </c>
      <c r="C815" s="2">
        <v>179</v>
      </c>
      <c r="D815" s="2">
        <f t="shared" si="12"/>
        <v>0.17899999999999999</v>
      </c>
      <c r="E815" s="2" t="s">
        <v>6</v>
      </c>
      <c r="F815" s="3">
        <f>+VLOOKUP(E815,Table1[#All],4,FALSE)</f>
        <v>0.16</v>
      </c>
      <c r="G815" s="3">
        <f>+VLOOKUP(E815,Tableau2[#All],4,FALSE)</f>
        <v>6.7400000000000002E-2</v>
      </c>
      <c r="H815" s="4">
        <f>VLOOKUP(E815,Table1[[#All],[Type TRANSPORT]:[% répartition segment 1]],2,FALSE)</f>
        <v>0.3</v>
      </c>
      <c r="I815" s="4">
        <f>VLOOKUP(E815,Tableau2[[#All],[Type TRANSPORT]:[% répartition segment 2]],2,FALSE)</f>
        <v>0.7</v>
      </c>
      <c r="J815" s="20">
        <f>Indicateur[[#This Row],[% rep S1]]*Indicateur[[#This Row],[Taux segement 1]]*Indicateur[[#This Row],[Poids T]]*Indicateur[[#This Row],[Distance en KM]]</f>
        <v>1.4928256320000002</v>
      </c>
      <c r="K815" s="20">
        <f>+Indicateur[[#This Row],[% rep S2]]*Indicateur[[#This Row],[Taux Segement 2]]*Indicateur[[#This Row],[Poids T]]*Indicateur[[#This Row],[Distance en KM]]</f>
        <v>1.46732319412</v>
      </c>
      <c r="L815" s="20">
        <f>+Indicateur[[#This Row],[Bilan CO2 S2]]+Indicateur[[#This Row],[Bilan CO2 S1]]</f>
        <v>2.9601488261200002</v>
      </c>
      <c r="M815" s="21">
        <v>240</v>
      </c>
      <c r="N815" s="5" t="s">
        <v>214</v>
      </c>
      <c r="O815" s="2" t="s">
        <v>11</v>
      </c>
      <c r="P815" s="2" t="s">
        <v>215</v>
      </c>
      <c r="Q815" s="2" t="s">
        <v>331</v>
      </c>
      <c r="R815" s="2" t="s">
        <v>183</v>
      </c>
      <c r="S815" s="2">
        <v>13</v>
      </c>
      <c r="T815" s="2" t="s">
        <v>332</v>
      </c>
      <c r="U815" s="6">
        <v>173.74600000000001</v>
      </c>
      <c r="V815" s="30">
        <f>(VLOOKUP(E815,Table1[#All],4,FALSE)*VLOOKUP(E815,Table1[[#All],[Type TRANSPORT]:[% répartition segment 1]],2,FALSE)+VLOOKUP(E815,Tableau2[#All],4,FALSE)*VLOOKUP(E815,Tableau2[[#All],[Type TRANSPORT]:[% répartition segment 2]],2,FALSE))*U815*C815/1000</f>
        <v>2.9601488261199997</v>
      </c>
    </row>
    <row r="816" spans="1:22" x14ac:dyDescent="0.3">
      <c r="A816" s="2">
        <v>1489621</v>
      </c>
      <c r="B816" s="12">
        <f>+VLOOKUP(Indicateur[[#This Row],[Numero OT]],[1]Raw_data!$D:$E,2,FALSE)</f>
        <v>44658</v>
      </c>
      <c r="C816" s="2">
        <v>204</v>
      </c>
      <c r="D816" s="2">
        <f t="shared" si="12"/>
        <v>0.20399999999999999</v>
      </c>
      <c r="E816" s="2" t="s">
        <v>13</v>
      </c>
      <c r="F816" s="3">
        <f>+VLOOKUP(E816,Table1[#All],4,FALSE)</f>
        <v>0.24099999999999999</v>
      </c>
      <c r="G816" s="3">
        <v>0.24099999999999999</v>
      </c>
      <c r="H816" s="4">
        <f>VLOOKUP(E816,Table1[[#All],[Type TRANSPORT]:[% répartition segment 1]],2,FALSE)</f>
        <v>1</v>
      </c>
      <c r="I816" s="4">
        <f>VLOOKUP(E816,Tableau2[[#All],[Type TRANSPORT]:[% répartition segment 2]],2,FALSE)</f>
        <v>0</v>
      </c>
      <c r="J816" s="20">
        <f>Indicateur[[#This Row],[% rep S1]]*Indicateur[[#This Row],[Taux segement 1]]*Indicateur[[#This Row],[Poids T]]*Indicateur[[#This Row],[Distance en KM]]</f>
        <v>2.2923698279999996</v>
      </c>
      <c r="K816" s="20">
        <f>+Indicateur[[#This Row],[% rep S2]]*Indicateur[[#This Row],[Taux Segement 2]]*Indicateur[[#This Row],[Poids T]]*Indicateur[[#This Row],[Distance en KM]]</f>
        <v>0</v>
      </c>
      <c r="L816" s="20">
        <f>+Indicateur[[#This Row],[Bilan CO2 S2]]+Indicateur[[#This Row],[Bilan CO2 S1]]</f>
        <v>2.2923698279999996</v>
      </c>
      <c r="M816" s="21">
        <v>100</v>
      </c>
      <c r="N816" s="5" t="s">
        <v>214</v>
      </c>
      <c r="O816" s="2" t="s">
        <v>11</v>
      </c>
      <c r="P816" s="2" t="s">
        <v>215</v>
      </c>
      <c r="Q816" s="2" t="s">
        <v>130</v>
      </c>
      <c r="R816" s="2" t="s">
        <v>131</v>
      </c>
      <c r="S816" s="2">
        <v>17</v>
      </c>
      <c r="T816" s="2" t="s">
        <v>132</v>
      </c>
      <c r="U816" s="6">
        <v>46.627000000000002</v>
      </c>
      <c r="V816" s="30">
        <f>(VLOOKUP(E816,Table1[#All],4,FALSE)*VLOOKUP(E816,Table1[[#All],[Type TRANSPORT]:[% répartition segment 1]],2,FALSE)+VLOOKUP(E816,Tableau2[#All],4,FALSE)*VLOOKUP(E816,Tableau2[[#All],[Type TRANSPORT]:[% répartition segment 2]],2,FALSE))*U816*C816/1000</f>
        <v>2.292369828</v>
      </c>
    </row>
    <row r="817" spans="1:22" x14ac:dyDescent="0.3">
      <c r="A817" s="2">
        <v>1489448</v>
      </c>
      <c r="B817" s="12">
        <f>+VLOOKUP(Indicateur[[#This Row],[Numero OT]],[1]Raw_data!$D:$E,2,FALSE)</f>
        <v>44659</v>
      </c>
      <c r="C817" s="2">
        <v>150</v>
      </c>
      <c r="D817" s="2">
        <f t="shared" si="12"/>
        <v>0.15</v>
      </c>
      <c r="E817" s="2" t="s">
        <v>19</v>
      </c>
      <c r="F817" s="3">
        <f>+VLOOKUP(E817,Table1[#All],4,FALSE)</f>
        <v>0.16</v>
      </c>
      <c r="G817" s="3">
        <f>+VLOOKUP(E817,Tableau2[#All],4,FALSE)</f>
        <v>6.7400000000000002E-2</v>
      </c>
      <c r="H817" s="4">
        <f>VLOOKUP(E817,Table1[[#All],[Type TRANSPORT]:[% répartition segment 1]],2,FALSE)</f>
        <v>0.3</v>
      </c>
      <c r="I817" s="4">
        <f>VLOOKUP(E817,Tableau2[[#All],[Type TRANSPORT]:[% répartition segment 2]],2,FALSE)</f>
        <v>0.7</v>
      </c>
      <c r="J817" s="20">
        <f>Indicateur[[#This Row],[% rep S1]]*Indicateur[[#This Row],[Taux segement 1]]*Indicateur[[#This Row],[Poids T]]*Indicateur[[#This Row],[Distance en KM]]</f>
        <v>2.0051784000000001</v>
      </c>
      <c r="K817" s="20">
        <f>+Indicateur[[#This Row],[% rep S2]]*Indicateur[[#This Row],[Taux Segement 2]]*Indicateur[[#This Row],[Poids T]]*Indicateur[[#This Row],[Distance en KM]]</f>
        <v>1.970923269</v>
      </c>
      <c r="L817" s="20">
        <f>+Indicateur[[#This Row],[Bilan CO2 S2]]+Indicateur[[#This Row],[Bilan CO2 S1]]</f>
        <v>3.9761016690000002</v>
      </c>
      <c r="M817" s="21">
        <v>158</v>
      </c>
      <c r="N817" s="5" t="s">
        <v>168</v>
      </c>
      <c r="O817" s="2" t="s">
        <v>151</v>
      </c>
      <c r="P817" s="2" t="s">
        <v>169</v>
      </c>
      <c r="Q817" s="2" t="s">
        <v>10</v>
      </c>
      <c r="R817" s="2" t="s">
        <v>11</v>
      </c>
      <c r="S817" s="2">
        <v>12</v>
      </c>
      <c r="T817" s="2" t="s">
        <v>12</v>
      </c>
      <c r="U817" s="6">
        <v>278.49700000000001</v>
      </c>
      <c r="V817" s="30">
        <f>(VLOOKUP(E817,Table1[#All],4,FALSE)*VLOOKUP(E817,Table1[[#All],[Type TRANSPORT]:[% répartition segment 1]],2,FALSE)+VLOOKUP(E817,Tableau2[#All],4,FALSE)*VLOOKUP(E817,Tableau2[[#All],[Type TRANSPORT]:[% répartition segment 2]],2,FALSE))*U817*C817/1000</f>
        <v>3.9761016690000002</v>
      </c>
    </row>
    <row r="818" spans="1:22" x14ac:dyDescent="0.3">
      <c r="A818" s="2">
        <v>1489212</v>
      </c>
      <c r="B818" s="12">
        <f>+VLOOKUP(Indicateur[[#This Row],[Numero OT]],[1]Raw_data!$D:$E,2,FALSE)</f>
        <v>44659</v>
      </c>
      <c r="C818" s="2">
        <v>150</v>
      </c>
      <c r="D818" s="2">
        <f t="shared" si="12"/>
        <v>0.15</v>
      </c>
      <c r="E818" s="2" t="s">
        <v>6</v>
      </c>
      <c r="F818" s="3">
        <f>+VLOOKUP(E818,Table1[#All],4,FALSE)</f>
        <v>0.16</v>
      </c>
      <c r="G818" s="3">
        <f>+VLOOKUP(E818,Tableau2[#All],4,FALSE)</f>
        <v>6.7400000000000002E-2</v>
      </c>
      <c r="H818" s="4">
        <f>VLOOKUP(E818,Table1[[#All],[Type TRANSPORT]:[% répartition segment 1]],2,FALSE)</f>
        <v>0.3</v>
      </c>
      <c r="I818" s="4">
        <f>VLOOKUP(E818,Tableau2[[#All],[Type TRANSPORT]:[% répartition segment 2]],2,FALSE)</f>
        <v>0.7</v>
      </c>
      <c r="J818" s="20">
        <f>Indicateur[[#This Row],[% rep S1]]*Indicateur[[#This Row],[Taux segement 1]]*Indicateur[[#This Row],[Poids T]]*Indicateur[[#This Row],[Distance en KM]]</f>
        <v>1.3450607999999999</v>
      </c>
      <c r="K818" s="20">
        <f>+Indicateur[[#This Row],[% rep S2]]*Indicateur[[#This Row],[Taux Segement 2]]*Indicateur[[#This Row],[Poids T]]*Indicateur[[#This Row],[Distance en KM]]</f>
        <v>1.3220826779999999</v>
      </c>
      <c r="L818" s="20">
        <f>+Indicateur[[#This Row],[Bilan CO2 S2]]+Indicateur[[#This Row],[Bilan CO2 S1]]</f>
        <v>2.6671434779999998</v>
      </c>
      <c r="M818" s="21">
        <v>140</v>
      </c>
      <c r="N818" s="5" t="s">
        <v>185</v>
      </c>
      <c r="O818" s="2" t="s">
        <v>186</v>
      </c>
      <c r="P818" s="2" t="s">
        <v>187</v>
      </c>
      <c r="Q818" s="2" t="s">
        <v>10</v>
      </c>
      <c r="R818" s="2" t="s">
        <v>11</v>
      </c>
      <c r="S818" s="2">
        <v>12</v>
      </c>
      <c r="T818" s="2" t="s">
        <v>12</v>
      </c>
      <c r="U818" s="6">
        <v>186.81399999999999</v>
      </c>
      <c r="V818" s="30">
        <f>(VLOOKUP(E818,Table1[#All],4,FALSE)*VLOOKUP(E818,Table1[[#All],[Type TRANSPORT]:[% répartition segment 1]],2,FALSE)+VLOOKUP(E818,Tableau2[#All],4,FALSE)*VLOOKUP(E818,Tableau2[[#All],[Type TRANSPORT]:[% répartition segment 2]],2,FALSE))*U818*C818/1000</f>
        <v>2.6671434779999998</v>
      </c>
    </row>
    <row r="819" spans="1:22" x14ac:dyDescent="0.3">
      <c r="A819" s="2">
        <v>1489806</v>
      </c>
      <c r="B819" s="12">
        <f>+VLOOKUP(Indicateur[[#This Row],[Numero OT]],[1]Raw_data!$D:$E,2,FALSE)</f>
        <v>44659</v>
      </c>
      <c r="C819" s="2">
        <v>150</v>
      </c>
      <c r="D819" s="2">
        <f t="shared" si="12"/>
        <v>0.15</v>
      </c>
      <c r="E819" s="2" t="s">
        <v>6</v>
      </c>
      <c r="F819" s="3">
        <f>+VLOOKUP(E819,Table1[#All],4,FALSE)</f>
        <v>0.16</v>
      </c>
      <c r="G819" s="3">
        <f>+VLOOKUP(E819,Tableau2[#All],4,FALSE)</f>
        <v>6.7400000000000002E-2</v>
      </c>
      <c r="H819" s="4">
        <f>VLOOKUP(E819,Table1[[#All],[Type TRANSPORT]:[% répartition segment 1]],2,FALSE)</f>
        <v>0.3</v>
      </c>
      <c r="I819" s="4">
        <f>VLOOKUP(E819,Tableau2[[#All],[Type TRANSPORT]:[% répartition segment 2]],2,FALSE)</f>
        <v>0.7</v>
      </c>
      <c r="J819" s="20">
        <f>Indicateur[[#This Row],[% rep S1]]*Indicateur[[#This Row],[Taux segement 1]]*Indicateur[[#This Row],[Poids T]]*Indicateur[[#This Row],[Distance en KM]]</f>
        <v>1.8579095999999999</v>
      </c>
      <c r="K819" s="20">
        <f>+Indicateur[[#This Row],[% rep S2]]*Indicateur[[#This Row],[Taux Segement 2]]*Indicateur[[#This Row],[Poids T]]*Indicateur[[#This Row],[Distance en KM]]</f>
        <v>1.826170311</v>
      </c>
      <c r="L819" s="20">
        <f>+Indicateur[[#This Row],[Bilan CO2 S2]]+Indicateur[[#This Row],[Bilan CO2 S1]]</f>
        <v>3.684079911</v>
      </c>
      <c r="M819" s="21">
        <v>131</v>
      </c>
      <c r="N819" s="5" t="s">
        <v>191</v>
      </c>
      <c r="O819" s="2" t="s">
        <v>192</v>
      </c>
      <c r="P819" s="2" t="s">
        <v>193</v>
      </c>
      <c r="Q819" s="2" t="s">
        <v>10</v>
      </c>
      <c r="R819" s="2" t="s">
        <v>11</v>
      </c>
      <c r="S819" s="2">
        <v>12</v>
      </c>
      <c r="T819" s="2" t="s">
        <v>12</v>
      </c>
      <c r="U819" s="6">
        <v>258.04300000000001</v>
      </c>
      <c r="V819" s="30">
        <f>(VLOOKUP(E819,Table1[#All],4,FALSE)*VLOOKUP(E819,Table1[[#All],[Type TRANSPORT]:[% répartition segment 1]],2,FALSE)+VLOOKUP(E819,Tableau2[#All],4,FALSE)*VLOOKUP(E819,Tableau2[[#All],[Type TRANSPORT]:[% répartition segment 2]],2,FALSE))*U819*C819/1000</f>
        <v>3.684079911</v>
      </c>
    </row>
    <row r="820" spans="1:22" x14ac:dyDescent="0.3">
      <c r="A820" s="2">
        <v>1490327</v>
      </c>
      <c r="B820" s="12">
        <f>+VLOOKUP(Indicateur[[#This Row],[Numero OT]],[1]Raw_data!$D:$E,2,FALSE)</f>
        <v>44659</v>
      </c>
      <c r="C820" s="2">
        <v>75</v>
      </c>
      <c r="D820" s="2">
        <f t="shared" si="12"/>
        <v>7.4999999999999997E-2</v>
      </c>
      <c r="E820" s="2" t="s">
        <v>6</v>
      </c>
      <c r="F820" s="3">
        <f>+VLOOKUP(E820,Table1[#All],4,FALSE)</f>
        <v>0.16</v>
      </c>
      <c r="G820" s="3">
        <f>+VLOOKUP(E820,Tableau2[#All],4,FALSE)</f>
        <v>6.7400000000000002E-2</v>
      </c>
      <c r="H820" s="4">
        <f>VLOOKUP(E820,Table1[[#All],[Type TRANSPORT]:[% répartition segment 1]],2,FALSE)</f>
        <v>0.3</v>
      </c>
      <c r="I820" s="4">
        <f>VLOOKUP(E820,Tableau2[[#All],[Type TRANSPORT]:[% répartition segment 2]],2,FALSE)</f>
        <v>0.7</v>
      </c>
      <c r="J820" s="20">
        <f>Indicateur[[#This Row],[% rep S1]]*Indicateur[[#This Row],[Taux segement 1]]*Indicateur[[#This Row],[Poids T]]*Indicateur[[#This Row],[Distance en KM]]</f>
        <v>1.0072763999999998</v>
      </c>
      <c r="K820" s="20">
        <f>+Indicateur[[#This Row],[% rep S2]]*Indicateur[[#This Row],[Taux Segement 2]]*Indicateur[[#This Row],[Poids T]]*Indicateur[[#This Row],[Distance en KM]]</f>
        <v>0.99006876149999989</v>
      </c>
      <c r="L820" s="20">
        <f>+Indicateur[[#This Row],[Bilan CO2 S2]]+Indicateur[[#This Row],[Bilan CO2 S1]]</f>
        <v>1.9973451614999997</v>
      </c>
      <c r="M820" s="21">
        <v>120</v>
      </c>
      <c r="N820" s="5" t="s">
        <v>214</v>
      </c>
      <c r="O820" s="2" t="s">
        <v>11</v>
      </c>
      <c r="P820" s="2" t="s">
        <v>215</v>
      </c>
      <c r="Q820" s="2" t="s">
        <v>104</v>
      </c>
      <c r="R820" s="2" t="s">
        <v>24</v>
      </c>
      <c r="S820" s="2">
        <v>12</v>
      </c>
      <c r="T820" s="2" t="s">
        <v>105</v>
      </c>
      <c r="U820" s="6">
        <v>279.79899999999998</v>
      </c>
      <c r="V820" s="30">
        <f>(VLOOKUP(E820,Table1[#All],4,FALSE)*VLOOKUP(E820,Table1[[#All],[Type TRANSPORT]:[% répartition segment 1]],2,FALSE)+VLOOKUP(E820,Tableau2[#All],4,FALSE)*VLOOKUP(E820,Tableau2[[#All],[Type TRANSPORT]:[% répartition segment 2]],2,FALSE))*U820*C820/1000</f>
        <v>1.9973451615</v>
      </c>
    </row>
    <row r="821" spans="1:22" x14ac:dyDescent="0.3">
      <c r="A821" s="2">
        <v>1490328</v>
      </c>
      <c r="B821" s="12">
        <f>+VLOOKUP(Indicateur[[#This Row],[Numero OT]],[1]Raw_data!$D:$E,2,FALSE)</f>
        <v>44659</v>
      </c>
      <c r="C821" s="2">
        <v>291</v>
      </c>
      <c r="D821" s="2">
        <f t="shared" si="12"/>
        <v>0.29099999999999998</v>
      </c>
      <c r="E821" s="2" t="s">
        <v>6</v>
      </c>
      <c r="F821" s="3">
        <f>+VLOOKUP(E821,Table1[#All],4,FALSE)</f>
        <v>0.16</v>
      </c>
      <c r="G821" s="3">
        <f>+VLOOKUP(E821,Tableau2[#All],4,FALSE)</f>
        <v>6.7400000000000002E-2</v>
      </c>
      <c r="H821" s="4">
        <f>VLOOKUP(E821,Table1[[#All],[Type TRANSPORT]:[% répartition segment 1]],2,FALSE)</f>
        <v>0.3</v>
      </c>
      <c r="I821" s="4">
        <f>VLOOKUP(E821,Tableau2[[#All],[Type TRANSPORT]:[% répartition segment 2]],2,FALSE)</f>
        <v>0.7</v>
      </c>
      <c r="J821" s="20">
        <f>Indicateur[[#This Row],[% rep S1]]*Indicateur[[#This Row],[Taux segement 1]]*Indicateur[[#This Row],[Poids T]]*Indicateur[[#This Row],[Distance en KM]]</f>
        <v>2.6341273439999999</v>
      </c>
      <c r="K821" s="20">
        <f>+Indicateur[[#This Row],[% rep S2]]*Indicateur[[#This Row],[Taux Segement 2]]*Indicateur[[#This Row],[Poids T]]*Indicateur[[#This Row],[Distance en KM]]</f>
        <v>2.5891276685399998</v>
      </c>
      <c r="L821" s="20">
        <f>+Indicateur[[#This Row],[Bilan CO2 S2]]+Indicateur[[#This Row],[Bilan CO2 S1]]</f>
        <v>5.2232550125399992</v>
      </c>
      <c r="M821" s="21">
        <v>200</v>
      </c>
      <c r="N821" s="5" t="s">
        <v>214</v>
      </c>
      <c r="O821" s="2" t="s">
        <v>11</v>
      </c>
      <c r="P821" s="2" t="s">
        <v>215</v>
      </c>
      <c r="Q821" s="2" t="s">
        <v>346</v>
      </c>
      <c r="R821" s="2" t="s">
        <v>186</v>
      </c>
      <c r="S821" s="2">
        <v>11</v>
      </c>
      <c r="T821" s="2" t="s">
        <v>347</v>
      </c>
      <c r="U821" s="6">
        <v>188.583</v>
      </c>
      <c r="V821" s="30">
        <f>(VLOOKUP(E821,Table1[#All],4,FALSE)*VLOOKUP(E821,Table1[[#All],[Type TRANSPORT]:[% répartition segment 1]],2,FALSE)+VLOOKUP(E821,Tableau2[#All],4,FALSE)*VLOOKUP(E821,Tableau2[[#All],[Type TRANSPORT]:[% répartition segment 2]],2,FALSE))*U821*C821/1000</f>
        <v>5.2232550125399992</v>
      </c>
    </row>
    <row r="822" spans="1:22" x14ac:dyDescent="0.3">
      <c r="A822" s="2">
        <v>1489396</v>
      </c>
      <c r="B822" s="12">
        <f>+VLOOKUP(Indicateur[[#This Row],[Numero OT]],[1]Raw_data!$D:$E,2,FALSE)</f>
        <v>44659</v>
      </c>
      <c r="C822" s="2">
        <v>2200</v>
      </c>
      <c r="D822" s="2">
        <f t="shared" si="12"/>
        <v>2.2000000000000002</v>
      </c>
      <c r="E822" s="2" t="s">
        <v>106</v>
      </c>
      <c r="F822" s="3">
        <f>+VLOOKUP(E822,Table1[#All],4,FALSE)</f>
        <v>0.16</v>
      </c>
      <c r="G822" s="3">
        <v>0.24099999999999999</v>
      </c>
      <c r="H822" s="4">
        <f>VLOOKUP(E822,Table1[[#All],[Type TRANSPORT]:[% répartition segment 1]],2,FALSE)</f>
        <v>1</v>
      </c>
      <c r="I822" s="4">
        <f>VLOOKUP(E822,Tableau2[[#All],[Type TRANSPORT]:[% répartition segment 2]],2,FALSE)</f>
        <v>0</v>
      </c>
      <c r="J822" s="20">
        <f>Indicateur[[#This Row],[% rep S1]]*Indicateur[[#This Row],[Taux segement 1]]*Indicateur[[#This Row],[Poids T]]*Indicateur[[#This Row],[Distance en KM]]</f>
        <v>87.134432000000004</v>
      </c>
      <c r="K822" s="20">
        <f>+Indicateur[[#This Row],[% rep S2]]*Indicateur[[#This Row],[Taux Segement 2]]*Indicateur[[#This Row],[Poids T]]*Indicateur[[#This Row],[Distance en KM]]</f>
        <v>0</v>
      </c>
      <c r="L822" s="20">
        <f>+Indicateur[[#This Row],[Bilan CO2 S2]]+Indicateur[[#This Row],[Bilan CO2 S1]]</f>
        <v>87.134432000000004</v>
      </c>
      <c r="M822" s="21">
        <v>525</v>
      </c>
      <c r="N822" s="5" t="s">
        <v>146</v>
      </c>
      <c r="O822" s="2" t="s">
        <v>30</v>
      </c>
      <c r="P822" s="2" t="s">
        <v>147</v>
      </c>
      <c r="Q822" s="2" t="s">
        <v>10</v>
      </c>
      <c r="R822" s="2" t="s">
        <v>11</v>
      </c>
      <c r="S822" s="2">
        <v>12</v>
      </c>
      <c r="T822" s="2" t="s">
        <v>12</v>
      </c>
      <c r="U822" s="6">
        <v>247.541</v>
      </c>
      <c r="V822" s="30">
        <f>(VLOOKUP(E822,Table1[#All],4,FALSE)*VLOOKUP(E822,Table1[[#All],[Type TRANSPORT]:[% répartition segment 1]],2,FALSE)+VLOOKUP(E822,Tableau2[#All],4,FALSE)*VLOOKUP(E822,Tableau2[[#All],[Type TRANSPORT]:[% répartition segment 2]],2,FALSE))*U822*C822/1000</f>
        <v>87.134432000000004</v>
      </c>
    </row>
    <row r="823" spans="1:22" x14ac:dyDescent="0.3">
      <c r="A823" s="2">
        <v>1490460</v>
      </c>
      <c r="B823" s="12">
        <f>+VLOOKUP(Indicateur[[#This Row],[Numero OT]],[1]Raw_data!$D:$E,2,FALSE)</f>
        <v>44662</v>
      </c>
      <c r="C823" s="2">
        <v>150</v>
      </c>
      <c r="D823" s="2">
        <f t="shared" si="12"/>
        <v>0.15</v>
      </c>
      <c r="E823" s="2" t="s">
        <v>6</v>
      </c>
      <c r="F823" s="3">
        <f>+VLOOKUP(E823,Table1[#All],4,FALSE)</f>
        <v>0.16</v>
      </c>
      <c r="G823" s="3">
        <f>+VLOOKUP(E823,Tableau2[#All],4,FALSE)</f>
        <v>6.7400000000000002E-2</v>
      </c>
      <c r="H823" s="4">
        <f>VLOOKUP(E823,Table1[[#All],[Type TRANSPORT]:[% répartition segment 1]],2,FALSE)</f>
        <v>0.3</v>
      </c>
      <c r="I823" s="4">
        <f>VLOOKUP(E823,Tableau2[[#All],[Type TRANSPORT]:[% répartition segment 2]],2,FALSE)</f>
        <v>0.7</v>
      </c>
      <c r="J823" s="20">
        <f>Indicateur[[#This Row],[% rep S1]]*Indicateur[[#This Row],[Taux segement 1]]*Indicateur[[#This Row],[Poids T]]*Indicateur[[#This Row],[Distance en KM]]</f>
        <v>2.7402191999999999</v>
      </c>
      <c r="K823" s="20">
        <f>+Indicateur[[#This Row],[% rep S2]]*Indicateur[[#This Row],[Taux Segement 2]]*Indicateur[[#This Row],[Poids T]]*Indicateur[[#This Row],[Distance en KM]]</f>
        <v>2.693407122</v>
      </c>
      <c r="L823" s="20">
        <f>+Indicateur[[#This Row],[Bilan CO2 S2]]+Indicateur[[#This Row],[Bilan CO2 S1]]</f>
        <v>5.4336263220000003</v>
      </c>
      <c r="M823" s="21">
        <v>166</v>
      </c>
      <c r="N823" s="5" t="s">
        <v>60</v>
      </c>
      <c r="O823" s="2" t="s">
        <v>61</v>
      </c>
      <c r="P823" s="2" t="s">
        <v>62</v>
      </c>
      <c r="Q823" s="2" t="s">
        <v>10</v>
      </c>
      <c r="R823" s="2" t="s">
        <v>11</v>
      </c>
      <c r="S823" s="2">
        <v>12</v>
      </c>
      <c r="T823" s="2" t="s">
        <v>12</v>
      </c>
      <c r="U823" s="6">
        <v>380.58600000000001</v>
      </c>
      <c r="V823" s="30">
        <f>(VLOOKUP(E823,Table1[#All],4,FALSE)*VLOOKUP(E823,Table1[[#All],[Type TRANSPORT]:[% répartition segment 1]],2,FALSE)+VLOOKUP(E823,Tableau2[#All],4,FALSE)*VLOOKUP(E823,Tableau2[[#All],[Type TRANSPORT]:[% répartition segment 2]],2,FALSE))*U823*C823/1000</f>
        <v>5.4336263220000003</v>
      </c>
    </row>
    <row r="824" spans="1:22" x14ac:dyDescent="0.3">
      <c r="A824" s="2">
        <v>1490263</v>
      </c>
      <c r="B824" s="12">
        <f>+VLOOKUP(Indicateur[[#This Row],[Numero OT]],[1]Raw_data!$D:$E,2,FALSE)</f>
        <v>44662</v>
      </c>
      <c r="C824" s="2">
        <v>150</v>
      </c>
      <c r="D824" s="2">
        <f t="shared" si="12"/>
        <v>0.15</v>
      </c>
      <c r="E824" s="2" t="s">
        <v>13</v>
      </c>
      <c r="F824" s="3">
        <f>+VLOOKUP(E824,Table1[#All],4,FALSE)</f>
        <v>0.24099999999999999</v>
      </c>
      <c r="G824" s="3">
        <v>6.7400000000000002E-2</v>
      </c>
      <c r="H824" s="4">
        <f>VLOOKUP(E824,Table1[[#All],[Type TRANSPORT]:[% répartition segment 1]],2,FALSE)</f>
        <v>1</v>
      </c>
      <c r="I824" s="4">
        <f>VLOOKUP(E824,Tableau2[[#All],[Type TRANSPORT]:[% répartition segment 2]],2,FALSE)</f>
        <v>0</v>
      </c>
      <c r="J824" s="20">
        <f>Indicateur[[#This Row],[% rep S1]]*Indicateur[[#This Row],[Taux segement 1]]*Indicateur[[#This Row],[Poids T]]*Indicateur[[#This Row],[Distance en KM]]</f>
        <v>18.670535099999999</v>
      </c>
      <c r="K824" s="20">
        <f>+Indicateur[[#This Row],[% rep S2]]*Indicateur[[#This Row],[Taux Segement 2]]*Indicateur[[#This Row],[Poids T]]*Indicateur[[#This Row],[Distance en KM]]</f>
        <v>0</v>
      </c>
      <c r="L824" s="20">
        <f>+Indicateur[[#This Row],[Bilan CO2 S2]]+Indicateur[[#This Row],[Bilan CO2 S1]]</f>
        <v>18.670535099999999</v>
      </c>
      <c r="M824" s="21">
        <v>120</v>
      </c>
      <c r="N824" s="5" t="s">
        <v>175</v>
      </c>
      <c r="O824" s="2" t="s">
        <v>154</v>
      </c>
      <c r="P824" s="2" t="s">
        <v>174</v>
      </c>
      <c r="Q824" s="2" t="s">
        <v>10</v>
      </c>
      <c r="R824" s="2" t="s">
        <v>11</v>
      </c>
      <c r="S824" s="2">
        <v>12</v>
      </c>
      <c r="T824" s="2" t="s">
        <v>12</v>
      </c>
      <c r="U824" s="6">
        <v>516.47400000000005</v>
      </c>
      <c r="V824" s="30">
        <f>(VLOOKUP(E824,Table1[#All],4,FALSE)*VLOOKUP(E824,Table1[[#All],[Type TRANSPORT]:[% répartition segment 1]],2,FALSE)+VLOOKUP(E824,Tableau2[#All],4,FALSE)*VLOOKUP(E824,Tableau2[[#All],[Type TRANSPORT]:[% répartition segment 2]],2,FALSE))*U824*C824/1000</f>
        <v>18.670535100000002</v>
      </c>
    </row>
    <row r="825" spans="1:22" x14ac:dyDescent="0.3">
      <c r="A825" s="2">
        <v>1492622</v>
      </c>
      <c r="B825" s="12">
        <f>+VLOOKUP(Indicateur[[#This Row],[Numero OT]],[1]Raw_data!$D:$E,2,FALSE)</f>
        <v>44663</v>
      </c>
      <c r="C825" s="2">
        <v>300</v>
      </c>
      <c r="D825" s="2">
        <f t="shared" si="12"/>
        <v>0.3</v>
      </c>
      <c r="E825" s="2" t="s">
        <v>19</v>
      </c>
      <c r="F825" s="3">
        <f>+VLOOKUP(E825,Table1[#All],4,FALSE)</f>
        <v>0.16</v>
      </c>
      <c r="G825" s="3">
        <f>+VLOOKUP(E825,Tableau2[#All],4,FALSE)</f>
        <v>6.7400000000000002E-2</v>
      </c>
      <c r="H825" s="4">
        <f>VLOOKUP(E825,Table1[[#All],[Type TRANSPORT]:[% répartition segment 1]],2,FALSE)</f>
        <v>0.3</v>
      </c>
      <c r="I825" s="4">
        <f>VLOOKUP(E825,Tableau2[[#All],[Type TRANSPORT]:[% répartition segment 2]],2,FALSE)</f>
        <v>0.7</v>
      </c>
      <c r="J825" s="20">
        <f>Indicateur[[#This Row],[% rep S1]]*Indicateur[[#This Row],[Taux segement 1]]*Indicateur[[#This Row],[Poids T]]*Indicateur[[#This Row],[Distance en KM]]</f>
        <v>0.77725440000000001</v>
      </c>
      <c r="K825" s="20">
        <f>+Indicateur[[#This Row],[% rep S2]]*Indicateur[[#This Row],[Taux Segement 2]]*Indicateur[[#This Row],[Poids T]]*Indicateur[[#This Row],[Distance en KM]]</f>
        <v>0.76397630399999994</v>
      </c>
      <c r="L825" s="20">
        <f>+Indicateur[[#This Row],[Bilan CO2 S2]]+Indicateur[[#This Row],[Bilan CO2 S1]]</f>
        <v>1.541230704</v>
      </c>
      <c r="M825" s="21">
        <v>80</v>
      </c>
      <c r="N825" s="5" t="s">
        <v>214</v>
      </c>
      <c r="O825" s="2" t="s">
        <v>11</v>
      </c>
      <c r="P825" s="2" t="s">
        <v>215</v>
      </c>
      <c r="Q825" s="2" t="s">
        <v>92</v>
      </c>
      <c r="R825" s="2" t="s">
        <v>93</v>
      </c>
      <c r="S825" s="2">
        <v>17</v>
      </c>
      <c r="T825" s="2" t="s">
        <v>94</v>
      </c>
      <c r="U825" s="6">
        <v>53.975999999999999</v>
      </c>
      <c r="V825" s="30">
        <f>(VLOOKUP(E825,Table1[#All],4,FALSE)*VLOOKUP(E825,Table1[[#All],[Type TRANSPORT]:[% répartition segment 1]],2,FALSE)+VLOOKUP(E825,Tableau2[#All],4,FALSE)*VLOOKUP(E825,Tableau2[[#All],[Type TRANSPORT]:[% répartition segment 2]],2,FALSE))*U825*C825/1000</f>
        <v>1.541230704</v>
      </c>
    </row>
    <row r="826" spans="1:22" x14ac:dyDescent="0.3">
      <c r="A826" s="2">
        <v>1492557</v>
      </c>
      <c r="B826" s="12">
        <f>+VLOOKUP(Indicateur[[#This Row],[Numero OT]],[1]Raw_data!$D:$E,2,FALSE)</f>
        <v>44663</v>
      </c>
      <c r="C826" s="2">
        <v>363</v>
      </c>
      <c r="D826" s="2">
        <f t="shared" si="12"/>
        <v>0.36299999999999999</v>
      </c>
      <c r="E826" s="2" t="s">
        <v>19</v>
      </c>
      <c r="F826" s="3">
        <f>+VLOOKUP(E826,Table1[#All],4,FALSE)</f>
        <v>0.16</v>
      </c>
      <c r="G826" s="3">
        <f>+VLOOKUP(E826,Tableau2[#All],4,FALSE)</f>
        <v>6.7400000000000002E-2</v>
      </c>
      <c r="H826" s="4">
        <f>VLOOKUP(E826,Table1[[#All],[Type TRANSPORT]:[% répartition segment 1]],2,FALSE)</f>
        <v>0.3</v>
      </c>
      <c r="I826" s="4">
        <f>VLOOKUP(E826,Tableau2[[#All],[Type TRANSPORT]:[% répartition segment 2]],2,FALSE)</f>
        <v>0.7</v>
      </c>
      <c r="J826" s="20">
        <f>Indicateur[[#This Row],[% rep S1]]*Indicateur[[#This Row],[Taux segement 1]]*Indicateur[[#This Row],[Poids T]]*Indicateur[[#This Row],[Distance en KM]]</f>
        <v>0.89015731199999992</v>
      </c>
      <c r="K826" s="20">
        <f>+Indicateur[[#This Row],[% rep S2]]*Indicateur[[#This Row],[Taux Segement 2]]*Indicateur[[#This Row],[Poids T]]*Indicateur[[#This Row],[Distance en KM]]</f>
        <v>0.87495045792000004</v>
      </c>
      <c r="L826" s="20">
        <f>+Indicateur[[#This Row],[Bilan CO2 S2]]+Indicateur[[#This Row],[Bilan CO2 S1]]</f>
        <v>1.76510776992</v>
      </c>
      <c r="M826" s="21">
        <v>100</v>
      </c>
      <c r="N826" s="5" t="s">
        <v>214</v>
      </c>
      <c r="O826" s="2" t="s">
        <v>11</v>
      </c>
      <c r="P826" s="2" t="s">
        <v>215</v>
      </c>
      <c r="Q826" s="2" t="s">
        <v>98</v>
      </c>
      <c r="R826" s="2" t="s">
        <v>99</v>
      </c>
      <c r="S826" s="2">
        <v>12</v>
      </c>
      <c r="T826" s="2" t="s">
        <v>100</v>
      </c>
      <c r="U826" s="6">
        <v>51.088000000000001</v>
      </c>
      <c r="V826" s="30">
        <f>(VLOOKUP(E826,Table1[#All],4,FALSE)*VLOOKUP(E826,Table1[[#All],[Type TRANSPORT]:[% répartition segment 1]],2,FALSE)+VLOOKUP(E826,Tableau2[#All],4,FALSE)*VLOOKUP(E826,Tableau2[[#All],[Type TRANSPORT]:[% répartition segment 2]],2,FALSE))*U826*C826/1000</f>
        <v>1.76510776992</v>
      </c>
    </row>
    <row r="827" spans="1:22" x14ac:dyDescent="0.3">
      <c r="A827" s="2">
        <v>1492578</v>
      </c>
      <c r="B827" s="12">
        <f>+VLOOKUP(Indicateur[[#This Row],[Numero OT]],[1]Raw_data!$D:$E,2,FALSE)</f>
        <v>44663</v>
      </c>
      <c r="C827" s="2">
        <v>25</v>
      </c>
      <c r="D827" s="2">
        <f t="shared" si="12"/>
        <v>2.5000000000000001E-2</v>
      </c>
      <c r="E827" s="2" t="s">
        <v>6</v>
      </c>
      <c r="F827" s="3">
        <f>+VLOOKUP(E827,Table1[#All],4,FALSE)</f>
        <v>0.16</v>
      </c>
      <c r="G827" s="3">
        <f>+VLOOKUP(E827,Tableau2[#All],4,FALSE)</f>
        <v>6.7400000000000002E-2</v>
      </c>
      <c r="H827" s="4">
        <f>VLOOKUP(E827,Table1[[#All],[Type TRANSPORT]:[% répartition segment 1]],2,FALSE)</f>
        <v>0.3</v>
      </c>
      <c r="I827" s="4">
        <f>VLOOKUP(E827,Tableau2[[#All],[Type TRANSPORT]:[% répartition segment 2]],2,FALSE)</f>
        <v>0.7</v>
      </c>
      <c r="J827" s="20">
        <f>Indicateur[[#This Row],[% rep S1]]*Indicateur[[#This Row],[Taux segement 1]]*Indicateur[[#This Row],[Poids T]]*Indicateur[[#This Row],[Distance en KM]]</f>
        <v>0.61895760000000011</v>
      </c>
      <c r="K827" s="20">
        <f>+Indicateur[[#This Row],[% rep S2]]*Indicateur[[#This Row],[Taux Segement 2]]*Indicateur[[#This Row],[Poids T]]*Indicateur[[#This Row],[Distance en KM]]</f>
        <v>0.60838374100000003</v>
      </c>
      <c r="L827" s="20">
        <f>+Indicateur[[#This Row],[Bilan CO2 S2]]+Indicateur[[#This Row],[Bilan CO2 S1]]</f>
        <v>1.2273413410000003</v>
      </c>
      <c r="M827" s="21">
        <v>140</v>
      </c>
      <c r="N827" s="5" t="s">
        <v>214</v>
      </c>
      <c r="O827" s="2" t="s">
        <v>11</v>
      </c>
      <c r="P827" s="2" t="s">
        <v>215</v>
      </c>
      <c r="Q827" s="2" t="s">
        <v>153</v>
      </c>
      <c r="R827" s="2" t="s">
        <v>154</v>
      </c>
      <c r="S827" s="2">
        <v>15</v>
      </c>
      <c r="T827" s="2" t="s">
        <v>155</v>
      </c>
      <c r="U827" s="6">
        <v>515.798</v>
      </c>
      <c r="V827" s="30">
        <f>(VLOOKUP(E827,Table1[#All],4,FALSE)*VLOOKUP(E827,Table1[[#All],[Type TRANSPORT]:[% répartition segment 1]],2,FALSE)+VLOOKUP(E827,Tableau2[#All],4,FALSE)*VLOOKUP(E827,Tableau2[[#All],[Type TRANSPORT]:[% répartition segment 2]],2,FALSE))*U827*C827/1000</f>
        <v>1.227341341</v>
      </c>
    </row>
    <row r="828" spans="1:22" x14ac:dyDescent="0.3">
      <c r="A828" s="2">
        <v>1491970</v>
      </c>
      <c r="B828" s="12">
        <f>+VLOOKUP(Indicateur[[#This Row],[Numero OT]],[1]Raw_data!$D:$E,2,FALSE)</f>
        <v>44663</v>
      </c>
      <c r="C828" s="2">
        <v>1000</v>
      </c>
      <c r="D828" s="2">
        <f t="shared" si="12"/>
        <v>1</v>
      </c>
      <c r="E828" s="2" t="s">
        <v>6</v>
      </c>
      <c r="F828" s="3">
        <f>+VLOOKUP(E828,Table1[#All],4,FALSE)</f>
        <v>0.16</v>
      </c>
      <c r="G828" s="3">
        <f>+VLOOKUP(E828,Tableau2[#All],4,FALSE)</f>
        <v>6.7400000000000002E-2</v>
      </c>
      <c r="H828" s="4">
        <f>VLOOKUP(E828,Table1[[#All],[Type TRANSPORT]:[% répartition segment 1]],2,FALSE)</f>
        <v>0.3</v>
      </c>
      <c r="I828" s="4">
        <f>VLOOKUP(E828,Tableau2[[#All],[Type TRANSPORT]:[% répartition segment 2]],2,FALSE)</f>
        <v>0.7</v>
      </c>
      <c r="J828" s="20">
        <f>Indicateur[[#This Row],[% rep S1]]*Indicateur[[#This Row],[Taux segement 1]]*Indicateur[[#This Row],[Poids T]]*Indicateur[[#This Row],[Distance en KM]]</f>
        <v>10.656336</v>
      </c>
      <c r="K828" s="20">
        <f>+Indicateur[[#This Row],[% rep S2]]*Indicateur[[#This Row],[Taux Segement 2]]*Indicateur[[#This Row],[Poids T]]*Indicateur[[#This Row],[Distance en KM]]</f>
        <v>10.47429026</v>
      </c>
      <c r="L828" s="20">
        <f>+Indicateur[[#This Row],[Bilan CO2 S2]]+Indicateur[[#This Row],[Bilan CO2 S1]]</f>
        <v>21.13062626</v>
      </c>
      <c r="M828" s="21">
        <v>360</v>
      </c>
      <c r="N828" s="5" t="s">
        <v>214</v>
      </c>
      <c r="O828" s="2" t="s">
        <v>11</v>
      </c>
      <c r="P828" s="2" t="s">
        <v>215</v>
      </c>
      <c r="Q828" s="2" t="s">
        <v>372</v>
      </c>
      <c r="R828" s="2" t="s">
        <v>373</v>
      </c>
      <c r="S828" s="2">
        <v>14</v>
      </c>
      <c r="T828" s="2" t="s">
        <v>374</v>
      </c>
      <c r="U828" s="6">
        <v>222.00700000000001</v>
      </c>
      <c r="V828" s="30">
        <f>(VLOOKUP(E828,Table1[#All],4,FALSE)*VLOOKUP(E828,Table1[[#All],[Type TRANSPORT]:[% répartition segment 1]],2,FALSE)+VLOOKUP(E828,Tableau2[#All],4,FALSE)*VLOOKUP(E828,Tableau2[[#All],[Type TRANSPORT]:[% répartition segment 2]],2,FALSE))*U828*C828/1000</f>
        <v>21.13062626</v>
      </c>
    </row>
    <row r="829" spans="1:22" x14ac:dyDescent="0.3">
      <c r="A829" s="2">
        <v>1492309</v>
      </c>
      <c r="B829" s="12">
        <f>+VLOOKUP(Indicateur[[#This Row],[Numero OT]],[1]Raw_data!$D:$E,2,FALSE)</f>
        <v>44664</v>
      </c>
      <c r="C829" s="2">
        <v>150</v>
      </c>
      <c r="D829" s="2">
        <f t="shared" si="12"/>
        <v>0.15</v>
      </c>
      <c r="E829" s="2" t="s">
        <v>19</v>
      </c>
      <c r="F829" s="3">
        <f>+VLOOKUP(E829,Table1[#All],4,FALSE)</f>
        <v>0.16</v>
      </c>
      <c r="G829" s="3">
        <f>+VLOOKUP(E829,Tableau2[#All],4,FALSE)</f>
        <v>6.7400000000000002E-2</v>
      </c>
      <c r="H829" s="4">
        <f>VLOOKUP(E829,Table1[[#All],[Type TRANSPORT]:[% répartition segment 1]],2,FALSE)</f>
        <v>0.3</v>
      </c>
      <c r="I829" s="4">
        <f>VLOOKUP(E829,Tableau2[[#All],[Type TRANSPORT]:[% répartition segment 2]],2,FALSE)</f>
        <v>0.7</v>
      </c>
      <c r="J829" s="20">
        <f>Indicateur[[#This Row],[% rep S1]]*Indicateur[[#This Row],[Taux segement 1]]*Indicateur[[#This Row],[Poids T]]*Indicateur[[#This Row],[Distance en KM]]</f>
        <v>2.0026439999999996</v>
      </c>
      <c r="K829" s="20">
        <f>+Indicateur[[#This Row],[% rep S2]]*Indicateur[[#This Row],[Taux Segement 2]]*Indicateur[[#This Row],[Poids T]]*Indicateur[[#This Row],[Distance en KM]]</f>
        <v>1.9684321649999998</v>
      </c>
      <c r="L829" s="20">
        <f>+Indicateur[[#This Row],[Bilan CO2 S2]]+Indicateur[[#This Row],[Bilan CO2 S1]]</f>
        <v>3.9710761649999995</v>
      </c>
      <c r="M829" s="21">
        <v>158</v>
      </c>
      <c r="N829" s="5" t="s">
        <v>23</v>
      </c>
      <c r="O829" s="2" t="s">
        <v>24</v>
      </c>
      <c r="P829" s="2" t="s">
        <v>25</v>
      </c>
      <c r="Q829" s="2" t="s">
        <v>10</v>
      </c>
      <c r="R829" s="2" t="s">
        <v>11</v>
      </c>
      <c r="S829" s="2">
        <v>12</v>
      </c>
      <c r="T829" s="2" t="s">
        <v>12</v>
      </c>
      <c r="U829" s="6">
        <v>278.14499999999998</v>
      </c>
      <c r="V829" s="30">
        <f>(VLOOKUP(E829,Table1[#All],4,FALSE)*VLOOKUP(E829,Table1[[#All],[Type TRANSPORT]:[% répartition segment 1]],2,FALSE)+VLOOKUP(E829,Tableau2[#All],4,FALSE)*VLOOKUP(E829,Tableau2[[#All],[Type TRANSPORT]:[% répartition segment 2]],2,FALSE))*U829*C829/1000</f>
        <v>3.9710761649999995</v>
      </c>
    </row>
    <row r="830" spans="1:22" x14ac:dyDescent="0.3">
      <c r="A830" s="2">
        <v>1492310</v>
      </c>
      <c r="B830" s="12">
        <f>+VLOOKUP(Indicateur[[#This Row],[Numero OT]],[1]Raw_data!$D:$E,2,FALSE)</f>
        <v>44664</v>
      </c>
      <c r="C830" s="2">
        <v>1000</v>
      </c>
      <c r="D830" s="2">
        <f t="shared" si="12"/>
        <v>1</v>
      </c>
      <c r="E830" s="2" t="s">
        <v>47</v>
      </c>
      <c r="F830" s="3">
        <f>+VLOOKUP(E830,Table1[#All],4,FALSE)</f>
        <v>6.7400000000000002E-2</v>
      </c>
      <c r="G830" s="3">
        <v>0.24099999999999999</v>
      </c>
      <c r="H830" s="4">
        <f>VLOOKUP(E830,Table1[[#All],[Type TRANSPORT]:[% répartition segment 1]],2,FALSE)</f>
        <v>1</v>
      </c>
      <c r="I830" s="4">
        <f>VLOOKUP(E830,Tableau2[[#All],[Type TRANSPORT]:[% répartition segment 2]],2,FALSE)</f>
        <v>0</v>
      </c>
      <c r="J830" s="20">
        <f>Indicateur[[#This Row],[% rep S1]]*Indicateur[[#This Row],[Taux segement 1]]*Indicateur[[#This Row],[Poids T]]*Indicateur[[#This Row],[Distance en KM]]</f>
        <v>3.6908914000000004</v>
      </c>
      <c r="K830" s="20">
        <f>+Indicateur[[#This Row],[% rep S2]]*Indicateur[[#This Row],[Taux Segement 2]]*Indicateur[[#This Row],[Poids T]]*Indicateur[[#This Row],[Distance en KM]]</f>
        <v>0</v>
      </c>
      <c r="L830" s="20">
        <f>+Indicateur[[#This Row],[Bilan CO2 S2]]+Indicateur[[#This Row],[Bilan CO2 S1]]</f>
        <v>3.6908914000000004</v>
      </c>
      <c r="M830" s="21">
        <v>250</v>
      </c>
      <c r="N830" s="5" t="s">
        <v>414</v>
      </c>
      <c r="O830" s="2" t="s">
        <v>93</v>
      </c>
      <c r="P830" s="2" t="s">
        <v>415</v>
      </c>
      <c r="Q830" s="2" t="s">
        <v>10</v>
      </c>
      <c r="R830" s="2" t="s">
        <v>11</v>
      </c>
      <c r="S830" s="2">
        <v>12</v>
      </c>
      <c r="T830" s="2" t="s">
        <v>12</v>
      </c>
      <c r="U830" s="6">
        <v>54.761000000000003</v>
      </c>
      <c r="V830" s="30">
        <f>(VLOOKUP(E830,Table1[#All],4,FALSE)*VLOOKUP(E830,Table1[[#All],[Type TRANSPORT]:[% répartition segment 1]],2,FALSE)+VLOOKUP(E830,Tableau2[#All],4,FALSE)*VLOOKUP(E830,Tableau2[[#All],[Type TRANSPORT]:[% répartition segment 2]],2,FALSE))*U830*C830/1000</f>
        <v>3.6908914000000004</v>
      </c>
    </row>
    <row r="831" spans="1:22" x14ac:dyDescent="0.3">
      <c r="A831" s="2">
        <v>1492938</v>
      </c>
      <c r="B831" s="12">
        <f>+VLOOKUP(Indicateur[[#This Row],[Numero OT]],[1]Raw_data!$D:$E,2,FALSE)</f>
        <v>44665</v>
      </c>
      <c r="C831" s="2">
        <v>150</v>
      </c>
      <c r="D831" s="2">
        <f t="shared" si="12"/>
        <v>0.15</v>
      </c>
      <c r="E831" s="2" t="s">
        <v>6</v>
      </c>
      <c r="F831" s="3">
        <f>+VLOOKUP(E831,Table1[#All],4,FALSE)</f>
        <v>0.16</v>
      </c>
      <c r="G831" s="3">
        <f>+VLOOKUP(E831,Tableau2[#All],4,FALSE)</f>
        <v>6.7400000000000002E-2</v>
      </c>
      <c r="H831" s="4">
        <f>VLOOKUP(E831,Table1[[#All],[Type TRANSPORT]:[% répartition segment 1]],2,FALSE)</f>
        <v>0.3</v>
      </c>
      <c r="I831" s="4">
        <f>VLOOKUP(E831,Tableau2[[#All],[Type TRANSPORT]:[% répartition segment 2]],2,FALSE)</f>
        <v>0.7</v>
      </c>
      <c r="J831" s="20">
        <f>Indicateur[[#This Row],[% rep S1]]*Indicateur[[#This Row],[Taux segement 1]]*Indicateur[[#This Row],[Poids T]]*Indicateur[[#This Row],[Distance en KM]]</f>
        <v>3.8989871999999997</v>
      </c>
      <c r="K831" s="20">
        <f>+Indicateur[[#This Row],[% rep S2]]*Indicateur[[#This Row],[Taux Segement 2]]*Indicateur[[#This Row],[Poids T]]*Indicateur[[#This Row],[Distance en KM]]</f>
        <v>3.8323795019999998</v>
      </c>
      <c r="L831" s="20">
        <f>+Indicateur[[#This Row],[Bilan CO2 S2]]+Indicateur[[#This Row],[Bilan CO2 S1]]</f>
        <v>7.731366701999999</v>
      </c>
      <c r="M831" s="21">
        <v>239</v>
      </c>
      <c r="N831" s="5" t="s">
        <v>35</v>
      </c>
      <c r="O831" s="2" t="s">
        <v>36</v>
      </c>
      <c r="P831" s="2" t="s">
        <v>37</v>
      </c>
      <c r="Q831" s="2" t="s">
        <v>10</v>
      </c>
      <c r="R831" s="2" t="s">
        <v>11</v>
      </c>
      <c r="S831" s="2">
        <v>12</v>
      </c>
      <c r="T831" s="2" t="s">
        <v>12</v>
      </c>
      <c r="U831" s="6">
        <v>541.52599999999995</v>
      </c>
      <c r="V831" s="30">
        <f>(VLOOKUP(E831,Table1[#All],4,FALSE)*VLOOKUP(E831,Table1[[#All],[Type TRANSPORT]:[% répartition segment 1]],2,FALSE)+VLOOKUP(E831,Tableau2[#All],4,FALSE)*VLOOKUP(E831,Tableau2[[#All],[Type TRANSPORT]:[% répartition segment 2]],2,FALSE))*U831*C831/1000</f>
        <v>7.731366701999999</v>
      </c>
    </row>
    <row r="832" spans="1:22" x14ac:dyDescent="0.3">
      <c r="A832" s="2">
        <v>1492937</v>
      </c>
      <c r="B832" s="12">
        <f>+VLOOKUP(Indicateur[[#This Row],[Numero OT]],[1]Raw_data!$D:$E,2,FALSE)</f>
        <v>44665</v>
      </c>
      <c r="C832" s="2">
        <v>450</v>
      </c>
      <c r="D832" s="2">
        <f t="shared" si="12"/>
        <v>0.45</v>
      </c>
      <c r="E832" s="2" t="s">
        <v>6</v>
      </c>
      <c r="F832" s="3">
        <f>+VLOOKUP(E832,Table1[#All],4,FALSE)</f>
        <v>0.16</v>
      </c>
      <c r="G832" s="3">
        <f>+VLOOKUP(E832,Tableau2[#All],4,FALSE)</f>
        <v>6.7400000000000002E-2</v>
      </c>
      <c r="H832" s="4">
        <f>VLOOKUP(E832,Table1[[#All],[Type TRANSPORT]:[% répartition segment 1]],2,FALSE)</f>
        <v>0.3</v>
      </c>
      <c r="I832" s="4">
        <f>VLOOKUP(E832,Tableau2[[#All],[Type TRANSPORT]:[% répartition segment 2]],2,FALSE)</f>
        <v>0.7</v>
      </c>
      <c r="J832" s="20">
        <f>Indicateur[[#This Row],[% rep S1]]*Indicateur[[#This Row],[Taux segement 1]]*Indicateur[[#This Row],[Poids T]]*Indicateur[[#This Row],[Distance en KM]]</f>
        <v>5.7532248000000008</v>
      </c>
      <c r="K832" s="20">
        <f>+Indicateur[[#This Row],[% rep S2]]*Indicateur[[#This Row],[Taux Segement 2]]*Indicateur[[#This Row],[Poids T]]*Indicateur[[#This Row],[Distance en KM]]</f>
        <v>5.6549405430000004</v>
      </c>
      <c r="L832" s="20">
        <f>+Indicateur[[#This Row],[Bilan CO2 S2]]+Indicateur[[#This Row],[Bilan CO2 S1]]</f>
        <v>11.408165343</v>
      </c>
      <c r="M832" s="21">
        <v>215</v>
      </c>
      <c r="N832" s="5" t="s">
        <v>78</v>
      </c>
      <c r="O832" s="2" t="s">
        <v>27</v>
      </c>
      <c r="P832" s="2" t="s">
        <v>79</v>
      </c>
      <c r="Q832" s="2" t="s">
        <v>10</v>
      </c>
      <c r="R832" s="2" t="s">
        <v>11</v>
      </c>
      <c r="S832" s="2">
        <v>12</v>
      </c>
      <c r="T832" s="2" t="s">
        <v>12</v>
      </c>
      <c r="U832" s="6">
        <v>266.35300000000001</v>
      </c>
      <c r="V832" s="30">
        <f>(VLOOKUP(E832,Table1[#All],4,FALSE)*VLOOKUP(E832,Table1[[#All],[Type TRANSPORT]:[% répartition segment 1]],2,FALSE)+VLOOKUP(E832,Tableau2[#All],4,FALSE)*VLOOKUP(E832,Tableau2[[#All],[Type TRANSPORT]:[% répartition segment 2]],2,FALSE))*U832*C832/1000</f>
        <v>11.408165343</v>
      </c>
    </row>
    <row r="833" spans="1:22" x14ac:dyDescent="0.3">
      <c r="A833" s="2">
        <v>1492935</v>
      </c>
      <c r="B833" s="12">
        <f>+VLOOKUP(Indicateur[[#This Row],[Numero OT]],[1]Raw_data!$D:$E,2,FALSE)</f>
        <v>44665</v>
      </c>
      <c r="C833" s="2">
        <v>150</v>
      </c>
      <c r="D833" s="2">
        <f t="shared" si="12"/>
        <v>0.15</v>
      </c>
      <c r="E833" s="2" t="s">
        <v>19</v>
      </c>
      <c r="F833" s="3">
        <f>+VLOOKUP(E833,Table1[#All],4,FALSE)</f>
        <v>0.16</v>
      </c>
      <c r="G833" s="3">
        <f>+VLOOKUP(E833,Tableau2[#All],4,FALSE)</f>
        <v>6.7400000000000002E-2</v>
      </c>
      <c r="H833" s="4">
        <f>VLOOKUP(E833,Table1[[#All],[Type TRANSPORT]:[% répartition segment 1]],2,FALSE)</f>
        <v>0.3</v>
      </c>
      <c r="I833" s="4">
        <f>VLOOKUP(E833,Tableau2[[#All],[Type TRANSPORT]:[% répartition segment 2]],2,FALSE)</f>
        <v>0.7</v>
      </c>
      <c r="J833" s="20">
        <f>Indicateur[[#This Row],[% rep S1]]*Indicateur[[#This Row],[Taux segement 1]]*Indicateur[[#This Row],[Poids T]]*Indicateur[[#This Row],[Distance en KM]]</f>
        <v>1.8020015999999999</v>
      </c>
      <c r="K833" s="20">
        <f>+Indicateur[[#This Row],[% rep S2]]*Indicateur[[#This Row],[Taux Segement 2]]*Indicateur[[#This Row],[Poids T]]*Indicateur[[#This Row],[Distance en KM]]</f>
        <v>1.7712174059999999</v>
      </c>
      <c r="L833" s="20">
        <f>+Indicateur[[#This Row],[Bilan CO2 S2]]+Indicateur[[#This Row],[Bilan CO2 S1]]</f>
        <v>3.5732190059999995</v>
      </c>
      <c r="M833" s="21">
        <v>250</v>
      </c>
      <c r="N833" s="5" t="s">
        <v>125</v>
      </c>
      <c r="O833" s="2" t="s">
        <v>126</v>
      </c>
      <c r="P833" s="2" t="s">
        <v>127</v>
      </c>
      <c r="Q833" s="2" t="s">
        <v>10</v>
      </c>
      <c r="R833" s="2" t="s">
        <v>11</v>
      </c>
      <c r="S833" s="2">
        <v>12</v>
      </c>
      <c r="T833" s="2" t="s">
        <v>12</v>
      </c>
      <c r="U833" s="6">
        <v>250.27799999999999</v>
      </c>
      <c r="V833" s="30">
        <f>(VLOOKUP(E833,Table1[#All],4,FALSE)*VLOOKUP(E833,Table1[[#All],[Type TRANSPORT]:[% répartition segment 1]],2,FALSE)+VLOOKUP(E833,Tableau2[#All],4,FALSE)*VLOOKUP(E833,Tableau2[[#All],[Type TRANSPORT]:[% répartition segment 2]],2,FALSE))*U833*C833/1000</f>
        <v>3.573219006</v>
      </c>
    </row>
    <row r="834" spans="1:22" x14ac:dyDescent="0.3">
      <c r="A834" s="2">
        <v>1493789</v>
      </c>
      <c r="B834" s="12">
        <f>+VLOOKUP(Indicateur[[#This Row],[Numero OT]],[1]Raw_data!$D:$E,2,FALSE)</f>
        <v>44665</v>
      </c>
      <c r="C834" s="2">
        <v>150</v>
      </c>
      <c r="D834" s="2">
        <f t="shared" ref="D834:D897" si="13">+C834/1000</f>
        <v>0.15</v>
      </c>
      <c r="E834" s="2" t="s">
        <v>6</v>
      </c>
      <c r="F834" s="3">
        <f>+VLOOKUP(E834,Table1[#All],4,FALSE)</f>
        <v>0.16</v>
      </c>
      <c r="G834" s="3">
        <f>+VLOOKUP(E834,Tableau2[#All],4,FALSE)</f>
        <v>6.7400000000000002E-2</v>
      </c>
      <c r="H834" s="4">
        <f>VLOOKUP(E834,Table1[[#All],[Type TRANSPORT]:[% répartition segment 1]],2,FALSE)</f>
        <v>0.3</v>
      </c>
      <c r="I834" s="4">
        <f>VLOOKUP(E834,Tableau2[[#All],[Type TRANSPORT]:[% répartition segment 2]],2,FALSE)</f>
        <v>0.7</v>
      </c>
      <c r="J834" s="20">
        <f>Indicateur[[#This Row],[% rep S1]]*Indicateur[[#This Row],[Taux segement 1]]*Indicateur[[#This Row],[Poids T]]*Indicateur[[#This Row],[Distance en KM]]</f>
        <v>1.8579095999999999</v>
      </c>
      <c r="K834" s="20">
        <f>+Indicateur[[#This Row],[% rep S2]]*Indicateur[[#This Row],[Taux Segement 2]]*Indicateur[[#This Row],[Poids T]]*Indicateur[[#This Row],[Distance en KM]]</f>
        <v>1.826170311</v>
      </c>
      <c r="L834" s="20">
        <f>+Indicateur[[#This Row],[Bilan CO2 S2]]+Indicateur[[#This Row],[Bilan CO2 S1]]</f>
        <v>3.684079911</v>
      </c>
      <c r="M834" s="21">
        <v>131</v>
      </c>
      <c r="N834" s="5" t="s">
        <v>191</v>
      </c>
      <c r="O834" s="2" t="s">
        <v>192</v>
      </c>
      <c r="P834" s="2" t="s">
        <v>193</v>
      </c>
      <c r="Q834" s="2" t="s">
        <v>10</v>
      </c>
      <c r="R834" s="2" t="s">
        <v>11</v>
      </c>
      <c r="S834" s="2">
        <v>12</v>
      </c>
      <c r="T834" s="2" t="s">
        <v>12</v>
      </c>
      <c r="U834" s="6">
        <v>258.04300000000001</v>
      </c>
      <c r="V834" s="30">
        <f>(VLOOKUP(E834,Table1[#All],4,FALSE)*VLOOKUP(E834,Table1[[#All],[Type TRANSPORT]:[% répartition segment 1]],2,FALSE)+VLOOKUP(E834,Tableau2[#All],4,FALSE)*VLOOKUP(E834,Tableau2[[#All],[Type TRANSPORT]:[% répartition segment 2]],2,FALSE))*U834*C834/1000</f>
        <v>3.684079911</v>
      </c>
    </row>
    <row r="835" spans="1:22" x14ac:dyDescent="0.3">
      <c r="A835" s="2">
        <v>1493720</v>
      </c>
      <c r="B835" s="12">
        <f>+VLOOKUP(Indicateur[[#This Row],[Numero OT]],[1]Raw_data!$D:$E,2,FALSE)</f>
        <v>44665</v>
      </c>
      <c r="C835" s="2">
        <v>212</v>
      </c>
      <c r="D835" s="2">
        <f t="shared" si="13"/>
        <v>0.21199999999999999</v>
      </c>
      <c r="E835" s="2" t="s">
        <v>6</v>
      </c>
      <c r="F835" s="3">
        <f>+VLOOKUP(E835,Table1[#All],4,FALSE)</f>
        <v>0.16</v>
      </c>
      <c r="G835" s="3">
        <f>+VLOOKUP(E835,Tableau2[#All],4,FALSE)</f>
        <v>6.7400000000000002E-2</v>
      </c>
      <c r="H835" s="4">
        <f>VLOOKUP(E835,Table1[[#All],[Type TRANSPORT]:[% répartition segment 1]],2,FALSE)</f>
        <v>0.3</v>
      </c>
      <c r="I835" s="4">
        <f>VLOOKUP(E835,Tableau2[[#All],[Type TRANSPORT]:[% répartition segment 2]],2,FALSE)</f>
        <v>0.7</v>
      </c>
      <c r="J835" s="20">
        <f>Indicateur[[#This Row],[% rep S1]]*Indicateur[[#This Row],[Taux segement 1]]*Indicateur[[#This Row],[Poids T]]*Indicateur[[#This Row],[Distance en KM]]</f>
        <v>2.5317582719999998</v>
      </c>
      <c r="K835" s="20">
        <f>+Indicateur[[#This Row],[% rep S2]]*Indicateur[[#This Row],[Taux Segement 2]]*Indicateur[[#This Row],[Poids T]]*Indicateur[[#This Row],[Distance en KM]]</f>
        <v>2.4885074015199997</v>
      </c>
      <c r="L835" s="20">
        <f>+Indicateur[[#This Row],[Bilan CO2 S2]]+Indicateur[[#This Row],[Bilan CO2 S1]]</f>
        <v>5.0202656735199991</v>
      </c>
      <c r="M835" s="21">
        <v>100</v>
      </c>
      <c r="N835" s="5" t="s">
        <v>214</v>
      </c>
      <c r="O835" s="2" t="s">
        <v>11</v>
      </c>
      <c r="P835" s="2" t="s">
        <v>215</v>
      </c>
      <c r="Q835" s="2" t="s">
        <v>148</v>
      </c>
      <c r="R835" s="2" t="s">
        <v>126</v>
      </c>
      <c r="S835" s="2">
        <v>12</v>
      </c>
      <c r="T835" s="2" t="s">
        <v>149</v>
      </c>
      <c r="U835" s="6">
        <v>248.797</v>
      </c>
      <c r="V835" s="30">
        <f>(VLOOKUP(E835,Table1[#All],4,FALSE)*VLOOKUP(E835,Table1[[#All],[Type TRANSPORT]:[% répartition segment 1]],2,FALSE)+VLOOKUP(E835,Tableau2[#All],4,FALSE)*VLOOKUP(E835,Tableau2[[#All],[Type TRANSPORT]:[% répartition segment 2]],2,FALSE))*U835*C835/1000</f>
        <v>5.02026567352</v>
      </c>
    </row>
    <row r="836" spans="1:22" x14ac:dyDescent="0.3">
      <c r="A836" s="2">
        <v>1493717</v>
      </c>
      <c r="B836" s="12">
        <f>+VLOOKUP(Indicateur[[#This Row],[Numero OT]],[1]Raw_data!$D:$E,2,FALSE)</f>
        <v>44665</v>
      </c>
      <c r="C836" s="2">
        <v>212</v>
      </c>
      <c r="D836" s="2">
        <f t="shared" si="13"/>
        <v>0.21199999999999999</v>
      </c>
      <c r="E836" s="2" t="s">
        <v>6</v>
      </c>
      <c r="F836" s="3">
        <f>+VLOOKUP(E836,Table1[#All],4,FALSE)</f>
        <v>0.16</v>
      </c>
      <c r="G836" s="3">
        <f>+VLOOKUP(E836,Tableau2[#All],4,FALSE)</f>
        <v>6.7400000000000002E-2</v>
      </c>
      <c r="H836" s="4">
        <f>VLOOKUP(E836,Table1[[#All],[Type TRANSPORT]:[% répartition segment 1]],2,FALSE)</f>
        <v>0.3</v>
      </c>
      <c r="I836" s="4">
        <f>VLOOKUP(E836,Tableau2[[#All],[Type TRANSPORT]:[% répartition segment 2]],2,FALSE)</f>
        <v>0.7</v>
      </c>
      <c r="J836" s="20">
        <f>Indicateur[[#This Row],[% rep S1]]*Indicateur[[#This Row],[Taux segement 1]]*Indicateur[[#This Row],[Poids T]]*Indicateur[[#This Row],[Distance en KM]]</f>
        <v>1.768039296</v>
      </c>
      <c r="K836" s="20">
        <f>+Indicateur[[#This Row],[% rep S2]]*Indicateur[[#This Row],[Taux Segement 2]]*Indicateur[[#This Row],[Poids T]]*Indicateur[[#This Row],[Distance en KM]]</f>
        <v>1.7378352913599999</v>
      </c>
      <c r="L836" s="20">
        <f>+Indicateur[[#This Row],[Bilan CO2 S2]]+Indicateur[[#This Row],[Bilan CO2 S1]]</f>
        <v>3.5058745873600001</v>
      </c>
      <c r="M836" s="21">
        <v>108</v>
      </c>
      <c r="N836" s="5" t="s">
        <v>214</v>
      </c>
      <c r="O836" s="2" t="s">
        <v>11</v>
      </c>
      <c r="P836" s="2" t="s">
        <v>215</v>
      </c>
      <c r="Q836" s="2" t="s">
        <v>331</v>
      </c>
      <c r="R836" s="2" t="s">
        <v>183</v>
      </c>
      <c r="S836" s="2">
        <v>13</v>
      </c>
      <c r="T836" s="2" t="s">
        <v>332</v>
      </c>
      <c r="U836" s="6">
        <v>173.74600000000001</v>
      </c>
      <c r="V836" s="30">
        <f>(VLOOKUP(E836,Table1[#All],4,FALSE)*VLOOKUP(E836,Table1[[#All],[Type TRANSPORT]:[% répartition segment 1]],2,FALSE)+VLOOKUP(E836,Tableau2[#All],4,FALSE)*VLOOKUP(E836,Tableau2[[#All],[Type TRANSPORT]:[% répartition segment 2]],2,FALSE))*U836*C836/1000</f>
        <v>3.5058745873600001</v>
      </c>
    </row>
    <row r="837" spans="1:22" x14ac:dyDescent="0.3">
      <c r="A837" s="2">
        <v>1493539</v>
      </c>
      <c r="B837" s="12">
        <f>+VLOOKUP(Indicateur[[#This Row],[Numero OT]],[1]Raw_data!$D:$E,2,FALSE)</f>
        <v>44666</v>
      </c>
      <c r="C837" s="2">
        <v>400</v>
      </c>
      <c r="D837" s="2">
        <f t="shared" si="13"/>
        <v>0.4</v>
      </c>
      <c r="E837" s="2" t="s">
        <v>19</v>
      </c>
      <c r="F837" s="3">
        <f>+VLOOKUP(E837,Table1[#All],4,FALSE)</f>
        <v>0.16</v>
      </c>
      <c r="G837" s="3">
        <f>+VLOOKUP(E837,Tableau2[#All],4,FALSE)</f>
        <v>6.7400000000000002E-2</v>
      </c>
      <c r="H837" s="4">
        <f>VLOOKUP(E837,Table1[[#All],[Type TRANSPORT]:[% répartition segment 1]],2,FALSE)</f>
        <v>0.3</v>
      </c>
      <c r="I837" s="4">
        <f>VLOOKUP(E837,Tableau2[[#All],[Type TRANSPORT]:[% répartition segment 2]],2,FALSE)</f>
        <v>0.7</v>
      </c>
      <c r="J837" s="20">
        <f>Indicateur[[#This Row],[% rep S1]]*Indicateur[[#This Row],[Taux segement 1]]*Indicateur[[#This Row],[Poids T]]*Indicateur[[#This Row],[Distance en KM]]</f>
        <v>5.347142400000001</v>
      </c>
      <c r="K837" s="20">
        <f>+Indicateur[[#This Row],[% rep S2]]*Indicateur[[#This Row],[Taux Segement 2]]*Indicateur[[#This Row],[Poids T]]*Indicateur[[#This Row],[Distance en KM]]</f>
        <v>5.2557953839999998</v>
      </c>
      <c r="L837" s="20">
        <f>+Indicateur[[#This Row],[Bilan CO2 S2]]+Indicateur[[#This Row],[Bilan CO2 S1]]</f>
        <v>10.602937784000002</v>
      </c>
      <c r="M837" s="21">
        <v>158</v>
      </c>
      <c r="N837" s="5" t="s">
        <v>168</v>
      </c>
      <c r="O837" s="2" t="s">
        <v>151</v>
      </c>
      <c r="P837" s="2" t="s">
        <v>169</v>
      </c>
      <c r="Q837" s="2" t="s">
        <v>10</v>
      </c>
      <c r="R837" s="2" t="s">
        <v>11</v>
      </c>
      <c r="S837" s="2">
        <v>12</v>
      </c>
      <c r="T837" s="2" t="s">
        <v>12</v>
      </c>
      <c r="U837" s="6">
        <v>278.49700000000001</v>
      </c>
      <c r="V837" s="30">
        <f>(VLOOKUP(E837,Table1[#All],4,FALSE)*VLOOKUP(E837,Table1[[#All],[Type TRANSPORT]:[% répartition segment 1]],2,FALSE)+VLOOKUP(E837,Tableau2[#All],4,FALSE)*VLOOKUP(E837,Tableau2[[#All],[Type TRANSPORT]:[% répartition segment 2]],2,FALSE))*U837*C837/1000</f>
        <v>10.602937784000002</v>
      </c>
    </row>
    <row r="838" spans="1:22" x14ac:dyDescent="0.3">
      <c r="A838" s="2">
        <v>1490136</v>
      </c>
      <c r="B838" s="12">
        <f>+VLOOKUP(Indicateur[[#This Row],[Numero OT]],[1]Raw_data!$D:$E,2,FALSE)</f>
        <v>44666</v>
      </c>
      <c r="C838" s="2">
        <v>150</v>
      </c>
      <c r="D838" s="2">
        <f t="shared" si="13"/>
        <v>0.15</v>
      </c>
      <c r="E838" s="2" t="s">
        <v>19</v>
      </c>
      <c r="F838" s="3">
        <f>+VLOOKUP(E838,Table1[#All],4,FALSE)</f>
        <v>0.16</v>
      </c>
      <c r="G838" s="3">
        <f>+VLOOKUP(E838,Tableau2[#All],4,FALSE)</f>
        <v>6.7400000000000002E-2</v>
      </c>
      <c r="H838" s="4">
        <f>VLOOKUP(E838,Table1[[#All],[Type TRANSPORT]:[% répartition segment 1]],2,FALSE)</f>
        <v>0.3</v>
      </c>
      <c r="I838" s="4">
        <f>VLOOKUP(E838,Tableau2[[#All],[Type TRANSPORT]:[% répartition segment 2]],2,FALSE)</f>
        <v>0.7</v>
      </c>
      <c r="J838" s="20">
        <f>Indicateur[[#This Row],[% rep S1]]*Indicateur[[#This Row],[Taux segement 1]]*Indicateur[[#This Row],[Poids T]]*Indicateur[[#This Row],[Distance en KM]]</f>
        <v>3.8714975999999997</v>
      </c>
      <c r="K838" s="20">
        <f>+Indicateur[[#This Row],[% rep S2]]*Indicateur[[#This Row],[Taux Segement 2]]*Indicateur[[#This Row],[Poids T]]*Indicateur[[#This Row],[Distance en KM]]</f>
        <v>3.8053595159999998</v>
      </c>
      <c r="L838" s="20">
        <f>+Indicateur[[#This Row],[Bilan CO2 S2]]+Indicateur[[#This Row],[Bilan CO2 S1]]</f>
        <v>7.676857115999999</v>
      </c>
      <c r="M838" s="21">
        <v>160</v>
      </c>
      <c r="N838" s="5" t="s">
        <v>179</v>
      </c>
      <c r="O838" s="2" t="s">
        <v>180</v>
      </c>
      <c r="P838" s="2" t="s">
        <v>181</v>
      </c>
      <c r="Q838" s="2" t="s">
        <v>10</v>
      </c>
      <c r="R838" s="2" t="s">
        <v>11</v>
      </c>
      <c r="S838" s="2">
        <v>12</v>
      </c>
      <c r="T838" s="2" t="s">
        <v>12</v>
      </c>
      <c r="U838" s="6">
        <v>537.70799999999997</v>
      </c>
      <c r="V838" s="30">
        <f>(VLOOKUP(E838,Table1[#All],4,FALSE)*VLOOKUP(E838,Table1[[#All],[Type TRANSPORT]:[% répartition segment 1]],2,FALSE)+VLOOKUP(E838,Tableau2[#All],4,FALSE)*VLOOKUP(E838,Tableau2[[#All],[Type TRANSPORT]:[% répartition segment 2]],2,FALSE))*U838*C838/1000</f>
        <v>7.6768571159999999</v>
      </c>
    </row>
    <row r="839" spans="1:22" x14ac:dyDescent="0.3">
      <c r="A839" s="2">
        <v>1493437</v>
      </c>
      <c r="B839" s="12">
        <f>+VLOOKUP(Indicateur[[#This Row],[Numero OT]],[1]Raw_data!$D:$E,2,FALSE)</f>
        <v>44666</v>
      </c>
      <c r="C839" s="2">
        <v>150</v>
      </c>
      <c r="D839" s="2">
        <f t="shared" si="13"/>
        <v>0.15</v>
      </c>
      <c r="E839" s="2" t="s">
        <v>6</v>
      </c>
      <c r="F839" s="3">
        <f>+VLOOKUP(E839,Table1[#All],4,FALSE)</f>
        <v>0.16</v>
      </c>
      <c r="G839" s="3">
        <f>+VLOOKUP(E839,Tableau2[#All],4,FALSE)</f>
        <v>6.7400000000000002E-2</v>
      </c>
      <c r="H839" s="4">
        <f>VLOOKUP(E839,Table1[[#All],[Type TRANSPORT]:[% répartition segment 1]],2,FALSE)</f>
        <v>0.3</v>
      </c>
      <c r="I839" s="4">
        <f>VLOOKUP(E839,Tableau2[[#All],[Type TRANSPORT]:[% répartition segment 2]],2,FALSE)</f>
        <v>0.7</v>
      </c>
      <c r="J839" s="20">
        <f>Indicateur[[#This Row],[% rep S1]]*Indicateur[[#This Row],[Taux segement 1]]*Indicateur[[#This Row],[Poids T]]*Indicateur[[#This Row],[Distance en KM]]</f>
        <v>1.2471839999999998</v>
      </c>
      <c r="K839" s="20">
        <f>+Indicateur[[#This Row],[% rep S2]]*Indicateur[[#This Row],[Taux Segement 2]]*Indicateur[[#This Row],[Poids T]]*Indicateur[[#This Row],[Distance en KM]]</f>
        <v>1.2258779399999999</v>
      </c>
      <c r="L839" s="20">
        <f>+Indicateur[[#This Row],[Bilan CO2 S2]]+Indicateur[[#This Row],[Bilan CO2 S1]]</f>
        <v>2.47306194</v>
      </c>
      <c r="M839" s="21">
        <v>140</v>
      </c>
      <c r="N839" s="5" t="s">
        <v>182</v>
      </c>
      <c r="O839" s="2" t="s">
        <v>183</v>
      </c>
      <c r="P839" s="2" t="s">
        <v>184</v>
      </c>
      <c r="Q839" s="2" t="s">
        <v>10</v>
      </c>
      <c r="R839" s="2" t="s">
        <v>11</v>
      </c>
      <c r="S839" s="2">
        <v>12</v>
      </c>
      <c r="T839" s="2" t="s">
        <v>12</v>
      </c>
      <c r="U839" s="6">
        <v>173.22</v>
      </c>
      <c r="V839" s="30">
        <f>(VLOOKUP(E839,Table1[#All],4,FALSE)*VLOOKUP(E839,Table1[[#All],[Type TRANSPORT]:[% répartition segment 1]],2,FALSE)+VLOOKUP(E839,Tableau2[#All],4,FALSE)*VLOOKUP(E839,Tableau2[[#All],[Type TRANSPORT]:[% répartition segment 2]],2,FALSE))*U839*C839/1000</f>
        <v>2.47306194</v>
      </c>
    </row>
    <row r="840" spans="1:22" x14ac:dyDescent="0.3">
      <c r="A840" s="2">
        <v>1494403</v>
      </c>
      <c r="B840" s="12">
        <f>+VLOOKUP(Indicateur[[#This Row],[Numero OT]],[1]Raw_data!$D:$E,2,FALSE)</f>
        <v>44666</v>
      </c>
      <c r="C840" s="2">
        <v>212</v>
      </c>
      <c r="D840" s="2">
        <f t="shared" si="13"/>
        <v>0.21199999999999999</v>
      </c>
      <c r="E840" s="2" t="s">
        <v>19</v>
      </c>
      <c r="F840" s="3">
        <f>+VLOOKUP(E840,Table1[#All],4,FALSE)</f>
        <v>0.16</v>
      </c>
      <c r="G840" s="3">
        <f>+VLOOKUP(E840,Tableau2[#All],4,FALSE)</f>
        <v>6.7400000000000002E-2</v>
      </c>
      <c r="H840" s="4">
        <f>VLOOKUP(E840,Table1[[#All],[Type TRANSPORT]:[% répartition segment 1]],2,FALSE)</f>
        <v>0.3</v>
      </c>
      <c r="I840" s="4">
        <f>VLOOKUP(E840,Tableau2[[#All],[Type TRANSPORT]:[% répartition segment 2]],2,FALSE)</f>
        <v>0.7</v>
      </c>
      <c r="J840" s="20">
        <f>Indicateur[[#This Row],[% rep S1]]*Indicateur[[#This Row],[Taux segement 1]]*Indicateur[[#This Row],[Poids T]]*Indicateur[[#This Row],[Distance en KM]]</f>
        <v>0.47447635199999999</v>
      </c>
      <c r="K840" s="20">
        <f>+Indicateur[[#This Row],[% rep S2]]*Indicateur[[#This Row],[Taux Segement 2]]*Indicateur[[#This Row],[Poids T]]*Indicateur[[#This Row],[Distance en KM]]</f>
        <v>0.46637071431999999</v>
      </c>
      <c r="L840" s="20">
        <f>+Indicateur[[#This Row],[Bilan CO2 S2]]+Indicateur[[#This Row],[Bilan CO2 S1]]</f>
        <v>0.94084706631999993</v>
      </c>
      <c r="M840" s="21">
        <v>100</v>
      </c>
      <c r="N840" s="5" t="s">
        <v>214</v>
      </c>
      <c r="O840" s="2" t="s">
        <v>11</v>
      </c>
      <c r="P840" s="2" t="s">
        <v>215</v>
      </c>
      <c r="Q840" s="2" t="s">
        <v>130</v>
      </c>
      <c r="R840" s="2" t="s">
        <v>131</v>
      </c>
      <c r="S840" s="2">
        <v>17</v>
      </c>
      <c r="T840" s="2" t="s">
        <v>132</v>
      </c>
      <c r="U840" s="6">
        <v>46.627000000000002</v>
      </c>
      <c r="V840" s="30">
        <f>(VLOOKUP(E840,Table1[#All],4,FALSE)*VLOOKUP(E840,Table1[[#All],[Type TRANSPORT]:[% répartition segment 1]],2,FALSE)+VLOOKUP(E840,Tableau2[#All],4,FALSE)*VLOOKUP(E840,Tableau2[[#All],[Type TRANSPORT]:[% répartition segment 2]],2,FALSE))*U840*C840/1000</f>
        <v>0.94084706631999993</v>
      </c>
    </row>
    <row r="841" spans="1:22" x14ac:dyDescent="0.3">
      <c r="A841" s="2">
        <v>1494402</v>
      </c>
      <c r="B841" s="12">
        <f>+VLOOKUP(Indicateur[[#This Row],[Numero OT]],[1]Raw_data!$D:$E,2,FALSE)</f>
        <v>44666</v>
      </c>
      <c r="C841" s="2">
        <v>55</v>
      </c>
      <c r="D841" s="2">
        <f t="shared" si="13"/>
        <v>5.5E-2</v>
      </c>
      <c r="E841" s="2" t="s">
        <v>6</v>
      </c>
      <c r="F841" s="3">
        <f>+VLOOKUP(E841,Table1[#All],4,FALSE)</f>
        <v>0.16</v>
      </c>
      <c r="G841" s="3">
        <f>+VLOOKUP(E841,Tableau2[#All],4,FALSE)</f>
        <v>6.7400000000000002E-2</v>
      </c>
      <c r="H841" s="4">
        <f>VLOOKUP(E841,Table1[[#All],[Type TRANSPORT]:[% répartition segment 1]],2,FALSE)</f>
        <v>0.3</v>
      </c>
      <c r="I841" s="4">
        <f>VLOOKUP(E841,Tableau2[[#All],[Type TRANSPORT]:[% répartition segment 2]],2,FALSE)</f>
        <v>0.7</v>
      </c>
      <c r="J841" s="20">
        <f>Indicateur[[#This Row],[% rep S1]]*Indicateur[[#This Row],[Taux segement 1]]*Indicateur[[#This Row],[Poids T]]*Indicateur[[#This Row],[Distance en KM]]</f>
        <v>1.02969504</v>
      </c>
      <c r="K841" s="20">
        <f>+Indicateur[[#This Row],[% rep S2]]*Indicateur[[#This Row],[Taux Segement 2]]*Indicateur[[#This Row],[Poids T]]*Indicateur[[#This Row],[Distance en KM]]</f>
        <v>1.0121044163999999</v>
      </c>
      <c r="L841" s="20">
        <f>+Indicateur[[#This Row],[Bilan CO2 S2]]+Indicateur[[#This Row],[Bilan CO2 S1]]</f>
        <v>2.0417994563999997</v>
      </c>
      <c r="M841" s="21">
        <v>140</v>
      </c>
      <c r="N841" s="5" t="s">
        <v>214</v>
      </c>
      <c r="O841" s="2" t="s">
        <v>11</v>
      </c>
      <c r="P841" s="2" t="s">
        <v>215</v>
      </c>
      <c r="Q841" s="2" t="s">
        <v>362</v>
      </c>
      <c r="R841" s="2" t="s">
        <v>203</v>
      </c>
      <c r="S841" s="2">
        <v>12</v>
      </c>
      <c r="T841" s="2" t="s">
        <v>363</v>
      </c>
      <c r="U841" s="6">
        <v>390.036</v>
      </c>
      <c r="V841" s="30">
        <f>(VLOOKUP(E841,Table1[#All],4,FALSE)*VLOOKUP(E841,Table1[[#All],[Type TRANSPORT]:[% répartition segment 1]],2,FALSE)+VLOOKUP(E841,Tableau2[#All],4,FALSE)*VLOOKUP(E841,Tableau2[[#All],[Type TRANSPORT]:[% répartition segment 2]],2,FALSE))*U841*C841/1000</f>
        <v>2.0417994563999997</v>
      </c>
    </row>
    <row r="842" spans="1:22" x14ac:dyDescent="0.3">
      <c r="A842" s="2">
        <v>1494397</v>
      </c>
      <c r="B842" s="12">
        <f>+VLOOKUP(Indicateur[[#This Row],[Numero OT]],[1]Raw_data!$D:$E,2,FALSE)</f>
        <v>44666</v>
      </c>
      <c r="C842" s="2">
        <v>162</v>
      </c>
      <c r="D842" s="2">
        <f t="shared" si="13"/>
        <v>0.16200000000000001</v>
      </c>
      <c r="E842" s="2" t="s">
        <v>6</v>
      </c>
      <c r="F842" s="3">
        <f>+VLOOKUP(E842,Table1[#All],4,FALSE)</f>
        <v>0.16</v>
      </c>
      <c r="G842" s="3">
        <f>+VLOOKUP(E842,Tableau2[#All],4,FALSE)</f>
        <v>6.7400000000000002E-2</v>
      </c>
      <c r="H842" s="4">
        <f>VLOOKUP(E842,Table1[[#All],[Type TRANSPORT]:[% répartition segment 1]],2,FALSE)</f>
        <v>0.3</v>
      </c>
      <c r="I842" s="4">
        <f>VLOOKUP(E842,Tableau2[[#All],[Type TRANSPORT]:[% répartition segment 2]],2,FALSE)</f>
        <v>0.7</v>
      </c>
      <c r="J842" s="20">
        <f>Indicateur[[#This Row],[% rep S1]]*Indicateur[[#This Row],[Taux segement 1]]*Indicateur[[#This Row],[Poids T]]*Indicateur[[#This Row],[Distance en KM]]</f>
        <v>5.5599022080000005</v>
      </c>
      <c r="K842" s="20">
        <f>+Indicateur[[#This Row],[% rep S2]]*Indicateur[[#This Row],[Taux Segement 2]]*Indicateur[[#This Row],[Poids T]]*Indicateur[[#This Row],[Distance en KM]]</f>
        <v>5.4649205452800009</v>
      </c>
      <c r="L842" s="20">
        <f>+Indicateur[[#This Row],[Bilan CO2 S2]]+Indicateur[[#This Row],[Bilan CO2 S1]]</f>
        <v>11.024822753280002</v>
      </c>
      <c r="M842" s="21">
        <v>173</v>
      </c>
      <c r="N842" s="5" t="s">
        <v>214</v>
      </c>
      <c r="O842" s="2" t="s">
        <v>11</v>
      </c>
      <c r="P842" s="2" t="s">
        <v>215</v>
      </c>
      <c r="Q842" s="2" t="s">
        <v>351</v>
      </c>
      <c r="R842" s="2" t="s">
        <v>39</v>
      </c>
      <c r="S842" s="2">
        <v>13</v>
      </c>
      <c r="T842" s="2" t="s">
        <v>352</v>
      </c>
      <c r="U842" s="6">
        <v>715.00800000000004</v>
      </c>
      <c r="V842" s="30">
        <f>(VLOOKUP(E842,Table1[#All],4,FALSE)*VLOOKUP(E842,Table1[[#All],[Type TRANSPORT]:[% répartition segment 1]],2,FALSE)+VLOOKUP(E842,Tableau2[#All],4,FALSE)*VLOOKUP(E842,Tableau2[[#All],[Type TRANSPORT]:[% répartition segment 2]],2,FALSE))*U842*C842/1000</f>
        <v>11.024822753279999</v>
      </c>
    </row>
    <row r="843" spans="1:22" x14ac:dyDescent="0.3">
      <c r="A843" s="2">
        <v>1494486</v>
      </c>
      <c r="B843" s="12">
        <f>+VLOOKUP(Indicateur[[#This Row],[Numero OT]],[1]Raw_data!$D:$E,2,FALSE)</f>
        <v>44666</v>
      </c>
      <c r="C843" s="2">
        <v>200</v>
      </c>
      <c r="D843" s="2">
        <f t="shared" si="13"/>
        <v>0.2</v>
      </c>
      <c r="E843" s="2" t="s">
        <v>6</v>
      </c>
      <c r="F843" s="3">
        <f>+VLOOKUP(E843,Table1[#All],4,FALSE)</f>
        <v>0.16</v>
      </c>
      <c r="G843" s="3">
        <f>+VLOOKUP(E843,Tableau2[#All],4,FALSE)</f>
        <v>6.7400000000000002E-2</v>
      </c>
      <c r="H843" s="4">
        <f>VLOOKUP(E843,Table1[[#All],[Type TRANSPORT]:[% répartition segment 1]],2,FALSE)</f>
        <v>0.3</v>
      </c>
      <c r="I843" s="4">
        <f>VLOOKUP(E843,Tableau2[[#All],[Type TRANSPORT]:[% répartition segment 2]],2,FALSE)</f>
        <v>0.7</v>
      </c>
      <c r="J843" s="20">
        <f>Indicateur[[#This Row],[% rep S1]]*Indicateur[[#This Row],[Taux segement 1]]*Indicateur[[#This Row],[Poids T]]*Indicateur[[#This Row],[Distance en KM]]</f>
        <v>2.3884512</v>
      </c>
      <c r="K843" s="20">
        <f>+Indicateur[[#This Row],[% rep S2]]*Indicateur[[#This Row],[Taux Segement 2]]*Indicateur[[#This Row],[Poids T]]*Indicateur[[#This Row],[Distance en KM]]</f>
        <v>2.3476484919999998</v>
      </c>
      <c r="L843" s="20">
        <f>+Indicateur[[#This Row],[Bilan CO2 S2]]+Indicateur[[#This Row],[Bilan CO2 S1]]</f>
        <v>4.7360996919999998</v>
      </c>
      <c r="M843" s="21">
        <v>178</v>
      </c>
      <c r="N843" s="5" t="s">
        <v>214</v>
      </c>
      <c r="O843" s="2" t="s">
        <v>11</v>
      </c>
      <c r="P843" s="2" t="s">
        <v>215</v>
      </c>
      <c r="Q843" s="2" t="s">
        <v>148</v>
      </c>
      <c r="R843" s="2" t="s">
        <v>126</v>
      </c>
      <c r="S843" s="2">
        <v>12</v>
      </c>
      <c r="T843" s="2" t="s">
        <v>149</v>
      </c>
      <c r="U843" s="6">
        <v>248.797</v>
      </c>
      <c r="V843" s="30">
        <f>(VLOOKUP(E843,Table1[#All],4,FALSE)*VLOOKUP(E843,Table1[[#All],[Type TRANSPORT]:[% répartition segment 1]],2,FALSE)+VLOOKUP(E843,Tableau2[#All],4,FALSE)*VLOOKUP(E843,Tableau2[[#All],[Type TRANSPORT]:[% répartition segment 2]],2,FALSE))*U843*C843/1000</f>
        <v>4.7360996919999998</v>
      </c>
    </row>
    <row r="844" spans="1:22" x14ac:dyDescent="0.3">
      <c r="A844" s="2">
        <v>1494401</v>
      </c>
      <c r="B844" s="12">
        <f>+VLOOKUP(Indicateur[[#This Row],[Numero OT]],[1]Raw_data!$D:$E,2,FALSE)</f>
        <v>44666</v>
      </c>
      <c r="C844" s="2">
        <v>55</v>
      </c>
      <c r="D844" s="2">
        <f t="shared" si="13"/>
        <v>5.5E-2</v>
      </c>
      <c r="E844" s="2" t="s">
        <v>6</v>
      </c>
      <c r="F844" s="3">
        <f>+VLOOKUP(E844,Table1[#All],4,FALSE)</f>
        <v>0.16</v>
      </c>
      <c r="G844" s="3">
        <f>+VLOOKUP(E844,Tableau2[#All],4,FALSE)</f>
        <v>6.7400000000000002E-2</v>
      </c>
      <c r="H844" s="4">
        <f>VLOOKUP(E844,Table1[[#All],[Type TRANSPORT]:[% répartition segment 1]],2,FALSE)</f>
        <v>0.3</v>
      </c>
      <c r="I844" s="4">
        <f>VLOOKUP(E844,Tableau2[[#All],[Type TRANSPORT]:[% répartition segment 2]],2,FALSE)</f>
        <v>0.7</v>
      </c>
      <c r="J844" s="20">
        <f>Indicateur[[#This Row],[% rep S1]]*Indicateur[[#This Row],[Taux segement 1]]*Indicateur[[#This Row],[Poids T]]*Indicateur[[#This Row],[Distance en KM]]</f>
        <v>2.02295544</v>
      </c>
      <c r="K844" s="20">
        <f>+Indicateur[[#This Row],[% rep S2]]*Indicateur[[#This Row],[Taux Segement 2]]*Indicateur[[#This Row],[Poids T]]*Indicateur[[#This Row],[Distance en KM]]</f>
        <v>1.9883966178999997</v>
      </c>
      <c r="L844" s="20">
        <f>+Indicateur[[#This Row],[Bilan CO2 S2]]+Indicateur[[#This Row],[Bilan CO2 S1]]</f>
        <v>4.0113520578999999</v>
      </c>
      <c r="M844" s="21">
        <v>194</v>
      </c>
      <c r="N844" s="5" t="s">
        <v>214</v>
      </c>
      <c r="O844" s="2" t="s">
        <v>11</v>
      </c>
      <c r="P844" s="2" t="s">
        <v>215</v>
      </c>
      <c r="Q844" s="2" t="s">
        <v>159</v>
      </c>
      <c r="R844" s="2" t="s">
        <v>160</v>
      </c>
      <c r="S844" s="2">
        <v>14</v>
      </c>
      <c r="T844" s="2" t="s">
        <v>161</v>
      </c>
      <c r="U844" s="6">
        <v>766.27099999999996</v>
      </c>
      <c r="V844" s="30">
        <f>(VLOOKUP(E844,Table1[#All],4,FALSE)*VLOOKUP(E844,Table1[[#All],[Type TRANSPORT]:[% répartition segment 1]],2,FALSE)+VLOOKUP(E844,Tableau2[#All],4,FALSE)*VLOOKUP(E844,Tableau2[[#All],[Type TRANSPORT]:[% répartition segment 2]],2,FALSE))*U844*C844/1000</f>
        <v>4.0113520578999999</v>
      </c>
    </row>
    <row r="845" spans="1:22" x14ac:dyDescent="0.3">
      <c r="A845" s="2">
        <v>1494398</v>
      </c>
      <c r="B845" s="12">
        <f>+VLOOKUP(Indicateur[[#This Row],[Numero OT]],[1]Raw_data!$D:$E,2,FALSE)</f>
        <v>44666</v>
      </c>
      <c r="C845" s="2">
        <v>172</v>
      </c>
      <c r="D845" s="2">
        <f t="shared" si="13"/>
        <v>0.17199999999999999</v>
      </c>
      <c r="E845" s="2" t="s">
        <v>6</v>
      </c>
      <c r="F845" s="3">
        <f>+VLOOKUP(E845,Table1[#All],4,FALSE)</f>
        <v>0.16</v>
      </c>
      <c r="G845" s="3">
        <f>+VLOOKUP(E845,Tableau2[#All],4,FALSE)</f>
        <v>6.7400000000000002E-2</v>
      </c>
      <c r="H845" s="4">
        <f>VLOOKUP(E845,Table1[[#All],[Type TRANSPORT]:[% répartition segment 1]],2,FALSE)</f>
        <v>0.3</v>
      </c>
      <c r="I845" s="4">
        <f>VLOOKUP(E845,Tableau2[[#All],[Type TRANSPORT]:[% répartition segment 2]],2,FALSE)</f>
        <v>0.7</v>
      </c>
      <c r="J845" s="20">
        <f>Indicateur[[#This Row],[% rep S1]]*Indicateur[[#This Row],[Taux segement 1]]*Indicateur[[#This Row],[Poids T]]*Indicateur[[#This Row],[Distance en KM]]</f>
        <v>2.3174426879999999</v>
      </c>
      <c r="K845" s="20">
        <f>+Indicateur[[#This Row],[% rep S2]]*Indicateur[[#This Row],[Taux Segement 2]]*Indicateur[[#This Row],[Poids T]]*Indicateur[[#This Row],[Distance en KM]]</f>
        <v>2.2778530420799994</v>
      </c>
      <c r="L845" s="20">
        <f>+Indicateur[[#This Row],[Bilan CO2 S2]]+Indicateur[[#This Row],[Bilan CO2 S1]]</f>
        <v>4.5952957300799993</v>
      </c>
      <c r="M845" s="21">
        <v>234</v>
      </c>
      <c r="N845" s="5" t="s">
        <v>214</v>
      </c>
      <c r="O845" s="2" t="s">
        <v>11</v>
      </c>
      <c r="P845" s="2" t="s">
        <v>215</v>
      </c>
      <c r="Q845" s="2" t="s">
        <v>150</v>
      </c>
      <c r="R845" s="2" t="s">
        <v>151</v>
      </c>
      <c r="S845" s="2">
        <v>9</v>
      </c>
      <c r="T845" s="2" t="s">
        <v>152</v>
      </c>
      <c r="U845" s="6">
        <v>280.69799999999998</v>
      </c>
      <c r="V845" s="30">
        <f>(VLOOKUP(E845,Table1[#All],4,FALSE)*VLOOKUP(E845,Table1[[#All],[Type TRANSPORT]:[% répartition segment 1]],2,FALSE)+VLOOKUP(E845,Tableau2[#All],4,FALSE)*VLOOKUP(E845,Tableau2[[#All],[Type TRANSPORT]:[% répartition segment 2]],2,FALSE))*U845*C845/1000</f>
        <v>4.5952957300800001</v>
      </c>
    </row>
    <row r="846" spans="1:22" x14ac:dyDescent="0.3">
      <c r="A846" s="2">
        <v>1494399</v>
      </c>
      <c r="B846" s="12">
        <f>+VLOOKUP(Indicateur[[#This Row],[Numero OT]],[1]Raw_data!$D:$E,2,FALSE)</f>
        <v>44666</v>
      </c>
      <c r="C846" s="2">
        <v>212</v>
      </c>
      <c r="D846" s="2">
        <f t="shared" si="13"/>
        <v>0.21199999999999999</v>
      </c>
      <c r="E846" s="2" t="s">
        <v>6</v>
      </c>
      <c r="F846" s="3">
        <f>+VLOOKUP(E846,Table1[#All],4,FALSE)</f>
        <v>0.16</v>
      </c>
      <c r="G846" s="3">
        <f>+VLOOKUP(E846,Tableau2[#All],4,FALSE)</f>
        <v>6.7400000000000002E-2</v>
      </c>
      <c r="H846" s="4">
        <f>VLOOKUP(E846,Table1[[#All],[Type TRANSPORT]:[% répartition segment 1]],2,FALSE)</f>
        <v>0.3</v>
      </c>
      <c r="I846" s="4">
        <f>VLOOKUP(E846,Tableau2[[#All],[Type TRANSPORT]:[% répartition segment 2]],2,FALSE)</f>
        <v>0.7</v>
      </c>
      <c r="J846" s="20">
        <f>Indicateur[[#This Row],[% rep S1]]*Indicateur[[#This Row],[Taux segement 1]]*Indicateur[[#This Row],[Poids T]]*Indicateur[[#This Row],[Distance en KM]]</f>
        <v>3.8715100799999997</v>
      </c>
      <c r="K846" s="20">
        <f>+Indicateur[[#This Row],[% rep S2]]*Indicateur[[#This Row],[Taux Segement 2]]*Indicateur[[#This Row],[Poids T]]*Indicateur[[#This Row],[Distance en KM]]</f>
        <v>3.8053717827999995</v>
      </c>
      <c r="L846" s="20">
        <f>+Indicateur[[#This Row],[Bilan CO2 S2]]+Indicateur[[#This Row],[Bilan CO2 S1]]</f>
        <v>7.6768818627999993</v>
      </c>
      <c r="M846" s="21">
        <v>261</v>
      </c>
      <c r="N846" s="5" t="s">
        <v>214</v>
      </c>
      <c r="O846" s="2" t="s">
        <v>11</v>
      </c>
      <c r="P846" s="2" t="s">
        <v>215</v>
      </c>
      <c r="Q846" s="2" t="s">
        <v>128</v>
      </c>
      <c r="R846" s="2" t="s">
        <v>61</v>
      </c>
      <c r="S846" s="2">
        <v>20</v>
      </c>
      <c r="T846" s="2" t="s">
        <v>129</v>
      </c>
      <c r="U846" s="6">
        <v>380.45499999999998</v>
      </c>
      <c r="V846" s="30">
        <f>(VLOOKUP(E846,Table1[#All],4,FALSE)*VLOOKUP(E846,Table1[[#All],[Type TRANSPORT]:[% répartition segment 1]],2,FALSE)+VLOOKUP(E846,Tableau2[#All],4,FALSE)*VLOOKUP(E846,Tableau2[[#All],[Type TRANSPORT]:[% répartition segment 2]],2,FALSE))*U846*C846/1000</f>
        <v>7.6768818627999993</v>
      </c>
    </row>
    <row r="847" spans="1:22" x14ac:dyDescent="0.3">
      <c r="A847" s="2">
        <v>1494400</v>
      </c>
      <c r="B847" s="12">
        <f>+VLOOKUP(Indicateur[[#This Row],[Numero OT]],[1]Raw_data!$D:$E,2,FALSE)</f>
        <v>44666</v>
      </c>
      <c r="C847" s="2">
        <v>364</v>
      </c>
      <c r="D847" s="2">
        <f t="shared" si="13"/>
        <v>0.36399999999999999</v>
      </c>
      <c r="E847" s="2" t="s">
        <v>6</v>
      </c>
      <c r="F847" s="3">
        <f>+VLOOKUP(E847,Table1[#All],4,FALSE)</f>
        <v>0.16</v>
      </c>
      <c r="G847" s="3">
        <f>+VLOOKUP(E847,Tableau2[#All],4,FALSE)</f>
        <v>6.7400000000000002E-2</v>
      </c>
      <c r="H847" s="4">
        <f>VLOOKUP(E847,Table1[[#All],[Type TRANSPORT]:[% répartition segment 1]],2,FALSE)</f>
        <v>0.3</v>
      </c>
      <c r="I847" s="4">
        <f>VLOOKUP(E847,Tableau2[[#All],[Type TRANSPORT]:[% répartition segment 2]],2,FALSE)</f>
        <v>0.7</v>
      </c>
      <c r="J847" s="20">
        <f>Indicateur[[#This Row],[% rep S1]]*Indicateur[[#This Row],[Taux segement 1]]*Indicateur[[#This Row],[Poids T]]*Indicateur[[#This Row],[Distance en KM]]</f>
        <v>8.0110343040000007</v>
      </c>
      <c r="K847" s="20">
        <f>+Indicateur[[#This Row],[% rep S2]]*Indicateur[[#This Row],[Taux Segement 2]]*Indicateur[[#This Row],[Poids T]]*Indicateur[[#This Row],[Distance en KM]]</f>
        <v>7.8741791346400003</v>
      </c>
      <c r="L847" s="20">
        <f>+Indicateur[[#This Row],[Bilan CO2 S2]]+Indicateur[[#This Row],[Bilan CO2 S1]]</f>
        <v>15.885213438640001</v>
      </c>
      <c r="M847" s="21">
        <v>280</v>
      </c>
      <c r="N847" s="5" t="s">
        <v>214</v>
      </c>
      <c r="O847" s="2" t="s">
        <v>11</v>
      </c>
      <c r="P847" s="2" t="s">
        <v>215</v>
      </c>
      <c r="Q847" s="2" t="s">
        <v>328</v>
      </c>
      <c r="R847" s="2" t="s">
        <v>21</v>
      </c>
      <c r="S847" s="2">
        <v>20</v>
      </c>
      <c r="T847" s="2" t="s">
        <v>329</v>
      </c>
      <c r="U847" s="6">
        <v>458.50700000000001</v>
      </c>
      <c r="V847" s="30">
        <f>(VLOOKUP(E847,Table1[#All],4,FALSE)*VLOOKUP(E847,Table1[[#All],[Type TRANSPORT]:[% répartition segment 1]],2,FALSE)+VLOOKUP(E847,Tableau2[#All],4,FALSE)*VLOOKUP(E847,Tableau2[[#All],[Type TRANSPORT]:[% répartition segment 2]],2,FALSE))*U847*C847/1000</f>
        <v>15.885213438639999</v>
      </c>
    </row>
    <row r="848" spans="1:22" x14ac:dyDescent="0.3">
      <c r="A848" s="2">
        <v>1494426</v>
      </c>
      <c r="B848" s="12">
        <f>+VLOOKUP(Indicateur[[#This Row],[Numero OT]],[1]Raw_data!$D:$E,2,FALSE)</f>
        <v>44666</v>
      </c>
      <c r="C848" s="2">
        <v>500</v>
      </c>
      <c r="D848" s="2">
        <f t="shared" si="13"/>
        <v>0.5</v>
      </c>
      <c r="E848" s="2" t="s">
        <v>6</v>
      </c>
      <c r="F848" s="3">
        <f>+VLOOKUP(E848,Table1[#All],4,FALSE)</f>
        <v>0.16</v>
      </c>
      <c r="G848" s="3">
        <f>+VLOOKUP(E848,Tableau2[#All],4,FALSE)</f>
        <v>6.7400000000000002E-2</v>
      </c>
      <c r="H848" s="4">
        <f>VLOOKUP(E848,Table1[[#All],[Type TRANSPORT]:[% répartition segment 1]],2,FALSE)</f>
        <v>0.3</v>
      </c>
      <c r="I848" s="4">
        <f>VLOOKUP(E848,Tableau2[[#All],[Type TRANSPORT]:[% répartition segment 2]],2,FALSE)</f>
        <v>0.7</v>
      </c>
      <c r="J848" s="20">
        <f>Indicateur[[#This Row],[% rep S1]]*Indicateur[[#This Row],[Taux segement 1]]*Indicateur[[#This Row],[Poids T]]*Indicateur[[#This Row],[Distance en KM]]</f>
        <v>5.9156400000000007</v>
      </c>
      <c r="K848" s="20">
        <f>+Indicateur[[#This Row],[% rep S2]]*Indicateur[[#This Row],[Taux Segement 2]]*Indicateur[[#This Row],[Poids T]]*Indicateur[[#This Row],[Distance en KM]]</f>
        <v>5.8145811500000004</v>
      </c>
      <c r="L848" s="20">
        <f>+Indicateur[[#This Row],[Bilan CO2 S2]]+Indicateur[[#This Row],[Bilan CO2 S1]]</f>
        <v>11.730221150000002</v>
      </c>
      <c r="M848" s="21">
        <v>370</v>
      </c>
      <c r="N848" s="5" t="s">
        <v>214</v>
      </c>
      <c r="O848" s="2" t="s">
        <v>11</v>
      </c>
      <c r="P848" s="2" t="s">
        <v>215</v>
      </c>
      <c r="Q848" s="2" t="s">
        <v>29</v>
      </c>
      <c r="R848" s="2" t="s">
        <v>30</v>
      </c>
      <c r="S848" s="2">
        <v>12</v>
      </c>
      <c r="T848" s="2" t="s">
        <v>31</v>
      </c>
      <c r="U848" s="6">
        <v>246.48500000000001</v>
      </c>
      <c r="V848" s="30">
        <f>(VLOOKUP(E848,Table1[#All],4,FALSE)*VLOOKUP(E848,Table1[[#All],[Type TRANSPORT]:[% répartition segment 1]],2,FALSE)+VLOOKUP(E848,Tableau2[#All],4,FALSE)*VLOOKUP(E848,Tableau2[[#All],[Type TRANSPORT]:[% répartition segment 2]],2,FALSE))*U848*C848/1000</f>
        <v>11.73022115</v>
      </c>
    </row>
    <row r="849" spans="1:22" x14ac:dyDescent="0.3">
      <c r="A849" s="2">
        <v>1492939</v>
      </c>
      <c r="B849" s="12">
        <f>+VLOOKUP(Indicateur[[#This Row],[Numero OT]],[1]Raw_data!$D:$E,2,FALSE)</f>
        <v>44666</v>
      </c>
      <c r="C849" s="2">
        <v>5000</v>
      </c>
      <c r="D849" s="2">
        <f t="shared" si="13"/>
        <v>5</v>
      </c>
      <c r="E849" s="2" t="s">
        <v>106</v>
      </c>
      <c r="F849" s="3">
        <f>+VLOOKUP(E849,Table1[#All],4,FALSE)</f>
        <v>0.16</v>
      </c>
      <c r="G849" s="3">
        <v>0.16</v>
      </c>
      <c r="H849" s="4">
        <f>VLOOKUP(E849,Table1[[#All],[Type TRANSPORT]:[% répartition segment 1]],2,FALSE)</f>
        <v>1</v>
      </c>
      <c r="I849" s="4">
        <f>VLOOKUP(E849,Tableau2[[#All],[Type TRANSPORT]:[% répartition segment 2]],2,FALSE)</f>
        <v>0</v>
      </c>
      <c r="J849" s="20">
        <f>Indicateur[[#This Row],[% rep S1]]*Indicateur[[#This Row],[Taux segement 1]]*Indicateur[[#This Row],[Poids T]]*Indicateur[[#This Row],[Distance en KM]]</f>
        <v>198.03280000000001</v>
      </c>
      <c r="K849" s="20">
        <f>+Indicateur[[#This Row],[% rep S2]]*Indicateur[[#This Row],[Taux Segement 2]]*Indicateur[[#This Row],[Poids T]]*Indicateur[[#This Row],[Distance en KM]]</f>
        <v>0</v>
      </c>
      <c r="L849" s="20">
        <f>+Indicateur[[#This Row],[Bilan CO2 S2]]+Indicateur[[#This Row],[Bilan CO2 S1]]</f>
        <v>198.03280000000001</v>
      </c>
      <c r="M849" s="21">
        <v>550</v>
      </c>
      <c r="N849" s="5" t="s">
        <v>146</v>
      </c>
      <c r="O849" s="2" t="s">
        <v>30</v>
      </c>
      <c r="P849" s="2" t="s">
        <v>147</v>
      </c>
      <c r="Q849" s="2" t="s">
        <v>10</v>
      </c>
      <c r="R849" s="2" t="s">
        <v>11</v>
      </c>
      <c r="S849" s="2">
        <v>12</v>
      </c>
      <c r="T849" s="2" t="s">
        <v>12</v>
      </c>
      <c r="U849" s="6">
        <v>247.541</v>
      </c>
      <c r="V849" s="30">
        <f>(VLOOKUP(E849,Table1[#All],4,FALSE)*VLOOKUP(E849,Table1[[#All],[Type TRANSPORT]:[% répartition segment 1]],2,FALSE)+VLOOKUP(E849,Tableau2[#All],4,FALSE)*VLOOKUP(E849,Tableau2[[#All],[Type TRANSPORT]:[% répartition segment 2]],2,FALSE))*U849*C849/1000</f>
        <v>198.03280000000001</v>
      </c>
    </row>
    <row r="850" spans="1:22" x14ac:dyDescent="0.3">
      <c r="A850" s="2">
        <v>1494377</v>
      </c>
      <c r="B850" s="12">
        <f>+VLOOKUP(Indicateur[[#This Row],[Numero OT]],[1]Raw_data!$D:$E,2,FALSE)</f>
        <v>44670</v>
      </c>
      <c r="C850" s="2">
        <v>150</v>
      </c>
      <c r="D850" s="2">
        <f t="shared" si="13"/>
        <v>0.15</v>
      </c>
      <c r="E850" s="2" t="s">
        <v>6</v>
      </c>
      <c r="F850" s="3">
        <f>+VLOOKUP(E850,Table1[#All],4,FALSE)</f>
        <v>0.16</v>
      </c>
      <c r="G850" s="3">
        <f>+VLOOKUP(E850,Tableau2[#All],4,FALSE)</f>
        <v>6.7400000000000002E-2</v>
      </c>
      <c r="H850" s="4">
        <f>VLOOKUP(E850,Table1[[#All],[Type TRANSPORT]:[% répartition segment 1]],2,FALSE)</f>
        <v>0.3</v>
      </c>
      <c r="I850" s="4">
        <f>VLOOKUP(E850,Tableau2[[#All],[Type TRANSPORT]:[% répartition segment 2]],2,FALSE)</f>
        <v>0.7</v>
      </c>
      <c r="J850" s="20">
        <f>Indicateur[[#This Row],[% rep S1]]*Indicateur[[#This Row],[Taux segement 1]]*Indicateur[[#This Row],[Poids T]]*Indicateur[[#This Row],[Distance en KM]]</f>
        <v>2.7402191999999999</v>
      </c>
      <c r="K850" s="20">
        <f>+Indicateur[[#This Row],[% rep S2]]*Indicateur[[#This Row],[Taux Segement 2]]*Indicateur[[#This Row],[Poids T]]*Indicateur[[#This Row],[Distance en KM]]</f>
        <v>2.693407122</v>
      </c>
      <c r="L850" s="20">
        <f>+Indicateur[[#This Row],[Bilan CO2 S2]]+Indicateur[[#This Row],[Bilan CO2 S1]]</f>
        <v>5.4336263220000003</v>
      </c>
      <c r="M850" s="21">
        <v>166</v>
      </c>
      <c r="N850" s="5" t="s">
        <v>60</v>
      </c>
      <c r="O850" s="2" t="s">
        <v>61</v>
      </c>
      <c r="P850" s="2" t="s">
        <v>62</v>
      </c>
      <c r="Q850" s="2" t="s">
        <v>10</v>
      </c>
      <c r="R850" s="2" t="s">
        <v>11</v>
      </c>
      <c r="S850" s="2">
        <v>12</v>
      </c>
      <c r="T850" s="2" t="s">
        <v>12</v>
      </c>
      <c r="U850" s="6">
        <v>380.58600000000001</v>
      </c>
      <c r="V850" s="30">
        <f>(VLOOKUP(E850,Table1[#All],4,FALSE)*VLOOKUP(E850,Table1[[#All],[Type TRANSPORT]:[% répartition segment 1]],2,FALSE)+VLOOKUP(E850,Tableau2[#All],4,FALSE)*VLOOKUP(E850,Tableau2[[#All],[Type TRANSPORT]:[% répartition segment 2]],2,FALSE))*U850*C850/1000</f>
        <v>5.4336263220000003</v>
      </c>
    </row>
    <row r="851" spans="1:22" x14ac:dyDescent="0.3">
      <c r="A851" s="2">
        <v>1495037</v>
      </c>
      <c r="B851" s="12">
        <f>+VLOOKUP(Indicateur[[#This Row],[Numero OT]],[1]Raw_data!$D:$E,2,FALSE)</f>
        <v>44670</v>
      </c>
      <c r="C851" s="2">
        <v>219</v>
      </c>
      <c r="D851" s="2">
        <f t="shared" si="13"/>
        <v>0.219</v>
      </c>
      <c r="E851" s="2" t="s">
        <v>6</v>
      </c>
      <c r="F851" s="3">
        <f>+VLOOKUP(E851,Table1[#All],4,FALSE)</f>
        <v>0.16</v>
      </c>
      <c r="G851" s="3">
        <f>+VLOOKUP(E851,Tableau2[#All],4,FALSE)</f>
        <v>6.7400000000000002E-2</v>
      </c>
      <c r="H851" s="4">
        <f>VLOOKUP(E851,Table1[[#All],[Type TRANSPORT]:[% répartition segment 1]],2,FALSE)</f>
        <v>0.3</v>
      </c>
      <c r="I851" s="4">
        <f>VLOOKUP(E851,Tableau2[[#All],[Type TRANSPORT]:[% répartition segment 2]],2,FALSE)</f>
        <v>0.7</v>
      </c>
      <c r="J851" s="20">
        <f>Indicateur[[#This Row],[% rep S1]]*Indicateur[[#This Row],[Taux segement 1]]*Indicateur[[#This Row],[Poids T]]*Indicateur[[#This Row],[Distance en KM]]</f>
        <v>5.6661151680000001</v>
      </c>
      <c r="K851" s="20">
        <f>+Indicateur[[#This Row],[% rep S2]]*Indicateur[[#This Row],[Taux Segement 2]]*Indicateur[[#This Row],[Poids T]]*Indicateur[[#This Row],[Distance en KM]]</f>
        <v>5.5693190338800003</v>
      </c>
      <c r="L851" s="20">
        <f>+Indicateur[[#This Row],[Bilan CO2 S2]]+Indicateur[[#This Row],[Bilan CO2 S1]]</f>
        <v>11.23543420188</v>
      </c>
      <c r="M851" s="21">
        <v>133</v>
      </c>
      <c r="N851" s="5" t="s">
        <v>214</v>
      </c>
      <c r="O851" s="2" t="s">
        <v>11</v>
      </c>
      <c r="P851" s="2" t="s">
        <v>215</v>
      </c>
      <c r="Q851" s="2" t="s">
        <v>326</v>
      </c>
      <c r="R851" s="2" t="s">
        <v>180</v>
      </c>
      <c r="S851" s="2">
        <v>15</v>
      </c>
      <c r="T851" s="2" t="s">
        <v>327</v>
      </c>
      <c r="U851" s="6">
        <v>539.01400000000001</v>
      </c>
      <c r="V851" s="30">
        <f>(VLOOKUP(E851,Table1[#All],4,FALSE)*VLOOKUP(E851,Table1[[#All],[Type TRANSPORT]:[% répartition segment 1]],2,FALSE)+VLOOKUP(E851,Tableau2[#All],4,FALSE)*VLOOKUP(E851,Tableau2[[#All],[Type TRANSPORT]:[% répartition segment 2]],2,FALSE))*U851*C851/1000</f>
        <v>11.235434201880002</v>
      </c>
    </row>
    <row r="852" spans="1:22" x14ac:dyDescent="0.3">
      <c r="A852" s="2">
        <v>1494760</v>
      </c>
      <c r="B852" s="12">
        <f>+VLOOKUP(Indicateur[[#This Row],[Numero OT]],[1]Raw_data!$D:$E,2,FALSE)</f>
        <v>44671</v>
      </c>
      <c r="C852" s="2">
        <v>150</v>
      </c>
      <c r="D852" s="2">
        <f t="shared" si="13"/>
        <v>0.15</v>
      </c>
      <c r="E852" s="2" t="s">
        <v>19</v>
      </c>
      <c r="F852" s="3">
        <f>+VLOOKUP(E852,Table1[#All],4,FALSE)</f>
        <v>0.16</v>
      </c>
      <c r="G852" s="3">
        <f>+VLOOKUP(E852,Tableau2[#All],4,FALSE)</f>
        <v>6.7400000000000002E-2</v>
      </c>
      <c r="H852" s="4">
        <f>VLOOKUP(E852,Table1[[#All],[Type TRANSPORT]:[% répartition segment 1]],2,FALSE)</f>
        <v>0.3</v>
      </c>
      <c r="I852" s="4">
        <f>VLOOKUP(E852,Tableau2[[#All],[Type TRANSPORT]:[% répartition segment 2]],2,FALSE)</f>
        <v>0.7</v>
      </c>
      <c r="J852" s="20">
        <f>Indicateur[[#This Row],[% rep S1]]*Indicateur[[#This Row],[Taux segement 1]]*Indicateur[[#This Row],[Poids T]]*Indicateur[[#This Row],[Distance en KM]]</f>
        <v>2.0026439999999996</v>
      </c>
      <c r="K852" s="20">
        <f>+Indicateur[[#This Row],[% rep S2]]*Indicateur[[#This Row],[Taux Segement 2]]*Indicateur[[#This Row],[Poids T]]*Indicateur[[#This Row],[Distance en KM]]</f>
        <v>1.9684321649999998</v>
      </c>
      <c r="L852" s="20">
        <f>+Indicateur[[#This Row],[Bilan CO2 S2]]+Indicateur[[#This Row],[Bilan CO2 S1]]</f>
        <v>3.9710761649999995</v>
      </c>
      <c r="M852" s="21">
        <v>158</v>
      </c>
      <c r="N852" s="5" t="s">
        <v>23</v>
      </c>
      <c r="O852" s="2" t="s">
        <v>24</v>
      </c>
      <c r="P852" s="2" t="s">
        <v>25</v>
      </c>
      <c r="Q852" s="2" t="s">
        <v>10</v>
      </c>
      <c r="R852" s="2" t="s">
        <v>11</v>
      </c>
      <c r="S852" s="2">
        <v>12</v>
      </c>
      <c r="T852" s="2" t="s">
        <v>12</v>
      </c>
      <c r="U852" s="6">
        <v>278.14499999999998</v>
      </c>
      <c r="V852" s="30">
        <f>(VLOOKUP(E852,Table1[#All],4,FALSE)*VLOOKUP(E852,Table1[[#All],[Type TRANSPORT]:[% répartition segment 1]],2,FALSE)+VLOOKUP(E852,Tableau2[#All],4,FALSE)*VLOOKUP(E852,Tableau2[[#All],[Type TRANSPORT]:[% répartition segment 2]],2,FALSE))*U852*C852/1000</f>
        <v>3.9710761649999995</v>
      </c>
    </row>
    <row r="853" spans="1:22" x14ac:dyDescent="0.3">
      <c r="A853" s="2">
        <v>1495552</v>
      </c>
      <c r="B853" s="12">
        <f>+VLOOKUP(Indicateur[[#This Row],[Numero OT]],[1]Raw_data!$D:$E,2,FALSE)</f>
        <v>44671</v>
      </c>
      <c r="C853" s="2">
        <v>200</v>
      </c>
      <c r="D853" s="2">
        <f t="shared" si="13"/>
        <v>0.2</v>
      </c>
      <c r="E853" s="2" t="s">
        <v>6</v>
      </c>
      <c r="F853" s="3">
        <f>+VLOOKUP(E853,Table1[#All],4,FALSE)</f>
        <v>0.16</v>
      </c>
      <c r="G853" s="3">
        <f>+VLOOKUP(E853,Tableau2[#All],4,FALSE)</f>
        <v>6.7400000000000002E-2</v>
      </c>
      <c r="H853" s="4">
        <f>VLOOKUP(E853,Table1[[#All],[Type TRANSPORT]:[% répartition segment 1]],2,FALSE)</f>
        <v>0.3</v>
      </c>
      <c r="I853" s="4">
        <f>VLOOKUP(E853,Tableau2[[#All],[Type TRANSPORT]:[% répartition segment 2]],2,FALSE)</f>
        <v>0.7</v>
      </c>
      <c r="J853" s="20">
        <f>Indicateur[[#This Row],[% rep S1]]*Indicateur[[#This Row],[Taux segement 1]]*Indicateur[[#This Row],[Poids T]]*Indicateur[[#This Row],[Distance en KM]]</f>
        <v>4.2834336000000004</v>
      </c>
      <c r="K853" s="20">
        <f>+Indicateur[[#This Row],[% rep S2]]*Indicateur[[#This Row],[Taux Segement 2]]*Indicateur[[#This Row],[Poids T]]*Indicateur[[#This Row],[Distance en KM]]</f>
        <v>4.2102582759999994</v>
      </c>
      <c r="L853" s="20">
        <f>+Indicateur[[#This Row],[Bilan CO2 S2]]+Indicateur[[#This Row],[Bilan CO2 S1]]</f>
        <v>8.4936918759999998</v>
      </c>
      <c r="M853" s="21">
        <v>130</v>
      </c>
      <c r="N853" s="5" t="s">
        <v>214</v>
      </c>
      <c r="O853" s="2" t="s">
        <v>11</v>
      </c>
      <c r="P853" s="2" t="s">
        <v>215</v>
      </c>
      <c r="Q853" s="2" t="s">
        <v>344</v>
      </c>
      <c r="R853" s="2" t="s">
        <v>198</v>
      </c>
      <c r="S853" s="2">
        <v>20</v>
      </c>
      <c r="T853" s="2" t="s">
        <v>345</v>
      </c>
      <c r="U853" s="6">
        <v>446.19099999999997</v>
      </c>
      <c r="V853" s="30">
        <f>(VLOOKUP(E853,Table1[#All],4,FALSE)*VLOOKUP(E853,Table1[[#All],[Type TRANSPORT]:[% répartition segment 1]],2,FALSE)+VLOOKUP(E853,Tableau2[#All],4,FALSE)*VLOOKUP(E853,Tableau2[[#All],[Type TRANSPORT]:[% répartition segment 2]],2,FALSE))*U853*C853/1000</f>
        <v>8.4936918759999998</v>
      </c>
    </row>
    <row r="854" spans="1:22" x14ac:dyDescent="0.3">
      <c r="A854" s="2">
        <v>1495546</v>
      </c>
      <c r="B854" s="12">
        <f>+VLOOKUP(Indicateur[[#This Row],[Numero OT]],[1]Raw_data!$D:$E,2,FALSE)</f>
        <v>44671</v>
      </c>
      <c r="C854" s="2">
        <v>800</v>
      </c>
      <c r="D854" s="2">
        <f t="shared" si="13"/>
        <v>0.8</v>
      </c>
      <c r="E854" s="2" t="s">
        <v>6</v>
      </c>
      <c r="F854" s="3">
        <f>+VLOOKUP(E854,Table1[#All],4,FALSE)</f>
        <v>0.16</v>
      </c>
      <c r="G854" s="3">
        <f>+VLOOKUP(E854,Tableau2[#All],4,FALSE)</f>
        <v>6.7400000000000002E-2</v>
      </c>
      <c r="H854" s="4">
        <f>VLOOKUP(E854,Table1[[#All],[Type TRANSPORT]:[% répartition segment 1]],2,FALSE)</f>
        <v>0.3</v>
      </c>
      <c r="I854" s="4">
        <f>VLOOKUP(E854,Tableau2[[#All],[Type TRANSPORT]:[% répartition segment 2]],2,FALSE)</f>
        <v>0.7</v>
      </c>
      <c r="J854" s="20">
        <f>Indicateur[[#This Row],[% rep S1]]*Indicateur[[#This Row],[Taux segement 1]]*Indicateur[[#This Row],[Poids T]]*Indicateur[[#This Row],[Distance en KM]]</f>
        <v>28.433088000000005</v>
      </c>
      <c r="K854" s="20">
        <f>+Indicateur[[#This Row],[% rep S2]]*Indicateur[[#This Row],[Taux Segement 2]]*Indicateur[[#This Row],[Poids T]]*Indicateur[[#This Row],[Distance en KM]]</f>
        <v>27.947356080000002</v>
      </c>
      <c r="L854" s="20">
        <f>+Indicateur[[#This Row],[Bilan CO2 S2]]+Indicateur[[#This Row],[Bilan CO2 S1]]</f>
        <v>56.380444080000004</v>
      </c>
      <c r="M854" s="21">
        <v>380</v>
      </c>
      <c r="N854" s="5" t="s">
        <v>214</v>
      </c>
      <c r="O854" s="2" t="s">
        <v>11</v>
      </c>
      <c r="P854" s="2" t="s">
        <v>215</v>
      </c>
      <c r="Q854" s="2" t="s">
        <v>216</v>
      </c>
      <c r="R854" s="2" t="s">
        <v>8</v>
      </c>
      <c r="S854" s="2">
        <v>14</v>
      </c>
      <c r="T854" s="2" t="s">
        <v>217</v>
      </c>
      <c r="U854" s="6">
        <v>740.44500000000005</v>
      </c>
      <c r="V854" s="30">
        <f>(VLOOKUP(E854,Table1[#All],4,FALSE)*VLOOKUP(E854,Table1[[#All],[Type TRANSPORT]:[% répartition segment 1]],2,FALSE)+VLOOKUP(E854,Tableau2[#All],4,FALSE)*VLOOKUP(E854,Tableau2[[#All],[Type TRANSPORT]:[% répartition segment 2]],2,FALSE))*U854*C854/1000</f>
        <v>56.380444080000011</v>
      </c>
    </row>
    <row r="855" spans="1:22" x14ac:dyDescent="0.3">
      <c r="A855" s="2">
        <v>1494761</v>
      </c>
      <c r="B855" s="12">
        <f>+VLOOKUP(Indicateur[[#This Row],[Numero OT]],[1]Raw_data!$D:$E,2,FALSE)</f>
        <v>44671</v>
      </c>
      <c r="C855" s="2">
        <v>2000</v>
      </c>
      <c r="D855" s="2">
        <f t="shared" si="13"/>
        <v>2</v>
      </c>
      <c r="E855" s="2" t="s">
        <v>47</v>
      </c>
      <c r="F855" s="3">
        <f>+VLOOKUP(E855,Table1[#All],4,FALSE)</f>
        <v>6.7400000000000002E-2</v>
      </c>
      <c r="G855" s="3">
        <v>0.24099999999999999</v>
      </c>
      <c r="H855" s="4">
        <f>VLOOKUP(E855,Table1[[#All],[Type TRANSPORT]:[% répartition segment 1]],2,FALSE)</f>
        <v>1</v>
      </c>
      <c r="I855" s="4">
        <f>VLOOKUP(E855,Tableau2[[#All],[Type TRANSPORT]:[% répartition segment 2]],2,FALSE)</f>
        <v>0</v>
      </c>
      <c r="J855" s="20">
        <f>Indicateur[[#This Row],[% rep S1]]*Indicateur[[#This Row],[Taux segement 1]]*Indicateur[[#This Row],[Poids T]]*Indicateur[[#This Row],[Distance en KM]]</f>
        <v>7.3817828000000008</v>
      </c>
      <c r="K855" s="20">
        <f>+Indicateur[[#This Row],[% rep S2]]*Indicateur[[#This Row],[Taux Segement 2]]*Indicateur[[#This Row],[Poids T]]*Indicateur[[#This Row],[Distance en KM]]</f>
        <v>0</v>
      </c>
      <c r="L855" s="20">
        <f>+Indicateur[[#This Row],[Bilan CO2 S2]]+Indicateur[[#This Row],[Bilan CO2 S1]]</f>
        <v>7.3817828000000008</v>
      </c>
      <c r="M855" s="21">
        <v>280</v>
      </c>
      <c r="N855" s="5" t="s">
        <v>414</v>
      </c>
      <c r="O855" s="2" t="s">
        <v>93</v>
      </c>
      <c r="P855" s="2" t="s">
        <v>415</v>
      </c>
      <c r="Q855" s="2" t="s">
        <v>10</v>
      </c>
      <c r="R855" s="2" t="s">
        <v>11</v>
      </c>
      <c r="S855" s="2">
        <v>12</v>
      </c>
      <c r="T855" s="2" t="s">
        <v>12</v>
      </c>
      <c r="U855" s="6">
        <v>54.761000000000003</v>
      </c>
      <c r="V855" s="30">
        <f>(VLOOKUP(E855,Table1[#All],4,FALSE)*VLOOKUP(E855,Table1[[#All],[Type TRANSPORT]:[% répartition segment 1]],2,FALSE)+VLOOKUP(E855,Tableau2[#All],4,FALSE)*VLOOKUP(E855,Tableau2[[#All],[Type TRANSPORT]:[% répartition segment 2]],2,FALSE))*U855*C855/1000</f>
        <v>7.3817828000000008</v>
      </c>
    </row>
    <row r="856" spans="1:22" x14ac:dyDescent="0.3">
      <c r="A856" s="2">
        <v>1495532</v>
      </c>
      <c r="B856" s="12">
        <f>+VLOOKUP(Indicateur[[#This Row],[Numero OT]],[1]Raw_data!$D:$E,2,FALSE)</f>
        <v>44671</v>
      </c>
      <c r="C856" s="2">
        <v>365</v>
      </c>
      <c r="D856" s="2">
        <f t="shared" si="13"/>
        <v>0.36499999999999999</v>
      </c>
      <c r="E856" s="2" t="s">
        <v>13</v>
      </c>
      <c r="F856" s="3">
        <f>+VLOOKUP(E856,Table1[#All],4,FALSE)</f>
        <v>0.24099999999999999</v>
      </c>
      <c r="G856" s="3">
        <v>0.24099999999999999</v>
      </c>
      <c r="H856" s="4">
        <f>VLOOKUP(E856,Table1[[#All],[Type TRANSPORT]:[% répartition segment 1]],2,FALSE)</f>
        <v>1</v>
      </c>
      <c r="I856" s="4">
        <f>VLOOKUP(E856,Tableau2[[#All],[Type TRANSPORT]:[% répartition segment 2]],2,FALSE)</f>
        <v>0</v>
      </c>
      <c r="J856" s="20">
        <f>Indicateur[[#This Row],[% rep S1]]*Indicateur[[#This Row],[Taux segement 1]]*Indicateur[[#This Row],[Poids T]]*Indicateur[[#This Row],[Distance en KM]]</f>
        <v>2.9983749899999999</v>
      </c>
      <c r="K856" s="20">
        <f>+Indicateur[[#This Row],[% rep S2]]*Indicateur[[#This Row],[Taux Segement 2]]*Indicateur[[#This Row],[Poids T]]*Indicateur[[#This Row],[Distance en KM]]</f>
        <v>0</v>
      </c>
      <c r="L856" s="20">
        <f>+Indicateur[[#This Row],[Bilan CO2 S2]]+Indicateur[[#This Row],[Bilan CO2 S1]]</f>
        <v>2.9983749899999999</v>
      </c>
      <c r="M856" s="21">
        <v>125</v>
      </c>
      <c r="N856" s="5" t="s">
        <v>214</v>
      </c>
      <c r="O856" s="2" t="s">
        <v>11</v>
      </c>
      <c r="P856" s="2" t="s">
        <v>215</v>
      </c>
      <c r="Q856" s="2" t="s">
        <v>135</v>
      </c>
      <c r="R856" s="2" t="s">
        <v>136</v>
      </c>
      <c r="S856" s="2">
        <v>20</v>
      </c>
      <c r="T856" s="2" t="s">
        <v>137</v>
      </c>
      <c r="U856" s="6">
        <v>34.085999999999999</v>
      </c>
      <c r="V856" s="30">
        <f>(VLOOKUP(E856,Table1[#All],4,FALSE)*VLOOKUP(E856,Table1[[#All],[Type TRANSPORT]:[% répartition segment 1]],2,FALSE)+VLOOKUP(E856,Tableau2[#All],4,FALSE)*VLOOKUP(E856,Tableau2[[#All],[Type TRANSPORT]:[% répartition segment 2]],2,FALSE))*U856*C856/1000</f>
        <v>2.9983749899999999</v>
      </c>
    </row>
    <row r="857" spans="1:22" x14ac:dyDescent="0.3">
      <c r="A857" s="2">
        <v>1495533</v>
      </c>
      <c r="B857" s="12">
        <f>+VLOOKUP(Indicateur[[#This Row],[Numero OT]],[1]Raw_data!$D:$E,2,FALSE)</f>
        <v>44671</v>
      </c>
      <c r="C857" s="2">
        <v>546</v>
      </c>
      <c r="D857" s="2">
        <f t="shared" si="13"/>
        <v>0.54600000000000004</v>
      </c>
      <c r="E857" s="2" t="s">
        <v>13</v>
      </c>
      <c r="F857" s="3">
        <f>+VLOOKUP(E857,Table1[#All],4,FALSE)</f>
        <v>0.24099999999999999</v>
      </c>
      <c r="G857" s="3">
        <v>0.24099999999999999</v>
      </c>
      <c r="H857" s="4">
        <f>VLOOKUP(E857,Table1[[#All],[Type TRANSPORT]:[% répartition segment 1]],2,FALSE)</f>
        <v>1</v>
      </c>
      <c r="I857" s="4">
        <f>VLOOKUP(E857,Tableau2[[#All],[Type TRANSPORT]:[% répartition segment 2]],2,FALSE)</f>
        <v>0</v>
      </c>
      <c r="J857" s="20">
        <f>Indicateur[[#This Row],[% rep S1]]*Indicateur[[#This Row],[Taux segement 1]]*Indicateur[[#This Row],[Poids T]]*Indicateur[[#This Row],[Distance en KM]]</f>
        <v>6.1354604220000004</v>
      </c>
      <c r="K857" s="20">
        <f>+Indicateur[[#This Row],[% rep S2]]*Indicateur[[#This Row],[Taux Segement 2]]*Indicateur[[#This Row],[Poids T]]*Indicateur[[#This Row],[Distance en KM]]</f>
        <v>0</v>
      </c>
      <c r="L857" s="20">
        <f>+Indicateur[[#This Row],[Bilan CO2 S2]]+Indicateur[[#This Row],[Bilan CO2 S1]]</f>
        <v>6.1354604220000004</v>
      </c>
      <c r="M857" s="21">
        <v>250</v>
      </c>
      <c r="N857" s="5" t="s">
        <v>214</v>
      </c>
      <c r="O857" s="2" t="s">
        <v>11</v>
      </c>
      <c r="P857" s="2" t="s">
        <v>215</v>
      </c>
      <c r="Q857" s="2" t="s">
        <v>130</v>
      </c>
      <c r="R857" s="2" t="s">
        <v>131</v>
      </c>
      <c r="S857" s="2">
        <v>17</v>
      </c>
      <c r="T857" s="2" t="s">
        <v>132</v>
      </c>
      <c r="U857" s="6">
        <v>46.627000000000002</v>
      </c>
      <c r="V857" s="30">
        <f>(VLOOKUP(E857,Table1[#All],4,FALSE)*VLOOKUP(E857,Table1[[#All],[Type TRANSPORT]:[% répartition segment 1]],2,FALSE)+VLOOKUP(E857,Tableau2[#All],4,FALSE)*VLOOKUP(E857,Tableau2[[#All],[Type TRANSPORT]:[% répartition segment 2]],2,FALSE))*U857*C857/1000</f>
        <v>6.1354604220000004</v>
      </c>
    </row>
    <row r="858" spans="1:22" x14ac:dyDescent="0.3">
      <c r="A858" s="2">
        <v>1494638</v>
      </c>
      <c r="B858" s="12">
        <f>+VLOOKUP(Indicateur[[#This Row],[Numero OT]],[1]Raw_data!$D:$E,2,FALSE)</f>
        <v>44671</v>
      </c>
      <c r="C858" s="2">
        <v>150</v>
      </c>
      <c r="D858" s="2">
        <f t="shared" si="13"/>
        <v>0.15</v>
      </c>
      <c r="E858" s="2" t="s">
        <v>13</v>
      </c>
      <c r="F858" s="3">
        <f>+VLOOKUP(E858,Table1[#All],4,FALSE)</f>
        <v>0.24099999999999999</v>
      </c>
      <c r="G858" s="3">
        <v>0.24099999999999999</v>
      </c>
      <c r="H858" s="4">
        <f>VLOOKUP(E858,Table1[[#All],[Type TRANSPORT]:[% répartition segment 1]],2,FALSE)</f>
        <v>1</v>
      </c>
      <c r="I858" s="4">
        <f>VLOOKUP(E858,Tableau2[[#All],[Type TRANSPORT]:[% répartition segment 2]],2,FALSE)</f>
        <v>0</v>
      </c>
      <c r="J858" s="20">
        <f>Indicateur[[#This Row],[% rep S1]]*Indicateur[[#This Row],[Taux segement 1]]*Indicateur[[#This Row],[Poids T]]*Indicateur[[#This Row],[Distance en KM]]</f>
        <v>1.2287746499999999</v>
      </c>
      <c r="K858" s="20">
        <f>+Indicateur[[#This Row],[% rep S2]]*Indicateur[[#This Row],[Taux Segement 2]]*Indicateur[[#This Row],[Poids T]]*Indicateur[[#This Row],[Distance en KM]]</f>
        <v>0</v>
      </c>
      <c r="L858" s="20">
        <f>+Indicateur[[#This Row],[Bilan CO2 S2]]+Indicateur[[#This Row],[Bilan CO2 S1]]</f>
        <v>1.2287746499999999</v>
      </c>
      <c r="M858" s="21">
        <v>80</v>
      </c>
      <c r="N858" s="5" t="s">
        <v>422</v>
      </c>
      <c r="O858" s="2" t="s">
        <v>136</v>
      </c>
      <c r="P858" s="2" t="s">
        <v>423</v>
      </c>
      <c r="Q858" s="2" t="s">
        <v>10</v>
      </c>
      <c r="R858" s="2" t="s">
        <v>11</v>
      </c>
      <c r="S858" s="2">
        <v>12</v>
      </c>
      <c r="T858" s="2" t="s">
        <v>12</v>
      </c>
      <c r="U858" s="6">
        <v>33.991</v>
      </c>
      <c r="V858" s="30">
        <f>(VLOOKUP(E858,Table1[#All],4,FALSE)*VLOOKUP(E858,Table1[[#All],[Type TRANSPORT]:[% répartition segment 1]],2,FALSE)+VLOOKUP(E858,Tableau2[#All],4,FALSE)*VLOOKUP(E858,Tableau2[[#All],[Type TRANSPORT]:[% répartition segment 2]],2,FALSE))*U858*C858/1000</f>
        <v>1.2287746500000001</v>
      </c>
    </row>
    <row r="859" spans="1:22" x14ac:dyDescent="0.3">
      <c r="A859" s="2">
        <v>1495335</v>
      </c>
      <c r="B859" s="12">
        <f>+VLOOKUP(Indicateur[[#This Row],[Numero OT]],[1]Raw_data!$D:$E,2,FALSE)</f>
        <v>44672</v>
      </c>
      <c r="C859" s="2">
        <v>300</v>
      </c>
      <c r="D859" s="2">
        <f t="shared" si="13"/>
        <v>0.3</v>
      </c>
      <c r="E859" s="2" t="s">
        <v>6</v>
      </c>
      <c r="F859" s="3">
        <f>+VLOOKUP(E859,Table1[#All],4,FALSE)</f>
        <v>0.16</v>
      </c>
      <c r="G859" s="3">
        <f>+VLOOKUP(E859,Tableau2[#All],4,FALSE)</f>
        <v>6.7400000000000002E-2</v>
      </c>
      <c r="H859" s="4">
        <f>VLOOKUP(E859,Table1[[#All],[Type TRANSPORT]:[% répartition segment 1]],2,FALSE)</f>
        <v>0.3</v>
      </c>
      <c r="I859" s="4">
        <f>VLOOKUP(E859,Tableau2[[#All],[Type TRANSPORT]:[% répartition segment 2]],2,FALSE)</f>
        <v>0.7</v>
      </c>
      <c r="J859" s="20">
        <f>Indicateur[[#This Row],[% rep S1]]*Indicateur[[#This Row],[Taux segement 1]]*Indicateur[[#This Row],[Poids T]]*Indicateur[[#This Row],[Distance en KM]]</f>
        <v>7.7979743999999993</v>
      </c>
      <c r="K859" s="20">
        <f>+Indicateur[[#This Row],[% rep S2]]*Indicateur[[#This Row],[Taux Segement 2]]*Indicateur[[#This Row],[Poids T]]*Indicateur[[#This Row],[Distance en KM]]</f>
        <v>7.6647590039999995</v>
      </c>
      <c r="L859" s="20">
        <f>+Indicateur[[#This Row],[Bilan CO2 S2]]+Indicateur[[#This Row],[Bilan CO2 S1]]</f>
        <v>15.462733403999998</v>
      </c>
      <c r="M859" s="21">
        <v>156</v>
      </c>
      <c r="N859" s="5" t="s">
        <v>35</v>
      </c>
      <c r="O859" s="2" t="s">
        <v>36</v>
      </c>
      <c r="P859" s="2" t="s">
        <v>37</v>
      </c>
      <c r="Q859" s="2" t="s">
        <v>10</v>
      </c>
      <c r="R859" s="2" t="s">
        <v>11</v>
      </c>
      <c r="S859" s="2">
        <v>12</v>
      </c>
      <c r="T859" s="2" t="s">
        <v>12</v>
      </c>
      <c r="U859" s="6">
        <v>541.52599999999995</v>
      </c>
      <c r="V859" s="30">
        <f>(VLOOKUP(E859,Table1[#All],4,FALSE)*VLOOKUP(E859,Table1[[#All],[Type TRANSPORT]:[% répartition segment 1]],2,FALSE)+VLOOKUP(E859,Tableau2[#All],4,FALSE)*VLOOKUP(E859,Tableau2[[#All],[Type TRANSPORT]:[% répartition segment 2]],2,FALSE))*U859*C859/1000</f>
        <v>15.462733403999998</v>
      </c>
    </row>
    <row r="860" spans="1:22" x14ac:dyDescent="0.3">
      <c r="A860" s="2">
        <v>1495496</v>
      </c>
      <c r="B860" s="12">
        <f>+VLOOKUP(Indicateur[[#This Row],[Numero OT]],[1]Raw_data!$D:$E,2,FALSE)</f>
        <v>44672</v>
      </c>
      <c r="C860" s="2">
        <v>150</v>
      </c>
      <c r="D860" s="2">
        <f t="shared" si="13"/>
        <v>0.15</v>
      </c>
      <c r="E860" s="2" t="s">
        <v>6</v>
      </c>
      <c r="F860" s="3">
        <f>+VLOOKUP(E860,Table1[#All],4,FALSE)</f>
        <v>0.16</v>
      </c>
      <c r="G860" s="3">
        <f>+VLOOKUP(E860,Tableau2[#All],4,FALSE)</f>
        <v>6.7400000000000002E-2</v>
      </c>
      <c r="H860" s="4">
        <f>VLOOKUP(E860,Table1[[#All],[Type TRANSPORT]:[% répartition segment 1]],2,FALSE)</f>
        <v>0.3</v>
      </c>
      <c r="I860" s="4">
        <f>VLOOKUP(E860,Tableau2[[#All],[Type TRANSPORT]:[% répartition segment 2]],2,FALSE)</f>
        <v>0.7</v>
      </c>
      <c r="J860" s="20">
        <f>Indicateur[[#This Row],[% rep S1]]*Indicateur[[#This Row],[Taux segement 1]]*Indicateur[[#This Row],[Poids T]]*Indicateur[[#This Row],[Distance en KM]]</f>
        <v>1.9215215999999999</v>
      </c>
      <c r="K860" s="20">
        <f>+Indicateur[[#This Row],[% rep S2]]*Indicateur[[#This Row],[Taux Segement 2]]*Indicateur[[#This Row],[Poids T]]*Indicateur[[#This Row],[Distance en KM]]</f>
        <v>1.888695606</v>
      </c>
      <c r="L860" s="20">
        <f>+Indicateur[[#This Row],[Bilan CO2 S2]]+Indicateur[[#This Row],[Bilan CO2 S1]]</f>
        <v>3.8102172059999999</v>
      </c>
      <c r="M860" s="21">
        <v>135</v>
      </c>
      <c r="N860" s="5" t="s">
        <v>110</v>
      </c>
      <c r="O860" s="2" t="s">
        <v>111</v>
      </c>
      <c r="P860" s="2" t="s">
        <v>112</v>
      </c>
      <c r="Q860" s="2" t="s">
        <v>10</v>
      </c>
      <c r="R860" s="2" t="s">
        <v>11</v>
      </c>
      <c r="S860" s="2">
        <v>12</v>
      </c>
      <c r="T860" s="2" t="s">
        <v>12</v>
      </c>
      <c r="U860" s="6">
        <v>266.87799999999999</v>
      </c>
      <c r="V860" s="30">
        <f>(VLOOKUP(E860,Table1[#All],4,FALSE)*VLOOKUP(E860,Table1[[#All],[Type TRANSPORT]:[% répartition segment 1]],2,FALSE)+VLOOKUP(E860,Tableau2[#All],4,FALSE)*VLOOKUP(E860,Tableau2[[#All],[Type TRANSPORT]:[% répartition segment 2]],2,FALSE))*U860*C860/1000</f>
        <v>3.8102172059999999</v>
      </c>
    </row>
    <row r="861" spans="1:22" x14ac:dyDescent="0.3">
      <c r="A861" s="2">
        <v>1495332</v>
      </c>
      <c r="B861" s="12">
        <f>+VLOOKUP(Indicateur[[#This Row],[Numero OT]],[1]Raw_data!$D:$E,2,FALSE)</f>
        <v>44672</v>
      </c>
      <c r="C861" s="2">
        <v>150</v>
      </c>
      <c r="D861" s="2">
        <f t="shared" si="13"/>
        <v>0.15</v>
      </c>
      <c r="E861" s="2" t="s">
        <v>19</v>
      </c>
      <c r="F861" s="3">
        <f>+VLOOKUP(E861,Table1[#All],4,FALSE)</f>
        <v>0.16</v>
      </c>
      <c r="G861" s="3">
        <f>+VLOOKUP(E861,Tableau2[#All],4,FALSE)</f>
        <v>6.7400000000000002E-2</v>
      </c>
      <c r="H861" s="4">
        <f>VLOOKUP(E861,Table1[[#All],[Type TRANSPORT]:[% répartition segment 1]],2,FALSE)</f>
        <v>0.3</v>
      </c>
      <c r="I861" s="4">
        <f>VLOOKUP(E861,Tableau2[[#All],[Type TRANSPORT]:[% répartition segment 2]],2,FALSE)</f>
        <v>0.7</v>
      </c>
      <c r="J861" s="20">
        <f>Indicateur[[#This Row],[% rep S1]]*Indicateur[[#This Row],[Taux segement 1]]*Indicateur[[#This Row],[Poids T]]*Indicateur[[#This Row],[Distance en KM]]</f>
        <v>1.8020015999999999</v>
      </c>
      <c r="K861" s="20">
        <f>+Indicateur[[#This Row],[% rep S2]]*Indicateur[[#This Row],[Taux Segement 2]]*Indicateur[[#This Row],[Poids T]]*Indicateur[[#This Row],[Distance en KM]]</f>
        <v>1.7712174059999999</v>
      </c>
      <c r="L861" s="20">
        <f>+Indicateur[[#This Row],[Bilan CO2 S2]]+Indicateur[[#This Row],[Bilan CO2 S1]]</f>
        <v>3.5732190059999995</v>
      </c>
      <c r="M861" s="21">
        <v>190</v>
      </c>
      <c r="N861" s="5" t="s">
        <v>125</v>
      </c>
      <c r="O861" s="2" t="s">
        <v>126</v>
      </c>
      <c r="P861" s="2" t="s">
        <v>127</v>
      </c>
      <c r="Q861" s="2" t="s">
        <v>10</v>
      </c>
      <c r="R861" s="2" t="s">
        <v>11</v>
      </c>
      <c r="S861" s="2">
        <v>12</v>
      </c>
      <c r="T861" s="2" t="s">
        <v>12</v>
      </c>
      <c r="U861" s="6">
        <v>250.27799999999999</v>
      </c>
      <c r="V861" s="30">
        <f>(VLOOKUP(E861,Table1[#All],4,FALSE)*VLOOKUP(E861,Table1[[#All],[Type TRANSPORT]:[% répartition segment 1]],2,FALSE)+VLOOKUP(E861,Tableau2[#All],4,FALSE)*VLOOKUP(E861,Tableau2[[#All],[Type TRANSPORT]:[% répartition segment 2]],2,FALSE))*U861*C861/1000</f>
        <v>3.573219006</v>
      </c>
    </row>
    <row r="862" spans="1:22" x14ac:dyDescent="0.3">
      <c r="A862" s="2">
        <v>1495913</v>
      </c>
      <c r="B862" s="12">
        <f>+VLOOKUP(Indicateur[[#This Row],[Numero OT]],[1]Raw_data!$D:$E,2,FALSE)</f>
        <v>44673</v>
      </c>
      <c r="C862" s="2">
        <v>300</v>
      </c>
      <c r="D862" s="2">
        <f t="shared" si="13"/>
        <v>0.3</v>
      </c>
      <c r="E862" s="2" t="s">
        <v>19</v>
      </c>
      <c r="F862" s="3">
        <f>+VLOOKUP(E862,Table1[#All],4,FALSE)</f>
        <v>0.16</v>
      </c>
      <c r="G862" s="3">
        <f>+VLOOKUP(E862,Tableau2[#All],4,FALSE)</f>
        <v>6.7400000000000002E-2</v>
      </c>
      <c r="H862" s="4">
        <f>VLOOKUP(E862,Table1[[#All],[Type TRANSPORT]:[% répartition segment 1]],2,FALSE)</f>
        <v>0.3</v>
      </c>
      <c r="I862" s="4">
        <f>VLOOKUP(E862,Tableau2[[#All],[Type TRANSPORT]:[% répartition segment 2]],2,FALSE)</f>
        <v>0.7</v>
      </c>
      <c r="J862" s="20">
        <f>Indicateur[[#This Row],[% rep S1]]*Indicateur[[#This Row],[Taux segement 1]]*Indicateur[[#This Row],[Poids T]]*Indicateur[[#This Row],[Distance en KM]]</f>
        <v>4.0103568000000003</v>
      </c>
      <c r="K862" s="20">
        <f>+Indicateur[[#This Row],[% rep S2]]*Indicateur[[#This Row],[Taux Segement 2]]*Indicateur[[#This Row],[Poids T]]*Indicateur[[#This Row],[Distance en KM]]</f>
        <v>3.9418465380000001</v>
      </c>
      <c r="L862" s="20">
        <f>+Indicateur[[#This Row],[Bilan CO2 S2]]+Indicateur[[#This Row],[Bilan CO2 S1]]</f>
        <v>7.9522033380000003</v>
      </c>
      <c r="M862" s="21">
        <v>180</v>
      </c>
      <c r="N862" s="5" t="s">
        <v>168</v>
      </c>
      <c r="O862" s="2" t="s">
        <v>151</v>
      </c>
      <c r="P862" s="2" t="s">
        <v>169</v>
      </c>
      <c r="Q862" s="2" t="s">
        <v>10</v>
      </c>
      <c r="R862" s="2" t="s">
        <v>11</v>
      </c>
      <c r="S862" s="2">
        <v>12</v>
      </c>
      <c r="T862" s="2" t="s">
        <v>12</v>
      </c>
      <c r="U862" s="6">
        <v>278.49700000000001</v>
      </c>
      <c r="V862" s="30">
        <f>(VLOOKUP(E862,Table1[#All],4,FALSE)*VLOOKUP(E862,Table1[[#All],[Type TRANSPORT]:[% répartition segment 1]],2,FALSE)+VLOOKUP(E862,Tableau2[#All],4,FALSE)*VLOOKUP(E862,Tableau2[[#All],[Type TRANSPORT]:[% répartition segment 2]],2,FALSE))*U862*C862/1000</f>
        <v>7.9522033380000003</v>
      </c>
    </row>
    <row r="863" spans="1:22" x14ac:dyDescent="0.3">
      <c r="A863" s="2">
        <v>1496232</v>
      </c>
      <c r="B863" s="12">
        <f>+VLOOKUP(Indicateur[[#This Row],[Numero OT]],[1]Raw_data!$D:$E,2,FALSE)</f>
        <v>44673</v>
      </c>
      <c r="C863" s="2">
        <v>150</v>
      </c>
      <c r="D863" s="2">
        <f t="shared" si="13"/>
        <v>0.15</v>
      </c>
      <c r="E863" s="2" t="s">
        <v>6</v>
      </c>
      <c r="F863" s="3">
        <f>+VLOOKUP(E863,Table1[#All],4,FALSE)</f>
        <v>0.16</v>
      </c>
      <c r="G863" s="3">
        <f>+VLOOKUP(E863,Tableau2[#All],4,FALSE)</f>
        <v>6.7400000000000002E-2</v>
      </c>
      <c r="H863" s="4">
        <f>VLOOKUP(E863,Table1[[#All],[Type TRANSPORT]:[% répartition segment 1]],2,FALSE)</f>
        <v>0.3</v>
      </c>
      <c r="I863" s="4">
        <f>VLOOKUP(E863,Tableau2[[#All],[Type TRANSPORT]:[% répartition segment 2]],2,FALSE)</f>
        <v>0.7</v>
      </c>
      <c r="J863" s="20">
        <f>Indicateur[[#This Row],[% rep S1]]*Indicateur[[#This Row],[Taux segement 1]]*Indicateur[[#This Row],[Poids T]]*Indicateur[[#This Row],[Distance en KM]]</f>
        <v>1.8579095999999999</v>
      </c>
      <c r="K863" s="20">
        <f>+Indicateur[[#This Row],[% rep S2]]*Indicateur[[#This Row],[Taux Segement 2]]*Indicateur[[#This Row],[Poids T]]*Indicateur[[#This Row],[Distance en KM]]</f>
        <v>1.826170311</v>
      </c>
      <c r="L863" s="20">
        <f>+Indicateur[[#This Row],[Bilan CO2 S2]]+Indicateur[[#This Row],[Bilan CO2 S1]]</f>
        <v>3.684079911</v>
      </c>
      <c r="M863" s="21">
        <v>131</v>
      </c>
      <c r="N863" s="5" t="s">
        <v>191</v>
      </c>
      <c r="O863" s="2" t="s">
        <v>192</v>
      </c>
      <c r="P863" s="2" t="s">
        <v>193</v>
      </c>
      <c r="Q863" s="2" t="s">
        <v>10</v>
      </c>
      <c r="R863" s="2" t="s">
        <v>11</v>
      </c>
      <c r="S863" s="2">
        <v>12</v>
      </c>
      <c r="T863" s="2" t="s">
        <v>12</v>
      </c>
      <c r="U863" s="6">
        <v>258.04300000000001</v>
      </c>
      <c r="V863" s="30">
        <f>(VLOOKUP(E863,Table1[#All],4,FALSE)*VLOOKUP(E863,Table1[[#All],[Type TRANSPORT]:[% répartition segment 1]],2,FALSE)+VLOOKUP(E863,Tableau2[#All],4,FALSE)*VLOOKUP(E863,Tableau2[[#All],[Type TRANSPORT]:[% répartition segment 2]],2,FALSE))*U863*C863/1000</f>
        <v>3.684079911</v>
      </c>
    </row>
    <row r="864" spans="1:22" x14ac:dyDescent="0.3">
      <c r="A864" s="2">
        <v>1496520</v>
      </c>
      <c r="B864" s="12">
        <f>+VLOOKUP(Indicateur[[#This Row],[Numero OT]],[1]Raw_data!$D:$E,2,FALSE)</f>
        <v>44673</v>
      </c>
      <c r="C864" s="2">
        <v>450</v>
      </c>
      <c r="D864" s="2">
        <f t="shared" si="13"/>
        <v>0.45</v>
      </c>
      <c r="E864" s="2" t="s">
        <v>19</v>
      </c>
      <c r="F864" s="3">
        <f>+VLOOKUP(E864,Table1[#All],4,FALSE)</f>
        <v>0.16</v>
      </c>
      <c r="G864" s="3">
        <f>+VLOOKUP(E864,Tableau2[#All],4,FALSE)</f>
        <v>6.7400000000000002E-2</v>
      </c>
      <c r="H864" s="4">
        <f>VLOOKUP(E864,Table1[[#All],[Type TRANSPORT]:[% répartition segment 1]],2,FALSE)</f>
        <v>0.3</v>
      </c>
      <c r="I864" s="4">
        <f>VLOOKUP(E864,Tableau2[[#All],[Type TRANSPORT]:[% répartition segment 2]],2,FALSE)</f>
        <v>0.7</v>
      </c>
      <c r="J864" s="20">
        <f>Indicateur[[#This Row],[% rep S1]]*Indicateur[[#This Row],[Taux segement 1]]*Indicateur[[#This Row],[Poids T]]*Indicateur[[#This Row],[Distance en KM]]</f>
        <v>1.0071432</v>
      </c>
      <c r="K864" s="20">
        <f>+Indicateur[[#This Row],[% rep S2]]*Indicateur[[#This Row],[Taux Segement 2]]*Indicateur[[#This Row],[Poids T]]*Indicateur[[#This Row],[Distance en KM]]</f>
        <v>0.98993783700000004</v>
      </c>
      <c r="L864" s="20">
        <f>+Indicateur[[#This Row],[Bilan CO2 S2]]+Indicateur[[#This Row],[Bilan CO2 S1]]</f>
        <v>1.9970810370000001</v>
      </c>
      <c r="M864" s="21">
        <v>160</v>
      </c>
      <c r="N864" s="5" t="s">
        <v>214</v>
      </c>
      <c r="O864" s="2" t="s">
        <v>11</v>
      </c>
      <c r="P864" s="2" t="s">
        <v>215</v>
      </c>
      <c r="Q864" s="2" t="s">
        <v>130</v>
      </c>
      <c r="R864" s="2" t="s">
        <v>131</v>
      </c>
      <c r="S864" s="2">
        <v>17</v>
      </c>
      <c r="T864" s="2" t="s">
        <v>132</v>
      </c>
      <c r="U864" s="6">
        <v>46.627000000000002</v>
      </c>
      <c r="V864" s="30">
        <f>(VLOOKUP(E864,Table1[#All],4,FALSE)*VLOOKUP(E864,Table1[[#All],[Type TRANSPORT]:[% répartition segment 1]],2,FALSE)+VLOOKUP(E864,Tableau2[#All],4,FALSE)*VLOOKUP(E864,Tableau2[[#All],[Type TRANSPORT]:[% répartition segment 2]],2,FALSE))*U864*C864/1000</f>
        <v>1.9970810369999998</v>
      </c>
    </row>
    <row r="865" spans="1:22" x14ac:dyDescent="0.3">
      <c r="A865" s="2">
        <v>1496518</v>
      </c>
      <c r="B865" s="12">
        <f>+VLOOKUP(Indicateur[[#This Row],[Numero OT]],[1]Raw_data!$D:$E,2,FALSE)</f>
        <v>44673</v>
      </c>
      <c r="C865" s="2">
        <v>200</v>
      </c>
      <c r="D865" s="2">
        <f t="shared" si="13"/>
        <v>0.2</v>
      </c>
      <c r="E865" s="2" t="s">
        <v>6</v>
      </c>
      <c r="F865" s="3">
        <f>+VLOOKUP(E865,Table1[#All],4,FALSE)</f>
        <v>0.16</v>
      </c>
      <c r="G865" s="3">
        <f>+VLOOKUP(E865,Tableau2[#All],4,FALSE)</f>
        <v>6.7400000000000002E-2</v>
      </c>
      <c r="H865" s="4">
        <f>VLOOKUP(E865,Table1[[#All],[Type TRANSPORT]:[% répartition segment 1]],2,FALSE)</f>
        <v>0.3</v>
      </c>
      <c r="I865" s="4">
        <f>VLOOKUP(E865,Tableau2[[#All],[Type TRANSPORT]:[% répartition segment 2]],2,FALSE)</f>
        <v>0.7</v>
      </c>
      <c r="J865" s="20">
        <f>Indicateur[[#This Row],[% rep S1]]*Indicateur[[#This Row],[Taux segement 1]]*Indicateur[[#This Row],[Poids T]]*Indicateur[[#This Row],[Distance en KM]]</f>
        <v>4.4016672000000003</v>
      </c>
      <c r="K865" s="20">
        <f>+Indicateur[[#This Row],[% rep S2]]*Indicateur[[#This Row],[Taux Segement 2]]*Indicateur[[#This Row],[Poids T]]*Indicateur[[#This Row],[Distance en KM]]</f>
        <v>4.3264720519999997</v>
      </c>
      <c r="L865" s="20">
        <f>+Indicateur[[#This Row],[Bilan CO2 S2]]+Indicateur[[#This Row],[Bilan CO2 S1]]</f>
        <v>8.7281392520000001</v>
      </c>
      <c r="M865" s="21">
        <v>195</v>
      </c>
      <c r="N865" s="5" t="s">
        <v>214</v>
      </c>
      <c r="O865" s="2" t="s">
        <v>11</v>
      </c>
      <c r="P865" s="2" t="s">
        <v>215</v>
      </c>
      <c r="Q865" s="2" t="s">
        <v>328</v>
      </c>
      <c r="R865" s="2" t="s">
        <v>21</v>
      </c>
      <c r="S865" s="2">
        <v>20</v>
      </c>
      <c r="T865" s="2" t="s">
        <v>329</v>
      </c>
      <c r="U865" s="6">
        <v>458.50700000000001</v>
      </c>
      <c r="V865" s="30">
        <f>(VLOOKUP(E865,Table1[#All],4,FALSE)*VLOOKUP(E865,Table1[[#All],[Type TRANSPORT]:[% répartition segment 1]],2,FALSE)+VLOOKUP(E865,Tableau2[#All],4,FALSE)*VLOOKUP(E865,Tableau2[[#All],[Type TRANSPORT]:[% répartition segment 2]],2,FALSE))*U865*C865/1000</f>
        <v>8.7281392519999983</v>
      </c>
    </row>
    <row r="866" spans="1:22" x14ac:dyDescent="0.3">
      <c r="A866" s="2">
        <v>1496540</v>
      </c>
      <c r="B866" s="12">
        <f>+VLOOKUP(Indicateur[[#This Row],[Numero OT]],[1]Raw_data!$D:$E,2,FALSE)</f>
        <v>44673</v>
      </c>
      <c r="C866" s="2">
        <v>350</v>
      </c>
      <c r="D866" s="2">
        <f t="shared" si="13"/>
        <v>0.35</v>
      </c>
      <c r="E866" s="2" t="s">
        <v>6</v>
      </c>
      <c r="F866" s="3">
        <f>+VLOOKUP(E866,Table1[#All],4,FALSE)</f>
        <v>0.16</v>
      </c>
      <c r="G866" s="3">
        <f>+VLOOKUP(E866,Tableau2[#All],4,FALSE)</f>
        <v>6.7400000000000002E-2</v>
      </c>
      <c r="H866" s="4">
        <f>VLOOKUP(E866,Table1[[#All],[Type TRANSPORT]:[% répartition segment 1]],2,FALSE)</f>
        <v>0.3</v>
      </c>
      <c r="I866" s="4">
        <f>VLOOKUP(E866,Tableau2[[#All],[Type TRANSPORT]:[% répartition segment 2]],2,FALSE)</f>
        <v>0.7</v>
      </c>
      <c r="J866" s="20">
        <f>Indicateur[[#This Row],[% rep S1]]*Indicateur[[#This Row],[Taux segement 1]]*Indicateur[[#This Row],[Poids T]]*Indicateur[[#This Row],[Distance en KM]]</f>
        <v>4.4715887999999993</v>
      </c>
      <c r="K866" s="20">
        <f>+Indicateur[[#This Row],[% rep S2]]*Indicateur[[#This Row],[Taux Segement 2]]*Indicateur[[#This Row],[Poids T]]*Indicateur[[#This Row],[Distance en KM]]</f>
        <v>4.3951991579999996</v>
      </c>
      <c r="L866" s="20">
        <f>+Indicateur[[#This Row],[Bilan CO2 S2]]+Indicateur[[#This Row],[Bilan CO2 S1]]</f>
        <v>8.8667879579999997</v>
      </c>
      <c r="M866" s="21">
        <v>220</v>
      </c>
      <c r="N866" s="5" t="s">
        <v>214</v>
      </c>
      <c r="O866" s="2" t="s">
        <v>11</v>
      </c>
      <c r="P866" s="2" t="s">
        <v>215</v>
      </c>
      <c r="Q866" s="2" t="s">
        <v>26</v>
      </c>
      <c r="R866" s="2" t="s">
        <v>27</v>
      </c>
      <c r="S866" s="2">
        <v>12</v>
      </c>
      <c r="T866" s="2" t="s">
        <v>28</v>
      </c>
      <c r="U866" s="6">
        <v>266.166</v>
      </c>
      <c r="V866" s="30">
        <f>(VLOOKUP(E866,Table1[#All],4,FALSE)*VLOOKUP(E866,Table1[[#All],[Type TRANSPORT]:[% répartition segment 1]],2,FALSE)+VLOOKUP(E866,Tableau2[#All],4,FALSE)*VLOOKUP(E866,Tableau2[[#All],[Type TRANSPORT]:[% répartition segment 2]],2,FALSE))*U866*C866/1000</f>
        <v>8.8667879579999997</v>
      </c>
    </row>
    <row r="867" spans="1:22" x14ac:dyDescent="0.3">
      <c r="A867" s="2">
        <v>1496537</v>
      </c>
      <c r="B867" s="12">
        <f>+VLOOKUP(Indicateur[[#This Row],[Numero OT]],[1]Raw_data!$D:$E,2,FALSE)</f>
        <v>44673</v>
      </c>
      <c r="C867" s="2">
        <v>300</v>
      </c>
      <c r="D867" s="2">
        <f t="shared" si="13"/>
        <v>0.3</v>
      </c>
      <c r="E867" s="2" t="s">
        <v>6</v>
      </c>
      <c r="F867" s="3">
        <f>+VLOOKUP(E867,Table1[#All],4,FALSE)</f>
        <v>0.16</v>
      </c>
      <c r="G867" s="3">
        <f>+VLOOKUP(E867,Tableau2[#All],4,FALSE)</f>
        <v>6.7400000000000002E-2</v>
      </c>
      <c r="H867" s="4">
        <f>VLOOKUP(E867,Table1[[#All],[Type TRANSPORT]:[% répartition segment 1]],2,FALSE)</f>
        <v>0.3</v>
      </c>
      <c r="I867" s="4">
        <f>VLOOKUP(E867,Tableau2[[#All],[Type TRANSPORT]:[% répartition segment 2]],2,FALSE)</f>
        <v>0.7</v>
      </c>
      <c r="J867" s="20">
        <f>Indicateur[[#This Row],[% rep S1]]*Indicateur[[#This Row],[Taux segement 1]]*Indicateur[[#This Row],[Poids T]]*Indicateur[[#This Row],[Distance en KM]]</f>
        <v>7.4274911999999995</v>
      </c>
      <c r="K867" s="20">
        <f>+Indicateur[[#This Row],[% rep S2]]*Indicateur[[#This Row],[Taux Segement 2]]*Indicateur[[#This Row],[Poids T]]*Indicateur[[#This Row],[Distance en KM]]</f>
        <v>7.300604892</v>
      </c>
      <c r="L867" s="20">
        <f>+Indicateur[[#This Row],[Bilan CO2 S2]]+Indicateur[[#This Row],[Bilan CO2 S1]]</f>
        <v>14.728096091999999</v>
      </c>
      <c r="M867" s="21">
        <v>225</v>
      </c>
      <c r="N867" s="5" t="s">
        <v>214</v>
      </c>
      <c r="O867" s="2" t="s">
        <v>11</v>
      </c>
      <c r="P867" s="2" t="s">
        <v>215</v>
      </c>
      <c r="Q867" s="2" t="s">
        <v>153</v>
      </c>
      <c r="R867" s="2" t="s">
        <v>154</v>
      </c>
      <c r="S867" s="2">
        <v>15</v>
      </c>
      <c r="T867" s="2" t="s">
        <v>155</v>
      </c>
      <c r="U867" s="6">
        <v>515.798</v>
      </c>
      <c r="V867" s="30">
        <f>(VLOOKUP(E867,Table1[#All],4,FALSE)*VLOOKUP(E867,Table1[[#All],[Type TRANSPORT]:[% répartition segment 1]],2,FALSE)+VLOOKUP(E867,Tableau2[#All],4,FALSE)*VLOOKUP(E867,Tableau2[[#All],[Type TRANSPORT]:[% répartition segment 2]],2,FALSE))*U867*C867/1000</f>
        <v>14.728096091999999</v>
      </c>
    </row>
    <row r="868" spans="1:22" x14ac:dyDescent="0.3">
      <c r="A868" s="2">
        <v>1496536</v>
      </c>
      <c r="B868" s="12">
        <f>+VLOOKUP(Indicateur[[#This Row],[Numero OT]],[1]Raw_data!$D:$E,2,FALSE)</f>
        <v>44673</v>
      </c>
      <c r="C868" s="2">
        <v>450</v>
      </c>
      <c r="D868" s="2">
        <f t="shared" si="13"/>
        <v>0.45</v>
      </c>
      <c r="E868" s="2" t="s">
        <v>6</v>
      </c>
      <c r="F868" s="3">
        <f>+VLOOKUP(E868,Table1[#All],4,FALSE)</f>
        <v>0.16</v>
      </c>
      <c r="G868" s="3">
        <f>+VLOOKUP(E868,Tableau2[#All],4,FALSE)</f>
        <v>6.7400000000000002E-2</v>
      </c>
      <c r="H868" s="4">
        <f>VLOOKUP(E868,Table1[[#All],[Type TRANSPORT]:[% répartition segment 1]],2,FALSE)</f>
        <v>0.3</v>
      </c>
      <c r="I868" s="4">
        <f>VLOOKUP(E868,Tableau2[[#All],[Type TRANSPORT]:[% répartition segment 2]],2,FALSE)</f>
        <v>0.7</v>
      </c>
      <c r="J868" s="20">
        <f>Indicateur[[#This Row],[% rep S1]]*Indicateur[[#This Row],[Taux segement 1]]*Indicateur[[#This Row],[Poids T]]*Indicateur[[#This Row],[Distance en KM]]</f>
        <v>5.4901800000000005</v>
      </c>
      <c r="K868" s="20">
        <f>+Indicateur[[#This Row],[% rep S2]]*Indicateur[[#This Row],[Taux Segement 2]]*Indicateur[[#This Row],[Poids T]]*Indicateur[[#This Row],[Distance en KM]]</f>
        <v>5.3963894250000006</v>
      </c>
      <c r="L868" s="20">
        <f>+Indicateur[[#This Row],[Bilan CO2 S2]]+Indicateur[[#This Row],[Bilan CO2 S1]]</f>
        <v>10.886569425000001</v>
      </c>
      <c r="M868" s="21">
        <v>230</v>
      </c>
      <c r="N868" s="5" t="s">
        <v>214</v>
      </c>
      <c r="O868" s="2" t="s">
        <v>11</v>
      </c>
      <c r="P868" s="2" t="s">
        <v>215</v>
      </c>
      <c r="Q868" s="2" t="s">
        <v>245</v>
      </c>
      <c r="R868" s="2" t="s">
        <v>123</v>
      </c>
      <c r="S868" s="2">
        <v>10</v>
      </c>
      <c r="T868" s="2" t="s">
        <v>246</v>
      </c>
      <c r="U868" s="6">
        <v>254.17500000000001</v>
      </c>
      <c r="V868" s="30">
        <f>(VLOOKUP(E868,Table1[#All],4,FALSE)*VLOOKUP(E868,Table1[[#All],[Type TRANSPORT]:[% répartition segment 1]],2,FALSE)+VLOOKUP(E868,Tableau2[#All],4,FALSE)*VLOOKUP(E868,Tableau2[[#All],[Type TRANSPORT]:[% répartition segment 2]],2,FALSE))*U868*C868/1000</f>
        <v>10.886569425000001</v>
      </c>
    </row>
    <row r="869" spans="1:22" x14ac:dyDescent="0.3">
      <c r="A869" s="2">
        <v>1496539</v>
      </c>
      <c r="B869" s="12">
        <f>+VLOOKUP(Indicateur[[#This Row],[Numero OT]],[1]Raw_data!$D:$E,2,FALSE)</f>
        <v>44673</v>
      </c>
      <c r="C869" s="2">
        <v>700</v>
      </c>
      <c r="D869" s="2">
        <f t="shared" si="13"/>
        <v>0.7</v>
      </c>
      <c r="E869" s="2" t="s">
        <v>6</v>
      </c>
      <c r="F869" s="3">
        <f>+VLOOKUP(E869,Table1[#All],4,FALSE)</f>
        <v>0.16</v>
      </c>
      <c r="G869" s="3">
        <f>+VLOOKUP(E869,Tableau2[#All],4,FALSE)</f>
        <v>6.7400000000000002E-2</v>
      </c>
      <c r="H869" s="4">
        <f>VLOOKUP(E869,Table1[[#All],[Type TRANSPORT]:[% répartition segment 1]],2,FALSE)</f>
        <v>0.3</v>
      </c>
      <c r="I869" s="4">
        <f>VLOOKUP(E869,Tableau2[[#All],[Type TRANSPORT]:[% répartition segment 2]],2,FALSE)</f>
        <v>0.7</v>
      </c>
      <c r="J869" s="20">
        <f>Indicateur[[#This Row],[% rep S1]]*Indicateur[[#This Row],[Taux segement 1]]*Indicateur[[#This Row],[Poids T]]*Indicateur[[#This Row],[Distance en KM]]</f>
        <v>24.878952000000002</v>
      </c>
      <c r="K869" s="20">
        <f>+Indicateur[[#This Row],[% rep S2]]*Indicateur[[#This Row],[Taux Segement 2]]*Indicateur[[#This Row],[Poids T]]*Indicateur[[#This Row],[Distance en KM]]</f>
        <v>24.45393657</v>
      </c>
      <c r="L869" s="20">
        <f>+Indicateur[[#This Row],[Bilan CO2 S2]]+Indicateur[[#This Row],[Bilan CO2 S1]]</f>
        <v>49.332888570000001</v>
      </c>
      <c r="M869" s="21">
        <v>380</v>
      </c>
      <c r="N869" s="5" t="s">
        <v>214</v>
      </c>
      <c r="O869" s="2" t="s">
        <v>11</v>
      </c>
      <c r="P869" s="2" t="s">
        <v>215</v>
      </c>
      <c r="Q869" s="2" t="s">
        <v>216</v>
      </c>
      <c r="R869" s="2" t="s">
        <v>8</v>
      </c>
      <c r="S869" s="2">
        <v>14</v>
      </c>
      <c r="T869" s="2" t="s">
        <v>217</v>
      </c>
      <c r="U869" s="6">
        <v>740.44500000000005</v>
      </c>
      <c r="V869" s="30">
        <f>(VLOOKUP(E869,Table1[#All],4,FALSE)*VLOOKUP(E869,Table1[[#All],[Type TRANSPORT]:[% répartition segment 1]],2,FALSE)+VLOOKUP(E869,Tableau2[#All],4,FALSE)*VLOOKUP(E869,Tableau2[[#All],[Type TRANSPORT]:[% répartition segment 2]],2,FALSE))*U869*C869/1000</f>
        <v>49.332888570000001</v>
      </c>
    </row>
    <row r="870" spans="1:22" x14ac:dyDescent="0.3">
      <c r="A870" s="2">
        <v>1495336</v>
      </c>
      <c r="B870" s="12">
        <f>+VLOOKUP(Indicateur[[#This Row],[Numero OT]],[1]Raw_data!$D:$E,2,FALSE)</f>
        <v>44673</v>
      </c>
      <c r="C870" s="2">
        <v>5000</v>
      </c>
      <c r="D870" s="2">
        <f t="shared" si="13"/>
        <v>5</v>
      </c>
      <c r="E870" s="2" t="s">
        <v>106</v>
      </c>
      <c r="F870" s="3">
        <f>+VLOOKUP(E870,Table1[#All],4,FALSE)</f>
        <v>0.16</v>
      </c>
      <c r="G870" s="3">
        <v>0.16</v>
      </c>
      <c r="H870" s="4">
        <f>VLOOKUP(E870,Table1[[#All],[Type TRANSPORT]:[% répartition segment 1]],2,FALSE)</f>
        <v>1</v>
      </c>
      <c r="I870" s="4">
        <f>VLOOKUP(E870,Tableau2[[#All],[Type TRANSPORT]:[% répartition segment 2]],2,FALSE)</f>
        <v>0</v>
      </c>
      <c r="J870" s="20">
        <f>Indicateur[[#This Row],[% rep S1]]*Indicateur[[#This Row],[Taux segement 1]]*Indicateur[[#This Row],[Poids T]]*Indicateur[[#This Row],[Distance en KM]]</f>
        <v>198.03280000000001</v>
      </c>
      <c r="K870" s="20">
        <f>+Indicateur[[#This Row],[% rep S2]]*Indicateur[[#This Row],[Taux Segement 2]]*Indicateur[[#This Row],[Poids T]]*Indicateur[[#This Row],[Distance en KM]]</f>
        <v>0</v>
      </c>
      <c r="L870" s="20">
        <f>+Indicateur[[#This Row],[Bilan CO2 S2]]+Indicateur[[#This Row],[Bilan CO2 S1]]</f>
        <v>198.03280000000001</v>
      </c>
      <c r="M870" s="21">
        <v>550</v>
      </c>
      <c r="N870" s="5" t="s">
        <v>146</v>
      </c>
      <c r="O870" s="2" t="s">
        <v>30</v>
      </c>
      <c r="P870" s="2" t="s">
        <v>147</v>
      </c>
      <c r="Q870" s="2" t="s">
        <v>10</v>
      </c>
      <c r="R870" s="2" t="s">
        <v>11</v>
      </c>
      <c r="S870" s="2">
        <v>12</v>
      </c>
      <c r="T870" s="2" t="s">
        <v>12</v>
      </c>
      <c r="U870" s="6">
        <v>247.541</v>
      </c>
      <c r="V870" s="30">
        <f>(VLOOKUP(E870,Table1[#All],4,FALSE)*VLOOKUP(E870,Table1[[#All],[Type TRANSPORT]:[% répartition segment 1]],2,FALSE)+VLOOKUP(E870,Tableau2[#All],4,FALSE)*VLOOKUP(E870,Tableau2[[#All],[Type TRANSPORT]:[% répartition segment 2]],2,FALSE))*U870*C870/1000</f>
        <v>198.03280000000001</v>
      </c>
    </row>
    <row r="871" spans="1:22" x14ac:dyDescent="0.3">
      <c r="A871" s="2">
        <v>1496644</v>
      </c>
      <c r="B871" s="12">
        <f>+VLOOKUP(Indicateur[[#This Row],[Numero OT]],[1]Raw_data!$D:$E,2,FALSE)</f>
        <v>44676</v>
      </c>
      <c r="C871" s="2">
        <v>150</v>
      </c>
      <c r="D871" s="2">
        <f t="shared" si="13"/>
        <v>0.15</v>
      </c>
      <c r="E871" s="2" t="s">
        <v>6</v>
      </c>
      <c r="F871" s="3">
        <f>+VLOOKUP(E871,Table1[#All],4,FALSE)</f>
        <v>0.16</v>
      </c>
      <c r="G871" s="3">
        <f>+VLOOKUP(E871,Tableau2[#All],4,FALSE)</f>
        <v>6.7400000000000002E-2</v>
      </c>
      <c r="H871" s="4">
        <f>VLOOKUP(E871,Table1[[#All],[Type TRANSPORT]:[% répartition segment 1]],2,FALSE)</f>
        <v>0.3</v>
      </c>
      <c r="I871" s="4">
        <f>VLOOKUP(E871,Tableau2[[#All],[Type TRANSPORT]:[% répartition segment 2]],2,FALSE)</f>
        <v>0.7</v>
      </c>
      <c r="J871" s="20">
        <f>Indicateur[[#This Row],[% rep S1]]*Indicateur[[#This Row],[Taux segement 1]]*Indicateur[[#This Row],[Poids T]]*Indicateur[[#This Row],[Distance en KM]]</f>
        <v>2.7402191999999999</v>
      </c>
      <c r="K871" s="20">
        <f>+Indicateur[[#This Row],[% rep S2]]*Indicateur[[#This Row],[Taux Segement 2]]*Indicateur[[#This Row],[Poids T]]*Indicateur[[#This Row],[Distance en KM]]</f>
        <v>2.693407122</v>
      </c>
      <c r="L871" s="20">
        <f>+Indicateur[[#This Row],[Bilan CO2 S2]]+Indicateur[[#This Row],[Bilan CO2 S1]]</f>
        <v>5.4336263220000003</v>
      </c>
      <c r="M871" s="21">
        <v>166</v>
      </c>
      <c r="N871" s="5" t="s">
        <v>60</v>
      </c>
      <c r="O871" s="2" t="s">
        <v>61</v>
      </c>
      <c r="P871" s="2" t="s">
        <v>62</v>
      </c>
      <c r="Q871" s="2" t="s">
        <v>10</v>
      </c>
      <c r="R871" s="2" t="s">
        <v>11</v>
      </c>
      <c r="S871" s="2">
        <v>12</v>
      </c>
      <c r="T871" s="2" t="s">
        <v>12</v>
      </c>
      <c r="U871" s="6">
        <v>380.58600000000001</v>
      </c>
      <c r="V871" s="30">
        <f>(VLOOKUP(E871,Table1[#All],4,FALSE)*VLOOKUP(E871,Table1[[#All],[Type TRANSPORT]:[% répartition segment 1]],2,FALSE)+VLOOKUP(E871,Tableau2[#All],4,FALSE)*VLOOKUP(E871,Tableau2[[#All],[Type TRANSPORT]:[% répartition segment 2]],2,FALSE))*U871*C871/1000</f>
        <v>5.4336263220000003</v>
      </c>
    </row>
    <row r="872" spans="1:22" x14ac:dyDescent="0.3">
      <c r="A872" s="2">
        <v>1497339</v>
      </c>
      <c r="B872" s="12">
        <f>+VLOOKUP(Indicateur[[#This Row],[Numero OT]],[1]Raw_data!$D:$E,2,FALSE)</f>
        <v>44676</v>
      </c>
      <c r="C872" s="2">
        <v>51</v>
      </c>
      <c r="D872" s="2">
        <f t="shared" si="13"/>
        <v>5.0999999999999997E-2</v>
      </c>
      <c r="E872" s="2" t="s">
        <v>19</v>
      </c>
      <c r="F872" s="3">
        <f>+VLOOKUP(E872,Table1[#All],4,FALSE)</f>
        <v>0.16</v>
      </c>
      <c r="G872" s="3">
        <f>+VLOOKUP(E872,Tableau2[#All],4,FALSE)</f>
        <v>6.7400000000000002E-2</v>
      </c>
      <c r="H872" s="4">
        <f>VLOOKUP(E872,Table1[[#All],[Type TRANSPORT]:[% répartition segment 1]],2,FALSE)</f>
        <v>0.3</v>
      </c>
      <c r="I872" s="4">
        <f>VLOOKUP(E872,Tableau2[[#All],[Type TRANSPORT]:[% répartition segment 2]],2,FALSE)</f>
        <v>0.7</v>
      </c>
      <c r="J872" s="20">
        <f>Indicateur[[#This Row],[% rep S1]]*Indicateur[[#This Row],[Taux segement 1]]*Indicateur[[#This Row],[Poids T]]*Indicateur[[#This Row],[Distance en KM]]</f>
        <v>0.60171350400000001</v>
      </c>
      <c r="K872" s="20">
        <f>+Indicateur[[#This Row],[% rep S2]]*Indicateur[[#This Row],[Taux Segement 2]]*Indicateur[[#This Row],[Poids T]]*Indicateur[[#This Row],[Distance en KM]]</f>
        <v>0.59143423163999997</v>
      </c>
      <c r="L872" s="20">
        <f>+Indicateur[[#This Row],[Bilan CO2 S2]]+Indicateur[[#This Row],[Bilan CO2 S1]]</f>
        <v>1.19314773564</v>
      </c>
      <c r="M872" s="21">
        <v>100</v>
      </c>
      <c r="N872" s="5" t="s">
        <v>214</v>
      </c>
      <c r="O872" s="2" t="s">
        <v>11</v>
      </c>
      <c r="P872" s="2" t="s">
        <v>215</v>
      </c>
      <c r="Q872" s="2" t="s">
        <v>260</v>
      </c>
      <c r="R872" s="2" t="s">
        <v>166</v>
      </c>
      <c r="S872" s="2">
        <v>10</v>
      </c>
      <c r="T872" s="2" t="s">
        <v>261</v>
      </c>
      <c r="U872" s="6">
        <v>245.798</v>
      </c>
      <c r="V872" s="30">
        <f>(VLOOKUP(E872,Table1[#All],4,FALSE)*VLOOKUP(E872,Table1[[#All],[Type TRANSPORT]:[% répartition segment 1]],2,FALSE)+VLOOKUP(E872,Tableau2[#All],4,FALSE)*VLOOKUP(E872,Tableau2[[#All],[Type TRANSPORT]:[% répartition segment 2]],2,FALSE))*U872*C872/1000</f>
        <v>1.19314773564</v>
      </c>
    </row>
    <row r="873" spans="1:22" x14ac:dyDescent="0.3">
      <c r="A873" s="2">
        <v>1497345</v>
      </c>
      <c r="B873" s="12">
        <f>+VLOOKUP(Indicateur[[#This Row],[Numero OT]],[1]Raw_data!$D:$E,2,FALSE)</f>
        <v>44676</v>
      </c>
      <c r="C873" s="2">
        <v>51</v>
      </c>
      <c r="D873" s="2">
        <f t="shared" si="13"/>
        <v>5.0999999999999997E-2</v>
      </c>
      <c r="E873" s="2" t="s">
        <v>19</v>
      </c>
      <c r="F873" s="3">
        <f>+VLOOKUP(E873,Table1[#All],4,FALSE)</f>
        <v>0.16</v>
      </c>
      <c r="G873" s="3">
        <f>+VLOOKUP(E873,Tableau2[#All],4,FALSE)</f>
        <v>6.7400000000000002E-2</v>
      </c>
      <c r="H873" s="4">
        <f>VLOOKUP(E873,Table1[[#All],[Type TRANSPORT]:[% répartition segment 1]],2,FALSE)</f>
        <v>0.3</v>
      </c>
      <c r="I873" s="4">
        <f>VLOOKUP(E873,Tableau2[[#All],[Type TRANSPORT]:[% répartition segment 2]],2,FALSE)</f>
        <v>0.7</v>
      </c>
      <c r="J873" s="20">
        <f>Indicateur[[#This Row],[% rep S1]]*Indicateur[[#This Row],[Taux segement 1]]*Indicateur[[#This Row],[Poids T]]*Indicateur[[#This Row],[Distance en KM]]</f>
        <v>0.89383579200000007</v>
      </c>
      <c r="K873" s="20">
        <f>+Indicateur[[#This Row],[% rep S2]]*Indicateur[[#This Row],[Taux Segement 2]]*Indicateur[[#This Row],[Poids T]]*Indicateur[[#This Row],[Distance en KM]]</f>
        <v>0.87856609722000001</v>
      </c>
      <c r="L873" s="20">
        <f>+Indicateur[[#This Row],[Bilan CO2 S2]]+Indicateur[[#This Row],[Bilan CO2 S1]]</f>
        <v>1.7724018892200002</v>
      </c>
      <c r="M873" s="21">
        <v>105</v>
      </c>
      <c r="N873" s="5" t="s">
        <v>214</v>
      </c>
      <c r="O873" s="2" t="s">
        <v>11</v>
      </c>
      <c r="P873" s="2" t="s">
        <v>215</v>
      </c>
      <c r="Q873" s="2" t="s">
        <v>335</v>
      </c>
      <c r="R873" s="2" t="s">
        <v>336</v>
      </c>
      <c r="S873" s="2">
        <v>11</v>
      </c>
      <c r="T873" s="2" t="s">
        <v>337</v>
      </c>
      <c r="U873" s="6">
        <v>365.12900000000002</v>
      </c>
      <c r="V873" s="30">
        <f>(VLOOKUP(E873,Table1[#All],4,FALSE)*VLOOKUP(E873,Table1[[#All],[Type TRANSPORT]:[% répartition segment 1]],2,FALSE)+VLOOKUP(E873,Tableau2[#All],4,FALSE)*VLOOKUP(E873,Tableau2[[#All],[Type TRANSPORT]:[% répartition segment 2]],2,FALSE))*U873*C873/1000</f>
        <v>1.7724018892200002</v>
      </c>
    </row>
    <row r="874" spans="1:22" x14ac:dyDescent="0.3">
      <c r="A874" s="2">
        <v>1497335</v>
      </c>
      <c r="B874" s="12">
        <f>+VLOOKUP(Indicateur[[#This Row],[Numero OT]],[1]Raw_data!$D:$E,2,FALSE)</f>
        <v>44676</v>
      </c>
      <c r="C874" s="2">
        <v>184</v>
      </c>
      <c r="D874" s="2">
        <f t="shared" si="13"/>
        <v>0.184</v>
      </c>
      <c r="E874" s="2" t="s">
        <v>19</v>
      </c>
      <c r="F874" s="3">
        <f>+VLOOKUP(E874,Table1[#All],4,FALSE)</f>
        <v>0.16</v>
      </c>
      <c r="G874" s="3">
        <f>+VLOOKUP(E874,Tableau2[#All],4,FALSE)</f>
        <v>6.7400000000000002E-2</v>
      </c>
      <c r="H874" s="4">
        <f>VLOOKUP(E874,Table1[[#All],[Type TRANSPORT]:[% répartition segment 1]],2,FALSE)</f>
        <v>0.3</v>
      </c>
      <c r="I874" s="4">
        <f>VLOOKUP(E874,Tableau2[[#All],[Type TRANSPORT]:[% répartition segment 2]],2,FALSE)</f>
        <v>0.7</v>
      </c>
      <c r="J874" s="20">
        <f>Indicateur[[#This Row],[% rep S1]]*Indicateur[[#This Row],[Taux segement 1]]*Indicateur[[#This Row],[Poids T]]*Indicateur[[#This Row],[Distance en KM]]</f>
        <v>1.484199936</v>
      </c>
      <c r="K874" s="20">
        <f>+Indicateur[[#This Row],[% rep S2]]*Indicateur[[#This Row],[Taux Segement 2]]*Indicateur[[#This Row],[Poids T]]*Indicateur[[#This Row],[Distance en KM]]</f>
        <v>1.4588448537600001</v>
      </c>
      <c r="L874" s="20">
        <f>+Indicateur[[#This Row],[Bilan CO2 S2]]+Indicateur[[#This Row],[Bilan CO2 S1]]</f>
        <v>2.9430447897600001</v>
      </c>
      <c r="M874" s="21">
        <v>130</v>
      </c>
      <c r="N874" s="5" t="s">
        <v>214</v>
      </c>
      <c r="O874" s="2" t="s">
        <v>11</v>
      </c>
      <c r="P874" s="2" t="s">
        <v>215</v>
      </c>
      <c r="Q874" s="2" t="s">
        <v>247</v>
      </c>
      <c r="R874" s="2" t="s">
        <v>189</v>
      </c>
      <c r="S874" s="2">
        <v>8</v>
      </c>
      <c r="T874" s="2" t="s">
        <v>248</v>
      </c>
      <c r="U874" s="6">
        <v>168.048</v>
      </c>
      <c r="V874" s="30">
        <f>(VLOOKUP(E874,Table1[#All],4,FALSE)*VLOOKUP(E874,Table1[[#All],[Type TRANSPORT]:[% répartition segment 1]],2,FALSE)+VLOOKUP(E874,Tableau2[#All],4,FALSE)*VLOOKUP(E874,Tableau2[[#All],[Type TRANSPORT]:[% répartition segment 2]],2,FALSE))*U874*C874/1000</f>
        <v>2.9430447897600001</v>
      </c>
    </row>
    <row r="875" spans="1:22" x14ac:dyDescent="0.3">
      <c r="A875" s="2">
        <v>1497338</v>
      </c>
      <c r="B875" s="12">
        <f>+VLOOKUP(Indicateur[[#This Row],[Numero OT]],[1]Raw_data!$D:$E,2,FALSE)</f>
        <v>44676</v>
      </c>
      <c r="C875" s="2">
        <v>96</v>
      </c>
      <c r="D875" s="2">
        <f t="shared" si="13"/>
        <v>9.6000000000000002E-2</v>
      </c>
      <c r="E875" s="2" t="s">
        <v>6</v>
      </c>
      <c r="F875" s="3">
        <f>+VLOOKUP(E875,Table1[#All],4,FALSE)</f>
        <v>0.16</v>
      </c>
      <c r="G875" s="3">
        <f>+VLOOKUP(E875,Tableau2[#All],4,FALSE)</f>
        <v>6.7400000000000002E-2</v>
      </c>
      <c r="H875" s="4">
        <f>VLOOKUP(E875,Table1[[#All],[Type TRANSPORT]:[% répartition segment 1]],2,FALSE)</f>
        <v>0.3</v>
      </c>
      <c r="I875" s="4">
        <f>VLOOKUP(E875,Tableau2[[#All],[Type TRANSPORT]:[% répartition segment 2]],2,FALSE)</f>
        <v>0.7</v>
      </c>
      <c r="J875" s="20">
        <f>Indicateur[[#This Row],[% rep S1]]*Indicateur[[#This Row],[Taux segement 1]]*Indicateur[[#This Row],[Poids T]]*Indicateur[[#This Row],[Distance en KM]]</f>
        <v>2.4837765119999999</v>
      </c>
      <c r="K875" s="20">
        <f>+Indicateur[[#This Row],[% rep S2]]*Indicateur[[#This Row],[Taux Segement 2]]*Indicateur[[#This Row],[Poids T]]*Indicateur[[#This Row],[Distance en KM]]</f>
        <v>2.4413453299200003</v>
      </c>
      <c r="L875" s="20">
        <f>+Indicateur[[#This Row],[Bilan CO2 S2]]+Indicateur[[#This Row],[Bilan CO2 S1]]</f>
        <v>4.9251218419200002</v>
      </c>
      <c r="M875" s="21">
        <v>133</v>
      </c>
      <c r="N875" s="5" t="s">
        <v>214</v>
      </c>
      <c r="O875" s="2" t="s">
        <v>11</v>
      </c>
      <c r="P875" s="2" t="s">
        <v>215</v>
      </c>
      <c r="Q875" s="2" t="s">
        <v>326</v>
      </c>
      <c r="R875" s="2" t="s">
        <v>180</v>
      </c>
      <c r="S875" s="2">
        <v>15</v>
      </c>
      <c r="T875" s="2" t="s">
        <v>327</v>
      </c>
      <c r="U875" s="6">
        <v>539.01400000000001</v>
      </c>
      <c r="V875" s="30">
        <f>(VLOOKUP(E875,Table1[#All],4,FALSE)*VLOOKUP(E875,Table1[[#All],[Type TRANSPORT]:[% répartition segment 1]],2,FALSE)+VLOOKUP(E875,Tableau2[#All],4,FALSE)*VLOOKUP(E875,Tableau2[[#All],[Type TRANSPORT]:[% répartition segment 2]],2,FALSE))*U875*C875/1000</f>
        <v>4.9251218419200002</v>
      </c>
    </row>
    <row r="876" spans="1:22" x14ac:dyDescent="0.3">
      <c r="A876" s="2">
        <v>1497343</v>
      </c>
      <c r="B876" s="12">
        <f>+VLOOKUP(Indicateur[[#This Row],[Numero OT]],[1]Raw_data!$D:$E,2,FALSE)</f>
        <v>44676</v>
      </c>
      <c r="C876" s="2">
        <v>96</v>
      </c>
      <c r="D876" s="2">
        <f t="shared" si="13"/>
        <v>9.6000000000000002E-2</v>
      </c>
      <c r="E876" s="2" t="s">
        <v>6</v>
      </c>
      <c r="F876" s="3">
        <f>+VLOOKUP(E876,Table1[#All],4,FALSE)</f>
        <v>0.16</v>
      </c>
      <c r="G876" s="3">
        <f>+VLOOKUP(E876,Tableau2[#All],4,FALSE)</f>
        <v>6.7400000000000002E-2</v>
      </c>
      <c r="H876" s="4">
        <f>VLOOKUP(E876,Table1[[#All],[Type TRANSPORT]:[% répartition segment 1]],2,FALSE)</f>
        <v>0.3</v>
      </c>
      <c r="I876" s="4">
        <f>VLOOKUP(E876,Tableau2[[#All],[Type TRANSPORT]:[% répartition segment 2]],2,FALSE)</f>
        <v>0.7</v>
      </c>
      <c r="J876" s="20">
        <f>Indicateur[[#This Row],[% rep S1]]*Indicateur[[#This Row],[Taux segement 1]]*Indicateur[[#This Row],[Poids T]]*Indicateur[[#This Row],[Distance en KM]]</f>
        <v>1.5834193920000001</v>
      </c>
      <c r="K876" s="20">
        <f>+Indicateur[[#This Row],[% rep S2]]*Indicateur[[#This Row],[Taux Segement 2]]*Indicateur[[#This Row],[Poids T]]*Indicateur[[#This Row],[Distance en KM]]</f>
        <v>1.5563693107200001</v>
      </c>
      <c r="L876" s="20">
        <f>+Indicateur[[#This Row],[Bilan CO2 S2]]+Indicateur[[#This Row],[Bilan CO2 S1]]</f>
        <v>3.1397887027200002</v>
      </c>
      <c r="M876" s="21">
        <v>180</v>
      </c>
      <c r="N876" s="5" t="s">
        <v>214</v>
      </c>
      <c r="O876" s="2" t="s">
        <v>11</v>
      </c>
      <c r="P876" s="2" t="s">
        <v>215</v>
      </c>
      <c r="Q876" s="2" t="s">
        <v>338</v>
      </c>
      <c r="R876" s="2" t="s">
        <v>339</v>
      </c>
      <c r="S876" s="2">
        <v>12</v>
      </c>
      <c r="T876" s="2" t="s">
        <v>340</v>
      </c>
      <c r="U876" s="6">
        <v>343.62400000000002</v>
      </c>
      <c r="V876" s="30">
        <f>(VLOOKUP(E876,Table1[#All],4,FALSE)*VLOOKUP(E876,Table1[[#All],[Type TRANSPORT]:[% répartition segment 1]],2,FALSE)+VLOOKUP(E876,Tableau2[#All],4,FALSE)*VLOOKUP(E876,Tableau2[[#All],[Type TRANSPORT]:[% répartition segment 2]],2,FALSE))*U876*C876/1000</f>
        <v>3.1397887027200002</v>
      </c>
    </row>
    <row r="877" spans="1:22" x14ac:dyDescent="0.3">
      <c r="A877" s="2">
        <v>1497344</v>
      </c>
      <c r="B877" s="12">
        <f>+VLOOKUP(Indicateur[[#This Row],[Numero OT]],[1]Raw_data!$D:$E,2,FALSE)</f>
        <v>44676</v>
      </c>
      <c r="C877" s="2">
        <v>51</v>
      </c>
      <c r="D877" s="2">
        <f t="shared" si="13"/>
        <v>5.0999999999999997E-2</v>
      </c>
      <c r="E877" s="2" t="s">
        <v>6</v>
      </c>
      <c r="F877" s="3">
        <f>+VLOOKUP(E877,Table1[#All],4,FALSE)</f>
        <v>0.16</v>
      </c>
      <c r="G877" s="3">
        <f>+VLOOKUP(E877,Tableau2[#All],4,FALSE)</f>
        <v>6.7400000000000002E-2</v>
      </c>
      <c r="H877" s="4">
        <f>VLOOKUP(E877,Table1[[#All],[Type TRANSPORT]:[% répartition segment 1]],2,FALSE)</f>
        <v>0.3</v>
      </c>
      <c r="I877" s="4">
        <f>VLOOKUP(E877,Tableau2[[#All],[Type TRANSPORT]:[% répartition segment 2]],2,FALSE)</f>
        <v>0.7</v>
      </c>
      <c r="J877" s="20">
        <f>Indicateur[[#This Row],[% rep S1]]*Indicateur[[#This Row],[Taux segement 1]]*Indicateur[[#This Row],[Poids T]]*Indicateur[[#This Row],[Distance en KM]]</f>
        <v>1.9065513600000001</v>
      </c>
      <c r="K877" s="20">
        <f>+Indicateur[[#This Row],[% rep S2]]*Indicateur[[#This Row],[Taux Segement 2]]*Indicateur[[#This Row],[Poids T]]*Indicateur[[#This Row],[Distance en KM]]</f>
        <v>1.8739811076000001</v>
      </c>
      <c r="L877" s="20">
        <f>+Indicateur[[#This Row],[Bilan CO2 S2]]+Indicateur[[#This Row],[Bilan CO2 S1]]</f>
        <v>3.7805324676000005</v>
      </c>
      <c r="M877" s="21">
        <v>200</v>
      </c>
      <c r="N877" s="5" t="s">
        <v>214</v>
      </c>
      <c r="O877" s="2" t="s">
        <v>11</v>
      </c>
      <c r="P877" s="2" t="s">
        <v>215</v>
      </c>
      <c r="Q877" s="2" t="s">
        <v>375</v>
      </c>
      <c r="R877" s="2" t="s">
        <v>195</v>
      </c>
      <c r="S877" s="2">
        <v>14</v>
      </c>
      <c r="T877" s="2" t="s">
        <v>376</v>
      </c>
      <c r="U877" s="6">
        <v>778.82</v>
      </c>
      <c r="V877" s="30">
        <f>(VLOOKUP(E877,Table1[#All],4,FALSE)*VLOOKUP(E877,Table1[[#All],[Type TRANSPORT]:[% répartition segment 1]],2,FALSE)+VLOOKUP(E877,Tableau2[#All],4,FALSE)*VLOOKUP(E877,Tableau2[[#All],[Type TRANSPORT]:[% répartition segment 2]],2,FALSE))*U877*C877/1000</f>
        <v>3.7805324676000001</v>
      </c>
    </row>
    <row r="878" spans="1:22" x14ac:dyDescent="0.3">
      <c r="A878" s="2">
        <v>1497340</v>
      </c>
      <c r="B878" s="12">
        <f>+VLOOKUP(Indicateur[[#This Row],[Numero OT]],[1]Raw_data!$D:$E,2,FALSE)</f>
        <v>44676</v>
      </c>
      <c r="C878" s="2">
        <v>182</v>
      </c>
      <c r="D878" s="2">
        <f t="shared" si="13"/>
        <v>0.182</v>
      </c>
      <c r="E878" s="2" t="s">
        <v>6</v>
      </c>
      <c r="F878" s="3">
        <f>+VLOOKUP(E878,Table1[#All],4,FALSE)</f>
        <v>0.16</v>
      </c>
      <c r="G878" s="3">
        <f>+VLOOKUP(E878,Tableau2[#All],4,FALSE)</f>
        <v>6.7400000000000002E-2</v>
      </c>
      <c r="H878" s="4">
        <f>VLOOKUP(E878,Table1[[#All],[Type TRANSPORT]:[% répartition segment 1]],2,FALSE)</f>
        <v>0.3</v>
      </c>
      <c r="I878" s="4">
        <f>VLOOKUP(E878,Tableau2[[#All],[Type TRANSPORT]:[% répartition segment 2]],2,FALSE)</f>
        <v>0.7</v>
      </c>
      <c r="J878" s="20">
        <f>Indicateur[[#This Row],[% rep S1]]*Indicateur[[#This Row],[Taux segement 1]]*Indicateur[[#This Row],[Poids T]]*Indicateur[[#This Row],[Distance en KM]]</f>
        <v>7.315639968000001</v>
      </c>
      <c r="K878" s="20">
        <f>+Indicateur[[#This Row],[% rep S2]]*Indicateur[[#This Row],[Taux Segement 2]]*Indicateur[[#This Row],[Poids T]]*Indicateur[[#This Row],[Distance en KM]]</f>
        <v>7.1906644518800009</v>
      </c>
      <c r="L878" s="20">
        <f>+Indicateur[[#This Row],[Bilan CO2 S2]]+Indicateur[[#This Row],[Bilan CO2 S1]]</f>
        <v>14.506304419880003</v>
      </c>
      <c r="M878" s="21">
        <v>210</v>
      </c>
      <c r="N878" s="5" t="s">
        <v>214</v>
      </c>
      <c r="O878" s="2" t="s">
        <v>11</v>
      </c>
      <c r="P878" s="2" t="s">
        <v>215</v>
      </c>
      <c r="Q878" s="2" t="s">
        <v>51</v>
      </c>
      <c r="R878" s="2" t="s">
        <v>52</v>
      </c>
      <c r="S878" s="2">
        <v>14</v>
      </c>
      <c r="T878" s="2" t="s">
        <v>53</v>
      </c>
      <c r="U878" s="6">
        <v>837.41300000000001</v>
      </c>
      <c r="V878" s="30">
        <f>(VLOOKUP(E878,Table1[#All],4,FALSE)*VLOOKUP(E878,Table1[[#All],[Type TRANSPORT]:[% répartition segment 1]],2,FALSE)+VLOOKUP(E878,Tableau2[#All],4,FALSE)*VLOOKUP(E878,Tableau2[[#All],[Type TRANSPORT]:[% répartition segment 2]],2,FALSE))*U878*C878/1000</f>
        <v>14.506304419880001</v>
      </c>
    </row>
    <row r="879" spans="1:22" x14ac:dyDescent="0.3">
      <c r="A879" s="2">
        <v>1497341</v>
      </c>
      <c r="B879" s="12">
        <f>+VLOOKUP(Indicateur[[#This Row],[Numero OT]],[1]Raw_data!$D:$E,2,FALSE)</f>
        <v>44676</v>
      </c>
      <c r="C879" s="2">
        <v>213</v>
      </c>
      <c r="D879" s="2">
        <f t="shared" si="13"/>
        <v>0.21299999999999999</v>
      </c>
      <c r="E879" s="2" t="s">
        <v>6</v>
      </c>
      <c r="F879" s="3">
        <f>+VLOOKUP(E879,Table1[#All],4,FALSE)</f>
        <v>0.16</v>
      </c>
      <c r="G879" s="3">
        <f>+VLOOKUP(E879,Tableau2[#All],4,FALSE)</f>
        <v>6.7400000000000002E-2</v>
      </c>
      <c r="H879" s="4">
        <f>VLOOKUP(E879,Table1[[#All],[Type TRANSPORT]:[% répartition segment 1]],2,FALSE)</f>
        <v>0.3</v>
      </c>
      <c r="I879" s="4">
        <f>VLOOKUP(E879,Tableau2[[#All],[Type TRANSPORT]:[% répartition segment 2]],2,FALSE)</f>
        <v>0.7</v>
      </c>
      <c r="J879" s="20">
        <f>Indicateur[[#This Row],[% rep S1]]*Indicateur[[#This Row],[Taux segement 1]]*Indicateur[[#This Row],[Poids T]]*Indicateur[[#This Row],[Distance en KM]]</f>
        <v>5.882439744</v>
      </c>
      <c r="K879" s="20">
        <f>+Indicateur[[#This Row],[% rep S2]]*Indicateur[[#This Row],[Taux Segement 2]]*Indicateur[[#This Row],[Poids T]]*Indicateur[[#This Row],[Distance en KM]]</f>
        <v>5.7819480650399999</v>
      </c>
      <c r="L879" s="20">
        <f>+Indicateur[[#This Row],[Bilan CO2 S2]]+Indicateur[[#This Row],[Bilan CO2 S1]]</f>
        <v>11.664387809040001</v>
      </c>
      <c r="M879" s="21">
        <v>265</v>
      </c>
      <c r="N879" s="5" t="s">
        <v>214</v>
      </c>
      <c r="O879" s="2" t="s">
        <v>11</v>
      </c>
      <c r="P879" s="2" t="s">
        <v>215</v>
      </c>
      <c r="Q879" s="2" t="s">
        <v>333</v>
      </c>
      <c r="R879" s="2" t="s">
        <v>42</v>
      </c>
      <c r="S879" s="2">
        <v>11</v>
      </c>
      <c r="T879" s="2" t="s">
        <v>334</v>
      </c>
      <c r="U879" s="6">
        <v>575.35599999999999</v>
      </c>
      <c r="V879" s="30">
        <f>(VLOOKUP(E879,Table1[#All],4,FALSE)*VLOOKUP(E879,Table1[[#All],[Type TRANSPORT]:[% répartition segment 1]],2,FALSE)+VLOOKUP(E879,Tableau2[#All],4,FALSE)*VLOOKUP(E879,Tableau2[[#All],[Type TRANSPORT]:[% répartition segment 2]],2,FALSE))*U879*C879/1000</f>
        <v>11.664387809039999</v>
      </c>
    </row>
    <row r="880" spans="1:22" x14ac:dyDescent="0.3">
      <c r="A880" s="2">
        <v>1497337</v>
      </c>
      <c r="B880" s="12">
        <f>+VLOOKUP(Indicateur[[#This Row],[Numero OT]],[1]Raw_data!$D:$E,2,FALSE)</f>
        <v>44676</v>
      </c>
      <c r="C880" s="2">
        <v>162</v>
      </c>
      <c r="D880" s="2">
        <f t="shared" si="13"/>
        <v>0.16200000000000001</v>
      </c>
      <c r="E880" s="2" t="s">
        <v>13</v>
      </c>
      <c r="F880" s="3">
        <f>+VLOOKUP(E880,Table1[#All],4,FALSE)</f>
        <v>0.24099999999999999</v>
      </c>
      <c r="G880" s="3">
        <v>0.24099999999999999</v>
      </c>
      <c r="H880" s="4">
        <f>VLOOKUP(E880,Table1[[#All],[Type TRANSPORT]:[% répartition segment 1]],2,FALSE)</f>
        <v>1</v>
      </c>
      <c r="I880" s="4">
        <f>VLOOKUP(E880,Tableau2[[#All],[Type TRANSPORT]:[% répartition segment 2]],2,FALSE)</f>
        <v>0</v>
      </c>
      <c r="J880" s="20">
        <f>Indicateur[[#This Row],[% rep S1]]*Indicateur[[#This Row],[Taux segement 1]]*Indicateur[[#This Row],[Poids T]]*Indicateur[[#This Row],[Distance en KM]]</f>
        <v>0.90315858599999999</v>
      </c>
      <c r="K880" s="20">
        <f>+Indicateur[[#This Row],[% rep S2]]*Indicateur[[#This Row],[Taux Segement 2]]*Indicateur[[#This Row],[Poids T]]*Indicateur[[#This Row],[Distance en KM]]</f>
        <v>0</v>
      </c>
      <c r="L880" s="20">
        <f>+Indicateur[[#This Row],[Bilan CO2 S2]]+Indicateur[[#This Row],[Bilan CO2 S1]]</f>
        <v>0.90315858599999999</v>
      </c>
      <c r="M880" s="21">
        <v>60</v>
      </c>
      <c r="N880" s="5" t="s">
        <v>214</v>
      </c>
      <c r="O880" s="2" t="s">
        <v>11</v>
      </c>
      <c r="P880" s="2" t="s">
        <v>215</v>
      </c>
      <c r="Q880" s="2" t="s">
        <v>359</v>
      </c>
      <c r="R880" s="2" t="s">
        <v>360</v>
      </c>
      <c r="S880" s="2">
        <v>10</v>
      </c>
      <c r="T880" s="2" t="s">
        <v>361</v>
      </c>
      <c r="U880" s="6">
        <v>23.132999999999999</v>
      </c>
      <c r="V880" s="30">
        <f>(VLOOKUP(E880,Table1[#All],4,FALSE)*VLOOKUP(E880,Table1[[#All],[Type TRANSPORT]:[% répartition segment 1]],2,FALSE)+VLOOKUP(E880,Tableau2[#All],4,FALSE)*VLOOKUP(E880,Tableau2[[#All],[Type TRANSPORT]:[% répartition segment 2]],2,FALSE))*U880*C880/1000</f>
        <v>0.90315858599999987</v>
      </c>
    </row>
    <row r="881" spans="1:22" x14ac:dyDescent="0.3">
      <c r="A881" s="2">
        <v>1497175</v>
      </c>
      <c r="B881" s="12">
        <f>+VLOOKUP(Indicateur[[#This Row],[Numero OT]],[1]Raw_data!$D:$E,2,FALSE)</f>
        <v>44677</v>
      </c>
      <c r="C881" s="2">
        <v>150</v>
      </c>
      <c r="D881" s="2">
        <f t="shared" si="13"/>
        <v>0.15</v>
      </c>
      <c r="E881" s="2" t="s">
        <v>19</v>
      </c>
      <c r="F881" s="3">
        <f>+VLOOKUP(E881,Table1[#All],4,FALSE)</f>
        <v>0.16</v>
      </c>
      <c r="G881" s="3">
        <f>+VLOOKUP(E881,Tableau2[#All],4,FALSE)</f>
        <v>6.7400000000000002E-2</v>
      </c>
      <c r="H881" s="4">
        <f>VLOOKUP(E881,Table1[[#All],[Type TRANSPORT]:[% répartition segment 1]],2,FALSE)</f>
        <v>0.3</v>
      </c>
      <c r="I881" s="4">
        <f>VLOOKUP(E881,Tableau2[[#All],[Type TRANSPORT]:[% répartition segment 2]],2,FALSE)</f>
        <v>0.7</v>
      </c>
      <c r="J881" s="20">
        <f>Indicateur[[#This Row],[% rep S1]]*Indicateur[[#This Row],[Taux segement 1]]*Indicateur[[#This Row],[Poids T]]*Indicateur[[#This Row],[Distance en KM]]</f>
        <v>5.4150624000000001</v>
      </c>
      <c r="K881" s="20">
        <f>+Indicateur[[#This Row],[% rep S2]]*Indicateur[[#This Row],[Taux Segement 2]]*Indicateur[[#This Row],[Poids T]]*Indicateur[[#This Row],[Distance en KM]]</f>
        <v>5.3225550840000002</v>
      </c>
      <c r="L881" s="20">
        <f>+Indicateur[[#This Row],[Bilan CO2 S2]]+Indicateur[[#This Row],[Bilan CO2 S1]]</f>
        <v>10.737617484000001</v>
      </c>
      <c r="M881" s="21">
        <v>175</v>
      </c>
      <c r="N881" s="5" t="s">
        <v>63</v>
      </c>
      <c r="O881" s="2" t="s">
        <v>64</v>
      </c>
      <c r="P881" s="2" t="s">
        <v>65</v>
      </c>
      <c r="Q881" s="2" t="s">
        <v>10</v>
      </c>
      <c r="R881" s="2" t="s">
        <v>11</v>
      </c>
      <c r="S881" s="2">
        <v>12</v>
      </c>
      <c r="T881" s="2" t="s">
        <v>12</v>
      </c>
      <c r="U881" s="6">
        <v>752.09199999999998</v>
      </c>
      <c r="V881" s="30">
        <f>(VLOOKUP(E881,Table1[#All],4,FALSE)*VLOOKUP(E881,Table1[[#All],[Type TRANSPORT]:[% répartition segment 1]],2,FALSE)+VLOOKUP(E881,Tableau2[#All],4,FALSE)*VLOOKUP(E881,Tableau2[[#All],[Type TRANSPORT]:[% répartition segment 2]],2,FALSE))*U881*C881/1000</f>
        <v>10.737617484000001</v>
      </c>
    </row>
    <row r="882" spans="1:22" x14ac:dyDescent="0.3">
      <c r="A882" s="2">
        <v>1494106</v>
      </c>
      <c r="B882" s="12">
        <f>+VLOOKUP(Indicateur[[#This Row],[Numero OT]],[1]Raw_data!$D:$E,2,FALSE)</f>
        <v>44677</v>
      </c>
      <c r="C882" s="2">
        <v>150</v>
      </c>
      <c r="D882" s="2">
        <f t="shared" si="13"/>
        <v>0.15</v>
      </c>
      <c r="E882" s="2" t="s">
        <v>19</v>
      </c>
      <c r="F882" s="3">
        <f>+VLOOKUP(E882,Table1[#All],4,FALSE)</f>
        <v>0.16</v>
      </c>
      <c r="G882" s="3">
        <f>+VLOOKUP(E882,Tableau2[#All],4,FALSE)</f>
        <v>6.7400000000000002E-2</v>
      </c>
      <c r="H882" s="4">
        <f>VLOOKUP(E882,Table1[[#All],[Type TRANSPORT]:[% répartition segment 1]],2,FALSE)</f>
        <v>0.3</v>
      </c>
      <c r="I882" s="4">
        <f>VLOOKUP(E882,Tableau2[[#All],[Type TRANSPORT]:[% répartition segment 2]],2,FALSE)</f>
        <v>0.7</v>
      </c>
      <c r="J882" s="20">
        <f>Indicateur[[#This Row],[% rep S1]]*Indicateur[[#This Row],[Taux segement 1]]*Indicateur[[#This Row],[Poids T]]*Indicateur[[#This Row],[Distance en KM]]</f>
        <v>3.8714975999999997</v>
      </c>
      <c r="K882" s="20">
        <f>+Indicateur[[#This Row],[% rep S2]]*Indicateur[[#This Row],[Taux Segement 2]]*Indicateur[[#This Row],[Poids T]]*Indicateur[[#This Row],[Distance en KM]]</f>
        <v>3.8053595159999998</v>
      </c>
      <c r="L882" s="20">
        <f>+Indicateur[[#This Row],[Bilan CO2 S2]]+Indicateur[[#This Row],[Bilan CO2 S1]]</f>
        <v>7.676857115999999</v>
      </c>
      <c r="M882" s="21">
        <v>160</v>
      </c>
      <c r="N882" s="5" t="s">
        <v>179</v>
      </c>
      <c r="O882" s="2" t="s">
        <v>180</v>
      </c>
      <c r="P882" s="2" t="s">
        <v>181</v>
      </c>
      <c r="Q882" s="2" t="s">
        <v>10</v>
      </c>
      <c r="R882" s="2" t="s">
        <v>11</v>
      </c>
      <c r="S882" s="2">
        <v>12</v>
      </c>
      <c r="T882" s="2" t="s">
        <v>12</v>
      </c>
      <c r="U882" s="6">
        <v>537.70799999999997</v>
      </c>
      <c r="V882" s="30">
        <f>(VLOOKUP(E882,Table1[#All],4,FALSE)*VLOOKUP(E882,Table1[[#All],[Type TRANSPORT]:[% répartition segment 1]],2,FALSE)+VLOOKUP(E882,Tableau2[#All],4,FALSE)*VLOOKUP(E882,Tableau2[[#All],[Type TRANSPORT]:[% répartition segment 2]],2,FALSE))*U882*C882/1000</f>
        <v>7.6768571159999999</v>
      </c>
    </row>
    <row r="883" spans="1:22" x14ac:dyDescent="0.3">
      <c r="A883" s="2">
        <v>1497147</v>
      </c>
      <c r="B883" s="12">
        <f>+VLOOKUP(Indicateur[[#This Row],[Numero OT]],[1]Raw_data!$D:$E,2,FALSE)</f>
        <v>44677</v>
      </c>
      <c r="C883" s="2">
        <v>150</v>
      </c>
      <c r="D883" s="2">
        <f t="shared" si="13"/>
        <v>0.15</v>
      </c>
      <c r="E883" s="2" t="s">
        <v>6</v>
      </c>
      <c r="F883" s="3">
        <f>+VLOOKUP(E883,Table1[#All],4,FALSE)</f>
        <v>0.16</v>
      </c>
      <c r="G883" s="3">
        <f>+VLOOKUP(E883,Tableau2[#All],4,FALSE)</f>
        <v>6.7400000000000002E-2</v>
      </c>
      <c r="H883" s="4">
        <f>VLOOKUP(E883,Table1[[#All],[Type TRANSPORT]:[% répartition segment 1]],2,FALSE)</f>
        <v>0.3</v>
      </c>
      <c r="I883" s="4">
        <f>VLOOKUP(E883,Tableau2[[#All],[Type TRANSPORT]:[% répartition segment 2]],2,FALSE)</f>
        <v>0.7</v>
      </c>
      <c r="J883" s="20">
        <f>Indicateur[[#This Row],[% rep S1]]*Indicateur[[#This Row],[Taux segement 1]]*Indicateur[[#This Row],[Poids T]]*Indicateur[[#This Row],[Distance en KM]]</f>
        <v>1.8579095999999999</v>
      </c>
      <c r="K883" s="20">
        <f>+Indicateur[[#This Row],[% rep S2]]*Indicateur[[#This Row],[Taux Segement 2]]*Indicateur[[#This Row],[Poids T]]*Indicateur[[#This Row],[Distance en KM]]</f>
        <v>1.826170311</v>
      </c>
      <c r="L883" s="20">
        <f>+Indicateur[[#This Row],[Bilan CO2 S2]]+Indicateur[[#This Row],[Bilan CO2 S1]]</f>
        <v>3.684079911</v>
      </c>
      <c r="M883" s="21">
        <v>131</v>
      </c>
      <c r="N883" s="5" t="s">
        <v>191</v>
      </c>
      <c r="O883" s="2" t="s">
        <v>192</v>
      </c>
      <c r="P883" s="2" t="s">
        <v>193</v>
      </c>
      <c r="Q883" s="2" t="s">
        <v>10</v>
      </c>
      <c r="R883" s="2" t="s">
        <v>11</v>
      </c>
      <c r="S883" s="2">
        <v>12</v>
      </c>
      <c r="T883" s="2" t="s">
        <v>12</v>
      </c>
      <c r="U883" s="6">
        <v>258.04300000000001</v>
      </c>
      <c r="V883" s="30">
        <f>(VLOOKUP(E883,Table1[#All],4,FALSE)*VLOOKUP(E883,Table1[[#All],[Type TRANSPORT]:[% répartition segment 1]],2,FALSE)+VLOOKUP(E883,Tableau2[#All],4,FALSE)*VLOOKUP(E883,Tableau2[[#All],[Type TRANSPORT]:[% répartition segment 2]],2,FALSE))*U883*C883/1000</f>
        <v>3.684079911</v>
      </c>
    </row>
    <row r="884" spans="1:22" x14ac:dyDescent="0.3">
      <c r="A884" s="2">
        <v>1497611</v>
      </c>
      <c r="B884" s="12">
        <f>+VLOOKUP(Indicateur[[#This Row],[Numero OT]],[1]Raw_data!$D:$E,2,FALSE)</f>
        <v>44678</v>
      </c>
      <c r="C884" s="2">
        <v>150</v>
      </c>
      <c r="D884" s="2">
        <f t="shared" si="13"/>
        <v>0.15</v>
      </c>
      <c r="E884" s="2" t="s">
        <v>19</v>
      </c>
      <c r="F884" s="3">
        <f>+VLOOKUP(E884,Table1[#All],4,FALSE)</f>
        <v>0.16</v>
      </c>
      <c r="G884" s="3">
        <f>+VLOOKUP(E884,Tableau2[#All],4,FALSE)</f>
        <v>6.7400000000000002E-2</v>
      </c>
      <c r="H884" s="4">
        <f>VLOOKUP(E884,Table1[[#All],[Type TRANSPORT]:[% répartition segment 1]],2,FALSE)</f>
        <v>0.3</v>
      </c>
      <c r="I884" s="4">
        <f>VLOOKUP(E884,Tableau2[[#All],[Type TRANSPORT]:[% répartition segment 2]],2,FALSE)</f>
        <v>0.7</v>
      </c>
      <c r="J884" s="20">
        <f>Indicateur[[#This Row],[% rep S1]]*Indicateur[[#This Row],[Taux segement 1]]*Indicateur[[#This Row],[Poids T]]*Indicateur[[#This Row],[Distance en KM]]</f>
        <v>2.0026439999999996</v>
      </c>
      <c r="K884" s="20">
        <f>+Indicateur[[#This Row],[% rep S2]]*Indicateur[[#This Row],[Taux Segement 2]]*Indicateur[[#This Row],[Poids T]]*Indicateur[[#This Row],[Distance en KM]]</f>
        <v>1.9684321649999998</v>
      </c>
      <c r="L884" s="20">
        <f>+Indicateur[[#This Row],[Bilan CO2 S2]]+Indicateur[[#This Row],[Bilan CO2 S1]]</f>
        <v>3.9710761649999995</v>
      </c>
      <c r="M884" s="21">
        <v>158</v>
      </c>
      <c r="N884" s="5" t="s">
        <v>23</v>
      </c>
      <c r="O884" s="2" t="s">
        <v>24</v>
      </c>
      <c r="P884" s="2" t="s">
        <v>25</v>
      </c>
      <c r="Q884" s="2" t="s">
        <v>10</v>
      </c>
      <c r="R884" s="2" t="s">
        <v>11</v>
      </c>
      <c r="S884" s="2">
        <v>12</v>
      </c>
      <c r="T884" s="2" t="s">
        <v>12</v>
      </c>
      <c r="U884" s="6">
        <v>278.14499999999998</v>
      </c>
      <c r="V884" s="30">
        <f>(VLOOKUP(E884,Table1[#All],4,FALSE)*VLOOKUP(E884,Table1[[#All],[Type TRANSPORT]:[% répartition segment 1]],2,FALSE)+VLOOKUP(E884,Tableau2[#All],4,FALSE)*VLOOKUP(E884,Tableau2[[#All],[Type TRANSPORT]:[% répartition segment 2]],2,FALSE))*U884*C884/1000</f>
        <v>3.9710761649999995</v>
      </c>
    </row>
    <row r="885" spans="1:22" x14ac:dyDescent="0.3">
      <c r="A885" s="2">
        <v>1497680</v>
      </c>
      <c r="B885" s="12">
        <f>+VLOOKUP(Indicateur[[#This Row],[Numero OT]],[1]Raw_data!$D:$E,2,FALSE)</f>
        <v>44678</v>
      </c>
      <c r="C885" s="2">
        <v>150</v>
      </c>
      <c r="D885" s="2">
        <f t="shared" si="13"/>
        <v>0.15</v>
      </c>
      <c r="E885" s="2" t="s">
        <v>6</v>
      </c>
      <c r="F885" s="3">
        <f>+VLOOKUP(E885,Table1[#All],4,FALSE)</f>
        <v>0.16</v>
      </c>
      <c r="G885" s="3">
        <f>+VLOOKUP(E885,Tableau2[#All],4,FALSE)</f>
        <v>6.7400000000000002E-2</v>
      </c>
      <c r="H885" s="4">
        <f>VLOOKUP(E885,Table1[[#All],[Type TRANSPORT]:[% répartition segment 1]],2,FALSE)</f>
        <v>0.3</v>
      </c>
      <c r="I885" s="4">
        <f>VLOOKUP(E885,Tableau2[[#All],[Type TRANSPORT]:[% répartition segment 2]],2,FALSE)</f>
        <v>0.7</v>
      </c>
      <c r="J885" s="20">
        <f>Indicateur[[#This Row],[% rep S1]]*Indicateur[[#This Row],[Taux segement 1]]*Indicateur[[#This Row],[Poids T]]*Indicateur[[#This Row],[Distance en KM]]</f>
        <v>5.1263063999999998</v>
      </c>
      <c r="K885" s="20">
        <f>+Indicateur[[#This Row],[% rep S2]]*Indicateur[[#This Row],[Taux Segement 2]]*Indicateur[[#This Row],[Poids T]]*Indicateur[[#This Row],[Distance en KM]]</f>
        <v>5.0387319989999995</v>
      </c>
      <c r="L885" s="20">
        <f>+Indicateur[[#This Row],[Bilan CO2 S2]]+Indicateur[[#This Row],[Bilan CO2 S1]]</f>
        <v>10.165038399</v>
      </c>
      <c r="M885" s="21">
        <v>220</v>
      </c>
      <c r="N885" s="5" t="s">
        <v>38</v>
      </c>
      <c r="O885" s="2" t="s">
        <v>39</v>
      </c>
      <c r="P885" s="2" t="s">
        <v>40</v>
      </c>
      <c r="Q885" s="2" t="s">
        <v>10</v>
      </c>
      <c r="R885" s="2" t="s">
        <v>11</v>
      </c>
      <c r="S885" s="2">
        <v>12</v>
      </c>
      <c r="T885" s="2" t="s">
        <v>12</v>
      </c>
      <c r="U885" s="6">
        <v>711.98699999999997</v>
      </c>
      <c r="V885" s="30">
        <f>(VLOOKUP(E885,Table1[#All],4,FALSE)*VLOOKUP(E885,Table1[[#All],[Type TRANSPORT]:[% répartition segment 1]],2,FALSE)+VLOOKUP(E885,Tableau2[#All],4,FALSE)*VLOOKUP(E885,Tableau2[[#All],[Type TRANSPORT]:[% répartition segment 2]],2,FALSE))*U885*C885/1000</f>
        <v>10.165038398999998</v>
      </c>
    </row>
    <row r="886" spans="1:22" x14ac:dyDescent="0.3">
      <c r="A886" s="2">
        <v>1498347</v>
      </c>
      <c r="B886" s="12">
        <f>+VLOOKUP(Indicateur[[#This Row],[Numero OT]],[1]Raw_data!$D:$E,2,FALSE)</f>
        <v>44678</v>
      </c>
      <c r="C886" s="2">
        <v>150</v>
      </c>
      <c r="D886" s="2">
        <f t="shared" si="13"/>
        <v>0.15</v>
      </c>
      <c r="E886" s="2" t="s">
        <v>6</v>
      </c>
      <c r="F886" s="3">
        <f>+VLOOKUP(E886,Table1[#All],4,FALSE)</f>
        <v>0.16</v>
      </c>
      <c r="G886" s="3">
        <f>+VLOOKUP(E886,Tableau2[#All],4,FALSE)</f>
        <v>6.7400000000000002E-2</v>
      </c>
      <c r="H886" s="4">
        <f>VLOOKUP(E886,Table1[[#All],[Type TRANSPORT]:[% répartition segment 1]],2,FALSE)</f>
        <v>0.3</v>
      </c>
      <c r="I886" s="4">
        <f>VLOOKUP(E886,Tableau2[[#All],[Type TRANSPORT]:[% répartition segment 2]],2,FALSE)</f>
        <v>0.7</v>
      </c>
      <c r="J886" s="20">
        <f>Indicateur[[#This Row],[% rep S1]]*Indicateur[[#This Row],[Taux segement 1]]*Indicateur[[#This Row],[Poids T]]*Indicateur[[#This Row],[Distance en KM]]</f>
        <v>1.9177416</v>
      </c>
      <c r="K886" s="20">
        <f>+Indicateur[[#This Row],[% rep S2]]*Indicateur[[#This Row],[Taux Segement 2]]*Indicateur[[#This Row],[Poids T]]*Indicateur[[#This Row],[Distance en KM]]</f>
        <v>1.884980181</v>
      </c>
      <c r="L886" s="20">
        <f>+Indicateur[[#This Row],[Bilan CO2 S2]]+Indicateur[[#This Row],[Bilan CO2 S1]]</f>
        <v>3.8027217809999998</v>
      </c>
      <c r="M886" s="21">
        <v>158</v>
      </c>
      <c r="N886" s="5" t="s">
        <v>78</v>
      </c>
      <c r="O886" s="2" t="s">
        <v>27</v>
      </c>
      <c r="P886" s="2" t="s">
        <v>79</v>
      </c>
      <c r="Q886" s="2" t="s">
        <v>10</v>
      </c>
      <c r="R886" s="2" t="s">
        <v>11</v>
      </c>
      <c r="S886" s="2">
        <v>12</v>
      </c>
      <c r="T886" s="2" t="s">
        <v>12</v>
      </c>
      <c r="U886" s="6">
        <v>266.35300000000001</v>
      </c>
      <c r="V886" s="30">
        <f>(VLOOKUP(E886,Table1[#All],4,FALSE)*VLOOKUP(E886,Table1[[#All],[Type TRANSPORT]:[% répartition segment 1]],2,FALSE)+VLOOKUP(E886,Tableau2[#All],4,FALSE)*VLOOKUP(E886,Tableau2[[#All],[Type TRANSPORT]:[% répartition segment 2]],2,FALSE))*U886*C886/1000</f>
        <v>3.8027217810000002</v>
      </c>
    </row>
    <row r="887" spans="1:22" x14ac:dyDescent="0.3">
      <c r="A887" s="2">
        <v>1498519</v>
      </c>
      <c r="B887" s="12">
        <f>+VLOOKUP(Indicateur[[#This Row],[Numero OT]],[1]Raw_data!$D:$E,2,FALSE)</f>
        <v>44678</v>
      </c>
      <c r="C887" s="2">
        <v>163</v>
      </c>
      <c r="D887" s="2">
        <f t="shared" si="13"/>
        <v>0.16300000000000001</v>
      </c>
      <c r="E887" s="2" t="s">
        <v>6</v>
      </c>
      <c r="F887" s="3">
        <f>+VLOOKUP(E887,Table1[#All],4,FALSE)</f>
        <v>0.16</v>
      </c>
      <c r="G887" s="3">
        <f>+VLOOKUP(E887,Tableau2[#All],4,FALSE)</f>
        <v>6.7400000000000002E-2</v>
      </c>
      <c r="H887" s="4">
        <f>VLOOKUP(E887,Table1[[#All],[Type TRANSPORT]:[% répartition segment 1]],2,FALSE)</f>
        <v>0.3</v>
      </c>
      <c r="I887" s="4">
        <f>VLOOKUP(E887,Tableau2[[#All],[Type TRANSPORT]:[% répartition segment 2]],2,FALSE)</f>
        <v>0.7</v>
      </c>
      <c r="J887" s="20">
        <f>Indicateur[[#This Row],[% rep S1]]*Indicateur[[#This Row],[Taux segement 1]]*Indicateur[[#This Row],[Poids T]]*Indicateur[[#This Row],[Distance en KM]]</f>
        <v>2.0776240800000005</v>
      </c>
      <c r="K887" s="20">
        <f>+Indicateur[[#This Row],[% rep S2]]*Indicateur[[#This Row],[Taux Segement 2]]*Indicateur[[#This Row],[Poids T]]*Indicateur[[#This Row],[Distance en KM]]</f>
        <v>2.0421313353000001</v>
      </c>
      <c r="L887" s="20">
        <f>+Indicateur[[#This Row],[Bilan CO2 S2]]+Indicateur[[#This Row],[Bilan CO2 S1]]</f>
        <v>4.1197554153000002</v>
      </c>
      <c r="M887" s="21">
        <v>100</v>
      </c>
      <c r="N887" s="5" t="s">
        <v>214</v>
      </c>
      <c r="O887" s="2" t="s">
        <v>11</v>
      </c>
      <c r="P887" s="2" t="s">
        <v>215</v>
      </c>
      <c r="Q887" s="2" t="s">
        <v>224</v>
      </c>
      <c r="R887" s="2" t="s">
        <v>111</v>
      </c>
      <c r="S887" s="2">
        <v>14</v>
      </c>
      <c r="T887" s="2" t="s">
        <v>225</v>
      </c>
      <c r="U887" s="6">
        <v>265.54500000000002</v>
      </c>
      <c r="V887" s="30">
        <f>(VLOOKUP(E887,Table1[#All],4,FALSE)*VLOOKUP(E887,Table1[[#All],[Type TRANSPORT]:[% répartition segment 1]],2,FALSE)+VLOOKUP(E887,Tableau2[#All],4,FALSE)*VLOOKUP(E887,Tableau2[[#All],[Type TRANSPORT]:[% répartition segment 2]],2,FALSE))*U887*C887/1000</f>
        <v>4.1197554153000002</v>
      </c>
    </row>
    <row r="888" spans="1:22" x14ac:dyDescent="0.3">
      <c r="A888" s="2">
        <v>1498423</v>
      </c>
      <c r="B888" s="12">
        <f>+VLOOKUP(Indicateur[[#This Row],[Numero OT]],[1]Raw_data!$D:$E,2,FALSE)</f>
        <v>44678</v>
      </c>
      <c r="C888" s="2">
        <v>120</v>
      </c>
      <c r="D888" s="2">
        <f t="shared" si="13"/>
        <v>0.12</v>
      </c>
      <c r="E888" s="2" t="s">
        <v>6</v>
      </c>
      <c r="F888" s="3">
        <f>+VLOOKUP(E888,Table1[#All],4,FALSE)</f>
        <v>0.16</v>
      </c>
      <c r="G888" s="3">
        <f>+VLOOKUP(E888,Tableau2[#All],4,FALSE)</f>
        <v>6.7400000000000002E-2</v>
      </c>
      <c r="H888" s="4">
        <f>VLOOKUP(E888,Table1[[#All],[Type TRANSPORT]:[% répartition segment 1]],2,FALSE)</f>
        <v>0.3</v>
      </c>
      <c r="I888" s="4">
        <f>VLOOKUP(E888,Tableau2[[#All],[Type TRANSPORT]:[% répartition segment 2]],2,FALSE)</f>
        <v>0.7</v>
      </c>
      <c r="J888" s="20">
        <f>Indicateur[[#This Row],[% rep S1]]*Indicateur[[#This Row],[Taux segement 1]]*Indicateur[[#This Row],[Poids T]]*Indicateur[[#This Row],[Distance en KM]]</f>
        <v>0.76887360000000005</v>
      </c>
      <c r="K888" s="20">
        <f>+Indicateur[[#This Row],[% rep S2]]*Indicateur[[#This Row],[Taux Segement 2]]*Indicateur[[#This Row],[Poids T]]*Indicateur[[#This Row],[Distance en KM]]</f>
        <v>0.75573867600000011</v>
      </c>
      <c r="L888" s="20">
        <f>+Indicateur[[#This Row],[Bilan CO2 S2]]+Indicateur[[#This Row],[Bilan CO2 S1]]</f>
        <v>1.524612276</v>
      </c>
      <c r="M888" s="21">
        <v>105</v>
      </c>
      <c r="N888" s="5" t="s">
        <v>214</v>
      </c>
      <c r="O888" s="2" t="s">
        <v>11</v>
      </c>
      <c r="P888" s="2" t="s">
        <v>215</v>
      </c>
      <c r="Q888" s="2" t="s">
        <v>226</v>
      </c>
      <c r="R888" s="2" t="s">
        <v>139</v>
      </c>
      <c r="S888" s="2">
        <v>13</v>
      </c>
      <c r="T888" s="2" t="s">
        <v>227</v>
      </c>
      <c r="U888" s="6">
        <v>133.48500000000001</v>
      </c>
      <c r="V888" s="30">
        <f>(VLOOKUP(E888,Table1[#All],4,FALSE)*VLOOKUP(E888,Table1[[#All],[Type TRANSPORT]:[% répartition segment 1]],2,FALSE)+VLOOKUP(E888,Tableau2[#All],4,FALSE)*VLOOKUP(E888,Tableau2[[#All],[Type TRANSPORT]:[% répartition segment 2]],2,FALSE))*U888*C888/1000</f>
        <v>1.5246122760000003</v>
      </c>
    </row>
    <row r="889" spans="1:22" x14ac:dyDescent="0.3">
      <c r="A889" s="2">
        <v>1498522</v>
      </c>
      <c r="B889" s="12">
        <f>+VLOOKUP(Indicateur[[#This Row],[Numero OT]],[1]Raw_data!$D:$E,2,FALSE)</f>
        <v>44678</v>
      </c>
      <c r="C889" s="2">
        <v>94</v>
      </c>
      <c r="D889" s="2">
        <f t="shared" si="13"/>
        <v>9.4E-2</v>
      </c>
      <c r="E889" s="2" t="s">
        <v>6</v>
      </c>
      <c r="F889" s="3">
        <f>+VLOOKUP(E889,Table1[#All],4,FALSE)</f>
        <v>0.16</v>
      </c>
      <c r="G889" s="3">
        <f>+VLOOKUP(E889,Tableau2[#All],4,FALSE)</f>
        <v>6.7400000000000002E-2</v>
      </c>
      <c r="H889" s="4">
        <f>VLOOKUP(E889,Table1[[#All],[Type TRANSPORT]:[% répartition segment 1]],2,FALSE)</f>
        <v>0.3</v>
      </c>
      <c r="I889" s="4">
        <f>VLOOKUP(E889,Tableau2[[#All],[Type TRANSPORT]:[% répartition segment 2]],2,FALSE)</f>
        <v>0.7</v>
      </c>
      <c r="J889" s="20">
        <f>Indicateur[[#This Row],[% rep S1]]*Indicateur[[#This Row],[Taux segement 1]]*Indicateur[[#This Row],[Poids T]]*Indicateur[[#This Row],[Distance en KM]]</f>
        <v>2.1441114240000001</v>
      </c>
      <c r="K889" s="20">
        <f>+Indicateur[[#This Row],[% rep S2]]*Indicateur[[#This Row],[Taux Segement 2]]*Indicateur[[#This Row],[Poids T]]*Indicateur[[#This Row],[Distance en KM]]</f>
        <v>2.1074828538400001</v>
      </c>
      <c r="L889" s="20">
        <f>+Indicateur[[#This Row],[Bilan CO2 S2]]+Indicateur[[#This Row],[Bilan CO2 S1]]</f>
        <v>4.2515942778400007</v>
      </c>
      <c r="M889" s="21">
        <v>137</v>
      </c>
      <c r="N889" s="5" t="s">
        <v>214</v>
      </c>
      <c r="O889" s="2" t="s">
        <v>11</v>
      </c>
      <c r="P889" s="2" t="s">
        <v>215</v>
      </c>
      <c r="Q889" s="2" t="s">
        <v>377</v>
      </c>
      <c r="R889" s="2" t="s">
        <v>378</v>
      </c>
      <c r="S889" s="2">
        <v>10</v>
      </c>
      <c r="T889" s="2" t="s">
        <v>379</v>
      </c>
      <c r="U889" s="6">
        <v>475.202</v>
      </c>
      <c r="V889" s="30">
        <f>(VLOOKUP(E889,Table1[#All],4,FALSE)*VLOOKUP(E889,Table1[[#All],[Type TRANSPORT]:[% répartition segment 1]],2,FALSE)+VLOOKUP(E889,Tableau2[#All],4,FALSE)*VLOOKUP(E889,Tableau2[[#All],[Type TRANSPORT]:[% répartition segment 2]],2,FALSE))*U889*C889/1000</f>
        <v>4.2515942778400007</v>
      </c>
    </row>
    <row r="890" spans="1:22" x14ac:dyDescent="0.3">
      <c r="A890" s="2">
        <v>1498520</v>
      </c>
      <c r="B890" s="12">
        <f>+VLOOKUP(Indicateur[[#This Row],[Numero OT]],[1]Raw_data!$D:$E,2,FALSE)</f>
        <v>44678</v>
      </c>
      <c r="C890" s="2">
        <v>137</v>
      </c>
      <c r="D890" s="2">
        <f t="shared" si="13"/>
        <v>0.13700000000000001</v>
      </c>
      <c r="E890" s="2" t="s">
        <v>6</v>
      </c>
      <c r="F890" s="3">
        <f>+VLOOKUP(E890,Table1[#All],4,FALSE)</f>
        <v>0.16</v>
      </c>
      <c r="G890" s="3">
        <f>+VLOOKUP(E890,Tableau2[#All],4,FALSE)</f>
        <v>6.7400000000000002E-2</v>
      </c>
      <c r="H890" s="4">
        <f>VLOOKUP(E890,Table1[[#All],[Type TRANSPORT]:[% répartition segment 1]],2,FALSE)</f>
        <v>0.3</v>
      </c>
      <c r="I890" s="4">
        <f>VLOOKUP(E890,Tableau2[[#All],[Type TRANSPORT]:[% répartition segment 2]],2,FALSE)</f>
        <v>0.7</v>
      </c>
      <c r="J890" s="20">
        <f>Indicateur[[#This Row],[% rep S1]]*Indicateur[[#This Row],[Taux segement 1]]*Indicateur[[#This Row],[Poids T]]*Indicateur[[#This Row],[Distance en KM]]</f>
        <v>3.7835410560000002</v>
      </c>
      <c r="K890" s="20">
        <f>+Indicateur[[#This Row],[% rep S2]]*Indicateur[[#This Row],[Taux Segement 2]]*Indicateur[[#This Row],[Poids T]]*Indicateur[[#This Row],[Distance en KM]]</f>
        <v>3.7189055629600003</v>
      </c>
      <c r="L890" s="20">
        <f>+Indicateur[[#This Row],[Bilan CO2 S2]]+Indicateur[[#This Row],[Bilan CO2 S1]]</f>
        <v>7.5024466189600005</v>
      </c>
      <c r="M890" s="21">
        <v>155</v>
      </c>
      <c r="N890" s="5" t="s">
        <v>214</v>
      </c>
      <c r="O890" s="2" t="s">
        <v>11</v>
      </c>
      <c r="P890" s="2" t="s">
        <v>215</v>
      </c>
      <c r="Q890" s="2" t="s">
        <v>333</v>
      </c>
      <c r="R890" s="2" t="s">
        <v>42</v>
      </c>
      <c r="S890" s="2">
        <v>11</v>
      </c>
      <c r="T890" s="2" t="s">
        <v>334</v>
      </c>
      <c r="U890" s="6">
        <v>575.35599999999999</v>
      </c>
      <c r="V890" s="30">
        <f>(VLOOKUP(E890,Table1[#All],4,FALSE)*VLOOKUP(E890,Table1[[#All],[Type TRANSPORT]:[% répartition segment 1]],2,FALSE)+VLOOKUP(E890,Tableau2[#All],4,FALSE)*VLOOKUP(E890,Tableau2[[#All],[Type TRANSPORT]:[% répartition segment 2]],2,FALSE))*U890*C890/1000</f>
        <v>7.5024466189599996</v>
      </c>
    </row>
    <row r="891" spans="1:22" x14ac:dyDescent="0.3">
      <c r="A891" s="2">
        <v>1498518</v>
      </c>
      <c r="B891" s="12">
        <f>+VLOOKUP(Indicateur[[#This Row],[Numero OT]],[1]Raw_data!$D:$E,2,FALSE)</f>
        <v>44678</v>
      </c>
      <c r="C891" s="2">
        <v>50</v>
      </c>
      <c r="D891" s="2">
        <f t="shared" si="13"/>
        <v>0.05</v>
      </c>
      <c r="E891" s="2" t="s">
        <v>6</v>
      </c>
      <c r="F891" s="3">
        <f>+VLOOKUP(E891,Table1[#All],4,FALSE)</f>
        <v>0.16</v>
      </c>
      <c r="G891" s="3">
        <f>+VLOOKUP(E891,Tableau2[#All],4,FALSE)</f>
        <v>6.7400000000000002E-2</v>
      </c>
      <c r="H891" s="4">
        <f>VLOOKUP(E891,Table1[[#All],[Type TRANSPORT]:[% répartition segment 1]],2,FALSE)</f>
        <v>0.3</v>
      </c>
      <c r="I891" s="4">
        <f>VLOOKUP(E891,Tableau2[[#All],[Type TRANSPORT]:[% répartition segment 2]],2,FALSE)</f>
        <v>0.7</v>
      </c>
      <c r="J891" s="20">
        <f>Indicateur[[#This Row],[% rep S1]]*Indicateur[[#This Row],[Taux segement 1]]*Indicateur[[#This Row],[Poids T]]*Indicateur[[#This Row],[Distance en KM]]</f>
        <v>1.7473464000000003</v>
      </c>
      <c r="K891" s="20">
        <f>+Indicateur[[#This Row],[% rep S2]]*Indicateur[[#This Row],[Taux Segement 2]]*Indicateur[[#This Row],[Poids T]]*Indicateur[[#This Row],[Distance en KM]]</f>
        <v>1.717495899</v>
      </c>
      <c r="L891" s="20">
        <f>+Indicateur[[#This Row],[Bilan CO2 S2]]+Indicateur[[#This Row],[Bilan CO2 S1]]</f>
        <v>3.4648422990000003</v>
      </c>
      <c r="M891" s="21">
        <v>159</v>
      </c>
      <c r="N891" s="5" t="s">
        <v>214</v>
      </c>
      <c r="O891" s="2" t="s">
        <v>11</v>
      </c>
      <c r="P891" s="2" t="s">
        <v>215</v>
      </c>
      <c r="Q891" s="2" t="s">
        <v>353</v>
      </c>
      <c r="R891" s="2" t="s">
        <v>354</v>
      </c>
      <c r="S891" s="2">
        <v>20</v>
      </c>
      <c r="T891" s="2" t="s">
        <v>355</v>
      </c>
      <c r="U891" s="6">
        <v>728.06100000000004</v>
      </c>
      <c r="V891" s="30">
        <f>(VLOOKUP(E891,Table1[#All],4,FALSE)*VLOOKUP(E891,Table1[[#All],[Type TRANSPORT]:[% répartition segment 1]],2,FALSE)+VLOOKUP(E891,Tableau2[#All],4,FALSE)*VLOOKUP(E891,Tableau2[[#All],[Type TRANSPORT]:[% répartition segment 2]],2,FALSE))*U891*C891/1000</f>
        <v>3.4648422989999998</v>
      </c>
    </row>
    <row r="892" spans="1:22" x14ac:dyDescent="0.3">
      <c r="A892" s="2">
        <v>1498567</v>
      </c>
      <c r="B892" s="12">
        <f>+VLOOKUP(Indicateur[[#This Row],[Numero OT]],[1]Raw_data!$D:$E,2,FALSE)</f>
        <v>44678</v>
      </c>
      <c r="C892" s="2">
        <v>318</v>
      </c>
      <c r="D892" s="2">
        <f t="shared" si="13"/>
        <v>0.318</v>
      </c>
      <c r="E892" s="2" t="s">
        <v>6</v>
      </c>
      <c r="F892" s="3">
        <f>+VLOOKUP(E892,Table1[#All],4,FALSE)</f>
        <v>0.16</v>
      </c>
      <c r="G892" s="3">
        <f>+VLOOKUP(E892,Tableau2[#All],4,FALSE)</f>
        <v>6.7400000000000002E-2</v>
      </c>
      <c r="H892" s="4">
        <f>VLOOKUP(E892,Table1[[#All],[Type TRANSPORT]:[% répartition segment 1]],2,FALSE)</f>
        <v>0.3</v>
      </c>
      <c r="I892" s="4">
        <f>VLOOKUP(E892,Tableau2[[#All],[Type TRANSPORT]:[% répartition segment 2]],2,FALSE)</f>
        <v>0.7</v>
      </c>
      <c r="J892" s="20">
        <f>Indicateur[[#This Row],[% rep S1]]*Indicateur[[#This Row],[Taux segement 1]]*Indicateur[[#This Row],[Poids T]]*Indicateur[[#This Row],[Distance en KM]]</f>
        <v>2.6520589440000002</v>
      </c>
      <c r="K892" s="20">
        <f>+Indicateur[[#This Row],[% rep S2]]*Indicateur[[#This Row],[Taux Segement 2]]*Indicateur[[#This Row],[Poids T]]*Indicateur[[#This Row],[Distance en KM]]</f>
        <v>2.60675293704</v>
      </c>
      <c r="L892" s="20">
        <f>+Indicateur[[#This Row],[Bilan CO2 S2]]+Indicateur[[#This Row],[Bilan CO2 S1]]</f>
        <v>5.2588118810399997</v>
      </c>
      <c r="M892" s="21">
        <v>240</v>
      </c>
      <c r="N892" s="5" t="s">
        <v>214</v>
      </c>
      <c r="O892" s="2" t="s">
        <v>11</v>
      </c>
      <c r="P892" s="2" t="s">
        <v>215</v>
      </c>
      <c r="Q892" s="2" t="s">
        <v>331</v>
      </c>
      <c r="R892" s="2" t="s">
        <v>183</v>
      </c>
      <c r="S892" s="2">
        <v>13</v>
      </c>
      <c r="T892" s="2" t="s">
        <v>332</v>
      </c>
      <c r="U892" s="6">
        <v>173.74600000000001</v>
      </c>
      <c r="V892" s="30">
        <f>(VLOOKUP(E892,Table1[#All],4,FALSE)*VLOOKUP(E892,Table1[[#All],[Type TRANSPORT]:[% répartition segment 1]],2,FALSE)+VLOOKUP(E892,Tableau2[#All],4,FALSE)*VLOOKUP(E892,Tableau2[[#All],[Type TRANSPORT]:[% répartition segment 2]],2,FALSE))*U892*C892/1000</f>
        <v>5.2588118810399997</v>
      </c>
    </row>
    <row r="893" spans="1:22" x14ac:dyDescent="0.3">
      <c r="A893" s="2">
        <v>1498521</v>
      </c>
      <c r="B893" s="12">
        <f>+VLOOKUP(Indicateur[[#This Row],[Numero OT]],[1]Raw_data!$D:$E,2,FALSE)</f>
        <v>44678</v>
      </c>
      <c r="C893" s="2">
        <v>117</v>
      </c>
      <c r="D893" s="2">
        <f t="shared" si="13"/>
        <v>0.11700000000000001</v>
      </c>
      <c r="E893" s="2" t="s">
        <v>13</v>
      </c>
      <c r="F893" s="3">
        <f>+VLOOKUP(E893,Table1[#All],4,FALSE)</f>
        <v>0.24099999999999999</v>
      </c>
      <c r="G893" s="3">
        <v>0.24099999999999999</v>
      </c>
      <c r="H893" s="4">
        <f>VLOOKUP(E893,Table1[[#All],[Type TRANSPORT]:[% répartition segment 1]],2,FALSE)</f>
        <v>1</v>
      </c>
      <c r="I893" s="4">
        <f>VLOOKUP(E893,Tableau2[[#All],[Type TRANSPORT]:[% répartition segment 2]],2,FALSE)</f>
        <v>0</v>
      </c>
      <c r="J893" s="20">
        <f>Indicateur[[#This Row],[% rep S1]]*Indicateur[[#This Row],[Taux segement 1]]*Indicateur[[#This Row],[Poids T]]*Indicateur[[#This Row],[Distance en KM]]</f>
        <v>0.96112294199999992</v>
      </c>
      <c r="K893" s="20">
        <f>+Indicateur[[#This Row],[% rep S2]]*Indicateur[[#This Row],[Taux Segement 2]]*Indicateur[[#This Row],[Poids T]]*Indicateur[[#This Row],[Distance en KM]]</f>
        <v>0</v>
      </c>
      <c r="L893" s="20">
        <f>+Indicateur[[#This Row],[Bilan CO2 S2]]+Indicateur[[#This Row],[Bilan CO2 S1]]</f>
        <v>0.96112294199999992</v>
      </c>
      <c r="M893" s="21">
        <v>80</v>
      </c>
      <c r="N893" s="5" t="s">
        <v>214</v>
      </c>
      <c r="O893" s="2" t="s">
        <v>11</v>
      </c>
      <c r="P893" s="2" t="s">
        <v>215</v>
      </c>
      <c r="Q893" s="2" t="s">
        <v>135</v>
      </c>
      <c r="R893" s="2" t="s">
        <v>136</v>
      </c>
      <c r="S893" s="2">
        <v>20</v>
      </c>
      <c r="T893" s="2" t="s">
        <v>137</v>
      </c>
      <c r="U893" s="6">
        <v>34.085999999999999</v>
      </c>
      <c r="V893" s="30">
        <f>(VLOOKUP(E893,Table1[#All],4,FALSE)*VLOOKUP(E893,Table1[[#All],[Type TRANSPORT]:[% répartition segment 1]],2,FALSE)+VLOOKUP(E893,Tableau2[#All],4,FALSE)*VLOOKUP(E893,Tableau2[[#All],[Type TRANSPORT]:[% répartition segment 2]],2,FALSE))*U893*C893/1000</f>
        <v>0.96112294199999981</v>
      </c>
    </row>
    <row r="894" spans="1:22" x14ac:dyDescent="0.3">
      <c r="A894" s="2">
        <v>1498236</v>
      </c>
      <c r="B894" s="12">
        <f>+VLOOKUP(Indicateur[[#This Row],[Numero OT]],[1]Raw_data!$D:$E,2,FALSE)</f>
        <v>44679</v>
      </c>
      <c r="C894" s="2">
        <v>300</v>
      </c>
      <c r="D894" s="2">
        <f t="shared" si="13"/>
        <v>0.3</v>
      </c>
      <c r="E894" s="2" t="s">
        <v>6</v>
      </c>
      <c r="F894" s="3">
        <f>+VLOOKUP(E894,Table1[#All],4,FALSE)</f>
        <v>0.16</v>
      </c>
      <c r="G894" s="3">
        <f>+VLOOKUP(E894,Tableau2[#All],4,FALSE)</f>
        <v>6.7400000000000002E-2</v>
      </c>
      <c r="H894" s="4">
        <f>VLOOKUP(E894,Table1[[#All],[Type TRANSPORT]:[% répartition segment 1]],2,FALSE)</f>
        <v>0.3</v>
      </c>
      <c r="I894" s="4">
        <f>VLOOKUP(E894,Tableau2[[#All],[Type TRANSPORT]:[% répartition segment 2]],2,FALSE)</f>
        <v>0.7</v>
      </c>
      <c r="J894" s="20">
        <f>Indicateur[[#This Row],[% rep S1]]*Indicateur[[#This Row],[Taux segement 1]]*Indicateur[[#This Row],[Poids T]]*Indicateur[[#This Row],[Distance en KM]]</f>
        <v>7.7979743999999993</v>
      </c>
      <c r="K894" s="20">
        <f>+Indicateur[[#This Row],[% rep S2]]*Indicateur[[#This Row],[Taux Segement 2]]*Indicateur[[#This Row],[Poids T]]*Indicateur[[#This Row],[Distance en KM]]</f>
        <v>7.6647590039999995</v>
      </c>
      <c r="L894" s="20">
        <f>+Indicateur[[#This Row],[Bilan CO2 S2]]+Indicateur[[#This Row],[Bilan CO2 S1]]</f>
        <v>15.462733403999998</v>
      </c>
      <c r="M894" s="21">
        <v>239</v>
      </c>
      <c r="N894" s="5" t="s">
        <v>35</v>
      </c>
      <c r="O894" s="2" t="s">
        <v>36</v>
      </c>
      <c r="P894" s="2" t="s">
        <v>37</v>
      </c>
      <c r="Q894" s="2" t="s">
        <v>10</v>
      </c>
      <c r="R894" s="2" t="s">
        <v>11</v>
      </c>
      <c r="S894" s="2">
        <v>12</v>
      </c>
      <c r="T894" s="2" t="s">
        <v>12</v>
      </c>
      <c r="U894" s="6">
        <v>541.52599999999995</v>
      </c>
      <c r="V894" s="30">
        <f>(VLOOKUP(E894,Table1[#All],4,FALSE)*VLOOKUP(E894,Table1[[#All],[Type TRANSPORT]:[% répartition segment 1]],2,FALSE)+VLOOKUP(E894,Tableau2[#All],4,FALSE)*VLOOKUP(E894,Tableau2[[#All],[Type TRANSPORT]:[% répartition segment 2]],2,FALSE))*U894*C894/1000</f>
        <v>15.462733403999998</v>
      </c>
    </row>
    <row r="895" spans="1:22" x14ac:dyDescent="0.3">
      <c r="A895" s="2">
        <v>1498232</v>
      </c>
      <c r="B895" s="12">
        <f>+VLOOKUP(Indicateur[[#This Row],[Numero OT]],[1]Raw_data!$D:$E,2,FALSE)</f>
        <v>44679</v>
      </c>
      <c r="C895" s="2">
        <v>800</v>
      </c>
      <c r="D895" s="2">
        <f t="shared" si="13"/>
        <v>0.8</v>
      </c>
      <c r="E895" s="2" t="s">
        <v>19</v>
      </c>
      <c r="F895" s="3">
        <f>+VLOOKUP(E895,Table1[#All],4,FALSE)</f>
        <v>0.16</v>
      </c>
      <c r="G895" s="3">
        <f>+VLOOKUP(E895,Tableau2[#All],4,FALSE)</f>
        <v>6.7400000000000002E-2</v>
      </c>
      <c r="H895" s="4">
        <f>VLOOKUP(E895,Table1[[#All],[Type TRANSPORT]:[% répartition segment 1]],2,FALSE)</f>
        <v>0.3</v>
      </c>
      <c r="I895" s="4">
        <f>VLOOKUP(E895,Tableau2[[#All],[Type TRANSPORT]:[% répartition segment 2]],2,FALSE)</f>
        <v>0.7</v>
      </c>
      <c r="J895" s="20">
        <f>Indicateur[[#This Row],[% rep S1]]*Indicateur[[#This Row],[Taux segement 1]]*Indicateur[[#This Row],[Poids T]]*Indicateur[[#This Row],[Distance en KM]]</f>
        <v>9.6106752000000011</v>
      </c>
      <c r="K895" s="20">
        <f>+Indicateur[[#This Row],[% rep S2]]*Indicateur[[#This Row],[Taux Segement 2]]*Indicateur[[#This Row],[Poids T]]*Indicateur[[#This Row],[Distance en KM]]</f>
        <v>9.4464928319999988</v>
      </c>
      <c r="L895" s="20">
        <f>+Indicateur[[#This Row],[Bilan CO2 S2]]+Indicateur[[#This Row],[Bilan CO2 S1]]</f>
        <v>19.057168032</v>
      </c>
      <c r="M895" s="21">
        <v>294</v>
      </c>
      <c r="N895" s="5" t="s">
        <v>125</v>
      </c>
      <c r="O895" s="2" t="s">
        <v>126</v>
      </c>
      <c r="P895" s="2" t="s">
        <v>127</v>
      </c>
      <c r="Q895" s="2" t="s">
        <v>10</v>
      </c>
      <c r="R895" s="2" t="s">
        <v>11</v>
      </c>
      <c r="S895" s="2">
        <v>12</v>
      </c>
      <c r="T895" s="2" t="s">
        <v>12</v>
      </c>
      <c r="U895" s="6">
        <v>250.27799999999999</v>
      </c>
      <c r="V895" s="30">
        <f>(VLOOKUP(E895,Table1[#All],4,FALSE)*VLOOKUP(E895,Table1[[#All],[Type TRANSPORT]:[% répartition segment 1]],2,FALSE)+VLOOKUP(E895,Tableau2[#All],4,FALSE)*VLOOKUP(E895,Tableau2[[#All],[Type TRANSPORT]:[% répartition segment 2]],2,FALSE))*U895*C895/1000</f>
        <v>19.057168031999996</v>
      </c>
    </row>
    <row r="896" spans="1:22" x14ac:dyDescent="0.3">
      <c r="A896" s="2">
        <v>1498993</v>
      </c>
      <c r="B896" s="12">
        <f>+VLOOKUP(Indicateur[[#This Row],[Numero OT]],[1]Raw_data!$D:$E,2,FALSE)</f>
        <v>44679</v>
      </c>
      <c r="C896" s="2">
        <v>150</v>
      </c>
      <c r="D896" s="2">
        <f t="shared" si="13"/>
        <v>0.15</v>
      </c>
      <c r="E896" s="2" t="s">
        <v>6</v>
      </c>
      <c r="F896" s="3">
        <f>+VLOOKUP(E896,Table1[#All],4,FALSE)</f>
        <v>0.16</v>
      </c>
      <c r="G896" s="3">
        <f>+VLOOKUP(E896,Tableau2[#All],4,FALSE)</f>
        <v>6.7400000000000002E-2</v>
      </c>
      <c r="H896" s="4">
        <f>VLOOKUP(E896,Table1[[#All],[Type TRANSPORT]:[% répartition segment 1]],2,FALSE)</f>
        <v>0.3</v>
      </c>
      <c r="I896" s="4">
        <f>VLOOKUP(E896,Tableau2[[#All],[Type TRANSPORT]:[% répartition segment 2]],2,FALSE)</f>
        <v>0.7</v>
      </c>
      <c r="J896" s="20">
        <f>Indicateur[[#This Row],[% rep S1]]*Indicateur[[#This Row],[Taux segement 1]]*Indicateur[[#This Row],[Poids T]]*Indicateur[[#This Row],[Distance en KM]]</f>
        <v>1.8579095999999999</v>
      </c>
      <c r="K896" s="20">
        <f>+Indicateur[[#This Row],[% rep S2]]*Indicateur[[#This Row],[Taux Segement 2]]*Indicateur[[#This Row],[Poids T]]*Indicateur[[#This Row],[Distance en KM]]</f>
        <v>1.826170311</v>
      </c>
      <c r="L896" s="20">
        <f>+Indicateur[[#This Row],[Bilan CO2 S2]]+Indicateur[[#This Row],[Bilan CO2 S1]]</f>
        <v>3.684079911</v>
      </c>
      <c r="M896" s="21">
        <v>200</v>
      </c>
      <c r="N896" s="5" t="s">
        <v>191</v>
      </c>
      <c r="O896" s="2" t="s">
        <v>192</v>
      </c>
      <c r="P896" s="2" t="s">
        <v>193</v>
      </c>
      <c r="Q896" s="2" t="s">
        <v>10</v>
      </c>
      <c r="R896" s="2" t="s">
        <v>11</v>
      </c>
      <c r="S896" s="2">
        <v>12</v>
      </c>
      <c r="T896" s="2" t="s">
        <v>12</v>
      </c>
      <c r="U896" s="6">
        <v>258.04300000000001</v>
      </c>
      <c r="V896" s="30">
        <f>(VLOOKUP(E896,Table1[#All],4,FALSE)*VLOOKUP(E896,Table1[[#All],[Type TRANSPORT]:[% répartition segment 1]],2,FALSE)+VLOOKUP(E896,Tableau2[#All],4,FALSE)*VLOOKUP(E896,Tableau2[[#All],[Type TRANSPORT]:[% répartition segment 2]],2,FALSE))*U896*C896/1000</f>
        <v>3.684079911</v>
      </c>
    </row>
    <row r="897" spans="1:22" x14ac:dyDescent="0.3">
      <c r="A897" s="2">
        <v>1499136</v>
      </c>
      <c r="B897" s="12">
        <f>+VLOOKUP(Indicateur[[#This Row],[Numero OT]],[1]Raw_data!$D:$E,2,FALSE)</f>
        <v>44679</v>
      </c>
      <c r="C897" s="2">
        <v>104</v>
      </c>
      <c r="D897" s="2">
        <f t="shared" si="13"/>
        <v>0.104</v>
      </c>
      <c r="E897" s="2" t="s">
        <v>19</v>
      </c>
      <c r="F897" s="3">
        <f>+VLOOKUP(E897,Table1[#All],4,FALSE)</f>
        <v>0.16</v>
      </c>
      <c r="G897" s="3">
        <f>+VLOOKUP(E897,Tableau2[#All],4,FALSE)</f>
        <v>6.7400000000000002E-2</v>
      </c>
      <c r="H897" s="4">
        <f>VLOOKUP(E897,Table1[[#All],[Type TRANSPORT]:[% répartition segment 1]],2,FALSE)</f>
        <v>0.3</v>
      </c>
      <c r="I897" s="4">
        <f>VLOOKUP(E897,Tableau2[[#All],[Type TRANSPORT]:[% répartition segment 2]],2,FALSE)</f>
        <v>0.7</v>
      </c>
      <c r="J897" s="20">
        <f>Indicateur[[#This Row],[% rep S1]]*Indicateur[[#This Row],[Taux segement 1]]*Indicateur[[#This Row],[Poids T]]*Indicateur[[#This Row],[Distance en KM]]</f>
        <v>0.27647692800000001</v>
      </c>
      <c r="K897" s="20">
        <f>+Indicateur[[#This Row],[% rep S2]]*Indicateur[[#This Row],[Taux Segement 2]]*Indicateur[[#This Row],[Poids T]]*Indicateur[[#This Row],[Distance en KM]]</f>
        <v>0.27175378047999998</v>
      </c>
      <c r="L897" s="20">
        <f>+Indicateur[[#This Row],[Bilan CO2 S2]]+Indicateur[[#This Row],[Bilan CO2 S1]]</f>
        <v>0.54823070848</v>
      </c>
      <c r="M897" s="21">
        <v>80</v>
      </c>
      <c r="N897" s="5" t="s">
        <v>214</v>
      </c>
      <c r="O897" s="2" t="s">
        <v>11</v>
      </c>
      <c r="P897" s="2" t="s">
        <v>215</v>
      </c>
      <c r="Q897" s="2" t="s">
        <v>380</v>
      </c>
      <c r="R897" s="2" t="s">
        <v>381</v>
      </c>
      <c r="S897" s="2">
        <v>20</v>
      </c>
      <c r="T897" s="2" t="s">
        <v>382</v>
      </c>
      <c r="U897" s="6">
        <v>55.384</v>
      </c>
      <c r="V897" s="30">
        <f>(VLOOKUP(E897,Table1[#All],4,FALSE)*VLOOKUP(E897,Table1[[#All],[Type TRANSPORT]:[% répartition segment 1]],2,FALSE)+VLOOKUP(E897,Tableau2[#All],4,FALSE)*VLOOKUP(E897,Tableau2[[#All],[Type TRANSPORT]:[% répartition segment 2]],2,FALSE))*U897*C897/1000</f>
        <v>0.54823070848</v>
      </c>
    </row>
    <row r="898" spans="1:22" x14ac:dyDescent="0.3">
      <c r="A898" s="2">
        <v>1499137</v>
      </c>
      <c r="B898" s="12">
        <f>+VLOOKUP(Indicateur[[#This Row],[Numero OT]],[1]Raw_data!$D:$E,2,FALSE)</f>
        <v>44679</v>
      </c>
      <c r="C898" s="2">
        <v>174</v>
      </c>
      <c r="D898" s="2">
        <f t="shared" ref="D898:D961" si="14">+C898/1000</f>
        <v>0.17399999999999999</v>
      </c>
      <c r="E898" s="2" t="s">
        <v>6</v>
      </c>
      <c r="F898" s="3">
        <f>+VLOOKUP(E898,Table1[#All],4,FALSE)</f>
        <v>0.16</v>
      </c>
      <c r="G898" s="3">
        <f>+VLOOKUP(E898,Tableau2[#All],4,FALSE)</f>
        <v>6.7400000000000002E-2</v>
      </c>
      <c r="H898" s="4">
        <f>VLOOKUP(E898,Table1[[#All],[Type TRANSPORT]:[% répartition segment 1]],2,FALSE)</f>
        <v>0.3</v>
      </c>
      <c r="I898" s="4">
        <f>VLOOKUP(E898,Tableau2[[#All],[Type TRANSPORT]:[% répartition segment 2]],2,FALSE)</f>
        <v>0.7</v>
      </c>
      <c r="J898" s="20">
        <f>Indicateur[[#This Row],[% rep S1]]*Indicateur[[#This Row],[Taux segement 1]]*Indicateur[[#This Row],[Poids T]]*Indicateur[[#This Row],[Distance en KM]]</f>
        <v>2.2178318400000001</v>
      </c>
      <c r="K898" s="20">
        <f>+Indicateur[[#This Row],[% rep S2]]*Indicateur[[#This Row],[Taux Segement 2]]*Indicateur[[#This Row],[Poids T]]*Indicateur[[#This Row],[Distance en KM]]</f>
        <v>2.1799438794000001</v>
      </c>
      <c r="L898" s="20">
        <f>+Indicateur[[#This Row],[Bilan CO2 S2]]+Indicateur[[#This Row],[Bilan CO2 S1]]</f>
        <v>4.3977757194000002</v>
      </c>
      <c r="M898" s="21">
        <v>100</v>
      </c>
      <c r="N898" s="5" t="s">
        <v>214</v>
      </c>
      <c r="O898" s="2" t="s">
        <v>11</v>
      </c>
      <c r="P898" s="2" t="s">
        <v>215</v>
      </c>
      <c r="Q898" s="2" t="s">
        <v>224</v>
      </c>
      <c r="R898" s="2" t="s">
        <v>111</v>
      </c>
      <c r="S898" s="2">
        <v>14</v>
      </c>
      <c r="T898" s="2" t="s">
        <v>225</v>
      </c>
      <c r="U898" s="6">
        <v>265.54500000000002</v>
      </c>
      <c r="V898" s="30">
        <f>(VLOOKUP(E898,Table1[#All],4,FALSE)*VLOOKUP(E898,Table1[[#All],[Type TRANSPORT]:[% répartition segment 1]],2,FALSE)+VLOOKUP(E898,Tableau2[#All],4,FALSE)*VLOOKUP(E898,Tableau2[[#All],[Type TRANSPORT]:[% répartition segment 2]],2,FALSE))*U898*C898/1000</f>
        <v>4.3977757194000002</v>
      </c>
    </row>
    <row r="899" spans="1:22" x14ac:dyDescent="0.3">
      <c r="A899" s="2">
        <v>1499138</v>
      </c>
      <c r="B899" s="12">
        <f>+VLOOKUP(Indicateur[[#This Row],[Numero OT]],[1]Raw_data!$D:$E,2,FALSE)</f>
        <v>44679</v>
      </c>
      <c r="C899" s="2">
        <v>100</v>
      </c>
      <c r="D899" s="2">
        <f t="shared" si="14"/>
        <v>0.1</v>
      </c>
      <c r="E899" s="2" t="s">
        <v>6</v>
      </c>
      <c r="F899" s="3">
        <f>+VLOOKUP(E899,Table1[#All],4,FALSE)</f>
        <v>0.16</v>
      </c>
      <c r="G899" s="3">
        <f>+VLOOKUP(E899,Tableau2[#All],4,FALSE)</f>
        <v>6.7400000000000002E-2</v>
      </c>
      <c r="H899" s="4">
        <f>VLOOKUP(E899,Table1[[#All],[Type TRANSPORT]:[% répartition segment 1]],2,FALSE)</f>
        <v>0.3</v>
      </c>
      <c r="I899" s="4">
        <f>VLOOKUP(E899,Tableau2[[#All],[Type TRANSPORT]:[% répartition segment 2]],2,FALSE)</f>
        <v>0.7</v>
      </c>
      <c r="J899" s="20">
        <f>Indicateur[[#This Row],[% rep S1]]*Indicateur[[#This Row],[Taux segement 1]]*Indicateur[[#This Row],[Poids T]]*Indicateur[[#This Row],[Distance en KM]]</f>
        <v>3.5541360000000006</v>
      </c>
      <c r="K899" s="20">
        <f>+Indicateur[[#This Row],[% rep S2]]*Indicateur[[#This Row],[Taux Segement 2]]*Indicateur[[#This Row],[Poids T]]*Indicateur[[#This Row],[Distance en KM]]</f>
        <v>3.4934195100000003</v>
      </c>
      <c r="L899" s="20">
        <f>+Indicateur[[#This Row],[Bilan CO2 S2]]+Indicateur[[#This Row],[Bilan CO2 S1]]</f>
        <v>7.0475555100000005</v>
      </c>
      <c r="M899" s="21">
        <v>159</v>
      </c>
      <c r="N899" s="5" t="s">
        <v>214</v>
      </c>
      <c r="O899" s="2" t="s">
        <v>11</v>
      </c>
      <c r="P899" s="2" t="s">
        <v>215</v>
      </c>
      <c r="Q899" s="2" t="s">
        <v>216</v>
      </c>
      <c r="R899" s="2" t="s">
        <v>8</v>
      </c>
      <c r="S899" s="2">
        <v>14</v>
      </c>
      <c r="T899" s="2" t="s">
        <v>217</v>
      </c>
      <c r="U899" s="6">
        <v>740.44500000000005</v>
      </c>
      <c r="V899" s="30">
        <f>(VLOOKUP(E899,Table1[#All],4,FALSE)*VLOOKUP(E899,Table1[[#All],[Type TRANSPORT]:[% répartition segment 1]],2,FALSE)+VLOOKUP(E899,Tableau2[#All],4,FALSE)*VLOOKUP(E899,Tableau2[[#All],[Type TRANSPORT]:[% répartition segment 2]],2,FALSE))*U899*C899/1000</f>
        <v>7.0475555100000014</v>
      </c>
    </row>
    <row r="900" spans="1:22" x14ac:dyDescent="0.3">
      <c r="A900" s="2">
        <v>1497612</v>
      </c>
      <c r="B900" s="12">
        <f>+VLOOKUP(Indicateur[[#This Row],[Numero OT]],[1]Raw_data!$D:$E,2,FALSE)</f>
        <v>44679</v>
      </c>
      <c r="C900" s="2">
        <v>1000</v>
      </c>
      <c r="D900" s="2">
        <f t="shared" si="14"/>
        <v>1</v>
      </c>
      <c r="E900" s="2" t="s">
        <v>47</v>
      </c>
      <c r="F900" s="3">
        <f>+VLOOKUP(E900,Table1[#All],4,FALSE)</f>
        <v>6.7400000000000002E-2</v>
      </c>
      <c r="G900" s="3">
        <v>6.7400000000000002E-2</v>
      </c>
      <c r="H900" s="4">
        <f>VLOOKUP(E900,Table1[[#All],[Type TRANSPORT]:[% répartition segment 1]],2,FALSE)</f>
        <v>1</v>
      </c>
      <c r="I900" s="4">
        <f>VLOOKUP(E900,Tableau2[[#All],[Type TRANSPORT]:[% répartition segment 2]],2,FALSE)</f>
        <v>0</v>
      </c>
      <c r="J900" s="20">
        <f>Indicateur[[#This Row],[% rep S1]]*Indicateur[[#This Row],[Taux segement 1]]*Indicateur[[#This Row],[Poids T]]*Indicateur[[#This Row],[Distance en KM]]</f>
        <v>3.6908914000000004</v>
      </c>
      <c r="K900" s="20">
        <f>+Indicateur[[#This Row],[% rep S2]]*Indicateur[[#This Row],[Taux Segement 2]]*Indicateur[[#This Row],[Poids T]]*Indicateur[[#This Row],[Distance en KM]]</f>
        <v>0</v>
      </c>
      <c r="L900" s="20">
        <f>+Indicateur[[#This Row],[Bilan CO2 S2]]+Indicateur[[#This Row],[Bilan CO2 S1]]</f>
        <v>3.6908914000000004</v>
      </c>
      <c r="M900" s="21">
        <v>220</v>
      </c>
      <c r="N900" s="5" t="s">
        <v>414</v>
      </c>
      <c r="O900" s="2" t="s">
        <v>93</v>
      </c>
      <c r="P900" s="2" t="s">
        <v>415</v>
      </c>
      <c r="Q900" s="2" t="s">
        <v>10</v>
      </c>
      <c r="R900" s="2" t="s">
        <v>11</v>
      </c>
      <c r="S900" s="2">
        <v>12</v>
      </c>
      <c r="T900" s="2" t="s">
        <v>12</v>
      </c>
      <c r="U900" s="6">
        <v>54.761000000000003</v>
      </c>
      <c r="V900" s="30">
        <f>(VLOOKUP(E900,Table1[#All],4,FALSE)*VLOOKUP(E900,Table1[[#All],[Type TRANSPORT]:[% répartition segment 1]],2,FALSE)+VLOOKUP(E900,Tableau2[#All],4,FALSE)*VLOOKUP(E900,Tableau2[[#All],[Type TRANSPORT]:[% répartition segment 2]],2,FALSE))*U900*C900/1000</f>
        <v>3.6908914000000004</v>
      </c>
    </row>
    <row r="901" spans="1:22" x14ac:dyDescent="0.3">
      <c r="A901" s="2">
        <v>1499052</v>
      </c>
      <c r="B901" s="12">
        <f>+VLOOKUP(Indicateur[[#This Row],[Numero OT]],[1]Raw_data!$D:$E,2,FALSE)</f>
        <v>44680</v>
      </c>
      <c r="C901" s="2">
        <v>150</v>
      </c>
      <c r="D901" s="2">
        <f t="shared" si="14"/>
        <v>0.15</v>
      </c>
      <c r="E901" s="2" t="s">
        <v>19</v>
      </c>
      <c r="F901" s="3">
        <f>+VLOOKUP(E901,Table1[#All],4,FALSE)</f>
        <v>0.16</v>
      </c>
      <c r="G901" s="3">
        <f>+VLOOKUP(E901,Tableau2[#All],4,FALSE)</f>
        <v>6.7400000000000002E-2</v>
      </c>
      <c r="H901" s="4">
        <f>VLOOKUP(E901,Table1[[#All],[Type TRANSPORT]:[% répartition segment 1]],2,FALSE)</f>
        <v>0.3</v>
      </c>
      <c r="I901" s="4">
        <f>VLOOKUP(E901,Tableau2[[#All],[Type TRANSPORT]:[% répartition segment 2]],2,FALSE)</f>
        <v>0.7</v>
      </c>
      <c r="J901" s="20">
        <f>Indicateur[[#This Row],[% rep S1]]*Indicateur[[#This Row],[Taux segement 1]]*Indicateur[[#This Row],[Poids T]]*Indicateur[[#This Row],[Distance en KM]]</f>
        <v>1.9215215999999999</v>
      </c>
      <c r="K901" s="20">
        <f>+Indicateur[[#This Row],[% rep S2]]*Indicateur[[#This Row],[Taux Segement 2]]*Indicateur[[#This Row],[Poids T]]*Indicateur[[#This Row],[Distance en KM]]</f>
        <v>1.888695606</v>
      </c>
      <c r="L901" s="20">
        <f>+Indicateur[[#This Row],[Bilan CO2 S2]]+Indicateur[[#This Row],[Bilan CO2 S1]]</f>
        <v>3.8102172059999999</v>
      </c>
      <c r="M901" s="21">
        <v>135</v>
      </c>
      <c r="N901" s="5" t="s">
        <v>110</v>
      </c>
      <c r="O901" s="2" t="s">
        <v>111</v>
      </c>
      <c r="P901" s="2" t="s">
        <v>112</v>
      </c>
      <c r="Q901" s="2" t="s">
        <v>10</v>
      </c>
      <c r="R901" s="2" t="s">
        <v>11</v>
      </c>
      <c r="S901" s="2">
        <v>12</v>
      </c>
      <c r="T901" s="2" t="s">
        <v>12</v>
      </c>
      <c r="U901" s="6">
        <v>266.87799999999999</v>
      </c>
      <c r="V901" s="30">
        <f>(VLOOKUP(E901,Table1[#All],4,FALSE)*VLOOKUP(E901,Table1[[#All],[Type TRANSPORT]:[% répartition segment 1]],2,FALSE)+VLOOKUP(E901,Tableau2[#All],4,FALSE)*VLOOKUP(E901,Tableau2[[#All],[Type TRANSPORT]:[% répartition segment 2]],2,FALSE))*U901*C901/1000</f>
        <v>3.8102172059999999</v>
      </c>
    </row>
    <row r="902" spans="1:22" x14ac:dyDescent="0.3">
      <c r="A902" s="2">
        <v>1498019</v>
      </c>
      <c r="B902" s="12">
        <f>+VLOOKUP(Indicateur[[#This Row],[Numero OT]],[1]Raw_data!$D:$E,2,FALSE)</f>
        <v>44680</v>
      </c>
      <c r="C902" s="2">
        <v>150</v>
      </c>
      <c r="D902" s="2">
        <f t="shared" si="14"/>
        <v>0.15</v>
      </c>
      <c r="E902" s="2" t="s">
        <v>6</v>
      </c>
      <c r="F902" s="3">
        <f>+VLOOKUP(E902,Table1[#All],4,FALSE)</f>
        <v>0.16</v>
      </c>
      <c r="G902" s="3">
        <f>+VLOOKUP(E902,Tableau2[#All],4,FALSE)</f>
        <v>6.7400000000000002E-2</v>
      </c>
      <c r="H902" s="4">
        <f>VLOOKUP(E902,Table1[[#All],[Type TRANSPORT]:[% répartition segment 1]],2,FALSE)</f>
        <v>0.3</v>
      </c>
      <c r="I902" s="4">
        <f>VLOOKUP(E902,Tableau2[[#All],[Type TRANSPORT]:[% répartition segment 2]],2,FALSE)</f>
        <v>0.7</v>
      </c>
      <c r="J902" s="20">
        <f>Indicateur[[#This Row],[% rep S1]]*Indicateur[[#This Row],[Taux segement 1]]*Indicateur[[#This Row],[Poids T]]*Indicateur[[#This Row],[Distance en KM]]</f>
        <v>1.2471839999999998</v>
      </c>
      <c r="K902" s="20">
        <f>+Indicateur[[#This Row],[% rep S2]]*Indicateur[[#This Row],[Taux Segement 2]]*Indicateur[[#This Row],[Poids T]]*Indicateur[[#This Row],[Distance en KM]]</f>
        <v>1.2258779399999999</v>
      </c>
      <c r="L902" s="20">
        <f>+Indicateur[[#This Row],[Bilan CO2 S2]]+Indicateur[[#This Row],[Bilan CO2 S1]]</f>
        <v>2.47306194</v>
      </c>
      <c r="M902" s="21">
        <v>140</v>
      </c>
      <c r="N902" s="5" t="s">
        <v>182</v>
      </c>
      <c r="O902" s="2" t="s">
        <v>183</v>
      </c>
      <c r="P902" s="2" t="s">
        <v>184</v>
      </c>
      <c r="Q902" s="2" t="s">
        <v>10</v>
      </c>
      <c r="R902" s="2" t="s">
        <v>11</v>
      </c>
      <c r="S902" s="2">
        <v>12</v>
      </c>
      <c r="T902" s="2" t="s">
        <v>12</v>
      </c>
      <c r="U902" s="6">
        <v>173.22</v>
      </c>
      <c r="V902" s="30">
        <f>(VLOOKUP(E902,Table1[#All],4,FALSE)*VLOOKUP(E902,Table1[[#All],[Type TRANSPORT]:[% répartition segment 1]],2,FALSE)+VLOOKUP(E902,Tableau2[#All],4,FALSE)*VLOOKUP(E902,Tableau2[[#All],[Type TRANSPORT]:[% répartition segment 2]],2,FALSE))*U902*C902/1000</f>
        <v>2.47306194</v>
      </c>
    </row>
    <row r="903" spans="1:22" x14ac:dyDescent="0.3">
      <c r="A903" s="2">
        <v>1499043</v>
      </c>
      <c r="B903" s="12">
        <f>+VLOOKUP(Indicateur[[#This Row],[Numero OT]],[1]Raw_data!$D:$E,2,FALSE)</f>
        <v>44680</v>
      </c>
      <c r="C903" s="2">
        <v>150</v>
      </c>
      <c r="D903" s="2">
        <f t="shared" si="14"/>
        <v>0.15</v>
      </c>
      <c r="E903" s="2" t="s">
        <v>6</v>
      </c>
      <c r="F903" s="3">
        <f>+VLOOKUP(E903,Table1[#All],4,FALSE)</f>
        <v>0.16</v>
      </c>
      <c r="G903" s="3">
        <f>+VLOOKUP(E903,Tableau2[#All],4,FALSE)</f>
        <v>6.7400000000000002E-2</v>
      </c>
      <c r="H903" s="4">
        <f>VLOOKUP(E903,Table1[[#All],[Type TRANSPORT]:[% répartition segment 1]],2,FALSE)</f>
        <v>0.3</v>
      </c>
      <c r="I903" s="4">
        <f>VLOOKUP(E903,Tableau2[[#All],[Type TRANSPORT]:[% répartition segment 2]],2,FALSE)</f>
        <v>0.7</v>
      </c>
      <c r="J903" s="20">
        <f>Indicateur[[#This Row],[% rep S1]]*Indicateur[[#This Row],[Taux segement 1]]*Indicateur[[#This Row],[Poids T]]*Indicateur[[#This Row],[Distance en KM]]</f>
        <v>1.3450607999999999</v>
      </c>
      <c r="K903" s="20">
        <f>+Indicateur[[#This Row],[% rep S2]]*Indicateur[[#This Row],[Taux Segement 2]]*Indicateur[[#This Row],[Poids T]]*Indicateur[[#This Row],[Distance en KM]]</f>
        <v>1.3220826779999999</v>
      </c>
      <c r="L903" s="20">
        <f>+Indicateur[[#This Row],[Bilan CO2 S2]]+Indicateur[[#This Row],[Bilan CO2 S1]]</f>
        <v>2.6671434779999998</v>
      </c>
      <c r="M903" s="21">
        <v>140</v>
      </c>
      <c r="N903" s="5" t="s">
        <v>185</v>
      </c>
      <c r="O903" s="2" t="s">
        <v>186</v>
      </c>
      <c r="P903" s="2" t="s">
        <v>187</v>
      </c>
      <c r="Q903" s="2" t="s">
        <v>10</v>
      </c>
      <c r="R903" s="2" t="s">
        <v>11</v>
      </c>
      <c r="S903" s="2">
        <v>12</v>
      </c>
      <c r="T903" s="2" t="s">
        <v>12</v>
      </c>
      <c r="U903" s="6">
        <v>186.81399999999999</v>
      </c>
      <c r="V903" s="30">
        <f>(VLOOKUP(E903,Table1[#All],4,FALSE)*VLOOKUP(E903,Table1[[#All],[Type TRANSPORT]:[% répartition segment 1]],2,FALSE)+VLOOKUP(E903,Tableau2[#All],4,FALSE)*VLOOKUP(E903,Tableau2[[#All],[Type TRANSPORT]:[% répartition segment 2]],2,FALSE))*U903*C903/1000</f>
        <v>2.6671434779999998</v>
      </c>
    </row>
    <row r="904" spans="1:22" x14ac:dyDescent="0.3">
      <c r="A904" s="2">
        <v>1499640</v>
      </c>
      <c r="B904" s="12">
        <f>+VLOOKUP(Indicateur[[#This Row],[Numero OT]],[1]Raw_data!$D:$E,2,FALSE)</f>
        <v>44680</v>
      </c>
      <c r="C904" s="2">
        <v>218</v>
      </c>
      <c r="D904" s="2">
        <f t="shared" si="14"/>
        <v>0.218</v>
      </c>
      <c r="E904" s="2" t="s">
        <v>6</v>
      </c>
      <c r="F904" s="3">
        <f>+VLOOKUP(E904,Table1[#All],4,FALSE)</f>
        <v>0.16</v>
      </c>
      <c r="G904" s="3">
        <f>+VLOOKUP(E904,Tableau2[#All],4,FALSE)</f>
        <v>6.7400000000000002E-2</v>
      </c>
      <c r="H904" s="4">
        <f>VLOOKUP(E904,Table1[[#All],[Type TRANSPORT]:[% répartition segment 1]],2,FALSE)</f>
        <v>0.3</v>
      </c>
      <c r="I904" s="4">
        <f>VLOOKUP(E904,Tableau2[[#All],[Type TRANSPORT]:[% répartition segment 2]],2,FALSE)</f>
        <v>0.7</v>
      </c>
      <c r="J904" s="20">
        <f>Indicateur[[#This Row],[% rep S1]]*Indicateur[[#This Row],[Taux segement 1]]*Indicateur[[#This Row],[Poids T]]*Indicateur[[#This Row],[Distance en KM]]</f>
        <v>5.6402424959999999</v>
      </c>
      <c r="K904" s="20">
        <f>+Indicateur[[#This Row],[% rep S2]]*Indicateur[[#This Row],[Taux Segement 2]]*Indicateur[[#This Row],[Poids T]]*Indicateur[[#This Row],[Distance en KM]]</f>
        <v>5.5438883533599999</v>
      </c>
      <c r="L904" s="20">
        <f>+Indicateur[[#This Row],[Bilan CO2 S2]]+Indicateur[[#This Row],[Bilan CO2 S1]]</f>
        <v>11.184130849359999</v>
      </c>
      <c r="M904" s="21">
        <v>133</v>
      </c>
      <c r="N904" s="5" t="s">
        <v>214</v>
      </c>
      <c r="O904" s="2" t="s">
        <v>11</v>
      </c>
      <c r="P904" s="2" t="s">
        <v>215</v>
      </c>
      <c r="Q904" s="2" t="s">
        <v>326</v>
      </c>
      <c r="R904" s="2" t="s">
        <v>180</v>
      </c>
      <c r="S904" s="2">
        <v>15</v>
      </c>
      <c r="T904" s="2" t="s">
        <v>327</v>
      </c>
      <c r="U904" s="6">
        <v>539.01400000000001</v>
      </c>
      <c r="V904" s="30">
        <f>(VLOOKUP(E904,Table1[#All],4,FALSE)*VLOOKUP(E904,Table1[[#All],[Type TRANSPORT]:[% répartition segment 1]],2,FALSE)+VLOOKUP(E904,Tableau2[#All],4,FALSE)*VLOOKUP(E904,Tableau2[[#All],[Type TRANSPORT]:[% répartition segment 2]],2,FALSE))*U904*C904/1000</f>
        <v>11.184130849360001</v>
      </c>
    </row>
    <row r="905" spans="1:22" x14ac:dyDescent="0.3">
      <c r="A905" s="2">
        <v>1499639</v>
      </c>
      <c r="B905" s="12">
        <f>+VLOOKUP(Indicateur[[#This Row],[Numero OT]],[1]Raw_data!$D:$E,2,FALSE)</f>
        <v>44680</v>
      </c>
      <c r="C905" s="2">
        <v>140</v>
      </c>
      <c r="D905" s="2">
        <f t="shared" si="14"/>
        <v>0.14000000000000001</v>
      </c>
      <c r="E905" s="2" t="s">
        <v>6</v>
      </c>
      <c r="F905" s="3">
        <f>+VLOOKUP(E905,Table1[#All],4,FALSE)</f>
        <v>0.16</v>
      </c>
      <c r="G905" s="3">
        <f>+VLOOKUP(E905,Tableau2[#All],4,FALSE)</f>
        <v>6.7400000000000002E-2</v>
      </c>
      <c r="H905" s="4">
        <f>VLOOKUP(E905,Table1[[#All],[Type TRANSPORT]:[% répartition segment 1]],2,FALSE)</f>
        <v>0.3</v>
      </c>
      <c r="I905" s="4">
        <f>VLOOKUP(E905,Tableau2[[#All],[Type TRANSPORT]:[% répartition segment 2]],2,FALSE)</f>
        <v>0.7</v>
      </c>
      <c r="J905" s="20">
        <f>Indicateur[[#This Row],[% rep S1]]*Indicateur[[#This Row],[Taux segement 1]]*Indicateur[[#This Row],[Poids T]]*Indicateur[[#This Row],[Distance en KM]]</f>
        <v>2.9920934400000005</v>
      </c>
      <c r="K905" s="20">
        <f>+Indicateur[[#This Row],[% rep S2]]*Indicateur[[#This Row],[Taux Segement 2]]*Indicateur[[#This Row],[Poids T]]*Indicateur[[#This Row],[Distance en KM]]</f>
        <v>2.9409785104000004</v>
      </c>
      <c r="L905" s="20">
        <f>+Indicateur[[#This Row],[Bilan CO2 S2]]+Indicateur[[#This Row],[Bilan CO2 S1]]</f>
        <v>5.9330719504000005</v>
      </c>
      <c r="M905" s="21">
        <v>145</v>
      </c>
      <c r="N905" s="5" t="s">
        <v>214</v>
      </c>
      <c r="O905" s="2" t="s">
        <v>11</v>
      </c>
      <c r="P905" s="2" t="s">
        <v>215</v>
      </c>
      <c r="Q905" s="2" t="s">
        <v>366</v>
      </c>
      <c r="R905" s="2" t="s">
        <v>367</v>
      </c>
      <c r="S905" s="2">
        <v>14</v>
      </c>
      <c r="T905" s="2" t="s">
        <v>368</v>
      </c>
      <c r="U905" s="6">
        <v>445.25200000000001</v>
      </c>
      <c r="V905" s="30">
        <f>(VLOOKUP(E905,Table1[#All],4,FALSE)*VLOOKUP(E905,Table1[[#All],[Type TRANSPORT]:[% répartition segment 1]],2,FALSE)+VLOOKUP(E905,Tableau2[#All],4,FALSE)*VLOOKUP(E905,Tableau2[[#All],[Type TRANSPORT]:[% répartition segment 2]],2,FALSE))*U905*C905/1000</f>
        <v>5.9330719503999996</v>
      </c>
    </row>
    <row r="906" spans="1:22" x14ac:dyDescent="0.3">
      <c r="A906" s="2">
        <v>1499641</v>
      </c>
      <c r="B906" s="12">
        <f>+VLOOKUP(Indicateur[[#This Row],[Numero OT]],[1]Raw_data!$D:$E,2,FALSE)</f>
        <v>44680</v>
      </c>
      <c r="C906" s="2">
        <v>56</v>
      </c>
      <c r="D906" s="2">
        <f t="shared" si="14"/>
        <v>5.6000000000000001E-2</v>
      </c>
      <c r="E906" s="2" t="s">
        <v>6</v>
      </c>
      <c r="F906" s="3">
        <f>+VLOOKUP(E906,Table1[#All],4,FALSE)</f>
        <v>0.16</v>
      </c>
      <c r="G906" s="3">
        <f>+VLOOKUP(E906,Tableau2[#All],4,FALSE)</f>
        <v>6.7400000000000002E-2</v>
      </c>
      <c r="H906" s="4">
        <f>VLOOKUP(E906,Table1[[#All],[Type TRANSPORT]:[% répartition segment 1]],2,FALSE)</f>
        <v>0.3</v>
      </c>
      <c r="I906" s="4">
        <f>VLOOKUP(E906,Tableau2[[#All],[Type TRANSPORT]:[% répartition segment 2]],2,FALSE)</f>
        <v>0.7</v>
      </c>
      <c r="J906" s="20">
        <f>Indicateur[[#This Row],[% rep S1]]*Indicateur[[#This Row],[Taux segement 1]]*Indicateur[[#This Row],[Poids T]]*Indicateur[[#This Row],[Distance en KM]]</f>
        <v>1.2078259200000001</v>
      </c>
      <c r="K906" s="20">
        <f>+Indicateur[[#This Row],[% rep S2]]*Indicateur[[#This Row],[Taux Segement 2]]*Indicateur[[#This Row],[Poids T]]*Indicateur[[#This Row],[Distance en KM]]</f>
        <v>1.1871922271999999</v>
      </c>
      <c r="L906" s="20">
        <f>+Indicateur[[#This Row],[Bilan CO2 S2]]+Indicateur[[#This Row],[Bilan CO2 S1]]</f>
        <v>2.3950181472000001</v>
      </c>
      <c r="M906" s="21">
        <v>154</v>
      </c>
      <c r="N906" s="5" t="s">
        <v>214</v>
      </c>
      <c r="O906" s="2" t="s">
        <v>11</v>
      </c>
      <c r="P906" s="2" t="s">
        <v>215</v>
      </c>
      <c r="Q906" s="2" t="s">
        <v>383</v>
      </c>
      <c r="R906" s="2" t="s">
        <v>384</v>
      </c>
      <c r="S906" s="2">
        <v>16</v>
      </c>
      <c r="T906" s="2" t="s">
        <v>385</v>
      </c>
      <c r="U906" s="6">
        <v>449.34</v>
      </c>
      <c r="V906" s="30">
        <f>(VLOOKUP(E906,Table1[#All],4,FALSE)*VLOOKUP(E906,Table1[[#All],[Type TRANSPORT]:[% répartition segment 1]],2,FALSE)+VLOOKUP(E906,Tableau2[#All],4,FALSE)*VLOOKUP(E906,Tableau2[[#All],[Type TRANSPORT]:[% répartition segment 2]],2,FALSE))*U906*C906/1000</f>
        <v>2.3950181472000001</v>
      </c>
    </row>
    <row r="907" spans="1:22" x14ac:dyDescent="0.3">
      <c r="A907" s="2">
        <v>1499642</v>
      </c>
      <c r="B907" s="12">
        <f>+VLOOKUP(Indicateur[[#This Row],[Numero OT]],[1]Raw_data!$D:$E,2,FALSE)</f>
        <v>44680</v>
      </c>
      <c r="C907" s="2">
        <v>385</v>
      </c>
      <c r="D907" s="2">
        <f t="shared" si="14"/>
        <v>0.38500000000000001</v>
      </c>
      <c r="E907" s="2" t="s">
        <v>6</v>
      </c>
      <c r="F907" s="3">
        <f>+VLOOKUP(E907,Table1[#All],4,FALSE)</f>
        <v>0.16</v>
      </c>
      <c r="G907" s="3">
        <f>+VLOOKUP(E907,Tableau2[#All],4,FALSE)</f>
        <v>6.7400000000000002E-2</v>
      </c>
      <c r="H907" s="4">
        <f>VLOOKUP(E907,Table1[[#All],[Type TRANSPORT]:[% répartition segment 1]],2,FALSE)</f>
        <v>0.3</v>
      </c>
      <c r="I907" s="4">
        <f>VLOOKUP(E907,Tableau2[[#All],[Type TRANSPORT]:[% répartition segment 2]],2,FALSE)</f>
        <v>0.7</v>
      </c>
      <c r="J907" s="20">
        <f>Indicateur[[#This Row],[% rep S1]]*Indicateur[[#This Row],[Taux segement 1]]*Indicateur[[#This Row],[Poids T]]*Indicateur[[#This Row],[Distance en KM]]</f>
        <v>4.5977685599999996</v>
      </c>
      <c r="K907" s="20">
        <f>+Indicateur[[#This Row],[% rep S2]]*Indicateur[[#This Row],[Taux Segement 2]]*Indicateur[[#This Row],[Poids T]]*Indicateur[[#This Row],[Distance en KM]]</f>
        <v>4.5192233471000005</v>
      </c>
      <c r="L907" s="20">
        <f>+Indicateur[[#This Row],[Bilan CO2 S2]]+Indicateur[[#This Row],[Bilan CO2 S1]]</f>
        <v>9.116991907100001</v>
      </c>
      <c r="M907" s="21">
        <v>178</v>
      </c>
      <c r="N907" s="5" t="s">
        <v>214</v>
      </c>
      <c r="O907" s="2" t="s">
        <v>11</v>
      </c>
      <c r="P907" s="2" t="s">
        <v>215</v>
      </c>
      <c r="Q907" s="2" t="s">
        <v>148</v>
      </c>
      <c r="R907" s="2" t="s">
        <v>126</v>
      </c>
      <c r="S907" s="2">
        <v>12</v>
      </c>
      <c r="T907" s="2" t="s">
        <v>149</v>
      </c>
      <c r="U907" s="6">
        <v>248.797</v>
      </c>
      <c r="V907" s="30">
        <f>(VLOOKUP(E907,Table1[#All],4,FALSE)*VLOOKUP(E907,Table1[[#All],[Type TRANSPORT]:[% répartition segment 1]],2,FALSE)+VLOOKUP(E907,Tableau2[#All],4,FALSE)*VLOOKUP(E907,Tableau2[[#All],[Type TRANSPORT]:[% répartition segment 2]],2,FALSE))*U907*C907/1000</f>
        <v>9.116991907100001</v>
      </c>
    </row>
    <row r="908" spans="1:22" x14ac:dyDescent="0.3">
      <c r="A908" s="2">
        <v>1499637</v>
      </c>
      <c r="B908" s="12">
        <f>+VLOOKUP(Indicateur[[#This Row],[Numero OT]],[1]Raw_data!$D:$E,2,FALSE)</f>
        <v>44680</v>
      </c>
      <c r="C908" s="2">
        <v>139</v>
      </c>
      <c r="D908" s="2">
        <f t="shared" si="14"/>
        <v>0.13900000000000001</v>
      </c>
      <c r="E908" s="2" t="s">
        <v>13</v>
      </c>
      <c r="F908" s="3">
        <f>+VLOOKUP(E908,Table1[#All],4,FALSE)</f>
        <v>0.24099999999999999</v>
      </c>
      <c r="G908" s="3">
        <v>0.24099999999999999</v>
      </c>
      <c r="H908" s="4">
        <f>VLOOKUP(E908,Table1[[#All],[Type TRANSPORT]:[% répartition segment 1]],2,FALSE)</f>
        <v>1</v>
      </c>
      <c r="I908" s="4">
        <f>VLOOKUP(E908,Tableau2[[#All],[Type TRANSPORT]:[% répartition segment 2]],2,FALSE)</f>
        <v>0</v>
      </c>
      <c r="J908" s="20">
        <f>Indicateur[[#This Row],[% rep S1]]*Indicateur[[#This Row],[Taux segement 1]]*Indicateur[[#This Row],[Poids T]]*Indicateur[[#This Row],[Distance en KM]]</f>
        <v>1.141846914</v>
      </c>
      <c r="K908" s="20">
        <f>+Indicateur[[#This Row],[% rep S2]]*Indicateur[[#This Row],[Taux Segement 2]]*Indicateur[[#This Row],[Poids T]]*Indicateur[[#This Row],[Distance en KM]]</f>
        <v>0</v>
      </c>
      <c r="L908" s="20">
        <f>+Indicateur[[#This Row],[Bilan CO2 S2]]+Indicateur[[#This Row],[Bilan CO2 S1]]</f>
        <v>1.141846914</v>
      </c>
      <c r="M908" s="21">
        <v>80</v>
      </c>
      <c r="N908" s="5" t="s">
        <v>214</v>
      </c>
      <c r="O908" s="2" t="s">
        <v>11</v>
      </c>
      <c r="P908" s="2" t="s">
        <v>215</v>
      </c>
      <c r="Q908" s="2" t="s">
        <v>135</v>
      </c>
      <c r="R908" s="2" t="s">
        <v>136</v>
      </c>
      <c r="S908" s="2">
        <v>20</v>
      </c>
      <c r="T908" s="2" t="s">
        <v>137</v>
      </c>
      <c r="U908" s="6">
        <v>34.085999999999999</v>
      </c>
      <c r="V908" s="30">
        <f>(VLOOKUP(E908,Table1[#All],4,FALSE)*VLOOKUP(E908,Table1[[#All],[Type TRANSPORT]:[% répartition segment 1]],2,FALSE)+VLOOKUP(E908,Tableau2[#All],4,FALSE)*VLOOKUP(E908,Tableau2[[#All],[Type TRANSPORT]:[% répartition segment 2]],2,FALSE))*U908*C908/1000</f>
        <v>1.1418469139999998</v>
      </c>
    </row>
    <row r="909" spans="1:22" x14ac:dyDescent="0.3">
      <c r="A909" s="2">
        <v>1499633</v>
      </c>
      <c r="B909" s="12">
        <f>+VLOOKUP(Indicateur[[#This Row],[Numero OT]],[1]Raw_data!$D:$E,2,FALSE)</f>
        <v>44683</v>
      </c>
      <c r="C909" s="2">
        <v>1000</v>
      </c>
      <c r="D909" s="2">
        <f t="shared" si="14"/>
        <v>1</v>
      </c>
      <c r="E909" s="2" t="s">
        <v>6</v>
      </c>
      <c r="F909" s="3">
        <f>+VLOOKUP(E909,Table1[#All],4,FALSE)</f>
        <v>0.16</v>
      </c>
      <c r="G909" s="3">
        <f>+VLOOKUP(E909,Tableau2[#All],4,FALSE)</f>
        <v>6.7400000000000002E-2</v>
      </c>
      <c r="H909" s="4">
        <f>VLOOKUP(E909,Table1[[#All],[Type TRANSPORT]:[% répartition segment 1]],2,FALSE)</f>
        <v>0.3</v>
      </c>
      <c r="I909" s="4">
        <f>VLOOKUP(E909,Tableau2[[#All],[Type TRANSPORT]:[% répartition segment 2]],2,FALSE)</f>
        <v>0.7</v>
      </c>
      <c r="J909" s="20">
        <f>Indicateur[[#This Row],[% rep S1]]*Indicateur[[#This Row],[Taux segement 1]]*Indicateur[[#This Row],[Poids T]]*Indicateur[[#This Row],[Distance en KM]]</f>
        <v>18.268128000000001</v>
      </c>
      <c r="K909" s="20">
        <f>+Indicateur[[#This Row],[% rep S2]]*Indicateur[[#This Row],[Taux Segement 2]]*Indicateur[[#This Row],[Poids T]]*Indicateur[[#This Row],[Distance en KM]]</f>
        <v>17.956047479999999</v>
      </c>
      <c r="L909" s="20">
        <f>+Indicateur[[#This Row],[Bilan CO2 S2]]+Indicateur[[#This Row],[Bilan CO2 S1]]</f>
        <v>36.22417548</v>
      </c>
      <c r="M909" s="21">
        <v>450</v>
      </c>
      <c r="N909" s="5" t="s">
        <v>60</v>
      </c>
      <c r="O909" s="2" t="s">
        <v>61</v>
      </c>
      <c r="P909" s="2" t="s">
        <v>62</v>
      </c>
      <c r="Q909" s="2" t="s">
        <v>10</v>
      </c>
      <c r="R909" s="2" t="s">
        <v>11</v>
      </c>
      <c r="S909" s="2">
        <v>12</v>
      </c>
      <c r="T909" s="2" t="s">
        <v>12</v>
      </c>
      <c r="U909" s="6">
        <v>380.58600000000001</v>
      </c>
      <c r="V909" s="30">
        <f>(VLOOKUP(E909,Table1[#All],4,FALSE)*VLOOKUP(E909,Table1[[#All],[Type TRANSPORT]:[% répartition segment 1]],2,FALSE)+VLOOKUP(E909,Tableau2[#All],4,FALSE)*VLOOKUP(E909,Tableau2[[#All],[Type TRANSPORT]:[% répartition segment 2]],2,FALSE))*U909*C909/1000</f>
        <v>36.22417548</v>
      </c>
    </row>
    <row r="910" spans="1:22" x14ac:dyDescent="0.3">
      <c r="A910" s="2">
        <v>1500363</v>
      </c>
      <c r="B910" s="12">
        <f>+VLOOKUP(Indicateur[[#This Row],[Numero OT]],[1]Raw_data!$D:$E,2,FALSE)</f>
        <v>44683</v>
      </c>
      <c r="C910" s="2">
        <v>105</v>
      </c>
      <c r="D910" s="2">
        <f t="shared" si="14"/>
        <v>0.105</v>
      </c>
      <c r="E910" s="2" t="s">
        <v>6</v>
      </c>
      <c r="F910" s="3">
        <f>+VLOOKUP(E910,Table1[#All],4,FALSE)</f>
        <v>0.16</v>
      </c>
      <c r="G910" s="3">
        <f>+VLOOKUP(E910,Tableau2[#All],4,FALSE)</f>
        <v>6.7400000000000002E-2</v>
      </c>
      <c r="H910" s="4">
        <f>VLOOKUP(E910,Table1[[#All],[Type TRANSPORT]:[% répartition segment 1]],2,FALSE)</f>
        <v>0.3</v>
      </c>
      <c r="I910" s="4">
        <f>VLOOKUP(E910,Tableau2[[#All],[Type TRANSPORT]:[% répartition segment 2]],2,FALSE)</f>
        <v>0.7</v>
      </c>
      <c r="J910" s="20">
        <f>Indicateur[[#This Row],[% rep S1]]*Indicateur[[#This Row],[Taux segement 1]]*Indicateur[[#This Row],[Poids T]]*Indicateur[[#This Row],[Distance en KM]]</f>
        <v>1.2629181600000001</v>
      </c>
      <c r="K910" s="20">
        <f>+Indicateur[[#This Row],[% rep S2]]*Indicateur[[#This Row],[Taux Segement 2]]*Indicateur[[#This Row],[Poids T]]*Indicateur[[#This Row],[Distance en KM]]</f>
        <v>1.2413433081</v>
      </c>
      <c r="L910" s="20">
        <f>+Indicateur[[#This Row],[Bilan CO2 S2]]+Indicateur[[#This Row],[Bilan CO2 S1]]</f>
        <v>2.5042614681000002</v>
      </c>
      <c r="M910" s="21">
        <v>100</v>
      </c>
      <c r="N910" s="5" t="s">
        <v>214</v>
      </c>
      <c r="O910" s="2" t="s">
        <v>11</v>
      </c>
      <c r="P910" s="2" t="s">
        <v>215</v>
      </c>
      <c r="Q910" s="2" t="s">
        <v>234</v>
      </c>
      <c r="R910" s="2" t="s">
        <v>114</v>
      </c>
      <c r="S910" s="2">
        <v>14</v>
      </c>
      <c r="T910" s="2" t="s">
        <v>235</v>
      </c>
      <c r="U910" s="6">
        <v>250.57900000000001</v>
      </c>
      <c r="V910" s="30">
        <f>(VLOOKUP(E910,Table1[#All],4,FALSE)*VLOOKUP(E910,Table1[[#All],[Type TRANSPORT]:[% répartition segment 1]],2,FALSE)+VLOOKUP(E910,Tableau2[#All],4,FALSE)*VLOOKUP(E910,Tableau2[[#All],[Type TRANSPORT]:[% répartition segment 2]],2,FALSE))*U910*C910/1000</f>
        <v>2.5042614681000002</v>
      </c>
    </row>
    <row r="911" spans="1:22" x14ac:dyDescent="0.3">
      <c r="A911" s="2">
        <v>1500365</v>
      </c>
      <c r="B911" s="12">
        <f>+VLOOKUP(Indicateur[[#This Row],[Numero OT]],[1]Raw_data!$D:$E,2,FALSE)</f>
        <v>44683</v>
      </c>
      <c r="C911" s="2">
        <v>182</v>
      </c>
      <c r="D911" s="2">
        <f t="shared" si="14"/>
        <v>0.182</v>
      </c>
      <c r="E911" s="2" t="s">
        <v>6</v>
      </c>
      <c r="F911" s="3">
        <f>+VLOOKUP(E911,Table1[#All],4,FALSE)</f>
        <v>0.16</v>
      </c>
      <c r="G911" s="3">
        <f>+VLOOKUP(E911,Tableau2[#All],4,FALSE)</f>
        <v>6.7400000000000002E-2</v>
      </c>
      <c r="H911" s="4">
        <f>VLOOKUP(E911,Table1[[#All],[Type TRANSPORT]:[% répartition segment 1]],2,FALSE)</f>
        <v>0.3</v>
      </c>
      <c r="I911" s="4">
        <f>VLOOKUP(E911,Tableau2[[#All],[Type TRANSPORT]:[% répartition segment 2]],2,FALSE)</f>
        <v>0.7</v>
      </c>
      <c r="J911" s="20">
        <f>Indicateur[[#This Row],[% rep S1]]*Indicateur[[#This Row],[Taux segement 1]]*Indicateur[[#This Row],[Poids T]]*Indicateur[[#This Row],[Distance en KM]]</f>
        <v>1.4621443200000002</v>
      </c>
      <c r="K911" s="20">
        <f>+Indicateur[[#This Row],[% rep S2]]*Indicateur[[#This Row],[Taux Segement 2]]*Indicateur[[#This Row],[Poids T]]*Indicateur[[#This Row],[Distance en KM]]</f>
        <v>1.4371660212000001</v>
      </c>
      <c r="L911" s="20">
        <f>+Indicateur[[#This Row],[Bilan CO2 S2]]+Indicateur[[#This Row],[Bilan CO2 S1]]</f>
        <v>2.8993103412000005</v>
      </c>
      <c r="M911" s="21">
        <v>108</v>
      </c>
      <c r="N911" s="5" t="s">
        <v>214</v>
      </c>
      <c r="O911" s="2" t="s">
        <v>11</v>
      </c>
      <c r="P911" s="2" t="s">
        <v>215</v>
      </c>
      <c r="Q911" s="2" t="s">
        <v>271</v>
      </c>
      <c r="R911" s="2" t="s">
        <v>206</v>
      </c>
      <c r="S911" s="2">
        <v>18</v>
      </c>
      <c r="T911" s="2" t="s">
        <v>272</v>
      </c>
      <c r="U911" s="6">
        <v>167.37</v>
      </c>
      <c r="V911" s="30">
        <f>(VLOOKUP(E911,Table1[#All],4,FALSE)*VLOOKUP(E911,Table1[[#All],[Type TRANSPORT]:[% répartition segment 1]],2,FALSE)+VLOOKUP(E911,Tableau2[#All],4,FALSE)*VLOOKUP(E911,Tableau2[[#All],[Type TRANSPORT]:[% répartition segment 2]],2,FALSE))*U911*C911/1000</f>
        <v>2.8993103412000001</v>
      </c>
    </row>
    <row r="912" spans="1:22" x14ac:dyDescent="0.3">
      <c r="A912" s="2">
        <v>1500364</v>
      </c>
      <c r="B912" s="12">
        <f>+VLOOKUP(Indicateur[[#This Row],[Numero OT]],[1]Raw_data!$D:$E,2,FALSE)</f>
        <v>44683</v>
      </c>
      <c r="C912" s="2">
        <v>218</v>
      </c>
      <c r="D912" s="2">
        <f t="shared" si="14"/>
        <v>0.218</v>
      </c>
      <c r="E912" s="2" t="s">
        <v>6</v>
      </c>
      <c r="F912" s="3">
        <f>+VLOOKUP(E912,Table1[#All],4,FALSE)</f>
        <v>0.16</v>
      </c>
      <c r="G912" s="3">
        <f>+VLOOKUP(E912,Tableau2[#All],4,FALSE)</f>
        <v>6.7400000000000002E-2</v>
      </c>
      <c r="H912" s="4">
        <f>VLOOKUP(E912,Table1[[#All],[Type TRANSPORT]:[% répartition segment 1]],2,FALSE)</f>
        <v>0.3</v>
      </c>
      <c r="I912" s="4">
        <f>VLOOKUP(E912,Tableau2[[#All],[Type TRANSPORT]:[% répartition segment 2]],2,FALSE)</f>
        <v>0.7</v>
      </c>
      <c r="J912" s="20">
        <f>Indicateur[[#This Row],[% rep S1]]*Indicateur[[#This Row],[Taux segement 1]]*Indicateur[[#This Row],[Poids T]]*Indicateur[[#This Row],[Distance en KM]]</f>
        <v>5.6402424959999999</v>
      </c>
      <c r="K912" s="20">
        <f>+Indicateur[[#This Row],[% rep S2]]*Indicateur[[#This Row],[Taux Segement 2]]*Indicateur[[#This Row],[Poids T]]*Indicateur[[#This Row],[Distance en KM]]</f>
        <v>5.5438883533599999</v>
      </c>
      <c r="L912" s="20">
        <f>+Indicateur[[#This Row],[Bilan CO2 S2]]+Indicateur[[#This Row],[Bilan CO2 S1]]</f>
        <v>11.184130849359999</v>
      </c>
      <c r="M912" s="21">
        <v>133</v>
      </c>
      <c r="N912" s="5" t="s">
        <v>214</v>
      </c>
      <c r="O912" s="2" t="s">
        <v>11</v>
      </c>
      <c r="P912" s="2" t="s">
        <v>215</v>
      </c>
      <c r="Q912" s="2" t="s">
        <v>326</v>
      </c>
      <c r="R912" s="2" t="s">
        <v>180</v>
      </c>
      <c r="S912" s="2">
        <v>15</v>
      </c>
      <c r="T912" s="2" t="s">
        <v>327</v>
      </c>
      <c r="U912" s="6">
        <v>539.01400000000001</v>
      </c>
      <c r="V912" s="30">
        <f>(VLOOKUP(E912,Table1[#All],4,FALSE)*VLOOKUP(E912,Table1[[#All],[Type TRANSPORT]:[% répartition segment 1]],2,FALSE)+VLOOKUP(E912,Tableau2[#All],4,FALSE)*VLOOKUP(E912,Tableau2[[#All],[Type TRANSPORT]:[% répartition segment 2]],2,FALSE))*U912*C912/1000</f>
        <v>11.184130849360001</v>
      </c>
    </row>
    <row r="913" spans="1:22" x14ac:dyDescent="0.3">
      <c r="A913" s="2">
        <v>1500366</v>
      </c>
      <c r="B913" s="12">
        <f>+VLOOKUP(Indicateur[[#This Row],[Numero OT]],[1]Raw_data!$D:$E,2,FALSE)</f>
        <v>44683</v>
      </c>
      <c r="C913" s="2">
        <v>291</v>
      </c>
      <c r="D913" s="2">
        <f t="shared" si="14"/>
        <v>0.29099999999999998</v>
      </c>
      <c r="E913" s="2" t="s">
        <v>6</v>
      </c>
      <c r="F913" s="3">
        <f>+VLOOKUP(E913,Table1[#All],4,FALSE)</f>
        <v>0.16</v>
      </c>
      <c r="G913" s="3">
        <f>+VLOOKUP(E913,Tableau2[#All],4,FALSE)</f>
        <v>6.7400000000000002E-2</v>
      </c>
      <c r="H913" s="4">
        <f>VLOOKUP(E913,Table1[[#All],[Type TRANSPORT]:[% répartition segment 1]],2,FALSE)</f>
        <v>0.3</v>
      </c>
      <c r="I913" s="4">
        <f>VLOOKUP(E913,Tableau2[[#All],[Type TRANSPORT]:[% répartition segment 2]],2,FALSE)</f>
        <v>0.7</v>
      </c>
      <c r="J913" s="20">
        <f>Indicateur[[#This Row],[% rep S1]]*Indicateur[[#This Row],[Taux segement 1]]*Indicateur[[#This Row],[Poids T]]*Indicateur[[#This Row],[Distance en KM]]</f>
        <v>2.6341273439999999</v>
      </c>
      <c r="K913" s="20">
        <f>+Indicateur[[#This Row],[% rep S2]]*Indicateur[[#This Row],[Taux Segement 2]]*Indicateur[[#This Row],[Poids T]]*Indicateur[[#This Row],[Distance en KM]]</f>
        <v>2.5891276685399998</v>
      </c>
      <c r="L913" s="20">
        <f>+Indicateur[[#This Row],[Bilan CO2 S2]]+Indicateur[[#This Row],[Bilan CO2 S1]]</f>
        <v>5.2232550125399992</v>
      </c>
      <c r="M913" s="21">
        <v>200</v>
      </c>
      <c r="N913" s="5" t="s">
        <v>214</v>
      </c>
      <c r="O913" s="2" t="s">
        <v>11</v>
      </c>
      <c r="P913" s="2" t="s">
        <v>215</v>
      </c>
      <c r="Q913" s="2" t="s">
        <v>346</v>
      </c>
      <c r="R913" s="2" t="s">
        <v>186</v>
      </c>
      <c r="S913" s="2">
        <v>11</v>
      </c>
      <c r="T913" s="2" t="s">
        <v>347</v>
      </c>
      <c r="U913" s="6">
        <v>188.583</v>
      </c>
      <c r="V913" s="30">
        <f>(VLOOKUP(E913,Table1[#All],4,FALSE)*VLOOKUP(E913,Table1[[#All],[Type TRANSPORT]:[% répartition segment 1]],2,FALSE)+VLOOKUP(E913,Tableau2[#All],4,FALSE)*VLOOKUP(E913,Tableau2[[#All],[Type TRANSPORT]:[% répartition segment 2]],2,FALSE))*U913*C913/1000</f>
        <v>5.2232550125399992</v>
      </c>
    </row>
    <row r="914" spans="1:22" x14ac:dyDescent="0.3">
      <c r="A914" s="2">
        <v>1500362</v>
      </c>
      <c r="B914" s="12">
        <f>+VLOOKUP(Indicateur[[#This Row],[Numero OT]],[1]Raw_data!$D:$E,2,FALSE)</f>
        <v>44683</v>
      </c>
      <c r="C914" s="2">
        <v>318</v>
      </c>
      <c r="D914" s="2">
        <f t="shared" si="14"/>
        <v>0.318</v>
      </c>
      <c r="E914" s="2" t="s">
        <v>6</v>
      </c>
      <c r="F914" s="3">
        <f>+VLOOKUP(E914,Table1[#All],4,FALSE)</f>
        <v>0.16</v>
      </c>
      <c r="G914" s="3">
        <f>+VLOOKUP(E914,Tableau2[#All],4,FALSE)</f>
        <v>6.7400000000000002E-2</v>
      </c>
      <c r="H914" s="4">
        <f>VLOOKUP(E914,Table1[[#All],[Type TRANSPORT]:[% répartition segment 1]],2,FALSE)</f>
        <v>0.3</v>
      </c>
      <c r="I914" s="4">
        <f>VLOOKUP(E914,Tableau2[[#All],[Type TRANSPORT]:[% répartition segment 2]],2,FALSE)</f>
        <v>0.7</v>
      </c>
      <c r="J914" s="20">
        <f>Indicateur[[#This Row],[% rep S1]]*Indicateur[[#This Row],[Taux segement 1]]*Indicateur[[#This Row],[Poids T]]*Indicateur[[#This Row],[Distance en KM]]</f>
        <v>3.7976374079999999</v>
      </c>
      <c r="K914" s="20">
        <f>+Indicateur[[#This Row],[% rep S2]]*Indicateur[[#This Row],[Taux Segement 2]]*Indicateur[[#This Row],[Poids T]]*Indicateur[[#This Row],[Distance en KM]]</f>
        <v>3.7327611022799996</v>
      </c>
      <c r="L914" s="20">
        <f>+Indicateur[[#This Row],[Bilan CO2 S2]]+Indicateur[[#This Row],[Bilan CO2 S1]]</f>
        <v>7.5303985102799995</v>
      </c>
      <c r="M914" s="21">
        <v>234</v>
      </c>
      <c r="N914" s="5" t="s">
        <v>214</v>
      </c>
      <c r="O914" s="2" t="s">
        <v>11</v>
      </c>
      <c r="P914" s="2" t="s">
        <v>215</v>
      </c>
      <c r="Q914" s="2" t="s">
        <v>148</v>
      </c>
      <c r="R914" s="2" t="s">
        <v>126</v>
      </c>
      <c r="S914" s="2">
        <v>12</v>
      </c>
      <c r="T914" s="2" t="s">
        <v>149</v>
      </c>
      <c r="U914" s="6">
        <v>248.797</v>
      </c>
      <c r="V914" s="30">
        <f>(VLOOKUP(E914,Table1[#All],4,FALSE)*VLOOKUP(E914,Table1[[#All],[Type TRANSPORT]:[% répartition segment 1]],2,FALSE)+VLOOKUP(E914,Tableau2[#All],4,FALSE)*VLOOKUP(E914,Tableau2[[#All],[Type TRANSPORT]:[% répartition segment 2]],2,FALSE))*U914*C914/1000</f>
        <v>7.5303985102799995</v>
      </c>
    </row>
    <row r="915" spans="1:22" x14ac:dyDescent="0.3">
      <c r="A915" s="2">
        <v>1498237</v>
      </c>
      <c r="B915" s="12">
        <f>+VLOOKUP(Indicateur[[#This Row],[Numero OT]],[1]Raw_data!$D:$E,2,FALSE)</f>
        <v>44683</v>
      </c>
      <c r="C915" s="2">
        <v>5000</v>
      </c>
      <c r="D915" s="2">
        <f t="shared" si="14"/>
        <v>5</v>
      </c>
      <c r="E915" s="2" t="s">
        <v>106</v>
      </c>
      <c r="F915" s="3">
        <f>+VLOOKUP(E915,Table1[#All],4,FALSE)</f>
        <v>0.16</v>
      </c>
      <c r="G915" s="3">
        <v>0.16</v>
      </c>
      <c r="H915" s="4">
        <f>VLOOKUP(E915,Table1[[#All],[Type TRANSPORT]:[% répartition segment 1]],2,FALSE)</f>
        <v>1</v>
      </c>
      <c r="I915" s="4">
        <f>VLOOKUP(E915,Tableau2[[#All],[Type TRANSPORT]:[% répartition segment 2]],2,FALSE)</f>
        <v>0</v>
      </c>
      <c r="J915" s="20">
        <f>Indicateur[[#This Row],[% rep S1]]*Indicateur[[#This Row],[Taux segement 1]]*Indicateur[[#This Row],[Poids T]]*Indicateur[[#This Row],[Distance en KM]]</f>
        <v>198.03280000000001</v>
      </c>
      <c r="K915" s="20">
        <f>+Indicateur[[#This Row],[% rep S2]]*Indicateur[[#This Row],[Taux Segement 2]]*Indicateur[[#This Row],[Poids T]]*Indicateur[[#This Row],[Distance en KM]]</f>
        <v>0</v>
      </c>
      <c r="L915" s="20">
        <f>+Indicateur[[#This Row],[Bilan CO2 S2]]+Indicateur[[#This Row],[Bilan CO2 S1]]</f>
        <v>198.03280000000001</v>
      </c>
      <c r="M915" s="21">
        <v>550</v>
      </c>
      <c r="N915" s="5" t="s">
        <v>146</v>
      </c>
      <c r="O915" s="2" t="s">
        <v>30</v>
      </c>
      <c r="P915" s="2" t="s">
        <v>147</v>
      </c>
      <c r="Q915" s="2" t="s">
        <v>10</v>
      </c>
      <c r="R915" s="2" t="s">
        <v>11</v>
      </c>
      <c r="S915" s="2">
        <v>12</v>
      </c>
      <c r="T915" s="2" t="s">
        <v>12</v>
      </c>
      <c r="U915" s="6">
        <v>247.541</v>
      </c>
      <c r="V915" s="30">
        <f>(VLOOKUP(E915,Table1[#All],4,FALSE)*VLOOKUP(E915,Table1[[#All],[Type TRANSPORT]:[% répartition segment 1]],2,FALSE)+VLOOKUP(E915,Tableau2[#All],4,FALSE)*VLOOKUP(E915,Tableau2[[#All],[Type TRANSPORT]:[% répartition segment 2]],2,FALSE))*U915*C915/1000</f>
        <v>198.03280000000001</v>
      </c>
    </row>
    <row r="916" spans="1:22" x14ac:dyDescent="0.3">
      <c r="A916" s="2">
        <v>1499341</v>
      </c>
      <c r="B916" s="12">
        <f>+VLOOKUP(Indicateur[[#This Row],[Numero OT]],[1]Raw_data!$D:$E,2,FALSE)</f>
        <v>44683</v>
      </c>
      <c r="C916" s="2">
        <v>150</v>
      </c>
      <c r="D916" s="2">
        <f t="shared" si="14"/>
        <v>0.15</v>
      </c>
      <c r="E916" s="2" t="s">
        <v>13</v>
      </c>
      <c r="F916" s="3">
        <f>+VLOOKUP(E916,Table1[#All],4,FALSE)</f>
        <v>0.24099999999999999</v>
      </c>
      <c r="G916" s="3">
        <v>0.24099999999999999</v>
      </c>
      <c r="H916" s="4">
        <f>VLOOKUP(E916,Table1[[#All],[Type TRANSPORT]:[% répartition segment 1]],2,FALSE)</f>
        <v>1</v>
      </c>
      <c r="I916" s="4">
        <f>VLOOKUP(E916,Tableau2[[#All],[Type TRANSPORT]:[% répartition segment 2]],2,FALSE)</f>
        <v>0</v>
      </c>
      <c r="J916" s="20">
        <f>Indicateur[[#This Row],[% rep S1]]*Indicateur[[#This Row],[Taux segement 1]]*Indicateur[[#This Row],[Poids T]]*Indicateur[[#This Row],[Distance en KM]]</f>
        <v>1.2287746499999999</v>
      </c>
      <c r="K916" s="20">
        <f>+Indicateur[[#This Row],[% rep S2]]*Indicateur[[#This Row],[Taux Segement 2]]*Indicateur[[#This Row],[Poids T]]*Indicateur[[#This Row],[Distance en KM]]</f>
        <v>0</v>
      </c>
      <c r="L916" s="20">
        <f>+Indicateur[[#This Row],[Bilan CO2 S2]]+Indicateur[[#This Row],[Bilan CO2 S1]]</f>
        <v>1.2287746499999999</v>
      </c>
      <c r="M916" s="21">
        <v>80</v>
      </c>
      <c r="N916" s="5" t="s">
        <v>422</v>
      </c>
      <c r="O916" s="2" t="s">
        <v>136</v>
      </c>
      <c r="P916" s="2" t="s">
        <v>423</v>
      </c>
      <c r="Q916" s="2" t="s">
        <v>10</v>
      </c>
      <c r="R916" s="2" t="s">
        <v>11</v>
      </c>
      <c r="S916" s="2">
        <v>12</v>
      </c>
      <c r="T916" s="2" t="s">
        <v>12</v>
      </c>
      <c r="U916" s="6">
        <v>33.991</v>
      </c>
      <c r="V916" s="30">
        <f>(VLOOKUP(E916,Table1[#All],4,FALSE)*VLOOKUP(E916,Table1[[#All],[Type TRANSPORT]:[% répartition segment 1]],2,FALSE)+VLOOKUP(E916,Tableau2[#All],4,FALSE)*VLOOKUP(E916,Tableau2[[#All],[Type TRANSPORT]:[% répartition segment 2]],2,FALSE))*U916*C916/1000</f>
        <v>1.2287746500000001</v>
      </c>
    </row>
    <row r="917" spans="1:22" x14ac:dyDescent="0.3">
      <c r="A917" s="2">
        <v>1500367</v>
      </c>
      <c r="B917" s="12">
        <f>+VLOOKUP(Indicateur[[#This Row],[Numero OT]],[1]Raw_data!$D:$E,2,FALSE)</f>
        <v>44684</v>
      </c>
      <c r="C917" s="2">
        <v>100</v>
      </c>
      <c r="D917" s="2">
        <f t="shared" si="14"/>
        <v>0.1</v>
      </c>
      <c r="E917" s="2" t="s">
        <v>6</v>
      </c>
      <c r="F917" s="3">
        <f>+VLOOKUP(E917,Table1[#All],4,FALSE)</f>
        <v>0.16</v>
      </c>
      <c r="G917" s="3">
        <f>+VLOOKUP(E917,Tableau2[#All],4,FALSE)</f>
        <v>6.7400000000000002E-2</v>
      </c>
      <c r="H917" s="4">
        <f>VLOOKUP(E917,Table1[[#All],[Type TRANSPORT]:[% répartition segment 1]],2,FALSE)</f>
        <v>0.3</v>
      </c>
      <c r="I917" s="4">
        <f>VLOOKUP(E917,Tableau2[[#All],[Type TRANSPORT]:[% répartition segment 2]],2,FALSE)</f>
        <v>0.7</v>
      </c>
      <c r="J917" s="20">
        <f>Indicateur[[#This Row],[% rep S1]]*Indicateur[[#This Row],[Taux segement 1]]*Indicateur[[#This Row],[Poids T]]*Indicateur[[#This Row],[Distance en KM]]</f>
        <v>1.2200400000000002</v>
      </c>
      <c r="K917" s="20">
        <f>+Indicateur[[#This Row],[% rep S2]]*Indicateur[[#This Row],[Taux Segement 2]]*Indicateur[[#This Row],[Poids T]]*Indicateur[[#This Row],[Distance en KM]]</f>
        <v>1.1991976500000001</v>
      </c>
      <c r="L917" s="20">
        <f>+Indicateur[[#This Row],[Bilan CO2 S2]]+Indicateur[[#This Row],[Bilan CO2 S1]]</f>
        <v>2.4192376500000004</v>
      </c>
      <c r="M917" s="21">
        <v>100</v>
      </c>
      <c r="N917" s="5" t="s">
        <v>214</v>
      </c>
      <c r="O917" s="2" t="s">
        <v>11</v>
      </c>
      <c r="P917" s="2" t="s">
        <v>215</v>
      </c>
      <c r="Q917" s="2" t="s">
        <v>245</v>
      </c>
      <c r="R917" s="2" t="s">
        <v>123</v>
      </c>
      <c r="S917" s="2">
        <v>10</v>
      </c>
      <c r="T917" s="2" t="s">
        <v>246</v>
      </c>
      <c r="U917" s="6">
        <v>254.17500000000001</v>
      </c>
      <c r="V917" s="30">
        <f>(VLOOKUP(E917,Table1[#All],4,FALSE)*VLOOKUP(E917,Table1[[#All],[Type TRANSPORT]:[% répartition segment 1]],2,FALSE)+VLOOKUP(E917,Tableau2[#All],4,FALSE)*VLOOKUP(E917,Tableau2[[#All],[Type TRANSPORT]:[% répartition segment 2]],2,FALSE))*U917*C917/1000</f>
        <v>2.4192376499999999</v>
      </c>
    </row>
    <row r="918" spans="1:22" x14ac:dyDescent="0.3">
      <c r="A918" s="2">
        <v>1500498</v>
      </c>
      <c r="B918" s="12">
        <f>+VLOOKUP(Indicateur[[#This Row],[Numero OT]],[1]Raw_data!$D:$E,2,FALSE)</f>
        <v>44685</v>
      </c>
      <c r="C918" s="2">
        <v>150</v>
      </c>
      <c r="D918" s="2">
        <f t="shared" si="14"/>
        <v>0.15</v>
      </c>
      <c r="E918" s="2" t="s">
        <v>19</v>
      </c>
      <c r="F918" s="3">
        <f>+VLOOKUP(E918,Table1[#All],4,FALSE)</f>
        <v>0.16</v>
      </c>
      <c r="G918" s="3">
        <f>+VLOOKUP(E918,Tableau2[#All],4,FALSE)</f>
        <v>6.7400000000000002E-2</v>
      </c>
      <c r="H918" s="4">
        <f>VLOOKUP(E918,Table1[[#All],[Type TRANSPORT]:[% répartition segment 1]],2,FALSE)</f>
        <v>0.3</v>
      </c>
      <c r="I918" s="4">
        <f>VLOOKUP(E918,Tableau2[[#All],[Type TRANSPORT]:[% répartition segment 2]],2,FALSE)</f>
        <v>0.7</v>
      </c>
      <c r="J918" s="20">
        <f>Indicateur[[#This Row],[% rep S1]]*Indicateur[[#This Row],[Taux segement 1]]*Indicateur[[#This Row],[Poids T]]*Indicateur[[#This Row],[Distance en KM]]</f>
        <v>2.0026439999999996</v>
      </c>
      <c r="K918" s="20">
        <f>+Indicateur[[#This Row],[% rep S2]]*Indicateur[[#This Row],[Taux Segement 2]]*Indicateur[[#This Row],[Poids T]]*Indicateur[[#This Row],[Distance en KM]]</f>
        <v>1.9684321649999998</v>
      </c>
      <c r="L918" s="20">
        <f>+Indicateur[[#This Row],[Bilan CO2 S2]]+Indicateur[[#This Row],[Bilan CO2 S1]]</f>
        <v>3.9710761649999995</v>
      </c>
      <c r="M918" s="21">
        <v>158</v>
      </c>
      <c r="N918" s="5" t="s">
        <v>23</v>
      </c>
      <c r="O918" s="2" t="s">
        <v>24</v>
      </c>
      <c r="P918" s="2" t="s">
        <v>25</v>
      </c>
      <c r="Q918" s="2" t="s">
        <v>10</v>
      </c>
      <c r="R918" s="2" t="s">
        <v>11</v>
      </c>
      <c r="S918" s="2">
        <v>12</v>
      </c>
      <c r="T918" s="2" t="s">
        <v>12</v>
      </c>
      <c r="U918" s="6">
        <v>278.14499999999998</v>
      </c>
      <c r="V918" s="30">
        <f>(VLOOKUP(E918,Table1[#All],4,FALSE)*VLOOKUP(E918,Table1[[#All],[Type TRANSPORT]:[% répartition segment 1]],2,FALSE)+VLOOKUP(E918,Tableau2[#All],4,FALSE)*VLOOKUP(E918,Tableau2[[#All],[Type TRANSPORT]:[% répartition segment 2]],2,FALSE))*U918*C918/1000</f>
        <v>3.9710761649999995</v>
      </c>
    </row>
    <row r="919" spans="1:22" x14ac:dyDescent="0.3">
      <c r="A919" s="2">
        <v>1501212</v>
      </c>
      <c r="B919" s="12">
        <f>+VLOOKUP(Indicateur[[#This Row],[Numero OT]],[1]Raw_data!$D:$E,2,FALSE)</f>
        <v>44685</v>
      </c>
      <c r="C919" s="2">
        <v>150</v>
      </c>
      <c r="D919" s="2">
        <f t="shared" si="14"/>
        <v>0.15</v>
      </c>
      <c r="E919" s="2" t="s">
        <v>19</v>
      </c>
      <c r="F919" s="3">
        <f>+VLOOKUP(E919,Table1[#All],4,FALSE)</f>
        <v>0.16</v>
      </c>
      <c r="G919" s="3">
        <f>+VLOOKUP(E919,Tableau2[#All],4,FALSE)</f>
        <v>6.7400000000000002E-2</v>
      </c>
      <c r="H919" s="4">
        <f>VLOOKUP(E919,Table1[[#All],[Type TRANSPORT]:[% répartition segment 1]],2,FALSE)</f>
        <v>0.3</v>
      </c>
      <c r="I919" s="4">
        <f>VLOOKUP(E919,Tableau2[[#All],[Type TRANSPORT]:[% répartition segment 2]],2,FALSE)</f>
        <v>0.7</v>
      </c>
      <c r="J919" s="20">
        <f>Indicateur[[#This Row],[% rep S1]]*Indicateur[[#This Row],[Taux segement 1]]*Indicateur[[#This Row],[Poids T]]*Indicateur[[#This Row],[Distance en KM]]</f>
        <v>5.4150624000000001</v>
      </c>
      <c r="K919" s="20">
        <f>+Indicateur[[#This Row],[% rep S2]]*Indicateur[[#This Row],[Taux Segement 2]]*Indicateur[[#This Row],[Poids T]]*Indicateur[[#This Row],[Distance en KM]]</f>
        <v>5.3225550840000002</v>
      </c>
      <c r="L919" s="20">
        <f>+Indicateur[[#This Row],[Bilan CO2 S2]]+Indicateur[[#This Row],[Bilan CO2 S1]]</f>
        <v>10.737617484000001</v>
      </c>
      <c r="M919" s="21">
        <v>175</v>
      </c>
      <c r="N919" s="5" t="s">
        <v>63</v>
      </c>
      <c r="O919" s="2" t="s">
        <v>64</v>
      </c>
      <c r="P919" s="2" t="s">
        <v>65</v>
      </c>
      <c r="Q919" s="2" t="s">
        <v>10</v>
      </c>
      <c r="R919" s="2" t="s">
        <v>11</v>
      </c>
      <c r="S919" s="2">
        <v>12</v>
      </c>
      <c r="T919" s="2" t="s">
        <v>12</v>
      </c>
      <c r="U919" s="6">
        <v>752.09199999999998</v>
      </c>
      <c r="V919" s="30">
        <f>(VLOOKUP(E919,Table1[#All],4,FALSE)*VLOOKUP(E919,Table1[[#All],[Type TRANSPORT]:[% répartition segment 1]],2,FALSE)+VLOOKUP(E919,Tableau2[#All],4,FALSE)*VLOOKUP(E919,Tableau2[[#All],[Type TRANSPORT]:[% répartition segment 2]],2,FALSE))*U919*C919/1000</f>
        <v>10.737617484000001</v>
      </c>
    </row>
    <row r="920" spans="1:22" x14ac:dyDescent="0.3">
      <c r="A920" s="2">
        <v>1497138</v>
      </c>
      <c r="B920" s="12">
        <f>+VLOOKUP(Indicateur[[#This Row],[Numero OT]],[1]Raw_data!$D:$E,2,FALSE)</f>
        <v>44685</v>
      </c>
      <c r="C920" s="2">
        <v>150</v>
      </c>
      <c r="D920" s="2">
        <f t="shared" si="14"/>
        <v>0.15</v>
      </c>
      <c r="E920" s="2" t="s">
        <v>19</v>
      </c>
      <c r="F920" s="3">
        <f>+VLOOKUP(E920,Table1[#All],4,FALSE)</f>
        <v>0.16</v>
      </c>
      <c r="G920" s="3">
        <f>+VLOOKUP(E920,Tableau2[#All],4,FALSE)</f>
        <v>6.7400000000000002E-2</v>
      </c>
      <c r="H920" s="4">
        <f>VLOOKUP(E920,Table1[[#All],[Type TRANSPORT]:[% répartition segment 1]],2,FALSE)</f>
        <v>0.3</v>
      </c>
      <c r="I920" s="4">
        <f>VLOOKUP(E920,Tableau2[[#All],[Type TRANSPORT]:[% répartition segment 2]],2,FALSE)</f>
        <v>0.7</v>
      </c>
      <c r="J920" s="20">
        <f>Indicateur[[#This Row],[% rep S1]]*Indicateur[[#This Row],[Taux segement 1]]*Indicateur[[#This Row],[Poids T]]*Indicateur[[#This Row],[Distance en KM]]</f>
        <v>3.8714975999999997</v>
      </c>
      <c r="K920" s="20">
        <f>+Indicateur[[#This Row],[% rep S2]]*Indicateur[[#This Row],[Taux Segement 2]]*Indicateur[[#This Row],[Poids T]]*Indicateur[[#This Row],[Distance en KM]]</f>
        <v>3.8053595159999998</v>
      </c>
      <c r="L920" s="20">
        <f>+Indicateur[[#This Row],[Bilan CO2 S2]]+Indicateur[[#This Row],[Bilan CO2 S1]]</f>
        <v>7.676857115999999</v>
      </c>
      <c r="M920" s="21">
        <v>160</v>
      </c>
      <c r="N920" s="5" t="s">
        <v>179</v>
      </c>
      <c r="O920" s="2" t="s">
        <v>180</v>
      </c>
      <c r="P920" s="2" t="s">
        <v>181</v>
      </c>
      <c r="Q920" s="2" t="s">
        <v>10</v>
      </c>
      <c r="R920" s="2" t="s">
        <v>11</v>
      </c>
      <c r="S920" s="2">
        <v>12</v>
      </c>
      <c r="T920" s="2" t="s">
        <v>12</v>
      </c>
      <c r="U920" s="6">
        <v>537.70799999999997</v>
      </c>
      <c r="V920" s="30">
        <f>(VLOOKUP(E920,Table1[#All],4,FALSE)*VLOOKUP(E920,Table1[[#All],[Type TRANSPORT]:[% répartition segment 1]],2,FALSE)+VLOOKUP(E920,Tableau2[#All],4,FALSE)*VLOOKUP(E920,Tableau2[[#All],[Type TRANSPORT]:[% répartition segment 2]],2,FALSE))*U920*C920/1000</f>
        <v>7.6768571159999999</v>
      </c>
    </row>
    <row r="921" spans="1:22" x14ac:dyDescent="0.3">
      <c r="A921" s="2">
        <v>1501053</v>
      </c>
      <c r="B921" s="12">
        <f>+VLOOKUP(Indicateur[[#This Row],[Numero OT]],[1]Raw_data!$D:$E,2,FALSE)</f>
        <v>44686</v>
      </c>
      <c r="C921" s="2">
        <v>150</v>
      </c>
      <c r="D921" s="2">
        <f t="shared" si="14"/>
        <v>0.15</v>
      </c>
      <c r="E921" s="2" t="s">
        <v>6</v>
      </c>
      <c r="F921" s="3">
        <f>+VLOOKUP(E921,Table1[#All],4,FALSE)</f>
        <v>0.16</v>
      </c>
      <c r="G921" s="3">
        <f>+VLOOKUP(E921,Tableau2[#All],4,FALSE)</f>
        <v>6.7400000000000002E-2</v>
      </c>
      <c r="H921" s="4">
        <f>VLOOKUP(E921,Table1[[#All],[Type TRANSPORT]:[% répartition segment 1]],2,FALSE)</f>
        <v>0.3</v>
      </c>
      <c r="I921" s="4">
        <f>VLOOKUP(E921,Tableau2[[#All],[Type TRANSPORT]:[% répartition segment 2]],2,FALSE)</f>
        <v>0.7</v>
      </c>
      <c r="J921" s="20">
        <f>Indicateur[[#This Row],[% rep S1]]*Indicateur[[#This Row],[Taux segement 1]]*Indicateur[[#This Row],[Poids T]]*Indicateur[[#This Row],[Distance en KM]]</f>
        <v>3.8989871999999997</v>
      </c>
      <c r="K921" s="20">
        <f>+Indicateur[[#This Row],[% rep S2]]*Indicateur[[#This Row],[Taux Segement 2]]*Indicateur[[#This Row],[Poids T]]*Indicateur[[#This Row],[Distance en KM]]</f>
        <v>3.8323795019999998</v>
      </c>
      <c r="L921" s="20">
        <f>+Indicateur[[#This Row],[Bilan CO2 S2]]+Indicateur[[#This Row],[Bilan CO2 S1]]</f>
        <v>7.731366701999999</v>
      </c>
      <c r="M921" s="21">
        <v>156</v>
      </c>
      <c r="N921" s="5" t="s">
        <v>35</v>
      </c>
      <c r="O921" s="2" t="s">
        <v>36</v>
      </c>
      <c r="P921" s="2" t="s">
        <v>37</v>
      </c>
      <c r="Q921" s="2" t="s">
        <v>10</v>
      </c>
      <c r="R921" s="2" t="s">
        <v>11</v>
      </c>
      <c r="S921" s="2">
        <v>12</v>
      </c>
      <c r="T921" s="2" t="s">
        <v>12</v>
      </c>
      <c r="U921" s="6">
        <v>541.52599999999995</v>
      </c>
      <c r="V921" s="30">
        <f>(VLOOKUP(E921,Table1[#All],4,FALSE)*VLOOKUP(E921,Table1[[#All],[Type TRANSPORT]:[% répartition segment 1]],2,FALSE)+VLOOKUP(E921,Tableau2[#All],4,FALSE)*VLOOKUP(E921,Tableau2[[#All],[Type TRANSPORT]:[% répartition segment 2]],2,FALSE))*U921*C921/1000</f>
        <v>7.731366701999999</v>
      </c>
    </row>
    <row r="922" spans="1:22" x14ac:dyDescent="0.3">
      <c r="A922" s="2">
        <v>1501049</v>
      </c>
      <c r="B922" s="12">
        <f>+VLOOKUP(Indicateur[[#This Row],[Numero OT]],[1]Raw_data!$D:$E,2,FALSE)</f>
        <v>44686</v>
      </c>
      <c r="C922" s="2">
        <v>150</v>
      </c>
      <c r="D922" s="2">
        <f t="shared" si="14"/>
        <v>0.15</v>
      </c>
      <c r="E922" s="2" t="s">
        <v>19</v>
      </c>
      <c r="F922" s="3">
        <f>+VLOOKUP(E922,Table1[#All],4,FALSE)</f>
        <v>0.16</v>
      </c>
      <c r="G922" s="3">
        <f>+VLOOKUP(E922,Tableau2[#All],4,FALSE)</f>
        <v>6.7400000000000002E-2</v>
      </c>
      <c r="H922" s="4">
        <f>VLOOKUP(E922,Table1[[#All],[Type TRANSPORT]:[% répartition segment 1]],2,FALSE)</f>
        <v>0.3</v>
      </c>
      <c r="I922" s="4">
        <f>VLOOKUP(E922,Tableau2[[#All],[Type TRANSPORT]:[% répartition segment 2]],2,FALSE)</f>
        <v>0.7</v>
      </c>
      <c r="J922" s="20">
        <f>Indicateur[[#This Row],[% rep S1]]*Indicateur[[#This Row],[Taux segement 1]]*Indicateur[[#This Row],[Poids T]]*Indicateur[[#This Row],[Distance en KM]]</f>
        <v>1.8020015999999999</v>
      </c>
      <c r="K922" s="20">
        <f>+Indicateur[[#This Row],[% rep S2]]*Indicateur[[#This Row],[Taux Segement 2]]*Indicateur[[#This Row],[Poids T]]*Indicateur[[#This Row],[Distance en KM]]</f>
        <v>1.7712174059999999</v>
      </c>
      <c r="L922" s="20">
        <f>+Indicateur[[#This Row],[Bilan CO2 S2]]+Indicateur[[#This Row],[Bilan CO2 S1]]</f>
        <v>3.5732190059999995</v>
      </c>
      <c r="M922" s="21">
        <v>200</v>
      </c>
      <c r="N922" s="5" t="s">
        <v>125</v>
      </c>
      <c r="O922" s="2" t="s">
        <v>126</v>
      </c>
      <c r="P922" s="2" t="s">
        <v>127</v>
      </c>
      <c r="Q922" s="2" t="s">
        <v>10</v>
      </c>
      <c r="R922" s="2" t="s">
        <v>11</v>
      </c>
      <c r="S922" s="2">
        <v>12</v>
      </c>
      <c r="T922" s="2" t="s">
        <v>12</v>
      </c>
      <c r="U922" s="6">
        <v>250.27799999999999</v>
      </c>
      <c r="V922" s="30">
        <f>(VLOOKUP(E922,Table1[#All],4,FALSE)*VLOOKUP(E922,Table1[[#All],[Type TRANSPORT]:[% répartition segment 1]],2,FALSE)+VLOOKUP(E922,Tableau2[#All],4,FALSE)*VLOOKUP(E922,Tableau2[[#All],[Type TRANSPORT]:[% répartition segment 2]],2,FALSE))*U922*C922/1000</f>
        <v>3.573219006</v>
      </c>
    </row>
    <row r="923" spans="1:22" x14ac:dyDescent="0.3">
      <c r="A923" s="2">
        <v>1500976</v>
      </c>
      <c r="B923" s="12">
        <f>+VLOOKUP(Indicateur[[#This Row],[Numero OT]],[1]Raw_data!$D:$E,2,FALSE)</f>
        <v>44686</v>
      </c>
      <c r="C923" s="2">
        <v>300</v>
      </c>
      <c r="D923" s="2">
        <f t="shared" si="14"/>
        <v>0.3</v>
      </c>
      <c r="E923" s="2" t="s">
        <v>19</v>
      </c>
      <c r="F923" s="3">
        <f>+VLOOKUP(E923,Table1[#All],4,FALSE)</f>
        <v>0.16</v>
      </c>
      <c r="G923" s="3">
        <f>+VLOOKUP(E923,Tableau2[#All],4,FALSE)</f>
        <v>6.7400000000000002E-2</v>
      </c>
      <c r="H923" s="4">
        <f>VLOOKUP(E923,Table1[[#All],[Type TRANSPORT]:[% répartition segment 1]],2,FALSE)</f>
        <v>0.3</v>
      </c>
      <c r="I923" s="4">
        <f>VLOOKUP(E923,Tableau2[[#All],[Type TRANSPORT]:[% répartition segment 2]],2,FALSE)</f>
        <v>0.7</v>
      </c>
      <c r="J923" s="20">
        <f>Indicateur[[#This Row],[% rep S1]]*Indicateur[[#This Row],[Taux segement 1]]*Indicateur[[#This Row],[Poids T]]*Indicateur[[#This Row],[Distance en KM]]</f>
        <v>2.9598624</v>
      </c>
      <c r="K923" s="20">
        <f>+Indicateur[[#This Row],[% rep S2]]*Indicateur[[#This Row],[Taux Segement 2]]*Indicateur[[#This Row],[Poids T]]*Indicateur[[#This Row],[Distance en KM]]</f>
        <v>2.909298084</v>
      </c>
      <c r="L923" s="20">
        <f>+Indicateur[[#This Row],[Bilan CO2 S2]]+Indicateur[[#This Row],[Bilan CO2 S1]]</f>
        <v>5.869160484</v>
      </c>
      <c r="M923" s="21">
        <v>202.5</v>
      </c>
      <c r="N923" s="5" t="s">
        <v>125</v>
      </c>
      <c r="O923" s="2" t="s">
        <v>126</v>
      </c>
      <c r="P923" s="2" t="s">
        <v>127</v>
      </c>
      <c r="Q923" s="2" t="s">
        <v>130</v>
      </c>
      <c r="R923" s="2" t="s">
        <v>131</v>
      </c>
      <c r="S923" s="2">
        <v>17</v>
      </c>
      <c r="T923" s="2" t="s">
        <v>132</v>
      </c>
      <c r="U923" s="6">
        <v>205.54599999999999</v>
      </c>
      <c r="V923" s="30">
        <f>(VLOOKUP(E923,Table1[#All],4,FALSE)*VLOOKUP(E923,Table1[[#All],[Type TRANSPORT]:[% répartition segment 1]],2,FALSE)+VLOOKUP(E923,Tableau2[#All],4,FALSE)*VLOOKUP(E923,Tableau2[[#All],[Type TRANSPORT]:[% répartition segment 2]],2,FALSE))*U923*C923/1000</f>
        <v>5.8691604839999991</v>
      </c>
    </row>
    <row r="924" spans="1:22" x14ac:dyDescent="0.3">
      <c r="A924" s="2">
        <v>1501716</v>
      </c>
      <c r="B924" s="12">
        <f>+VLOOKUP(Indicateur[[#This Row],[Numero OT]],[1]Raw_data!$D:$E,2,FALSE)</f>
        <v>44686</v>
      </c>
      <c r="C924" s="2">
        <v>225</v>
      </c>
      <c r="D924" s="2">
        <f t="shared" si="14"/>
        <v>0.22500000000000001</v>
      </c>
      <c r="E924" s="2" t="s">
        <v>6</v>
      </c>
      <c r="F924" s="3">
        <f>+VLOOKUP(E924,Table1[#All],4,FALSE)</f>
        <v>0.16</v>
      </c>
      <c r="G924" s="3">
        <f>+VLOOKUP(E924,Tableau2[#All],4,FALSE)</f>
        <v>6.7400000000000002E-2</v>
      </c>
      <c r="H924" s="4">
        <f>VLOOKUP(E924,Table1[[#All],[Type TRANSPORT]:[% répartition segment 1]],2,FALSE)</f>
        <v>0.3</v>
      </c>
      <c r="I924" s="4">
        <f>VLOOKUP(E924,Tableau2[[#All],[Type TRANSPORT]:[% répartition segment 2]],2,FALSE)</f>
        <v>0.7</v>
      </c>
      <c r="J924" s="20">
        <f>Indicateur[[#This Row],[% rep S1]]*Indicateur[[#This Row],[Taux segement 1]]*Indicateur[[#This Row],[Poids T]]*Indicateur[[#This Row],[Distance en KM]]</f>
        <v>2.7450900000000003</v>
      </c>
      <c r="K924" s="20">
        <f>+Indicateur[[#This Row],[% rep S2]]*Indicateur[[#This Row],[Taux Segement 2]]*Indicateur[[#This Row],[Poids T]]*Indicateur[[#This Row],[Distance en KM]]</f>
        <v>2.6981947125000003</v>
      </c>
      <c r="L924" s="20">
        <f>+Indicateur[[#This Row],[Bilan CO2 S2]]+Indicateur[[#This Row],[Bilan CO2 S1]]</f>
        <v>5.4432847125000006</v>
      </c>
      <c r="M924" s="21">
        <v>200</v>
      </c>
      <c r="N924" s="5" t="s">
        <v>214</v>
      </c>
      <c r="O924" s="2" t="s">
        <v>11</v>
      </c>
      <c r="P924" s="2" t="s">
        <v>215</v>
      </c>
      <c r="Q924" s="2" t="s">
        <v>245</v>
      </c>
      <c r="R924" s="2" t="s">
        <v>123</v>
      </c>
      <c r="S924" s="2">
        <v>10</v>
      </c>
      <c r="T924" s="2" t="s">
        <v>246</v>
      </c>
      <c r="U924" s="6">
        <v>254.17500000000001</v>
      </c>
      <c r="V924" s="30">
        <f>(VLOOKUP(E924,Table1[#All],4,FALSE)*VLOOKUP(E924,Table1[[#All],[Type TRANSPORT]:[% répartition segment 1]],2,FALSE)+VLOOKUP(E924,Tableau2[#All],4,FALSE)*VLOOKUP(E924,Tableau2[[#All],[Type TRANSPORT]:[% répartition segment 2]],2,FALSE))*U924*C924/1000</f>
        <v>5.4432847125000006</v>
      </c>
    </row>
    <row r="925" spans="1:22" x14ac:dyDescent="0.3">
      <c r="A925" s="2">
        <v>1501718</v>
      </c>
      <c r="B925" s="12">
        <f>+VLOOKUP(Indicateur[[#This Row],[Numero OT]],[1]Raw_data!$D:$E,2,FALSE)</f>
        <v>44686</v>
      </c>
      <c r="C925" s="2">
        <v>132</v>
      </c>
      <c r="D925" s="2">
        <f t="shared" si="14"/>
        <v>0.13200000000000001</v>
      </c>
      <c r="E925" s="2" t="s">
        <v>6</v>
      </c>
      <c r="F925" s="3">
        <f>+VLOOKUP(E925,Table1[#All],4,FALSE)</f>
        <v>0.16</v>
      </c>
      <c r="G925" s="3">
        <f>+VLOOKUP(E925,Tableau2[#All],4,FALSE)</f>
        <v>6.7400000000000002E-2</v>
      </c>
      <c r="H925" s="4">
        <f>VLOOKUP(E925,Table1[[#All],[Type TRANSPORT]:[% répartition segment 1]],2,FALSE)</f>
        <v>0.3</v>
      </c>
      <c r="I925" s="4">
        <f>VLOOKUP(E925,Tableau2[[#All],[Type TRANSPORT]:[% répartition segment 2]],2,FALSE)</f>
        <v>0.7</v>
      </c>
      <c r="J925" s="20">
        <f>Indicateur[[#This Row],[% rep S1]]*Indicateur[[#This Row],[Taux segement 1]]*Indicateur[[#This Row],[Poids T]]*Indicateur[[#This Row],[Distance en KM]]</f>
        <v>2.4105628800000001</v>
      </c>
      <c r="K925" s="20">
        <f>+Indicateur[[#This Row],[% rep S2]]*Indicateur[[#This Row],[Taux Segement 2]]*Indicateur[[#This Row],[Poids T]]*Indicateur[[#This Row],[Distance en KM]]</f>
        <v>2.3693824308</v>
      </c>
      <c r="L925" s="20">
        <f>+Indicateur[[#This Row],[Bilan CO2 S2]]+Indicateur[[#This Row],[Bilan CO2 S1]]</f>
        <v>4.7799453108000005</v>
      </c>
      <c r="M925" s="21">
        <v>261</v>
      </c>
      <c r="N925" s="5" t="s">
        <v>214</v>
      </c>
      <c r="O925" s="2" t="s">
        <v>11</v>
      </c>
      <c r="P925" s="2" t="s">
        <v>215</v>
      </c>
      <c r="Q925" s="2" t="s">
        <v>128</v>
      </c>
      <c r="R925" s="2" t="s">
        <v>61</v>
      </c>
      <c r="S925" s="2">
        <v>20</v>
      </c>
      <c r="T925" s="2" t="s">
        <v>129</v>
      </c>
      <c r="U925" s="6">
        <v>380.45499999999998</v>
      </c>
      <c r="V925" s="30">
        <f>(VLOOKUP(E925,Table1[#All],4,FALSE)*VLOOKUP(E925,Table1[[#All],[Type TRANSPORT]:[% répartition segment 1]],2,FALSE)+VLOOKUP(E925,Tableau2[#All],4,FALSE)*VLOOKUP(E925,Tableau2[[#All],[Type TRANSPORT]:[% répartition segment 2]],2,FALSE))*U925*C925/1000</f>
        <v>4.7799453107999996</v>
      </c>
    </row>
    <row r="926" spans="1:22" x14ac:dyDescent="0.3">
      <c r="A926" s="2">
        <v>1501715</v>
      </c>
      <c r="B926" s="12">
        <f>+VLOOKUP(Indicateur[[#This Row],[Numero OT]],[1]Raw_data!$D:$E,2,FALSE)</f>
        <v>44686</v>
      </c>
      <c r="C926" s="2">
        <v>450</v>
      </c>
      <c r="D926" s="2">
        <f t="shared" si="14"/>
        <v>0.45</v>
      </c>
      <c r="E926" s="2" t="s">
        <v>6</v>
      </c>
      <c r="F926" s="3">
        <f>+VLOOKUP(E926,Table1[#All],4,FALSE)</f>
        <v>0.16</v>
      </c>
      <c r="G926" s="3">
        <f>+VLOOKUP(E926,Tableau2[#All],4,FALSE)</f>
        <v>6.7400000000000002E-2</v>
      </c>
      <c r="H926" s="4">
        <f>VLOOKUP(E926,Table1[[#All],[Type TRANSPORT]:[% répartition segment 1]],2,FALSE)</f>
        <v>0.3</v>
      </c>
      <c r="I926" s="4">
        <f>VLOOKUP(E926,Tableau2[[#All],[Type TRANSPORT]:[% répartition segment 2]],2,FALSE)</f>
        <v>0.7</v>
      </c>
      <c r="J926" s="20">
        <f>Indicateur[[#This Row],[% rep S1]]*Indicateur[[#This Row],[Taux segement 1]]*Indicateur[[#This Row],[Poids T]]*Indicateur[[#This Row],[Distance en KM]]</f>
        <v>5.3740152000000005</v>
      </c>
      <c r="K926" s="20">
        <f>+Indicateur[[#This Row],[% rep S2]]*Indicateur[[#This Row],[Taux Segement 2]]*Indicateur[[#This Row],[Poids T]]*Indicateur[[#This Row],[Distance en KM]]</f>
        <v>5.2822091069999999</v>
      </c>
      <c r="L926" s="20">
        <f>+Indicateur[[#This Row],[Bilan CO2 S2]]+Indicateur[[#This Row],[Bilan CO2 S1]]</f>
        <v>10.656224307</v>
      </c>
      <c r="M926" s="21">
        <v>270</v>
      </c>
      <c r="N926" s="5" t="s">
        <v>214</v>
      </c>
      <c r="O926" s="2" t="s">
        <v>11</v>
      </c>
      <c r="P926" s="2" t="s">
        <v>215</v>
      </c>
      <c r="Q926" s="2" t="s">
        <v>148</v>
      </c>
      <c r="R926" s="2" t="s">
        <v>126</v>
      </c>
      <c r="S926" s="2">
        <v>12</v>
      </c>
      <c r="T926" s="2" t="s">
        <v>149</v>
      </c>
      <c r="U926" s="6">
        <v>248.797</v>
      </c>
      <c r="V926" s="30">
        <f>(VLOOKUP(E926,Table1[#All],4,FALSE)*VLOOKUP(E926,Table1[[#All],[Type TRANSPORT]:[% répartition segment 1]],2,FALSE)+VLOOKUP(E926,Tableau2[#All],4,FALSE)*VLOOKUP(E926,Tableau2[[#All],[Type TRANSPORT]:[% répartition segment 2]],2,FALSE))*U926*C926/1000</f>
        <v>10.656224307</v>
      </c>
    </row>
    <row r="927" spans="1:22" x14ac:dyDescent="0.3">
      <c r="A927" s="2">
        <v>1501714</v>
      </c>
      <c r="B927" s="12">
        <f>+VLOOKUP(Indicateur[[#This Row],[Numero OT]],[1]Raw_data!$D:$E,2,FALSE)</f>
        <v>44686</v>
      </c>
      <c r="C927" s="2">
        <v>450</v>
      </c>
      <c r="D927" s="2">
        <f t="shared" si="14"/>
        <v>0.45</v>
      </c>
      <c r="E927" s="2" t="s">
        <v>6</v>
      </c>
      <c r="F927" s="3">
        <f>+VLOOKUP(E927,Table1[#All],4,FALSE)</f>
        <v>0.16</v>
      </c>
      <c r="G927" s="3">
        <f>+VLOOKUP(E927,Tableau2[#All],4,FALSE)</f>
        <v>6.7400000000000002E-2</v>
      </c>
      <c r="H927" s="4">
        <f>VLOOKUP(E927,Table1[[#All],[Type TRANSPORT]:[% répartition segment 1]],2,FALSE)</f>
        <v>0.3</v>
      </c>
      <c r="I927" s="4">
        <f>VLOOKUP(E927,Tableau2[[#All],[Type TRANSPORT]:[% répartition segment 2]],2,FALSE)</f>
        <v>0.7</v>
      </c>
      <c r="J927" s="20">
        <f>Indicateur[[#This Row],[% rep S1]]*Indicateur[[#This Row],[Taux segement 1]]*Indicateur[[#This Row],[Poids T]]*Indicateur[[#This Row],[Distance en KM]]</f>
        <v>9.9037512000000003</v>
      </c>
      <c r="K927" s="20">
        <f>+Indicateur[[#This Row],[% rep S2]]*Indicateur[[#This Row],[Taux Segement 2]]*Indicateur[[#This Row],[Poids T]]*Indicateur[[#This Row],[Distance en KM]]</f>
        <v>9.7345621169999994</v>
      </c>
      <c r="L927" s="20">
        <f>+Indicateur[[#This Row],[Bilan CO2 S2]]+Indicateur[[#This Row],[Bilan CO2 S1]]</f>
        <v>19.638313316999998</v>
      </c>
      <c r="M927" s="21">
        <v>280</v>
      </c>
      <c r="N927" s="5" t="s">
        <v>214</v>
      </c>
      <c r="O927" s="2" t="s">
        <v>11</v>
      </c>
      <c r="P927" s="2" t="s">
        <v>215</v>
      </c>
      <c r="Q927" s="2" t="s">
        <v>328</v>
      </c>
      <c r="R927" s="2" t="s">
        <v>21</v>
      </c>
      <c r="S927" s="2">
        <v>20</v>
      </c>
      <c r="T927" s="2" t="s">
        <v>329</v>
      </c>
      <c r="U927" s="6">
        <v>458.50700000000001</v>
      </c>
      <c r="V927" s="30">
        <f>(VLOOKUP(E927,Table1[#All],4,FALSE)*VLOOKUP(E927,Table1[[#All],[Type TRANSPORT]:[% répartition segment 1]],2,FALSE)+VLOOKUP(E927,Tableau2[#All],4,FALSE)*VLOOKUP(E927,Tableau2[[#All],[Type TRANSPORT]:[% répartition segment 2]],2,FALSE))*U927*C927/1000</f>
        <v>19.638313317000001</v>
      </c>
    </row>
    <row r="928" spans="1:22" x14ac:dyDescent="0.3">
      <c r="A928" s="2">
        <v>1500499</v>
      </c>
      <c r="B928" s="12">
        <f>+VLOOKUP(Indicateur[[#This Row],[Numero OT]],[1]Raw_data!$D:$E,2,FALSE)</f>
        <v>44686</v>
      </c>
      <c r="C928" s="2">
        <v>1000</v>
      </c>
      <c r="D928" s="2">
        <f t="shared" si="14"/>
        <v>1</v>
      </c>
      <c r="E928" s="2" t="s">
        <v>13</v>
      </c>
      <c r="F928" s="3">
        <f>+VLOOKUP(E928,Table1[#All],4,FALSE)</f>
        <v>0.24099999999999999</v>
      </c>
      <c r="G928" s="3">
        <v>6.7400000000000002E-2</v>
      </c>
      <c r="H928" s="4">
        <f>VLOOKUP(E928,Table1[[#All],[Type TRANSPORT]:[% répartition segment 1]],2,FALSE)</f>
        <v>1</v>
      </c>
      <c r="I928" s="4">
        <f>VLOOKUP(E928,Tableau2[[#All],[Type TRANSPORT]:[% répartition segment 2]],2,FALSE)</f>
        <v>0</v>
      </c>
      <c r="J928" s="20">
        <f>Indicateur[[#This Row],[% rep S1]]*Indicateur[[#This Row],[Taux segement 1]]*Indicateur[[#This Row],[Poids T]]*Indicateur[[#This Row],[Distance en KM]]</f>
        <v>13.197401000000001</v>
      </c>
      <c r="K928" s="20">
        <f>+Indicateur[[#This Row],[% rep S2]]*Indicateur[[#This Row],[Taux Segement 2]]*Indicateur[[#This Row],[Poids T]]*Indicateur[[#This Row],[Distance en KM]]</f>
        <v>0</v>
      </c>
      <c r="L928" s="20">
        <f>+Indicateur[[#This Row],[Bilan CO2 S2]]+Indicateur[[#This Row],[Bilan CO2 S1]]</f>
        <v>13.197401000000001</v>
      </c>
      <c r="M928" s="21">
        <v>170</v>
      </c>
      <c r="N928" s="5" t="s">
        <v>414</v>
      </c>
      <c r="O928" s="2" t="s">
        <v>93</v>
      </c>
      <c r="P928" s="2" t="s">
        <v>415</v>
      </c>
      <c r="Q928" s="2" t="s">
        <v>10</v>
      </c>
      <c r="R928" s="2" t="s">
        <v>11</v>
      </c>
      <c r="S928" s="2">
        <v>12</v>
      </c>
      <c r="T928" s="2" t="s">
        <v>12</v>
      </c>
      <c r="U928" s="6">
        <v>54.761000000000003</v>
      </c>
      <c r="V928" s="30">
        <f>(VLOOKUP(E928,Table1[#All],4,FALSE)*VLOOKUP(E928,Table1[[#All],[Type TRANSPORT]:[% répartition segment 1]],2,FALSE)+VLOOKUP(E928,Tableau2[#All],4,FALSE)*VLOOKUP(E928,Tableau2[[#All],[Type TRANSPORT]:[% répartition segment 2]],2,FALSE))*U928*C928/1000</f>
        <v>13.197401000000001</v>
      </c>
    </row>
    <row r="929" spans="1:22" x14ac:dyDescent="0.3">
      <c r="A929" s="2">
        <v>1501605</v>
      </c>
      <c r="B929" s="12">
        <f>+VLOOKUP(Indicateur[[#This Row],[Numero OT]],[1]Raw_data!$D:$E,2,FALSE)</f>
        <v>44687</v>
      </c>
      <c r="C929" s="2">
        <v>400</v>
      </c>
      <c r="D929" s="2">
        <f t="shared" si="14"/>
        <v>0.4</v>
      </c>
      <c r="E929" s="2" t="s">
        <v>19</v>
      </c>
      <c r="F929" s="3">
        <f>+VLOOKUP(E929,Table1[#All],4,FALSE)</f>
        <v>0.16</v>
      </c>
      <c r="G929" s="3">
        <f>+VLOOKUP(E929,Tableau2[#All],4,FALSE)</f>
        <v>6.7400000000000002E-2</v>
      </c>
      <c r="H929" s="4">
        <f>VLOOKUP(E929,Table1[[#All],[Type TRANSPORT]:[% répartition segment 1]],2,FALSE)</f>
        <v>0.3</v>
      </c>
      <c r="I929" s="4">
        <f>VLOOKUP(E929,Tableau2[[#All],[Type TRANSPORT]:[% répartition segment 2]],2,FALSE)</f>
        <v>0.7</v>
      </c>
      <c r="J929" s="20">
        <f>Indicateur[[#This Row],[% rep S1]]*Indicateur[[#This Row],[Taux segement 1]]*Indicateur[[#This Row],[Poids T]]*Indicateur[[#This Row],[Distance en KM]]</f>
        <v>5.347142400000001</v>
      </c>
      <c r="K929" s="20">
        <f>+Indicateur[[#This Row],[% rep S2]]*Indicateur[[#This Row],[Taux Segement 2]]*Indicateur[[#This Row],[Poids T]]*Indicateur[[#This Row],[Distance en KM]]</f>
        <v>5.2557953839999998</v>
      </c>
      <c r="L929" s="20">
        <f>+Indicateur[[#This Row],[Bilan CO2 S2]]+Indicateur[[#This Row],[Bilan CO2 S1]]</f>
        <v>10.602937784000002</v>
      </c>
      <c r="M929" s="21">
        <v>180</v>
      </c>
      <c r="N929" s="5" t="s">
        <v>168</v>
      </c>
      <c r="O929" s="2" t="s">
        <v>151</v>
      </c>
      <c r="P929" s="2" t="s">
        <v>169</v>
      </c>
      <c r="Q929" s="2" t="s">
        <v>10</v>
      </c>
      <c r="R929" s="2" t="s">
        <v>11</v>
      </c>
      <c r="S929" s="2">
        <v>12</v>
      </c>
      <c r="T929" s="2" t="s">
        <v>12</v>
      </c>
      <c r="U929" s="6">
        <v>278.49700000000001</v>
      </c>
      <c r="V929" s="30">
        <f>(VLOOKUP(E929,Table1[#All],4,FALSE)*VLOOKUP(E929,Table1[[#All],[Type TRANSPORT]:[% répartition segment 1]],2,FALSE)+VLOOKUP(E929,Tableau2[#All],4,FALSE)*VLOOKUP(E929,Tableau2[[#All],[Type TRANSPORT]:[% répartition segment 2]],2,FALSE))*U929*C929/1000</f>
        <v>10.602937784000002</v>
      </c>
    </row>
    <row r="930" spans="1:22" x14ac:dyDescent="0.3">
      <c r="A930" s="2">
        <v>1501542</v>
      </c>
      <c r="B930" s="12">
        <f>+VLOOKUP(Indicateur[[#This Row],[Numero OT]],[1]Raw_data!$D:$E,2,FALSE)</f>
        <v>44687</v>
      </c>
      <c r="C930" s="2">
        <v>150</v>
      </c>
      <c r="D930" s="2">
        <f t="shared" si="14"/>
        <v>0.15</v>
      </c>
      <c r="E930" s="2" t="s">
        <v>6</v>
      </c>
      <c r="F930" s="3">
        <f>+VLOOKUP(E930,Table1[#All],4,FALSE)</f>
        <v>0.16</v>
      </c>
      <c r="G930" s="3">
        <f>+VLOOKUP(E930,Tableau2[#All],4,FALSE)</f>
        <v>6.7400000000000002E-2</v>
      </c>
      <c r="H930" s="4">
        <f>VLOOKUP(E930,Table1[[#All],[Type TRANSPORT]:[% répartition segment 1]],2,FALSE)</f>
        <v>0.3</v>
      </c>
      <c r="I930" s="4">
        <f>VLOOKUP(E930,Tableau2[[#All],[Type TRANSPORT]:[% répartition segment 2]],2,FALSE)</f>
        <v>0.7</v>
      </c>
      <c r="J930" s="20">
        <f>Indicateur[[#This Row],[% rep S1]]*Indicateur[[#This Row],[Taux segement 1]]*Indicateur[[#This Row],[Poids T]]*Indicateur[[#This Row],[Distance en KM]]</f>
        <v>1.2471839999999998</v>
      </c>
      <c r="K930" s="20">
        <f>+Indicateur[[#This Row],[% rep S2]]*Indicateur[[#This Row],[Taux Segement 2]]*Indicateur[[#This Row],[Poids T]]*Indicateur[[#This Row],[Distance en KM]]</f>
        <v>1.2258779399999999</v>
      </c>
      <c r="L930" s="20">
        <f>+Indicateur[[#This Row],[Bilan CO2 S2]]+Indicateur[[#This Row],[Bilan CO2 S1]]</f>
        <v>2.47306194</v>
      </c>
      <c r="M930" s="21">
        <v>140</v>
      </c>
      <c r="N930" s="5" t="s">
        <v>182</v>
      </c>
      <c r="O930" s="2" t="s">
        <v>183</v>
      </c>
      <c r="P930" s="2" t="s">
        <v>184</v>
      </c>
      <c r="Q930" s="2" t="s">
        <v>10</v>
      </c>
      <c r="R930" s="2" t="s">
        <v>11</v>
      </c>
      <c r="S930" s="2">
        <v>12</v>
      </c>
      <c r="T930" s="2" t="s">
        <v>12</v>
      </c>
      <c r="U930" s="6">
        <v>173.22</v>
      </c>
      <c r="V930" s="30">
        <f>(VLOOKUP(E930,Table1[#All],4,FALSE)*VLOOKUP(E930,Table1[[#All],[Type TRANSPORT]:[% répartition segment 1]],2,FALSE)+VLOOKUP(E930,Tableau2[#All],4,FALSE)*VLOOKUP(E930,Tableau2[[#All],[Type TRANSPORT]:[% répartition segment 2]],2,FALSE))*U930*C930/1000</f>
        <v>2.47306194</v>
      </c>
    </row>
    <row r="931" spans="1:22" x14ac:dyDescent="0.3">
      <c r="A931" s="2">
        <v>1501901</v>
      </c>
      <c r="B931" s="12">
        <f>+VLOOKUP(Indicateur[[#This Row],[Numero OT]],[1]Raw_data!$D:$E,2,FALSE)</f>
        <v>44687</v>
      </c>
      <c r="C931" s="2">
        <v>150</v>
      </c>
      <c r="D931" s="2">
        <f t="shared" si="14"/>
        <v>0.15</v>
      </c>
      <c r="E931" s="2" t="s">
        <v>6</v>
      </c>
      <c r="F931" s="3">
        <f>+VLOOKUP(E931,Table1[#All],4,FALSE)</f>
        <v>0.16</v>
      </c>
      <c r="G931" s="3">
        <f>+VLOOKUP(E931,Tableau2[#All],4,FALSE)</f>
        <v>6.7400000000000002E-2</v>
      </c>
      <c r="H931" s="4">
        <f>VLOOKUP(E931,Table1[[#All],[Type TRANSPORT]:[% répartition segment 1]],2,FALSE)</f>
        <v>0.3</v>
      </c>
      <c r="I931" s="4">
        <f>VLOOKUP(E931,Tableau2[[#All],[Type TRANSPORT]:[% répartition segment 2]],2,FALSE)</f>
        <v>0.7</v>
      </c>
      <c r="J931" s="20">
        <f>Indicateur[[#This Row],[% rep S1]]*Indicateur[[#This Row],[Taux segement 1]]*Indicateur[[#This Row],[Poids T]]*Indicateur[[#This Row],[Distance en KM]]</f>
        <v>1.8579095999999999</v>
      </c>
      <c r="K931" s="20">
        <f>+Indicateur[[#This Row],[% rep S2]]*Indicateur[[#This Row],[Taux Segement 2]]*Indicateur[[#This Row],[Poids T]]*Indicateur[[#This Row],[Distance en KM]]</f>
        <v>1.826170311</v>
      </c>
      <c r="L931" s="20">
        <f>+Indicateur[[#This Row],[Bilan CO2 S2]]+Indicateur[[#This Row],[Bilan CO2 S1]]</f>
        <v>3.684079911</v>
      </c>
      <c r="M931" s="21">
        <v>131</v>
      </c>
      <c r="N931" s="5" t="s">
        <v>191</v>
      </c>
      <c r="O931" s="2" t="s">
        <v>192</v>
      </c>
      <c r="P931" s="2" t="s">
        <v>193</v>
      </c>
      <c r="Q931" s="2" t="s">
        <v>10</v>
      </c>
      <c r="R931" s="2" t="s">
        <v>11</v>
      </c>
      <c r="S931" s="2">
        <v>12</v>
      </c>
      <c r="T931" s="2" t="s">
        <v>12</v>
      </c>
      <c r="U931" s="6">
        <v>258.04300000000001</v>
      </c>
      <c r="V931" s="30">
        <f>(VLOOKUP(E931,Table1[#All],4,FALSE)*VLOOKUP(E931,Table1[[#All],[Type TRANSPORT]:[% répartition segment 1]],2,FALSE)+VLOOKUP(E931,Tableau2[#All],4,FALSE)*VLOOKUP(E931,Tableau2[[#All],[Type TRANSPORT]:[% répartition segment 2]],2,FALSE))*U931*C931/1000</f>
        <v>3.684079911</v>
      </c>
    </row>
    <row r="932" spans="1:22" x14ac:dyDescent="0.3">
      <c r="A932" s="2">
        <v>1502507</v>
      </c>
      <c r="B932" s="12">
        <f>+VLOOKUP(Indicateur[[#This Row],[Numero OT]],[1]Raw_data!$D:$E,2,FALSE)</f>
        <v>44687</v>
      </c>
      <c r="C932" s="2">
        <v>250</v>
      </c>
      <c r="D932" s="2">
        <f t="shared" si="14"/>
        <v>0.25</v>
      </c>
      <c r="E932" s="2" t="s">
        <v>19</v>
      </c>
      <c r="F932" s="3">
        <f>+VLOOKUP(E932,Table1[#All],4,FALSE)</f>
        <v>0.16</v>
      </c>
      <c r="G932" s="3">
        <f>+VLOOKUP(E932,Tableau2[#All],4,FALSE)</f>
        <v>6.7400000000000002E-2</v>
      </c>
      <c r="H932" s="4">
        <f>VLOOKUP(E932,Table1[[#All],[Type TRANSPORT]:[% répartition segment 1]],2,FALSE)</f>
        <v>0.3</v>
      </c>
      <c r="I932" s="4">
        <f>VLOOKUP(E932,Tableau2[[#All],[Type TRANSPORT]:[% répartition segment 2]],2,FALSE)</f>
        <v>0.7</v>
      </c>
      <c r="J932" s="20">
        <f>Indicateur[[#This Row],[% rep S1]]*Indicateur[[#This Row],[Taux segement 1]]*Indicateur[[#This Row],[Poids T]]*Indicateur[[#This Row],[Distance en KM]]</f>
        <v>0.64771199999999995</v>
      </c>
      <c r="K932" s="20">
        <f>+Indicateur[[#This Row],[% rep S2]]*Indicateur[[#This Row],[Taux Segement 2]]*Indicateur[[#This Row],[Poids T]]*Indicateur[[#This Row],[Distance en KM]]</f>
        <v>0.63664692000000001</v>
      </c>
      <c r="L932" s="20">
        <f>+Indicateur[[#This Row],[Bilan CO2 S2]]+Indicateur[[#This Row],[Bilan CO2 S1]]</f>
        <v>1.2843589199999998</v>
      </c>
      <c r="M932" s="21">
        <v>80</v>
      </c>
      <c r="N932" s="5" t="s">
        <v>214</v>
      </c>
      <c r="O932" s="2" t="s">
        <v>11</v>
      </c>
      <c r="P932" s="2" t="s">
        <v>215</v>
      </c>
      <c r="Q932" s="2" t="s">
        <v>92</v>
      </c>
      <c r="R932" s="2" t="s">
        <v>93</v>
      </c>
      <c r="S932" s="2">
        <v>17</v>
      </c>
      <c r="T932" s="2" t="s">
        <v>94</v>
      </c>
      <c r="U932" s="6">
        <v>53.975999999999999</v>
      </c>
      <c r="V932" s="30">
        <f>(VLOOKUP(E932,Table1[#All],4,FALSE)*VLOOKUP(E932,Table1[[#All],[Type TRANSPORT]:[% répartition segment 1]],2,FALSE)+VLOOKUP(E932,Tableau2[#All],4,FALSE)*VLOOKUP(E932,Tableau2[[#All],[Type TRANSPORT]:[% répartition segment 2]],2,FALSE))*U932*C932/1000</f>
        <v>1.2843589200000001</v>
      </c>
    </row>
    <row r="933" spans="1:22" x14ac:dyDescent="0.3">
      <c r="A933" s="2">
        <v>1502436</v>
      </c>
      <c r="B933" s="12">
        <f>+VLOOKUP(Indicateur[[#This Row],[Numero OT]],[1]Raw_data!$D:$E,2,FALSE)</f>
        <v>44687</v>
      </c>
      <c r="C933" s="2">
        <v>293</v>
      </c>
      <c r="D933" s="2">
        <f t="shared" si="14"/>
        <v>0.29299999999999998</v>
      </c>
      <c r="E933" s="2" t="s">
        <v>19</v>
      </c>
      <c r="F933" s="3">
        <f>+VLOOKUP(E933,Table1[#All],4,FALSE)</f>
        <v>0.16</v>
      </c>
      <c r="G933" s="3">
        <f>+VLOOKUP(E933,Tableau2[#All],4,FALSE)</f>
        <v>6.7400000000000002E-2</v>
      </c>
      <c r="H933" s="4">
        <f>VLOOKUP(E933,Table1[[#All],[Type TRANSPORT]:[% répartition segment 1]],2,FALSE)</f>
        <v>0.3</v>
      </c>
      <c r="I933" s="4">
        <f>VLOOKUP(E933,Tableau2[[#All],[Type TRANSPORT]:[% répartition segment 2]],2,FALSE)</f>
        <v>0.7</v>
      </c>
      <c r="J933" s="20">
        <f>Indicateur[[#This Row],[% rep S1]]*Indicateur[[#This Row],[Taux segement 1]]*Indicateur[[#This Row],[Poids T]]*Indicateur[[#This Row],[Distance en KM]]</f>
        <v>0.71850163200000006</v>
      </c>
      <c r="K933" s="20">
        <f>+Indicateur[[#This Row],[% rep S2]]*Indicateur[[#This Row],[Taux Segement 2]]*Indicateur[[#This Row],[Poids T]]*Indicateur[[#This Row],[Distance en KM]]</f>
        <v>0.70622722912000002</v>
      </c>
      <c r="L933" s="20">
        <f>+Indicateur[[#This Row],[Bilan CO2 S2]]+Indicateur[[#This Row],[Bilan CO2 S1]]</f>
        <v>1.4247288611200002</v>
      </c>
      <c r="M933" s="21">
        <v>100</v>
      </c>
      <c r="N933" s="5" t="s">
        <v>214</v>
      </c>
      <c r="O933" s="2" t="s">
        <v>11</v>
      </c>
      <c r="P933" s="2" t="s">
        <v>215</v>
      </c>
      <c r="Q933" s="2" t="s">
        <v>98</v>
      </c>
      <c r="R933" s="2" t="s">
        <v>99</v>
      </c>
      <c r="S933" s="2">
        <v>12</v>
      </c>
      <c r="T933" s="2" t="s">
        <v>100</v>
      </c>
      <c r="U933" s="6">
        <v>51.088000000000001</v>
      </c>
      <c r="V933" s="30">
        <f>(VLOOKUP(E933,Table1[#All],4,FALSE)*VLOOKUP(E933,Table1[[#All],[Type TRANSPORT]:[% répartition segment 1]],2,FALSE)+VLOOKUP(E933,Tableau2[#All],4,FALSE)*VLOOKUP(E933,Tableau2[[#All],[Type TRANSPORT]:[% répartition segment 2]],2,FALSE))*U933*C933/1000</f>
        <v>1.42472886112</v>
      </c>
    </row>
    <row r="934" spans="1:22" x14ac:dyDescent="0.3">
      <c r="A934" s="2">
        <v>1502432</v>
      </c>
      <c r="B934" s="12">
        <f>+VLOOKUP(Indicateur[[#This Row],[Numero OT]],[1]Raw_data!$D:$E,2,FALSE)</f>
        <v>44687</v>
      </c>
      <c r="C934" s="2">
        <v>150</v>
      </c>
      <c r="D934" s="2">
        <f t="shared" si="14"/>
        <v>0.15</v>
      </c>
      <c r="E934" s="2" t="s">
        <v>6</v>
      </c>
      <c r="F934" s="3">
        <f>+VLOOKUP(E934,Table1[#All],4,FALSE)</f>
        <v>0.16</v>
      </c>
      <c r="G934" s="3">
        <f>+VLOOKUP(E934,Tableau2[#All],4,FALSE)</f>
        <v>6.7400000000000002E-2</v>
      </c>
      <c r="H934" s="4">
        <f>VLOOKUP(E934,Table1[[#All],[Type TRANSPORT]:[% répartition segment 1]],2,FALSE)</f>
        <v>0.3</v>
      </c>
      <c r="I934" s="4">
        <f>VLOOKUP(E934,Tableau2[[#All],[Type TRANSPORT]:[% répartition segment 2]],2,FALSE)</f>
        <v>0.7</v>
      </c>
      <c r="J934" s="20">
        <f>Indicateur[[#This Row],[% rep S1]]*Indicateur[[#This Row],[Taux segement 1]]*Indicateur[[#This Row],[Poids T]]*Indicateur[[#This Row],[Distance en KM]]</f>
        <v>0.91074959999999994</v>
      </c>
      <c r="K934" s="20">
        <f>+Indicateur[[#This Row],[% rep S2]]*Indicateur[[#This Row],[Taux Segement 2]]*Indicateur[[#This Row],[Poids T]]*Indicateur[[#This Row],[Distance en KM]]</f>
        <v>0.89519096099999995</v>
      </c>
      <c r="L934" s="20">
        <f>+Indicateur[[#This Row],[Bilan CO2 S2]]+Indicateur[[#This Row],[Bilan CO2 S1]]</f>
        <v>1.8059405609999999</v>
      </c>
      <c r="M934" s="21">
        <v>110</v>
      </c>
      <c r="N934" s="5" t="s">
        <v>214</v>
      </c>
      <c r="O934" s="2" t="s">
        <v>11</v>
      </c>
      <c r="P934" s="2" t="s">
        <v>215</v>
      </c>
      <c r="Q934" s="2" t="s">
        <v>386</v>
      </c>
      <c r="R934" s="2" t="s">
        <v>387</v>
      </c>
      <c r="S934" s="2">
        <v>13</v>
      </c>
      <c r="T934" s="2" t="s">
        <v>388</v>
      </c>
      <c r="U934" s="6">
        <v>126.49299999999999</v>
      </c>
      <c r="V934" s="30">
        <f>(VLOOKUP(E934,Table1[#All],4,FALSE)*VLOOKUP(E934,Table1[[#All],[Type TRANSPORT]:[% répartition segment 1]],2,FALSE)+VLOOKUP(E934,Tableau2[#All],4,FALSE)*VLOOKUP(E934,Tableau2[[#All],[Type TRANSPORT]:[% répartition segment 2]],2,FALSE))*U934*C934/1000</f>
        <v>1.8059405610000001</v>
      </c>
    </row>
    <row r="935" spans="1:22" x14ac:dyDescent="0.3">
      <c r="A935" s="2">
        <v>1502433</v>
      </c>
      <c r="B935" s="12">
        <f>+VLOOKUP(Indicateur[[#This Row],[Numero OT]],[1]Raw_data!$D:$E,2,FALSE)</f>
        <v>44687</v>
      </c>
      <c r="C935" s="2">
        <v>106</v>
      </c>
      <c r="D935" s="2">
        <f t="shared" si="14"/>
        <v>0.106</v>
      </c>
      <c r="E935" s="2" t="s">
        <v>6</v>
      </c>
      <c r="F935" s="3">
        <f>+VLOOKUP(E935,Table1[#All],4,FALSE)</f>
        <v>0.16</v>
      </c>
      <c r="G935" s="3">
        <f>+VLOOKUP(E935,Tableau2[#All],4,FALSE)</f>
        <v>6.7400000000000002E-2</v>
      </c>
      <c r="H935" s="4">
        <f>VLOOKUP(E935,Table1[[#All],[Type TRANSPORT]:[% répartition segment 1]],2,FALSE)</f>
        <v>0.3</v>
      </c>
      <c r="I935" s="4">
        <f>VLOOKUP(E935,Tableau2[[#All],[Type TRANSPORT]:[% répartition segment 2]],2,FALSE)</f>
        <v>0.7</v>
      </c>
      <c r="J935" s="20">
        <f>Indicateur[[#This Row],[% rep S1]]*Indicateur[[#This Row],[Taux segement 1]]*Indicateur[[#This Row],[Poids T]]*Indicateur[[#This Row],[Distance en KM]]</f>
        <v>1.748358912</v>
      </c>
      <c r="K935" s="20">
        <f>+Indicateur[[#This Row],[% rep S2]]*Indicateur[[#This Row],[Taux Segement 2]]*Indicateur[[#This Row],[Poids T]]*Indicateur[[#This Row],[Distance en KM]]</f>
        <v>1.7184911139200001</v>
      </c>
      <c r="L935" s="20">
        <f>+Indicateur[[#This Row],[Bilan CO2 S2]]+Indicateur[[#This Row],[Bilan CO2 S1]]</f>
        <v>3.4668500259200004</v>
      </c>
      <c r="M935" s="21">
        <v>125</v>
      </c>
      <c r="N935" s="5" t="s">
        <v>214</v>
      </c>
      <c r="O935" s="2" t="s">
        <v>11</v>
      </c>
      <c r="P935" s="2" t="s">
        <v>215</v>
      </c>
      <c r="Q935" s="2" t="s">
        <v>338</v>
      </c>
      <c r="R935" s="2" t="s">
        <v>339</v>
      </c>
      <c r="S935" s="2">
        <v>12</v>
      </c>
      <c r="T935" s="2" t="s">
        <v>340</v>
      </c>
      <c r="U935" s="6">
        <v>343.62400000000002</v>
      </c>
      <c r="V935" s="30">
        <f>(VLOOKUP(E935,Table1[#All],4,FALSE)*VLOOKUP(E935,Table1[[#All],[Type TRANSPORT]:[% répartition segment 1]],2,FALSE)+VLOOKUP(E935,Tableau2[#All],4,FALSE)*VLOOKUP(E935,Tableau2[[#All],[Type TRANSPORT]:[% répartition segment 2]],2,FALSE))*U935*C935/1000</f>
        <v>3.4668500259199999</v>
      </c>
    </row>
    <row r="936" spans="1:22" x14ac:dyDescent="0.3">
      <c r="A936" s="2">
        <v>1502438</v>
      </c>
      <c r="B936" s="12">
        <f>+VLOOKUP(Indicateur[[#This Row],[Numero OT]],[1]Raw_data!$D:$E,2,FALSE)</f>
        <v>44687</v>
      </c>
      <c r="C936" s="2">
        <v>60</v>
      </c>
      <c r="D936" s="2">
        <f t="shared" si="14"/>
        <v>0.06</v>
      </c>
      <c r="E936" s="2" t="s">
        <v>6</v>
      </c>
      <c r="F936" s="3">
        <f>+VLOOKUP(E936,Table1[#All],4,FALSE)</f>
        <v>0.16</v>
      </c>
      <c r="G936" s="3">
        <f>+VLOOKUP(E936,Tableau2[#All],4,FALSE)</f>
        <v>6.7400000000000002E-2</v>
      </c>
      <c r="H936" s="4">
        <f>VLOOKUP(E936,Table1[[#All],[Type TRANSPORT]:[% répartition segment 1]],2,FALSE)</f>
        <v>0.3</v>
      </c>
      <c r="I936" s="4">
        <f>VLOOKUP(E936,Tableau2[[#All],[Type TRANSPORT]:[% répartition segment 2]],2,FALSE)</f>
        <v>0.7</v>
      </c>
      <c r="J936" s="20">
        <f>Indicateur[[#This Row],[% rep S1]]*Indicateur[[#This Row],[Taux segement 1]]*Indicateur[[#This Row],[Poids T]]*Indicateur[[#This Row],[Distance en KM]]</f>
        <v>1.5585983999999997</v>
      </c>
      <c r="K936" s="20">
        <f>+Indicateur[[#This Row],[% rep S2]]*Indicateur[[#This Row],[Taux Segement 2]]*Indicateur[[#This Row],[Poids T]]*Indicateur[[#This Row],[Distance en KM]]</f>
        <v>1.5319723439999999</v>
      </c>
      <c r="L936" s="20">
        <f>+Indicateur[[#This Row],[Bilan CO2 S2]]+Indicateur[[#This Row],[Bilan CO2 S1]]</f>
        <v>3.0905707439999999</v>
      </c>
      <c r="M936" s="21">
        <v>165</v>
      </c>
      <c r="N936" s="5" t="s">
        <v>214</v>
      </c>
      <c r="O936" s="2" t="s">
        <v>11</v>
      </c>
      <c r="P936" s="2" t="s">
        <v>215</v>
      </c>
      <c r="Q936" s="2" t="s">
        <v>133</v>
      </c>
      <c r="R936" s="2" t="s">
        <v>36</v>
      </c>
      <c r="S936" s="2">
        <v>20</v>
      </c>
      <c r="T936" s="2" t="s">
        <v>134</v>
      </c>
      <c r="U936" s="6">
        <v>541.17999999999995</v>
      </c>
      <c r="V936" s="30">
        <f>(VLOOKUP(E936,Table1[#All],4,FALSE)*VLOOKUP(E936,Table1[[#All],[Type TRANSPORT]:[% répartition segment 1]],2,FALSE)+VLOOKUP(E936,Tableau2[#All],4,FALSE)*VLOOKUP(E936,Tableau2[[#All],[Type TRANSPORT]:[% répartition segment 2]],2,FALSE))*U936*C936/1000</f>
        <v>3.0905707440000003</v>
      </c>
    </row>
    <row r="937" spans="1:22" x14ac:dyDescent="0.3">
      <c r="A937" s="2">
        <v>1502437</v>
      </c>
      <c r="B937" s="12">
        <f>+VLOOKUP(Indicateur[[#This Row],[Numero OT]],[1]Raw_data!$D:$E,2,FALSE)</f>
        <v>44687</v>
      </c>
      <c r="C937" s="2">
        <v>225</v>
      </c>
      <c r="D937" s="2">
        <f t="shared" si="14"/>
        <v>0.22500000000000001</v>
      </c>
      <c r="E937" s="2" t="s">
        <v>6</v>
      </c>
      <c r="F937" s="3">
        <f>+VLOOKUP(E937,Table1[#All],4,FALSE)</f>
        <v>0.16</v>
      </c>
      <c r="G937" s="3">
        <f>+VLOOKUP(E937,Tableau2[#All],4,FALSE)</f>
        <v>6.7400000000000002E-2</v>
      </c>
      <c r="H937" s="4">
        <f>VLOOKUP(E937,Table1[[#All],[Type TRANSPORT]:[% répartition segment 1]],2,FALSE)</f>
        <v>0.3</v>
      </c>
      <c r="I937" s="4">
        <f>VLOOKUP(E937,Tableau2[[#All],[Type TRANSPORT]:[% répartition segment 2]],2,FALSE)</f>
        <v>0.7</v>
      </c>
      <c r="J937" s="20">
        <f>Indicateur[[#This Row],[% rep S1]]*Indicateur[[#This Row],[Taux segement 1]]*Indicateur[[#This Row],[Poids T]]*Indicateur[[#This Row],[Distance en KM]]</f>
        <v>2.7450900000000003</v>
      </c>
      <c r="K937" s="20">
        <f>+Indicateur[[#This Row],[% rep S2]]*Indicateur[[#This Row],[Taux Segement 2]]*Indicateur[[#This Row],[Poids T]]*Indicateur[[#This Row],[Distance en KM]]</f>
        <v>2.6981947125000003</v>
      </c>
      <c r="L937" s="20">
        <f>+Indicateur[[#This Row],[Bilan CO2 S2]]+Indicateur[[#This Row],[Bilan CO2 S1]]</f>
        <v>5.4432847125000006</v>
      </c>
      <c r="M937" s="21">
        <v>200</v>
      </c>
      <c r="N937" s="5" t="s">
        <v>214</v>
      </c>
      <c r="O937" s="2" t="s">
        <v>11</v>
      </c>
      <c r="P937" s="2" t="s">
        <v>215</v>
      </c>
      <c r="Q937" s="2" t="s">
        <v>245</v>
      </c>
      <c r="R937" s="2" t="s">
        <v>123</v>
      </c>
      <c r="S937" s="2">
        <v>10</v>
      </c>
      <c r="T937" s="2" t="s">
        <v>246</v>
      </c>
      <c r="U937" s="6">
        <v>254.17500000000001</v>
      </c>
      <c r="V937" s="30">
        <f>(VLOOKUP(E937,Table1[#All],4,FALSE)*VLOOKUP(E937,Table1[[#All],[Type TRANSPORT]:[% répartition segment 1]],2,FALSE)+VLOOKUP(E937,Tableau2[#All],4,FALSE)*VLOOKUP(E937,Tableau2[[#All],[Type TRANSPORT]:[% répartition segment 2]],2,FALSE))*U937*C937/1000</f>
        <v>5.4432847125000006</v>
      </c>
    </row>
    <row r="938" spans="1:22" x14ac:dyDescent="0.3">
      <c r="A938" s="2">
        <v>1502435</v>
      </c>
      <c r="B938" s="12">
        <f>+VLOOKUP(Indicateur[[#This Row],[Numero OT]],[1]Raw_data!$D:$E,2,FALSE)</f>
        <v>44687</v>
      </c>
      <c r="C938" s="2">
        <v>212</v>
      </c>
      <c r="D938" s="2">
        <f t="shared" si="14"/>
        <v>0.21199999999999999</v>
      </c>
      <c r="E938" s="2" t="s">
        <v>6</v>
      </c>
      <c r="F938" s="3">
        <f>+VLOOKUP(E938,Table1[#All],4,FALSE)</f>
        <v>0.16</v>
      </c>
      <c r="G938" s="3">
        <f>+VLOOKUP(E938,Tableau2[#All],4,FALSE)</f>
        <v>6.7400000000000002E-2</v>
      </c>
      <c r="H938" s="4">
        <f>VLOOKUP(E938,Table1[[#All],[Type TRANSPORT]:[% répartition segment 1]],2,FALSE)</f>
        <v>0.3</v>
      </c>
      <c r="I938" s="4">
        <f>VLOOKUP(E938,Tableau2[[#All],[Type TRANSPORT]:[% répartition segment 2]],2,FALSE)</f>
        <v>0.7</v>
      </c>
      <c r="J938" s="20">
        <f>Indicateur[[#This Row],[% rep S1]]*Indicateur[[#This Row],[Taux segement 1]]*Indicateur[[#This Row],[Poids T]]*Indicateur[[#This Row],[Distance en KM]]</f>
        <v>7.2759214080000003</v>
      </c>
      <c r="K938" s="20">
        <f>+Indicateur[[#This Row],[% rep S2]]*Indicateur[[#This Row],[Taux Segement 2]]*Indicateur[[#This Row],[Poids T]]*Indicateur[[#This Row],[Distance en KM]]</f>
        <v>7.1516244172799999</v>
      </c>
      <c r="L938" s="20">
        <f>+Indicateur[[#This Row],[Bilan CO2 S2]]+Indicateur[[#This Row],[Bilan CO2 S1]]</f>
        <v>14.427545825279999</v>
      </c>
      <c r="M938" s="21">
        <v>270</v>
      </c>
      <c r="N938" s="5" t="s">
        <v>214</v>
      </c>
      <c r="O938" s="2" t="s">
        <v>11</v>
      </c>
      <c r="P938" s="2" t="s">
        <v>215</v>
      </c>
      <c r="Q938" s="2" t="s">
        <v>351</v>
      </c>
      <c r="R938" s="2" t="s">
        <v>39</v>
      </c>
      <c r="S938" s="2">
        <v>13</v>
      </c>
      <c r="T938" s="2" t="s">
        <v>352</v>
      </c>
      <c r="U938" s="6">
        <v>715.00800000000004</v>
      </c>
      <c r="V938" s="30">
        <f>(VLOOKUP(E938,Table1[#All],4,FALSE)*VLOOKUP(E938,Table1[[#All],[Type TRANSPORT]:[% répartition segment 1]],2,FALSE)+VLOOKUP(E938,Tableau2[#All],4,FALSE)*VLOOKUP(E938,Tableau2[[#All],[Type TRANSPORT]:[% répartition segment 2]],2,FALSE))*U938*C938/1000</f>
        <v>14.427545825279999</v>
      </c>
    </row>
    <row r="939" spans="1:22" x14ac:dyDescent="0.3">
      <c r="A939" s="2">
        <v>1502434</v>
      </c>
      <c r="B939" s="12">
        <f>+VLOOKUP(Indicateur[[#This Row],[Numero OT]],[1]Raw_data!$D:$E,2,FALSE)</f>
        <v>44687</v>
      </c>
      <c r="C939" s="2">
        <v>399</v>
      </c>
      <c r="D939" s="2">
        <f t="shared" si="14"/>
        <v>0.39900000000000002</v>
      </c>
      <c r="E939" s="2" t="s">
        <v>6</v>
      </c>
      <c r="F939" s="3">
        <f>+VLOOKUP(E939,Table1[#All],4,FALSE)</f>
        <v>0.16</v>
      </c>
      <c r="G939" s="3">
        <f>+VLOOKUP(E939,Tableau2[#All],4,FALSE)</f>
        <v>6.7400000000000002E-2</v>
      </c>
      <c r="H939" s="4">
        <f>VLOOKUP(E939,Table1[[#All],[Type TRANSPORT]:[% répartition segment 1]],2,FALSE)</f>
        <v>0.3</v>
      </c>
      <c r="I939" s="4">
        <f>VLOOKUP(E939,Tableau2[[#All],[Type TRANSPORT]:[% répartition segment 2]],2,FALSE)</f>
        <v>0.7</v>
      </c>
      <c r="J939" s="20">
        <f>Indicateur[[#This Row],[% rep S1]]*Indicateur[[#This Row],[Taux segement 1]]*Indicateur[[#This Row],[Poids T]]*Indicateur[[#This Row],[Distance en KM]]</f>
        <v>10.323196128000001</v>
      </c>
      <c r="K939" s="20">
        <f>+Indicateur[[#This Row],[% rep S2]]*Indicateur[[#This Row],[Taux Segement 2]]*Indicateur[[#This Row],[Poids T]]*Indicateur[[#This Row],[Distance en KM]]</f>
        <v>10.146841527480001</v>
      </c>
      <c r="L939" s="20">
        <f>+Indicateur[[#This Row],[Bilan CO2 S2]]+Indicateur[[#This Row],[Bilan CO2 S1]]</f>
        <v>20.470037655480002</v>
      </c>
      <c r="M939" s="21">
        <v>310</v>
      </c>
      <c r="N939" s="5" t="s">
        <v>214</v>
      </c>
      <c r="O939" s="2" t="s">
        <v>11</v>
      </c>
      <c r="P939" s="2" t="s">
        <v>215</v>
      </c>
      <c r="Q939" s="2" t="s">
        <v>326</v>
      </c>
      <c r="R939" s="2" t="s">
        <v>180</v>
      </c>
      <c r="S939" s="2">
        <v>15</v>
      </c>
      <c r="T939" s="2" t="s">
        <v>327</v>
      </c>
      <c r="U939" s="6">
        <v>539.01400000000001</v>
      </c>
      <c r="V939" s="30">
        <f>(VLOOKUP(E939,Table1[#All],4,FALSE)*VLOOKUP(E939,Table1[[#All],[Type TRANSPORT]:[% répartition segment 1]],2,FALSE)+VLOOKUP(E939,Tableau2[#All],4,FALSE)*VLOOKUP(E939,Tableau2[[#All],[Type TRANSPORT]:[% répartition segment 2]],2,FALSE))*U939*C939/1000</f>
        <v>20.470037655480002</v>
      </c>
    </row>
    <row r="940" spans="1:22" x14ac:dyDescent="0.3">
      <c r="A940" s="2">
        <v>1502129</v>
      </c>
      <c r="B940" s="12">
        <f>+VLOOKUP(Indicateur[[#This Row],[Numero OT]],[1]Raw_data!$D:$E,2,FALSE)</f>
        <v>44687</v>
      </c>
      <c r="C940" s="2">
        <v>300</v>
      </c>
      <c r="D940" s="2">
        <f t="shared" si="14"/>
        <v>0.3</v>
      </c>
      <c r="E940" s="2" t="s">
        <v>19</v>
      </c>
      <c r="F940" s="3">
        <f>+VLOOKUP(E940,Table1[#All],4,FALSE)</f>
        <v>0.16</v>
      </c>
      <c r="G940" s="3">
        <f>+VLOOKUP(E940,Tableau2[#All],4,FALSE)</f>
        <v>6.7400000000000002E-2</v>
      </c>
      <c r="H940" s="4">
        <f>VLOOKUP(E940,Table1[[#All],[Type TRANSPORT]:[% répartition segment 1]],2,FALSE)</f>
        <v>0.3</v>
      </c>
      <c r="I940" s="4">
        <f>VLOOKUP(E940,Tableau2[[#All],[Type TRANSPORT]:[% répartition segment 2]],2,FALSE)</f>
        <v>0.7</v>
      </c>
      <c r="J940" s="20">
        <f>Indicateur[[#This Row],[% rep S1]]*Indicateur[[#This Row],[Taux segement 1]]*Indicateur[[#This Row],[Poids T]]*Indicateur[[#This Row],[Distance en KM]]</f>
        <v>0.67008959999999995</v>
      </c>
      <c r="K940" s="20">
        <f>+Indicateur[[#This Row],[% rep S2]]*Indicateur[[#This Row],[Taux Segement 2]]*Indicateur[[#This Row],[Poids T]]*Indicateur[[#This Row],[Distance en KM]]</f>
        <v>0.65864223599999994</v>
      </c>
      <c r="L940" s="20">
        <f>+Indicateur[[#This Row],[Bilan CO2 S2]]+Indicateur[[#This Row],[Bilan CO2 S1]]</f>
        <v>1.3287318359999998</v>
      </c>
      <c r="M940" s="21">
        <v>180</v>
      </c>
      <c r="N940" s="5" t="s">
        <v>418</v>
      </c>
      <c r="O940" s="2" t="s">
        <v>131</v>
      </c>
      <c r="P940" s="2" t="s">
        <v>419</v>
      </c>
      <c r="Q940" s="2" t="s">
        <v>10</v>
      </c>
      <c r="R940" s="2" t="s">
        <v>11</v>
      </c>
      <c r="S940" s="2">
        <v>12</v>
      </c>
      <c r="T940" s="2" t="s">
        <v>12</v>
      </c>
      <c r="U940" s="6">
        <v>46.533999999999999</v>
      </c>
      <c r="V940" s="30">
        <f>(VLOOKUP(E940,Table1[#All],4,FALSE)*VLOOKUP(E940,Table1[[#All],[Type TRANSPORT]:[% répartition segment 1]],2,FALSE)+VLOOKUP(E940,Tableau2[#All],4,FALSE)*VLOOKUP(E940,Tableau2[[#All],[Type TRANSPORT]:[% répartition segment 2]],2,FALSE))*U940*C940/1000</f>
        <v>1.328731836</v>
      </c>
    </row>
    <row r="941" spans="1:22" x14ac:dyDescent="0.3">
      <c r="A941" s="2">
        <v>1501173</v>
      </c>
      <c r="B941" s="12">
        <f>+VLOOKUP(Indicateur[[#This Row],[Numero OT]],[1]Raw_data!$D:$E,2,FALSE)</f>
        <v>44687</v>
      </c>
      <c r="C941" s="2">
        <v>150</v>
      </c>
      <c r="D941" s="2">
        <f t="shared" si="14"/>
        <v>0.15</v>
      </c>
      <c r="E941" s="2" t="s">
        <v>13</v>
      </c>
      <c r="F941" s="3">
        <f>+VLOOKUP(E941,Table1[#All],4,FALSE)</f>
        <v>0.24099999999999999</v>
      </c>
      <c r="G941" s="3">
        <v>0.24099999999999999</v>
      </c>
      <c r="H941" s="4">
        <f>VLOOKUP(E941,Table1[[#All],[Type TRANSPORT]:[% répartition segment 1]],2,FALSE)</f>
        <v>1</v>
      </c>
      <c r="I941" s="4">
        <f>VLOOKUP(E941,Tableau2[[#All],[Type TRANSPORT]:[% répartition segment 2]],2,FALSE)</f>
        <v>0</v>
      </c>
      <c r="J941" s="20">
        <f>Indicateur[[#This Row],[% rep S1]]*Indicateur[[#This Row],[Taux segement 1]]*Indicateur[[#This Row],[Poids T]]*Indicateur[[#This Row],[Distance en KM]]</f>
        <v>1.2287746499999999</v>
      </c>
      <c r="K941" s="20">
        <f>+Indicateur[[#This Row],[% rep S2]]*Indicateur[[#This Row],[Taux Segement 2]]*Indicateur[[#This Row],[Poids T]]*Indicateur[[#This Row],[Distance en KM]]</f>
        <v>0</v>
      </c>
      <c r="L941" s="20">
        <f>+Indicateur[[#This Row],[Bilan CO2 S2]]+Indicateur[[#This Row],[Bilan CO2 S1]]</f>
        <v>1.2287746499999999</v>
      </c>
      <c r="M941" s="21">
        <v>80</v>
      </c>
      <c r="N941" s="5" t="s">
        <v>422</v>
      </c>
      <c r="O941" s="2" t="s">
        <v>136</v>
      </c>
      <c r="P941" s="2" t="s">
        <v>423</v>
      </c>
      <c r="Q941" s="2" t="s">
        <v>10</v>
      </c>
      <c r="R941" s="2" t="s">
        <v>11</v>
      </c>
      <c r="S941" s="2">
        <v>12</v>
      </c>
      <c r="T941" s="2" t="s">
        <v>12</v>
      </c>
      <c r="U941" s="6">
        <v>33.991</v>
      </c>
      <c r="V941" s="30">
        <f>(VLOOKUP(E941,Table1[#All],4,FALSE)*VLOOKUP(E941,Table1[[#All],[Type TRANSPORT]:[% répartition segment 1]],2,FALSE)+VLOOKUP(E941,Tableau2[#All],4,FALSE)*VLOOKUP(E941,Tableau2[[#All],[Type TRANSPORT]:[% répartition segment 2]],2,FALSE))*U941*C941/1000</f>
        <v>1.2287746500000001</v>
      </c>
    </row>
    <row r="942" spans="1:22" x14ac:dyDescent="0.3">
      <c r="A942" s="2">
        <v>1501134</v>
      </c>
      <c r="B942" s="12">
        <f>+VLOOKUP(Indicateur[[#This Row],[Numero OT]],[1]Raw_data!$D:$E,2,FALSE)</f>
        <v>44690</v>
      </c>
      <c r="C942" s="2">
        <v>500</v>
      </c>
      <c r="D942" s="2">
        <f t="shared" si="14"/>
        <v>0.5</v>
      </c>
      <c r="E942" s="2" t="s">
        <v>6</v>
      </c>
      <c r="F942" s="3">
        <f>+VLOOKUP(E942,Table1[#All],4,FALSE)</f>
        <v>0.16</v>
      </c>
      <c r="G942" s="3">
        <f>+VLOOKUP(E942,Tableau2[#All],4,FALSE)</f>
        <v>6.7400000000000002E-2</v>
      </c>
      <c r="H942" s="4">
        <f>VLOOKUP(E942,Table1[[#All],[Type TRANSPORT]:[% répartition segment 1]],2,FALSE)</f>
        <v>0.3</v>
      </c>
      <c r="I942" s="4">
        <f>VLOOKUP(E942,Tableau2[[#All],[Type TRANSPORT]:[% répartition segment 2]],2,FALSE)</f>
        <v>0.7</v>
      </c>
      <c r="J942" s="20">
        <f>Indicateur[[#This Row],[% rep S1]]*Indicateur[[#This Row],[Taux segement 1]]*Indicateur[[#This Row],[Poids T]]*Indicateur[[#This Row],[Distance en KM]]</f>
        <v>19.146576</v>
      </c>
      <c r="K942" s="20">
        <f>+Indicateur[[#This Row],[% rep S2]]*Indicateur[[#This Row],[Taux Segement 2]]*Indicateur[[#This Row],[Poids T]]*Indicateur[[#This Row],[Distance en KM]]</f>
        <v>18.819488660000001</v>
      </c>
      <c r="L942" s="20">
        <f>+Indicateur[[#This Row],[Bilan CO2 S2]]+Indicateur[[#This Row],[Bilan CO2 S1]]</f>
        <v>37.966064660000001</v>
      </c>
      <c r="M942" s="21">
        <v>195</v>
      </c>
      <c r="N942" s="5" t="s">
        <v>125</v>
      </c>
      <c r="O942" s="2" t="s">
        <v>126</v>
      </c>
      <c r="P942" s="2" t="s">
        <v>127</v>
      </c>
      <c r="Q942" s="2" t="s">
        <v>133</v>
      </c>
      <c r="R942" s="2" t="s">
        <v>36</v>
      </c>
      <c r="S942" s="2">
        <v>20</v>
      </c>
      <c r="T942" s="2" t="s">
        <v>134</v>
      </c>
      <c r="U942" s="6">
        <v>797.774</v>
      </c>
      <c r="V942" s="30">
        <f>(VLOOKUP(E942,Table1[#All],4,FALSE)*VLOOKUP(E942,Table1[[#All],[Type TRANSPORT]:[% répartition segment 1]],2,FALSE)+VLOOKUP(E942,Tableau2[#All],4,FALSE)*VLOOKUP(E942,Tableau2[[#All],[Type TRANSPORT]:[% répartition segment 2]],2,FALSE))*U942*C942/1000</f>
        <v>37.966064660000001</v>
      </c>
    </row>
    <row r="943" spans="1:22" x14ac:dyDescent="0.3">
      <c r="A943" s="2">
        <v>1502377</v>
      </c>
      <c r="B943" s="12">
        <f>+VLOOKUP(Indicateur[[#This Row],[Numero OT]],[1]Raw_data!$D:$E,2,FALSE)</f>
        <v>44690</v>
      </c>
      <c r="C943" s="2">
        <v>450</v>
      </c>
      <c r="D943" s="2">
        <f t="shared" si="14"/>
        <v>0.45</v>
      </c>
      <c r="E943" s="2" t="s">
        <v>19</v>
      </c>
      <c r="F943" s="3">
        <f>+VLOOKUP(E943,Table1[#All],4,FALSE)</f>
        <v>0.16</v>
      </c>
      <c r="G943" s="3">
        <f>+VLOOKUP(E943,Tableau2[#All],4,FALSE)</f>
        <v>6.7400000000000002E-2</v>
      </c>
      <c r="H943" s="4">
        <f>VLOOKUP(E943,Table1[[#All],[Type TRANSPORT]:[% répartition segment 1]],2,FALSE)</f>
        <v>0.3</v>
      </c>
      <c r="I943" s="4">
        <f>VLOOKUP(E943,Tableau2[[#All],[Type TRANSPORT]:[% répartition segment 2]],2,FALSE)</f>
        <v>0.7</v>
      </c>
      <c r="J943" s="20">
        <f>Indicateur[[#This Row],[% rep S1]]*Indicateur[[#This Row],[Taux segement 1]]*Indicateur[[#This Row],[Poids T]]*Indicateur[[#This Row],[Distance en KM]]</f>
        <v>11.155838400000002</v>
      </c>
      <c r="K943" s="20">
        <f>+Indicateur[[#This Row],[% rep S2]]*Indicateur[[#This Row],[Taux Segement 2]]*Indicateur[[#This Row],[Poids T]]*Indicateur[[#This Row],[Distance en KM]]</f>
        <v>10.965259494000001</v>
      </c>
      <c r="L943" s="20">
        <f>+Indicateur[[#This Row],[Bilan CO2 S2]]+Indicateur[[#This Row],[Bilan CO2 S1]]</f>
        <v>22.121097894000002</v>
      </c>
      <c r="M943" s="21">
        <v>260</v>
      </c>
      <c r="N943" s="5" t="s">
        <v>175</v>
      </c>
      <c r="O943" s="2" t="s">
        <v>154</v>
      </c>
      <c r="P943" s="2" t="s">
        <v>174</v>
      </c>
      <c r="Q943" s="2" t="s">
        <v>10</v>
      </c>
      <c r="R943" s="2" t="s">
        <v>11</v>
      </c>
      <c r="S943" s="2">
        <v>12</v>
      </c>
      <c r="T943" s="2" t="s">
        <v>12</v>
      </c>
      <c r="U943" s="6">
        <v>516.47400000000005</v>
      </c>
      <c r="V943" s="30">
        <f>(VLOOKUP(E943,Table1[#All],4,FALSE)*VLOOKUP(E943,Table1[[#All],[Type TRANSPORT]:[% répartition segment 1]],2,FALSE)+VLOOKUP(E943,Tableau2[#All],4,FALSE)*VLOOKUP(E943,Tableau2[[#All],[Type TRANSPORT]:[% répartition segment 2]],2,FALSE))*U943*C943/1000</f>
        <v>22.121097894000002</v>
      </c>
    </row>
    <row r="944" spans="1:22" x14ac:dyDescent="0.3">
      <c r="A944" s="2">
        <v>1503009</v>
      </c>
      <c r="B944" s="12">
        <f>+VLOOKUP(Indicateur[[#This Row],[Numero OT]],[1]Raw_data!$D:$E,2,FALSE)</f>
        <v>44690</v>
      </c>
      <c r="C944" s="2">
        <v>186</v>
      </c>
      <c r="D944" s="2">
        <f t="shared" si="14"/>
        <v>0.186</v>
      </c>
      <c r="E944" s="2" t="s">
        <v>6</v>
      </c>
      <c r="F944" s="3">
        <f>+VLOOKUP(E944,Table1[#All],4,FALSE)</f>
        <v>0.16</v>
      </c>
      <c r="G944" s="3">
        <f>+VLOOKUP(E944,Tableau2[#All],4,FALSE)</f>
        <v>6.7400000000000002E-2</v>
      </c>
      <c r="H944" s="4">
        <f>VLOOKUP(E944,Table1[[#All],[Type TRANSPORT]:[% répartition segment 1]],2,FALSE)</f>
        <v>0.3</v>
      </c>
      <c r="I944" s="4">
        <f>VLOOKUP(E944,Tableau2[[#All],[Type TRANSPORT]:[% répartition segment 2]],2,FALSE)</f>
        <v>0.7</v>
      </c>
      <c r="J944" s="20">
        <f>Indicateur[[#This Row],[% rep S1]]*Indicateur[[#This Row],[Taux segement 1]]*Indicateur[[#This Row],[Poids T]]*Indicateur[[#This Row],[Distance en KM]]</f>
        <v>2.3763300479999998</v>
      </c>
      <c r="K944" s="20">
        <f>+Indicateur[[#This Row],[% rep S2]]*Indicateur[[#This Row],[Taux Segement 2]]*Indicateur[[#This Row],[Poids T]]*Indicateur[[#This Row],[Distance en KM]]</f>
        <v>2.3357344096800001</v>
      </c>
      <c r="L944" s="20">
        <f>+Indicateur[[#This Row],[Bilan CO2 S2]]+Indicateur[[#This Row],[Bilan CO2 S1]]</f>
        <v>4.7120644576800004</v>
      </c>
      <c r="M944" s="21">
        <v>100</v>
      </c>
      <c r="N944" s="5" t="s">
        <v>214</v>
      </c>
      <c r="O944" s="2" t="s">
        <v>11</v>
      </c>
      <c r="P944" s="2" t="s">
        <v>215</v>
      </c>
      <c r="Q944" s="2" t="s">
        <v>26</v>
      </c>
      <c r="R944" s="2" t="s">
        <v>27</v>
      </c>
      <c r="S944" s="2">
        <v>12</v>
      </c>
      <c r="T944" s="2" t="s">
        <v>28</v>
      </c>
      <c r="U944" s="6">
        <v>266.166</v>
      </c>
      <c r="V944" s="30">
        <f>(VLOOKUP(E944,Table1[#All],4,FALSE)*VLOOKUP(E944,Table1[[#All],[Type TRANSPORT]:[% répartition segment 1]],2,FALSE)+VLOOKUP(E944,Tableau2[#All],4,FALSE)*VLOOKUP(E944,Tableau2[[#All],[Type TRANSPORT]:[% répartition segment 2]],2,FALSE))*U944*C944/1000</f>
        <v>4.7120644576799995</v>
      </c>
    </row>
    <row r="945" spans="1:22" x14ac:dyDescent="0.3">
      <c r="A945" s="2">
        <v>1502961</v>
      </c>
      <c r="B945" s="12">
        <f>+VLOOKUP(Indicateur[[#This Row],[Numero OT]],[1]Raw_data!$D:$E,2,FALSE)</f>
        <v>44690</v>
      </c>
      <c r="C945" s="2">
        <v>56</v>
      </c>
      <c r="D945" s="2">
        <f t="shared" si="14"/>
        <v>5.6000000000000001E-2</v>
      </c>
      <c r="E945" s="2" t="s">
        <v>6</v>
      </c>
      <c r="F945" s="3">
        <f>+VLOOKUP(E945,Table1[#All],4,FALSE)</f>
        <v>0.16</v>
      </c>
      <c r="G945" s="3">
        <f>+VLOOKUP(E945,Tableau2[#All],4,FALSE)</f>
        <v>6.7400000000000002E-2</v>
      </c>
      <c r="H945" s="4">
        <f>VLOOKUP(E945,Table1[[#All],[Type TRANSPORT]:[% répartition segment 1]],2,FALSE)</f>
        <v>0.3</v>
      </c>
      <c r="I945" s="4">
        <f>VLOOKUP(E945,Tableau2[[#All],[Type TRANSPORT]:[% répartition segment 2]],2,FALSE)</f>
        <v>0.7</v>
      </c>
      <c r="J945" s="20">
        <f>Indicateur[[#This Row],[% rep S1]]*Indicateur[[#This Row],[Taux segement 1]]*Indicateur[[#This Row],[Poids T]]*Indicateur[[#This Row],[Distance en KM]]</f>
        <v>2.2509661440000004</v>
      </c>
      <c r="K945" s="20">
        <f>+Indicateur[[#This Row],[% rep S2]]*Indicateur[[#This Row],[Taux Segement 2]]*Indicateur[[#This Row],[Poids T]]*Indicateur[[#This Row],[Distance en KM]]</f>
        <v>2.2125121390400002</v>
      </c>
      <c r="L945" s="20">
        <f>+Indicateur[[#This Row],[Bilan CO2 S2]]+Indicateur[[#This Row],[Bilan CO2 S1]]</f>
        <v>4.4634782830400006</v>
      </c>
      <c r="M945" s="21">
        <v>180</v>
      </c>
      <c r="N945" s="5" t="s">
        <v>214</v>
      </c>
      <c r="O945" s="2" t="s">
        <v>11</v>
      </c>
      <c r="P945" s="2" t="s">
        <v>215</v>
      </c>
      <c r="Q945" s="2" t="s">
        <v>51</v>
      </c>
      <c r="R945" s="2" t="s">
        <v>52</v>
      </c>
      <c r="S945" s="2">
        <v>14</v>
      </c>
      <c r="T945" s="2" t="s">
        <v>53</v>
      </c>
      <c r="U945" s="6">
        <v>837.41300000000001</v>
      </c>
      <c r="V945" s="30">
        <f>(VLOOKUP(E945,Table1[#All],4,FALSE)*VLOOKUP(E945,Table1[[#All],[Type TRANSPORT]:[% répartition segment 1]],2,FALSE)+VLOOKUP(E945,Tableau2[#All],4,FALSE)*VLOOKUP(E945,Tableau2[[#All],[Type TRANSPORT]:[% répartition segment 2]],2,FALSE))*U945*C945/1000</f>
        <v>4.4634782830399997</v>
      </c>
    </row>
    <row r="946" spans="1:22" x14ac:dyDescent="0.3">
      <c r="A946" s="2">
        <v>1502963</v>
      </c>
      <c r="B946" s="12">
        <f>+VLOOKUP(Indicateur[[#This Row],[Numero OT]],[1]Raw_data!$D:$E,2,FALSE)</f>
        <v>44690</v>
      </c>
      <c r="C946" s="2">
        <v>225</v>
      </c>
      <c r="D946" s="2">
        <f t="shared" si="14"/>
        <v>0.22500000000000001</v>
      </c>
      <c r="E946" s="2" t="s">
        <v>6</v>
      </c>
      <c r="F946" s="3">
        <f>+VLOOKUP(E946,Table1[#All],4,FALSE)</f>
        <v>0.16</v>
      </c>
      <c r="G946" s="3">
        <f>+VLOOKUP(E946,Tableau2[#All],4,FALSE)</f>
        <v>6.7400000000000002E-2</v>
      </c>
      <c r="H946" s="4">
        <f>VLOOKUP(E946,Table1[[#All],[Type TRANSPORT]:[% répartition segment 1]],2,FALSE)</f>
        <v>0.3</v>
      </c>
      <c r="I946" s="4">
        <f>VLOOKUP(E946,Tableau2[[#All],[Type TRANSPORT]:[% répartition segment 2]],2,FALSE)</f>
        <v>0.7</v>
      </c>
      <c r="J946" s="20">
        <f>Indicateur[[#This Row],[% rep S1]]*Indicateur[[#This Row],[Taux segement 1]]*Indicateur[[#This Row],[Poids T]]*Indicateur[[#This Row],[Distance en KM]]</f>
        <v>2.7746388</v>
      </c>
      <c r="K946" s="20">
        <f>+Indicateur[[#This Row],[% rep S2]]*Indicateur[[#This Row],[Taux Segement 2]]*Indicateur[[#This Row],[Poids T]]*Indicateur[[#This Row],[Distance en KM]]</f>
        <v>2.7272387204999999</v>
      </c>
      <c r="L946" s="20">
        <f>+Indicateur[[#This Row],[Bilan CO2 S2]]+Indicateur[[#This Row],[Bilan CO2 S1]]</f>
        <v>5.5018775204999999</v>
      </c>
      <c r="M946" s="21">
        <v>200</v>
      </c>
      <c r="N946" s="5" t="s">
        <v>214</v>
      </c>
      <c r="O946" s="2" t="s">
        <v>11</v>
      </c>
      <c r="P946" s="2" t="s">
        <v>215</v>
      </c>
      <c r="Q946" s="2" t="s">
        <v>218</v>
      </c>
      <c r="R946" s="2" t="s">
        <v>219</v>
      </c>
      <c r="S946" s="2">
        <v>19</v>
      </c>
      <c r="T946" s="2" t="s">
        <v>220</v>
      </c>
      <c r="U946" s="6">
        <v>256.911</v>
      </c>
      <c r="V946" s="30">
        <f>(VLOOKUP(E946,Table1[#All],4,FALSE)*VLOOKUP(E946,Table1[[#All],[Type TRANSPORT]:[% répartition segment 1]],2,FALSE)+VLOOKUP(E946,Tableau2[#All],4,FALSE)*VLOOKUP(E946,Tableau2[[#All],[Type TRANSPORT]:[% répartition segment 2]],2,FALSE))*U946*C946/1000</f>
        <v>5.5018775204999999</v>
      </c>
    </row>
    <row r="947" spans="1:22" x14ac:dyDescent="0.3">
      <c r="A947" s="2">
        <v>1502964</v>
      </c>
      <c r="B947" s="12">
        <f>+VLOOKUP(Indicateur[[#This Row],[Numero OT]],[1]Raw_data!$D:$E,2,FALSE)</f>
        <v>44690</v>
      </c>
      <c r="C947" s="2">
        <v>128</v>
      </c>
      <c r="D947" s="2">
        <f t="shared" si="14"/>
        <v>0.128</v>
      </c>
      <c r="E947" s="2" t="s">
        <v>6</v>
      </c>
      <c r="F947" s="3">
        <f>+VLOOKUP(E947,Table1[#All],4,FALSE)</f>
        <v>0.16</v>
      </c>
      <c r="G947" s="3">
        <f>+VLOOKUP(E947,Tableau2[#All],4,FALSE)</f>
        <v>6.7400000000000002E-2</v>
      </c>
      <c r="H947" s="4">
        <f>VLOOKUP(E947,Table1[[#All],[Type TRANSPORT]:[% répartition segment 1]],2,FALSE)</f>
        <v>0.3</v>
      </c>
      <c r="I947" s="4">
        <f>VLOOKUP(E947,Tableau2[[#All],[Type TRANSPORT]:[% répartition segment 2]],2,FALSE)</f>
        <v>0.7</v>
      </c>
      <c r="J947" s="20">
        <f>Indicateur[[#This Row],[% rep S1]]*Indicateur[[#This Row],[Taux segement 1]]*Indicateur[[#This Row],[Poids T]]*Indicateur[[#This Row],[Distance en KM]]</f>
        <v>1.7246085119999999</v>
      </c>
      <c r="K947" s="20">
        <f>+Indicateur[[#This Row],[% rep S2]]*Indicateur[[#This Row],[Taux Segement 2]]*Indicateur[[#This Row],[Poids T]]*Indicateur[[#This Row],[Distance en KM]]</f>
        <v>1.6951464499199997</v>
      </c>
      <c r="L947" s="20">
        <f>+Indicateur[[#This Row],[Bilan CO2 S2]]+Indicateur[[#This Row],[Bilan CO2 S1]]</f>
        <v>3.4197549619199998</v>
      </c>
      <c r="M947" s="21">
        <v>234</v>
      </c>
      <c r="N947" s="5" t="s">
        <v>214</v>
      </c>
      <c r="O947" s="2" t="s">
        <v>11</v>
      </c>
      <c r="P947" s="2" t="s">
        <v>215</v>
      </c>
      <c r="Q947" s="2" t="s">
        <v>150</v>
      </c>
      <c r="R947" s="2" t="s">
        <v>151</v>
      </c>
      <c r="S947" s="2">
        <v>9</v>
      </c>
      <c r="T947" s="2" t="s">
        <v>152</v>
      </c>
      <c r="U947" s="6">
        <v>280.69799999999998</v>
      </c>
      <c r="V947" s="30">
        <f>(VLOOKUP(E947,Table1[#All],4,FALSE)*VLOOKUP(E947,Table1[[#All],[Type TRANSPORT]:[% répartition segment 1]],2,FALSE)+VLOOKUP(E947,Tableau2[#All],4,FALSE)*VLOOKUP(E947,Tableau2[[#All],[Type TRANSPORT]:[% répartition segment 2]],2,FALSE))*U947*C947/1000</f>
        <v>3.4197549619199998</v>
      </c>
    </row>
    <row r="948" spans="1:22" x14ac:dyDescent="0.3">
      <c r="A948" s="2">
        <v>1503010</v>
      </c>
      <c r="B948" s="12">
        <f>+VLOOKUP(Indicateur[[#This Row],[Numero OT]],[1]Raw_data!$D:$E,2,FALSE)</f>
        <v>44690</v>
      </c>
      <c r="C948" s="2">
        <v>1349</v>
      </c>
      <c r="D948" s="2">
        <f t="shared" si="14"/>
        <v>1.349</v>
      </c>
      <c r="E948" s="2" t="s">
        <v>19</v>
      </c>
      <c r="F948" s="3">
        <f>+VLOOKUP(E948,Table1[#All],4,FALSE)</f>
        <v>0.16</v>
      </c>
      <c r="G948" s="3">
        <f>+VLOOKUP(E948,Tableau2[#All],4,FALSE)</f>
        <v>6.7400000000000002E-2</v>
      </c>
      <c r="H948" s="4">
        <f>VLOOKUP(E948,Table1[[#All],[Type TRANSPORT]:[% répartition segment 1]],2,FALSE)</f>
        <v>0.3</v>
      </c>
      <c r="I948" s="4">
        <f>VLOOKUP(E948,Tableau2[[#All],[Type TRANSPORT]:[% répartition segment 2]],2,FALSE)</f>
        <v>0.7</v>
      </c>
      <c r="J948" s="20">
        <f>Indicateur[[#This Row],[% rep S1]]*Indicateur[[#This Row],[Taux segement 1]]*Indicateur[[#This Row],[Poids T]]*Indicateur[[#This Row],[Distance en KM]]</f>
        <v>3.0191915040000001</v>
      </c>
      <c r="K948" s="20">
        <f>+Indicateur[[#This Row],[% rep S2]]*Indicateur[[#This Row],[Taux Segement 2]]*Indicateur[[#This Row],[Poids T]]*Indicateur[[#This Row],[Distance en KM]]</f>
        <v>2.9676136491399996</v>
      </c>
      <c r="L948" s="20">
        <f>+Indicateur[[#This Row],[Bilan CO2 S2]]+Indicateur[[#This Row],[Bilan CO2 S1]]</f>
        <v>5.9868051531399997</v>
      </c>
      <c r="M948" s="21">
        <v>260</v>
      </c>
      <c r="N948" s="5" t="s">
        <v>214</v>
      </c>
      <c r="O948" s="2" t="s">
        <v>11</v>
      </c>
      <c r="P948" s="2" t="s">
        <v>215</v>
      </c>
      <c r="Q948" s="2" t="s">
        <v>130</v>
      </c>
      <c r="R948" s="2" t="s">
        <v>131</v>
      </c>
      <c r="S948" s="2">
        <v>17</v>
      </c>
      <c r="T948" s="2" t="s">
        <v>132</v>
      </c>
      <c r="U948" s="6">
        <v>46.627000000000002</v>
      </c>
      <c r="V948" s="30">
        <f>(VLOOKUP(E948,Table1[#All],4,FALSE)*VLOOKUP(E948,Table1[[#All],[Type TRANSPORT]:[% répartition segment 1]],2,FALSE)+VLOOKUP(E948,Tableau2[#All],4,FALSE)*VLOOKUP(E948,Tableau2[[#All],[Type TRANSPORT]:[% répartition segment 2]],2,FALSE))*U948*C948/1000</f>
        <v>5.9868051531399997</v>
      </c>
    </row>
    <row r="949" spans="1:22" x14ac:dyDescent="0.3">
      <c r="A949" s="2">
        <v>1502960</v>
      </c>
      <c r="B949" s="12">
        <f>+VLOOKUP(Indicateur[[#This Row],[Numero OT]],[1]Raw_data!$D:$E,2,FALSE)</f>
        <v>44690</v>
      </c>
      <c r="C949" s="2">
        <v>318</v>
      </c>
      <c r="D949" s="2">
        <f t="shared" si="14"/>
        <v>0.318</v>
      </c>
      <c r="E949" s="2" t="s">
        <v>6</v>
      </c>
      <c r="F949" s="3">
        <f>+VLOOKUP(E949,Table1[#All],4,FALSE)</f>
        <v>0.16</v>
      </c>
      <c r="G949" s="3">
        <f>+VLOOKUP(E949,Tableau2[#All],4,FALSE)</f>
        <v>6.7400000000000002E-2</v>
      </c>
      <c r="H949" s="4">
        <f>VLOOKUP(E949,Table1[[#All],[Type TRANSPORT]:[% répartition segment 1]],2,FALSE)</f>
        <v>0.3</v>
      </c>
      <c r="I949" s="4">
        <f>VLOOKUP(E949,Tableau2[[#All],[Type TRANSPORT]:[% répartition segment 2]],2,FALSE)</f>
        <v>0.7</v>
      </c>
      <c r="J949" s="20">
        <f>Indicateur[[#This Row],[% rep S1]]*Indicateur[[#This Row],[Taux segement 1]]*Indicateur[[#This Row],[Poids T]]*Indicateur[[#This Row],[Distance en KM]]</f>
        <v>2.6520589440000002</v>
      </c>
      <c r="K949" s="20">
        <f>+Indicateur[[#This Row],[% rep S2]]*Indicateur[[#This Row],[Taux Segement 2]]*Indicateur[[#This Row],[Poids T]]*Indicateur[[#This Row],[Distance en KM]]</f>
        <v>2.60675293704</v>
      </c>
      <c r="L949" s="20">
        <f>+Indicateur[[#This Row],[Bilan CO2 S2]]+Indicateur[[#This Row],[Bilan CO2 S1]]</f>
        <v>5.2588118810399997</v>
      </c>
      <c r="M949" s="21">
        <v>270</v>
      </c>
      <c r="N949" s="5" t="s">
        <v>214</v>
      </c>
      <c r="O949" s="2" t="s">
        <v>11</v>
      </c>
      <c r="P949" s="2" t="s">
        <v>215</v>
      </c>
      <c r="Q949" s="2" t="s">
        <v>331</v>
      </c>
      <c r="R949" s="2" t="s">
        <v>183</v>
      </c>
      <c r="S949" s="2">
        <v>13</v>
      </c>
      <c r="T949" s="2" t="s">
        <v>332</v>
      </c>
      <c r="U949" s="6">
        <v>173.74600000000001</v>
      </c>
      <c r="V949" s="30">
        <f>(VLOOKUP(E949,Table1[#All],4,FALSE)*VLOOKUP(E949,Table1[[#All],[Type TRANSPORT]:[% répartition segment 1]],2,FALSE)+VLOOKUP(E949,Tableau2[#All],4,FALSE)*VLOOKUP(E949,Tableau2[[#All],[Type TRANSPORT]:[% répartition segment 2]],2,FALSE))*U949*C949/1000</f>
        <v>5.2588118810399997</v>
      </c>
    </row>
    <row r="950" spans="1:22" x14ac:dyDescent="0.3">
      <c r="A950" s="2">
        <v>1502962</v>
      </c>
      <c r="B950" s="12">
        <f>+VLOOKUP(Indicateur[[#This Row],[Numero OT]],[1]Raw_data!$D:$E,2,FALSE)</f>
        <v>44690</v>
      </c>
      <c r="C950" s="2">
        <v>450</v>
      </c>
      <c r="D950" s="2">
        <f t="shared" si="14"/>
        <v>0.45</v>
      </c>
      <c r="E950" s="2" t="s">
        <v>6</v>
      </c>
      <c r="F950" s="3">
        <f>+VLOOKUP(E950,Table1[#All],4,FALSE)</f>
        <v>0.16</v>
      </c>
      <c r="G950" s="3">
        <f>+VLOOKUP(E950,Tableau2[#All],4,FALSE)</f>
        <v>6.7400000000000002E-2</v>
      </c>
      <c r="H950" s="4">
        <f>VLOOKUP(E950,Table1[[#All],[Type TRANSPORT]:[% répartition segment 1]],2,FALSE)</f>
        <v>0.3</v>
      </c>
      <c r="I950" s="4">
        <f>VLOOKUP(E950,Tableau2[[#All],[Type TRANSPORT]:[% répartition segment 2]],2,FALSE)</f>
        <v>0.7</v>
      </c>
      <c r="J950" s="20">
        <f>Indicateur[[#This Row],[% rep S1]]*Indicateur[[#This Row],[Taux segement 1]]*Indicateur[[#This Row],[Poids T]]*Indicateur[[#This Row],[Distance en KM]]</f>
        <v>9.9037512000000003</v>
      </c>
      <c r="K950" s="20">
        <f>+Indicateur[[#This Row],[% rep S2]]*Indicateur[[#This Row],[Taux Segement 2]]*Indicateur[[#This Row],[Poids T]]*Indicateur[[#This Row],[Distance en KM]]</f>
        <v>9.7345621169999994</v>
      </c>
      <c r="L950" s="20">
        <f>+Indicateur[[#This Row],[Bilan CO2 S2]]+Indicateur[[#This Row],[Bilan CO2 S1]]</f>
        <v>19.638313316999998</v>
      </c>
      <c r="M950" s="21">
        <v>280</v>
      </c>
      <c r="N950" s="5" t="s">
        <v>214</v>
      </c>
      <c r="O950" s="2" t="s">
        <v>11</v>
      </c>
      <c r="P950" s="2" t="s">
        <v>215</v>
      </c>
      <c r="Q950" s="2" t="s">
        <v>328</v>
      </c>
      <c r="R950" s="2" t="s">
        <v>21</v>
      </c>
      <c r="S950" s="2">
        <v>20</v>
      </c>
      <c r="T950" s="2" t="s">
        <v>329</v>
      </c>
      <c r="U950" s="6">
        <v>458.50700000000001</v>
      </c>
      <c r="V950" s="30">
        <f>(VLOOKUP(E950,Table1[#All],4,FALSE)*VLOOKUP(E950,Table1[[#All],[Type TRANSPORT]:[% répartition segment 1]],2,FALSE)+VLOOKUP(E950,Tableau2[#All],4,FALSE)*VLOOKUP(E950,Tableau2[[#All],[Type TRANSPORT]:[% répartition segment 2]],2,FALSE))*U950*C950/1000</f>
        <v>19.638313317000001</v>
      </c>
    </row>
    <row r="951" spans="1:22" x14ac:dyDescent="0.3">
      <c r="A951" s="2">
        <v>1503573</v>
      </c>
      <c r="B951" s="12">
        <f>+VLOOKUP(Indicateur[[#This Row],[Numero OT]],[1]Raw_data!$D:$E,2,FALSE)</f>
        <v>44691</v>
      </c>
      <c r="C951" s="2">
        <v>106</v>
      </c>
      <c r="D951" s="2">
        <f t="shared" si="14"/>
        <v>0.106</v>
      </c>
      <c r="E951" s="2" t="s">
        <v>6</v>
      </c>
      <c r="F951" s="3">
        <f>+VLOOKUP(E951,Table1[#All],4,FALSE)</f>
        <v>0.16</v>
      </c>
      <c r="G951" s="3">
        <f>+VLOOKUP(E951,Tableau2[#All],4,FALSE)</f>
        <v>6.7400000000000002E-2</v>
      </c>
      <c r="H951" s="4">
        <f>VLOOKUP(E951,Table1[[#All],[Type TRANSPORT]:[% répartition segment 1]],2,FALSE)</f>
        <v>0.3</v>
      </c>
      <c r="I951" s="4">
        <f>VLOOKUP(E951,Tableau2[[#All],[Type TRANSPORT]:[% répartition segment 2]],2,FALSE)</f>
        <v>0.7</v>
      </c>
      <c r="J951" s="20">
        <f>Indicateur[[#This Row],[% rep S1]]*Indicateur[[#This Row],[Taux segement 1]]*Indicateur[[#This Row],[Poids T]]*Indicateur[[#This Row],[Distance en KM]]</f>
        <v>2.1048445439999997</v>
      </c>
      <c r="K951" s="20">
        <f>+Indicateur[[#This Row],[% rep S2]]*Indicateur[[#This Row],[Taux Segement 2]]*Indicateur[[#This Row],[Poids T]]*Indicateur[[#This Row],[Distance en KM]]</f>
        <v>2.06888678304</v>
      </c>
      <c r="L951" s="20">
        <f>+Indicateur[[#This Row],[Bilan CO2 S2]]+Indicateur[[#This Row],[Bilan CO2 S1]]</f>
        <v>4.1737313270399996</v>
      </c>
      <c r="M951" s="21">
        <v>126.6</v>
      </c>
      <c r="N951" s="5" t="s">
        <v>214</v>
      </c>
      <c r="O951" s="2" t="s">
        <v>11</v>
      </c>
      <c r="P951" s="2" t="s">
        <v>215</v>
      </c>
      <c r="Q951" s="2" t="s">
        <v>236</v>
      </c>
      <c r="R951" s="2" t="s">
        <v>70</v>
      </c>
      <c r="S951" s="2">
        <v>20</v>
      </c>
      <c r="T951" s="2" t="s">
        <v>237</v>
      </c>
      <c r="U951" s="6">
        <v>413.68799999999999</v>
      </c>
      <c r="V951" s="30">
        <f>(VLOOKUP(E951,Table1[#All],4,FALSE)*VLOOKUP(E951,Table1[[#All],[Type TRANSPORT]:[% répartition segment 1]],2,FALSE)+VLOOKUP(E951,Tableau2[#All],4,FALSE)*VLOOKUP(E951,Tableau2[[#All],[Type TRANSPORT]:[% répartition segment 2]],2,FALSE))*U951*C951/1000</f>
        <v>4.1737313270399996</v>
      </c>
    </row>
    <row r="952" spans="1:22" x14ac:dyDescent="0.3">
      <c r="A952" s="2">
        <v>1503574</v>
      </c>
      <c r="B952" s="12">
        <f>+VLOOKUP(Indicateur[[#This Row],[Numero OT]],[1]Raw_data!$D:$E,2,FALSE)</f>
        <v>44691</v>
      </c>
      <c r="C952" s="2">
        <v>106</v>
      </c>
      <c r="D952" s="2">
        <f t="shared" si="14"/>
        <v>0.106</v>
      </c>
      <c r="E952" s="2" t="s">
        <v>6</v>
      </c>
      <c r="F952" s="3">
        <f>+VLOOKUP(E952,Table1[#All],4,FALSE)</f>
        <v>0.16</v>
      </c>
      <c r="G952" s="3">
        <f>+VLOOKUP(E952,Tableau2[#All],4,FALSE)</f>
        <v>6.7400000000000002E-2</v>
      </c>
      <c r="H952" s="4">
        <f>VLOOKUP(E952,Table1[[#All],[Type TRANSPORT]:[% répartition segment 1]],2,FALSE)</f>
        <v>0.3</v>
      </c>
      <c r="I952" s="4">
        <f>VLOOKUP(E952,Tableau2[[#All],[Type TRANSPORT]:[% répartition segment 2]],2,FALSE)</f>
        <v>0.7</v>
      </c>
      <c r="J952" s="20">
        <f>Indicateur[[#This Row],[% rep S1]]*Indicateur[[#This Row],[Taux segement 1]]*Indicateur[[#This Row],[Poids T]]*Indicateur[[#This Row],[Distance en KM]]</f>
        <v>1.9357550399999999</v>
      </c>
      <c r="K952" s="20">
        <f>+Indicateur[[#This Row],[% rep S2]]*Indicateur[[#This Row],[Taux Segement 2]]*Indicateur[[#This Row],[Poids T]]*Indicateur[[#This Row],[Distance en KM]]</f>
        <v>1.9026858913999998</v>
      </c>
      <c r="L952" s="20">
        <f>+Indicateur[[#This Row],[Bilan CO2 S2]]+Indicateur[[#This Row],[Bilan CO2 S1]]</f>
        <v>3.8384409313999996</v>
      </c>
      <c r="M952" s="21">
        <v>130</v>
      </c>
      <c r="N952" s="5" t="s">
        <v>214</v>
      </c>
      <c r="O952" s="2" t="s">
        <v>11</v>
      </c>
      <c r="P952" s="2" t="s">
        <v>215</v>
      </c>
      <c r="Q952" s="2" t="s">
        <v>128</v>
      </c>
      <c r="R952" s="2" t="s">
        <v>61</v>
      </c>
      <c r="S952" s="2">
        <v>20</v>
      </c>
      <c r="T952" s="2" t="s">
        <v>129</v>
      </c>
      <c r="U952" s="6">
        <v>380.45499999999998</v>
      </c>
      <c r="V952" s="30">
        <f>(VLOOKUP(E952,Table1[#All],4,FALSE)*VLOOKUP(E952,Table1[[#All],[Type TRANSPORT]:[% répartition segment 1]],2,FALSE)+VLOOKUP(E952,Tableau2[#All],4,FALSE)*VLOOKUP(E952,Tableau2[[#All],[Type TRANSPORT]:[% répartition segment 2]],2,FALSE))*U952*C952/1000</f>
        <v>3.8384409313999996</v>
      </c>
    </row>
    <row r="953" spans="1:22" x14ac:dyDescent="0.3">
      <c r="A953" s="2">
        <v>1503572</v>
      </c>
      <c r="B953" s="12">
        <f>+VLOOKUP(Indicateur[[#This Row],[Numero OT]],[1]Raw_data!$D:$E,2,FALSE)</f>
        <v>44691</v>
      </c>
      <c r="C953" s="2">
        <v>106</v>
      </c>
      <c r="D953" s="2">
        <f t="shared" si="14"/>
        <v>0.106</v>
      </c>
      <c r="E953" s="2" t="s">
        <v>6</v>
      </c>
      <c r="F953" s="3">
        <f>+VLOOKUP(E953,Table1[#All],4,FALSE)</f>
        <v>0.16</v>
      </c>
      <c r="G953" s="3">
        <f>+VLOOKUP(E953,Tableau2[#All],4,FALSE)</f>
        <v>6.7400000000000002E-2</v>
      </c>
      <c r="H953" s="4">
        <f>VLOOKUP(E953,Table1[[#All],[Type TRANSPORT]:[% répartition segment 1]],2,FALSE)</f>
        <v>0.3</v>
      </c>
      <c r="I953" s="4">
        <f>VLOOKUP(E953,Tableau2[[#All],[Type TRANSPORT]:[% répartition segment 2]],2,FALSE)</f>
        <v>0.7</v>
      </c>
      <c r="J953" s="20">
        <f>Indicateur[[#This Row],[% rep S1]]*Indicateur[[#This Row],[Taux segement 1]]*Indicateur[[#This Row],[Poids T]]*Indicateur[[#This Row],[Distance en KM]]</f>
        <v>2.9274113279999998</v>
      </c>
      <c r="K953" s="20">
        <f>+Indicateur[[#This Row],[% rep S2]]*Indicateur[[#This Row],[Taux Segement 2]]*Indicateur[[#This Row],[Poids T]]*Indicateur[[#This Row],[Distance en KM]]</f>
        <v>2.8774013844799997</v>
      </c>
      <c r="L953" s="20">
        <f>+Indicateur[[#This Row],[Bilan CO2 S2]]+Indicateur[[#This Row],[Bilan CO2 S1]]</f>
        <v>5.8048127124799995</v>
      </c>
      <c r="M953" s="21">
        <v>155</v>
      </c>
      <c r="N953" s="5" t="s">
        <v>214</v>
      </c>
      <c r="O953" s="2" t="s">
        <v>11</v>
      </c>
      <c r="P953" s="2" t="s">
        <v>215</v>
      </c>
      <c r="Q953" s="2" t="s">
        <v>333</v>
      </c>
      <c r="R953" s="2" t="s">
        <v>42</v>
      </c>
      <c r="S953" s="2">
        <v>11</v>
      </c>
      <c r="T953" s="2" t="s">
        <v>334</v>
      </c>
      <c r="U953" s="6">
        <v>575.35599999999999</v>
      </c>
      <c r="V953" s="30">
        <f>(VLOOKUP(E953,Table1[#All],4,FALSE)*VLOOKUP(E953,Table1[[#All],[Type TRANSPORT]:[% répartition segment 1]],2,FALSE)+VLOOKUP(E953,Tableau2[#All],4,FALSE)*VLOOKUP(E953,Tableau2[[#All],[Type TRANSPORT]:[% répartition segment 2]],2,FALSE))*U953*C953/1000</f>
        <v>5.8048127124799995</v>
      </c>
    </row>
    <row r="954" spans="1:22" x14ac:dyDescent="0.3">
      <c r="A954" s="2">
        <v>1503575</v>
      </c>
      <c r="B954" s="12">
        <f>+VLOOKUP(Indicateur[[#This Row],[Numero OT]],[1]Raw_data!$D:$E,2,FALSE)</f>
        <v>44691</v>
      </c>
      <c r="C954" s="2">
        <v>225</v>
      </c>
      <c r="D954" s="2">
        <f t="shared" si="14"/>
        <v>0.22500000000000001</v>
      </c>
      <c r="E954" s="2" t="s">
        <v>6</v>
      </c>
      <c r="F954" s="3">
        <f>+VLOOKUP(E954,Table1[#All],4,FALSE)</f>
        <v>0.16</v>
      </c>
      <c r="G954" s="3">
        <f>+VLOOKUP(E954,Tableau2[#All],4,FALSE)</f>
        <v>6.7400000000000002E-2</v>
      </c>
      <c r="H954" s="4">
        <f>VLOOKUP(E954,Table1[[#All],[Type TRANSPORT]:[% répartition segment 1]],2,FALSE)</f>
        <v>0.3</v>
      </c>
      <c r="I954" s="4">
        <f>VLOOKUP(E954,Tableau2[[#All],[Type TRANSPORT]:[% répartition segment 2]],2,FALSE)</f>
        <v>0.7</v>
      </c>
      <c r="J954" s="20">
        <f>Indicateur[[#This Row],[% rep S1]]*Indicateur[[#This Row],[Taux segement 1]]*Indicateur[[#This Row],[Poids T]]*Indicateur[[#This Row],[Distance en KM]]</f>
        <v>3.4211916000000002</v>
      </c>
      <c r="K954" s="20">
        <f>+Indicateur[[#This Row],[% rep S2]]*Indicateur[[#This Row],[Taux Segement 2]]*Indicateur[[#This Row],[Poids T]]*Indicateur[[#This Row],[Distance en KM]]</f>
        <v>3.3627462434999997</v>
      </c>
      <c r="L954" s="20">
        <f>+Indicateur[[#This Row],[Bilan CO2 S2]]+Indicateur[[#This Row],[Bilan CO2 S1]]</f>
        <v>6.7839378435000004</v>
      </c>
      <c r="M954" s="21">
        <v>210</v>
      </c>
      <c r="N954" s="5" t="s">
        <v>214</v>
      </c>
      <c r="O954" s="2" t="s">
        <v>11</v>
      </c>
      <c r="P954" s="2" t="s">
        <v>215</v>
      </c>
      <c r="Q954" s="2" t="s">
        <v>364</v>
      </c>
      <c r="R954" s="2" t="s">
        <v>73</v>
      </c>
      <c r="S954" s="2">
        <v>11</v>
      </c>
      <c r="T954" s="2" t="s">
        <v>365</v>
      </c>
      <c r="U954" s="6">
        <v>316.77699999999999</v>
      </c>
      <c r="V954" s="30">
        <f>(VLOOKUP(E954,Table1[#All],4,FALSE)*VLOOKUP(E954,Table1[[#All],[Type TRANSPORT]:[% répartition segment 1]],2,FALSE)+VLOOKUP(E954,Tableau2[#All],4,FALSE)*VLOOKUP(E954,Tableau2[[#All],[Type TRANSPORT]:[% répartition segment 2]],2,FALSE))*U954*C954/1000</f>
        <v>6.7839378434999995</v>
      </c>
    </row>
    <row r="955" spans="1:22" x14ac:dyDescent="0.3">
      <c r="A955" s="2">
        <v>1502131</v>
      </c>
      <c r="B955" s="12">
        <f>+VLOOKUP(Indicateur[[#This Row],[Numero OT]],[1]Raw_data!$D:$E,2,FALSE)</f>
        <v>44691</v>
      </c>
      <c r="C955" s="2">
        <v>750</v>
      </c>
      <c r="D955" s="2">
        <f t="shared" si="14"/>
        <v>0.75</v>
      </c>
      <c r="E955" s="2" t="s">
        <v>19</v>
      </c>
      <c r="F955" s="3">
        <f>+VLOOKUP(E955,Table1[#All],4,FALSE)</f>
        <v>0.16</v>
      </c>
      <c r="G955" s="3">
        <f>+VLOOKUP(E955,Tableau2[#All],4,FALSE)</f>
        <v>6.7400000000000002E-2</v>
      </c>
      <c r="H955" s="4">
        <f>VLOOKUP(E955,Table1[[#All],[Type TRANSPORT]:[% répartition segment 1]],2,FALSE)</f>
        <v>0.3</v>
      </c>
      <c r="I955" s="4">
        <f>VLOOKUP(E955,Tableau2[[#All],[Type TRANSPORT]:[% répartition segment 2]],2,FALSE)</f>
        <v>0.7</v>
      </c>
      <c r="J955" s="20">
        <f>Indicateur[[#This Row],[% rep S1]]*Indicateur[[#This Row],[Taux segement 1]]*Indicateur[[#This Row],[Poids T]]*Indicateur[[#This Row],[Distance en KM]]</f>
        <v>1.8809640000000003</v>
      </c>
      <c r="K955" s="20">
        <f>+Indicateur[[#This Row],[% rep S2]]*Indicateur[[#This Row],[Taux Segement 2]]*Indicateur[[#This Row],[Poids T]]*Indicateur[[#This Row],[Distance en KM]]</f>
        <v>1.848830865</v>
      </c>
      <c r="L955" s="20">
        <f>+Indicateur[[#This Row],[Bilan CO2 S2]]+Indicateur[[#This Row],[Bilan CO2 S1]]</f>
        <v>3.7297948650000006</v>
      </c>
      <c r="M955" s="21">
        <v>150</v>
      </c>
      <c r="N955" s="5" t="s">
        <v>409</v>
      </c>
      <c r="O955" s="2" t="s">
        <v>99</v>
      </c>
      <c r="P955" s="2" t="s">
        <v>410</v>
      </c>
      <c r="Q955" s="2" t="s">
        <v>10</v>
      </c>
      <c r="R955" s="2" t="s">
        <v>11</v>
      </c>
      <c r="S955" s="2">
        <v>12</v>
      </c>
      <c r="T955" s="2" t="s">
        <v>12</v>
      </c>
      <c r="U955" s="6">
        <v>52.249000000000002</v>
      </c>
      <c r="V955" s="30">
        <f>(VLOOKUP(E955,Table1[#All],4,FALSE)*VLOOKUP(E955,Table1[[#All],[Type TRANSPORT]:[% répartition segment 1]],2,FALSE)+VLOOKUP(E955,Tableau2[#All],4,FALSE)*VLOOKUP(E955,Tableau2[[#All],[Type TRANSPORT]:[% répartition segment 2]],2,FALSE))*U955*C955/1000</f>
        <v>3.7297948650000001</v>
      </c>
    </row>
    <row r="956" spans="1:22" x14ac:dyDescent="0.3">
      <c r="A956" s="2">
        <v>1502669</v>
      </c>
      <c r="B956" s="12">
        <f>+VLOOKUP(Indicateur[[#This Row],[Numero OT]],[1]Raw_data!$D:$E,2,FALSE)</f>
        <v>44691</v>
      </c>
      <c r="C956" s="2">
        <v>300</v>
      </c>
      <c r="D956" s="2">
        <f t="shared" si="14"/>
        <v>0.3</v>
      </c>
      <c r="E956" s="2" t="s">
        <v>13</v>
      </c>
      <c r="F956" s="3">
        <f>+VLOOKUP(E956,Table1[#All],4,FALSE)</f>
        <v>0.24099999999999999</v>
      </c>
      <c r="G956" s="3">
        <v>0.24099999999999999</v>
      </c>
      <c r="H956" s="4">
        <f>VLOOKUP(E956,Table1[[#All],[Type TRANSPORT]:[% répartition segment 1]],2,FALSE)</f>
        <v>1</v>
      </c>
      <c r="I956" s="4">
        <f>VLOOKUP(E956,Tableau2[[#All],[Type TRANSPORT]:[% répartition segment 2]],2,FALSE)</f>
        <v>0</v>
      </c>
      <c r="J956" s="20">
        <f>Indicateur[[#This Row],[% rep S1]]*Indicateur[[#This Row],[Taux segement 1]]*Indicateur[[#This Row],[Poids T]]*Indicateur[[#This Row],[Distance en KM]]</f>
        <v>2.4575492999999997</v>
      </c>
      <c r="K956" s="20">
        <f>+Indicateur[[#This Row],[% rep S2]]*Indicateur[[#This Row],[Taux Segement 2]]*Indicateur[[#This Row],[Poids T]]*Indicateur[[#This Row],[Distance en KM]]</f>
        <v>0</v>
      </c>
      <c r="L956" s="20">
        <f>+Indicateur[[#This Row],[Bilan CO2 S2]]+Indicateur[[#This Row],[Bilan CO2 S1]]</f>
        <v>2.4575492999999997</v>
      </c>
      <c r="M956" s="21">
        <v>100</v>
      </c>
      <c r="N956" s="5" t="s">
        <v>422</v>
      </c>
      <c r="O956" s="2" t="s">
        <v>136</v>
      </c>
      <c r="P956" s="2" t="s">
        <v>423</v>
      </c>
      <c r="Q956" s="2" t="s">
        <v>10</v>
      </c>
      <c r="R956" s="2" t="s">
        <v>11</v>
      </c>
      <c r="S956" s="2">
        <v>12</v>
      </c>
      <c r="T956" s="2" t="s">
        <v>12</v>
      </c>
      <c r="U956" s="6">
        <v>33.991</v>
      </c>
      <c r="V956" s="30">
        <f>(VLOOKUP(E956,Table1[#All],4,FALSE)*VLOOKUP(E956,Table1[[#All],[Type TRANSPORT]:[% répartition segment 1]],2,FALSE)+VLOOKUP(E956,Tableau2[#All],4,FALSE)*VLOOKUP(E956,Tableau2[[#All],[Type TRANSPORT]:[% répartition segment 2]],2,FALSE))*U956*C956/1000</f>
        <v>2.4575493000000002</v>
      </c>
    </row>
    <row r="957" spans="1:22" x14ac:dyDescent="0.3">
      <c r="A957" s="2">
        <v>1503429</v>
      </c>
      <c r="B957" s="12">
        <f>+VLOOKUP(Indicateur[[#This Row],[Numero OT]],[1]Raw_data!$D:$E,2,FALSE)</f>
        <v>44692</v>
      </c>
      <c r="C957" s="2">
        <v>150</v>
      </c>
      <c r="D957" s="2">
        <f t="shared" si="14"/>
        <v>0.15</v>
      </c>
      <c r="E957" s="2" t="s">
        <v>19</v>
      </c>
      <c r="F957" s="3">
        <f>+VLOOKUP(E957,Table1[#All],4,FALSE)</f>
        <v>0.16</v>
      </c>
      <c r="G957" s="3">
        <f>+VLOOKUP(E957,Tableau2[#All],4,FALSE)</f>
        <v>6.7400000000000002E-2</v>
      </c>
      <c r="H957" s="4">
        <f>VLOOKUP(E957,Table1[[#All],[Type TRANSPORT]:[% répartition segment 1]],2,FALSE)</f>
        <v>0.3</v>
      </c>
      <c r="I957" s="4">
        <f>VLOOKUP(E957,Tableau2[[#All],[Type TRANSPORT]:[% répartition segment 2]],2,FALSE)</f>
        <v>0.7</v>
      </c>
      <c r="J957" s="20">
        <f>Indicateur[[#This Row],[% rep S1]]*Indicateur[[#This Row],[Taux segement 1]]*Indicateur[[#This Row],[Poids T]]*Indicateur[[#This Row],[Distance en KM]]</f>
        <v>2.0026439999999996</v>
      </c>
      <c r="K957" s="20">
        <f>+Indicateur[[#This Row],[% rep S2]]*Indicateur[[#This Row],[Taux Segement 2]]*Indicateur[[#This Row],[Poids T]]*Indicateur[[#This Row],[Distance en KM]]</f>
        <v>1.9684321649999998</v>
      </c>
      <c r="L957" s="20">
        <f>+Indicateur[[#This Row],[Bilan CO2 S2]]+Indicateur[[#This Row],[Bilan CO2 S1]]</f>
        <v>3.9710761649999995</v>
      </c>
      <c r="M957" s="21">
        <v>158</v>
      </c>
      <c r="N957" s="5" t="s">
        <v>23</v>
      </c>
      <c r="O957" s="2" t="s">
        <v>24</v>
      </c>
      <c r="P957" s="2" t="s">
        <v>25</v>
      </c>
      <c r="Q957" s="2" t="s">
        <v>10</v>
      </c>
      <c r="R957" s="2" t="s">
        <v>11</v>
      </c>
      <c r="S957" s="2">
        <v>12</v>
      </c>
      <c r="T957" s="2" t="s">
        <v>12</v>
      </c>
      <c r="U957" s="6">
        <v>278.14499999999998</v>
      </c>
      <c r="V957" s="30">
        <f>(VLOOKUP(E957,Table1[#All],4,FALSE)*VLOOKUP(E957,Table1[[#All],[Type TRANSPORT]:[% répartition segment 1]],2,FALSE)+VLOOKUP(E957,Tableau2[#All],4,FALSE)*VLOOKUP(E957,Tableau2[[#All],[Type TRANSPORT]:[% répartition segment 2]],2,FALSE))*U957*C957/1000</f>
        <v>3.9710761649999995</v>
      </c>
    </row>
    <row r="958" spans="1:22" x14ac:dyDescent="0.3">
      <c r="A958" s="2">
        <v>1503584</v>
      </c>
      <c r="B958" s="12">
        <f>+VLOOKUP(Indicateur[[#This Row],[Numero OT]],[1]Raw_data!$D:$E,2,FALSE)</f>
        <v>44692</v>
      </c>
      <c r="C958" s="2">
        <v>300</v>
      </c>
      <c r="D958" s="2">
        <f t="shared" si="14"/>
        <v>0.3</v>
      </c>
      <c r="E958" s="2" t="s">
        <v>6</v>
      </c>
      <c r="F958" s="3">
        <f>+VLOOKUP(E958,Table1[#All],4,FALSE)</f>
        <v>0.16</v>
      </c>
      <c r="G958" s="3">
        <f>+VLOOKUP(E958,Tableau2[#All],4,FALSE)</f>
        <v>6.7400000000000002E-2</v>
      </c>
      <c r="H958" s="4">
        <f>VLOOKUP(E958,Table1[[#All],[Type TRANSPORT]:[% répartition segment 1]],2,FALSE)</f>
        <v>0.3</v>
      </c>
      <c r="I958" s="4">
        <f>VLOOKUP(E958,Tableau2[[#All],[Type TRANSPORT]:[% répartition segment 2]],2,FALSE)</f>
        <v>0.7</v>
      </c>
      <c r="J958" s="20">
        <f>Indicateur[[#This Row],[% rep S1]]*Indicateur[[#This Row],[Taux segement 1]]*Indicateur[[#This Row],[Poids T]]*Indicateur[[#This Row],[Distance en KM]]</f>
        <v>5.4804383999999997</v>
      </c>
      <c r="K958" s="20">
        <f>+Indicateur[[#This Row],[% rep S2]]*Indicateur[[#This Row],[Taux Segement 2]]*Indicateur[[#This Row],[Poids T]]*Indicateur[[#This Row],[Distance en KM]]</f>
        <v>5.386814244</v>
      </c>
      <c r="L958" s="20">
        <f>+Indicateur[[#This Row],[Bilan CO2 S2]]+Indicateur[[#This Row],[Bilan CO2 S1]]</f>
        <v>10.867252644000001</v>
      </c>
      <c r="M958" s="21">
        <v>200</v>
      </c>
      <c r="N958" s="5" t="s">
        <v>60</v>
      </c>
      <c r="O958" s="2" t="s">
        <v>61</v>
      </c>
      <c r="P958" s="2" t="s">
        <v>62</v>
      </c>
      <c r="Q958" s="2" t="s">
        <v>10</v>
      </c>
      <c r="R958" s="2" t="s">
        <v>11</v>
      </c>
      <c r="S958" s="2">
        <v>12</v>
      </c>
      <c r="T958" s="2" t="s">
        <v>12</v>
      </c>
      <c r="U958" s="6">
        <v>380.58600000000001</v>
      </c>
      <c r="V958" s="30">
        <f>(VLOOKUP(E958,Table1[#All],4,FALSE)*VLOOKUP(E958,Table1[[#All],[Type TRANSPORT]:[% répartition segment 1]],2,FALSE)+VLOOKUP(E958,Tableau2[#All],4,FALSE)*VLOOKUP(E958,Tableau2[[#All],[Type TRANSPORT]:[% répartition segment 2]],2,FALSE))*U958*C958/1000</f>
        <v>10.867252644000001</v>
      </c>
    </row>
    <row r="959" spans="1:22" x14ac:dyDescent="0.3">
      <c r="A959" s="2">
        <v>1503921</v>
      </c>
      <c r="B959" s="12">
        <f>+VLOOKUP(Indicateur[[#This Row],[Numero OT]],[1]Raw_data!$D:$E,2,FALSE)</f>
        <v>44692</v>
      </c>
      <c r="C959" s="2">
        <v>56</v>
      </c>
      <c r="D959" s="2">
        <f t="shared" si="14"/>
        <v>5.6000000000000001E-2</v>
      </c>
      <c r="E959" s="2" t="s">
        <v>6</v>
      </c>
      <c r="F959" s="3">
        <f>+VLOOKUP(E959,Table1[#All],4,FALSE)</f>
        <v>0.16</v>
      </c>
      <c r="G959" s="3">
        <f>+VLOOKUP(E959,Tableau2[#All],4,FALSE)</f>
        <v>6.7400000000000002E-2</v>
      </c>
      <c r="H959" s="4">
        <f>VLOOKUP(E959,Table1[[#All],[Type TRANSPORT]:[% répartition segment 1]],2,FALSE)</f>
        <v>0.3</v>
      </c>
      <c r="I959" s="4">
        <f>VLOOKUP(E959,Tableau2[[#All],[Type TRANSPORT]:[% répartition segment 2]],2,FALSE)</f>
        <v>0.7</v>
      </c>
      <c r="J959" s="20">
        <f>Indicateur[[#This Row],[% rep S1]]*Indicateur[[#This Row],[Taux segement 1]]*Indicateur[[#This Row],[Poids T]]*Indicateur[[#This Row],[Distance en KM]]</f>
        <v>1.5639375360000001</v>
      </c>
      <c r="K959" s="20">
        <f>+Indicateur[[#This Row],[% rep S2]]*Indicateur[[#This Row],[Taux Segement 2]]*Indicateur[[#This Row],[Poids T]]*Indicateur[[#This Row],[Distance en KM]]</f>
        <v>1.5372202697600001</v>
      </c>
      <c r="L959" s="20">
        <f>+Indicateur[[#This Row],[Bilan CO2 S2]]+Indicateur[[#This Row],[Bilan CO2 S1]]</f>
        <v>3.1011578057600002</v>
      </c>
      <c r="M959" s="21">
        <v>155</v>
      </c>
      <c r="N959" s="5" t="s">
        <v>214</v>
      </c>
      <c r="O959" s="2" t="s">
        <v>11</v>
      </c>
      <c r="P959" s="2" t="s">
        <v>215</v>
      </c>
      <c r="Q959" s="2" t="s">
        <v>319</v>
      </c>
      <c r="R959" s="2" t="s">
        <v>45</v>
      </c>
      <c r="S959" s="2">
        <v>13</v>
      </c>
      <c r="T959" s="2" t="s">
        <v>320</v>
      </c>
      <c r="U959" s="6">
        <v>581.822</v>
      </c>
      <c r="V959" s="30">
        <f>(VLOOKUP(E959,Table1[#All],4,FALSE)*VLOOKUP(E959,Table1[[#All],[Type TRANSPORT]:[% répartition segment 1]],2,FALSE)+VLOOKUP(E959,Tableau2[#All],4,FALSE)*VLOOKUP(E959,Tableau2[[#All],[Type TRANSPORT]:[% répartition segment 2]],2,FALSE))*U959*C959/1000</f>
        <v>3.1011578057599998</v>
      </c>
    </row>
    <row r="960" spans="1:22" x14ac:dyDescent="0.3">
      <c r="A960" s="2">
        <v>1503922</v>
      </c>
      <c r="B960" s="12">
        <f>+VLOOKUP(Indicateur[[#This Row],[Numero OT]],[1]Raw_data!$D:$E,2,FALSE)</f>
        <v>44692</v>
      </c>
      <c r="C960" s="2">
        <v>450</v>
      </c>
      <c r="D960" s="2">
        <f t="shared" si="14"/>
        <v>0.45</v>
      </c>
      <c r="E960" s="2" t="s">
        <v>6</v>
      </c>
      <c r="F960" s="3">
        <f>+VLOOKUP(E960,Table1[#All],4,FALSE)</f>
        <v>0.16</v>
      </c>
      <c r="G960" s="3">
        <f>+VLOOKUP(E960,Tableau2[#All],4,FALSE)</f>
        <v>6.7400000000000002E-2</v>
      </c>
      <c r="H960" s="4">
        <f>VLOOKUP(E960,Table1[[#All],[Type TRANSPORT]:[% répartition segment 1]],2,FALSE)</f>
        <v>0.3</v>
      </c>
      <c r="I960" s="4">
        <f>VLOOKUP(E960,Tableau2[[#All],[Type TRANSPORT]:[% répartition segment 2]],2,FALSE)</f>
        <v>0.7</v>
      </c>
      <c r="J960" s="20">
        <f>Indicateur[[#This Row],[% rep S1]]*Indicateur[[#This Row],[Taux segement 1]]*Indicateur[[#This Row],[Poids T]]*Indicateur[[#This Row],[Distance en KM]]</f>
        <v>11.141236800000001</v>
      </c>
      <c r="K960" s="20">
        <f>+Indicateur[[#This Row],[% rep S2]]*Indicateur[[#This Row],[Taux Segement 2]]*Indicateur[[#This Row],[Poids T]]*Indicateur[[#This Row],[Distance en KM]]</f>
        <v>10.950907338</v>
      </c>
      <c r="L960" s="20">
        <f>+Indicateur[[#This Row],[Bilan CO2 S2]]+Indicateur[[#This Row],[Bilan CO2 S1]]</f>
        <v>22.092144138000002</v>
      </c>
      <c r="M960" s="21">
        <v>360</v>
      </c>
      <c r="N960" s="5" t="s">
        <v>214</v>
      </c>
      <c r="O960" s="2" t="s">
        <v>11</v>
      </c>
      <c r="P960" s="2" t="s">
        <v>215</v>
      </c>
      <c r="Q960" s="2" t="s">
        <v>153</v>
      </c>
      <c r="R960" s="2" t="s">
        <v>154</v>
      </c>
      <c r="S960" s="2">
        <v>15</v>
      </c>
      <c r="T960" s="2" t="s">
        <v>155</v>
      </c>
      <c r="U960" s="6">
        <v>515.798</v>
      </c>
      <c r="V960" s="30">
        <f>(VLOOKUP(E960,Table1[#All],4,FALSE)*VLOOKUP(E960,Table1[[#All],[Type TRANSPORT]:[% répartition segment 1]],2,FALSE)+VLOOKUP(E960,Tableau2[#All],4,FALSE)*VLOOKUP(E960,Tableau2[[#All],[Type TRANSPORT]:[% répartition segment 2]],2,FALSE))*U960*C960/1000</f>
        <v>22.092144137999998</v>
      </c>
    </row>
    <row r="961" spans="1:22" x14ac:dyDescent="0.3">
      <c r="A961" s="2">
        <v>1503430</v>
      </c>
      <c r="B961" s="12">
        <f>+VLOOKUP(Indicateur[[#This Row],[Numero OT]],[1]Raw_data!$D:$E,2,FALSE)</f>
        <v>44692</v>
      </c>
      <c r="C961" s="2">
        <v>1000</v>
      </c>
      <c r="D961" s="2">
        <f t="shared" si="14"/>
        <v>1</v>
      </c>
      <c r="E961" s="2" t="s">
        <v>47</v>
      </c>
      <c r="F961" s="3">
        <f>+VLOOKUP(E961,Table1[#All],4,FALSE)</f>
        <v>6.7400000000000002E-2</v>
      </c>
      <c r="G961" s="3">
        <v>0.24099999999999999</v>
      </c>
      <c r="H961" s="4">
        <f>VLOOKUP(E961,Table1[[#All],[Type TRANSPORT]:[% répartition segment 1]],2,FALSE)</f>
        <v>1</v>
      </c>
      <c r="I961" s="4">
        <f>VLOOKUP(E961,Tableau2[[#All],[Type TRANSPORT]:[% répartition segment 2]],2,FALSE)</f>
        <v>0</v>
      </c>
      <c r="J961" s="20">
        <f>Indicateur[[#This Row],[% rep S1]]*Indicateur[[#This Row],[Taux segement 1]]*Indicateur[[#This Row],[Poids T]]*Indicateur[[#This Row],[Distance en KM]]</f>
        <v>3.6908914000000004</v>
      </c>
      <c r="K961" s="20">
        <f>+Indicateur[[#This Row],[% rep S2]]*Indicateur[[#This Row],[Taux Segement 2]]*Indicateur[[#This Row],[Poids T]]*Indicateur[[#This Row],[Distance en KM]]</f>
        <v>0</v>
      </c>
      <c r="L961" s="20">
        <f>+Indicateur[[#This Row],[Bilan CO2 S2]]+Indicateur[[#This Row],[Bilan CO2 S1]]</f>
        <v>3.6908914000000004</v>
      </c>
      <c r="M961" s="21">
        <v>250</v>
      </c>
      <c r="N961" s="5" t="s">
        <v>414</v>
      </c>
      <c r="O961" s="2" t="s">
        <v>93</v>
      </c>
      <c r="P961" s="2" t="s">
        <v>415</v>
      </c>
      <c r="Q961" s="2" t="s">
        <v>10</v>
      </c>
      <c r="R961" s="2" t="s">
        <v>11</v>
      </c>
      <c r="S961" s="2">
        <v>12</v>
      </c>
      <c r="T961" s="2" t="s">
        <v>12</v>
      </c>
      <c r="U961" s="6">
        <v>54.761000000000003</v>
      </c>
      <c r="V961" s="30">
        <f>(VLOOKUP(E961,Table1[#All],4,FALSE)*VLOOKUP(E961,Table1[[#All],[Type TRANSPORT]:[% répartition segment 1]],2,FALSE)+VLOOKUP(E961,Tableau2[#All],4,FALSE)*VLOOKUP(E961,Tableau2[[#All],[Type TRANSPORT]:[% répartition segment 2]],2,FALSE))*U961*C961/1000</f>
        <v>3.6908914000000004</v>
      </c>
    </row>
    <row r="962" spans="1:22" x14ac:dyDescent="0.3">
      <c r="A962" s="2">
        <v>1504131</v>
      </c>
      <c r="B962" s="12">
        <f>+VLOOKUP(Indicateur[[#This Row],[Numero OT]],[1]Raw_data!$D:$E,2,FALSE)</f>
        <v>44693</v>
      </c>
      <c r="C962" s="2">
        <v>300</v>
      </c>
      <c r="D962" s="2">
        <f t="shared" ref="D962:D1025" si="15">+C962/1000</f>
        <v>0.3</v>
      </c>
      <c r="E962" s="2" t="s">
        <v>6</v>
      </c>
      <c r="F962" s="3">
        <f>+VLOOKUP(E962,Table1[#All],4,FALSE)</f>
        <v>0.16</v>
      </c>
      <c r="G962" s="3">
        <f>+VLOOKUP(E962,Tableau2[#All],4,FALSE)</f>
        <v>6.7400000000000002E-2</v>
      </c>
      <c r="H962" s="4">
        <f>VLOOKUP(E962,Table1[[#All],[Type TRANSPORT]:[% répartition segment 1]],2,FALSE)</f>
        <v>0.3</v>
      </c>
      <c r="I962" s="4">
        <f>VLOOKUP(E962,Tableau2[[#All],[Type TRANSPORT]:[% répartition segment 2]],2,FALSE)</f>
        <v>0.7</v>
      </c>
      <c r="J962" s="20">
        <f>Indicateur[[#This Row],[% rep S1]]*Indicateur[[#This Row],[Taux segement 1]]*Indicateur[[#This Row],[Poids T]]*Indicateur[[#This Row],[Distance en KM]]</f>
        <v>7.7979743999999993</v>
      </c>
      <c r="K962" s="20">
        <f>+Indicateur[[#This Row],[% rep S2]]*Indicateur[[#This Row],[Taux Segement 2]]*Indicateur[[#This Row],[Poids T]]*Indicateur[[#This Row],[Distance en KM]]</f>
        <v>7.6647590039999995</v>
      </c>
      <c r="L962" s="20">
        <f>+Indicateur[[#This Row],[Bilan CO2 S2]]+Indicateur[[#This Row],[Bilan CO2 S1]]</f>
        <v>15.462733403999998</v>
      </c>
      <c r="M962" s="21">
        <v>239</v>
      </c>
      <c r="N962" s="5" t="s">
        <v>35</v>
      </c>
      <c r="O962" s="2" t="s">
        <v>36</v>
      </c>
      <c r="P962" s="2" t="s">
        <v>37</v>
      </c>
      <c r="Q962" s="2" t="s">
        <v>10</v>
      </c>
      <c r="R962" s="2" t="s">
        <v>11</v>
      </c>
      <c r="S962" s="2">
        <v>12</v>
      </c>
      <c r="T962" s="2" t="s">
        <v>12</v>
      </c>
      <c r="U962" s="6">
        <v>541.52599999999995</v>
      </c>
      <c r="V962" s="30">
        <f>(VLOOKUP(E962,Table1[#All],4,FALSE)*VLOOKUP(E962,Table1[[#All],[Type TRANSPORT]:[% répartition segment 1]],2,FALSE)+VLOOKUP(E962,Tableau2[#All],4,FALSE)*VLOOKUP(E962,Tableau2[[#All],[Type TRANSPORT]:[% répartition segment 2]],2,FALSE))*U962*C962/1000</f>
        <v>15.462733403999998</v>
      </c>
    </row>
    <row r="963" spans="1:22" x14ac:dyDescent="0.3">
      <c r="A963" s="2">
        <v>1504127</v>
      </c>
      <c r="B963" s="12">
        <f>+VLOOKUP(Indicateur[[#This Row],[Numero OT]],[1]Raw_data!$D:$E,2,FALSE)</f>
        <v>44693</v>
      </c>
      <c r="C963" s="2">
        <v>150</v>
      </c>
      <c r="D963" s="2">
        <f t="shared" si="15"/>
        <v>0.15</v>
      </c>
      <c r="E963" s="2" t="s">
        <v>19</v>
      </c>
      <c r="F963" s="3">
        <f>+VLOOKUP(E963,Table1[#All],4,FALSE)</f>
        <v>0.16</v>
      </c>
      <c r="G963" s="3">
        <f>+VLOOKUP(E963,Tableau2[#All],4,FALSE)</f>
        <v>6.7400000000000002E-2</v>
      </c>
      <c r="H963" s="4">
        <f>VLOOKUP(E963,Table1[[#All],[Type TRANSPORT]:[% répartition segment 1]],2,FALSE)</f>
        <v>0.3</v>
      </c>
      <c r="I963" s="4">
        <f>VLOOKUP(E963,Tableau2[[#All],[Type TRANSPORT]:[% répartition segment 2]],2,FALSE)</f>
        <v>0.7</v>
      </c>
      <c r="J963" s="20">
        <f>Indicateur[[#This Row],[% rep S1]]*Indicateur[[#This Row],[Taux segement 1]]*Indicateur[[#This Row],[Poids T]]*Indicateur[[#This Row],[Distance en KM]]</f>
        <v>1.9177416</v>
      </c>
      <c r="K963" s="20">
        <f>+Indicateur[[#This Row],[% rep S2]]*Indicateur[[#This Row],[Taux Segement 2]]*Indicateur[[#This Row],[Poids T]]*Indicateur[[#This Row],[Distance en KM]]</f>
        <v>1.884980181</v>
      </c>
      <c r="L963" s="20">
        <f>+Indicateur[[#This Row],[Bilan CO2 S2]]+Indicateur[[#This Row],[Bilan CO2 S1]]</f>
        <v>3.8027217809999998</v>
      </c>
      <c r="M963" s="21">
        <v>158</v>
      </c>
      <c r="N963" s="5" t="s">
        <v>78</v>
      </c>
      <c r="O963" s="2" t="s">
        <v>27</v>
      </c>
      <c r="P963" s="2" t="s">
        <v>79</v>
      </c>
      <c r="Q963" s="2" t="s">
        <v>10</v>
      </c>
      <c r="R963" s="2" t="s">
        <v>11</v>
      </c>
      <c r="S963" s="2">
        <v>12</v>
      </c>
      <c r="T963" s="2" t="s">
        <v>12</v>
      </c>
      <c r="U963" s="6">
        <v>266.35300000000001</v>
      </c>
      <c r="V963" s="30">
        <f>(VLOOKUP(E963,Table1[#All],4,FALSE)*VLOOKUP(E963,Table1[[#All],[Type TRANSPORT]:[% répartition segment 1]],2,FALSE)+VLOOKUP(E963,Tableau2[#All],4,FALSE)*VLOOKUP(E963,Tableau2[[#All],[Type TRANSPORT]:[% répartition segment 2]],2,FALSE))*U963*C963/1000</f>
        <v>3.8027217810000002</v>
      </c>
    </row>
    <row r="964" spans="1:22" x14ac:dyDescent="0.3">
      <c r="A964" s="2">
        <v>1504124</v>
      </c>
      <c r="B964" s="12">
        <f>+VLOOKUP(Indicateur[[#This Row],[Numero OT]],[1]Raw_data!$D:$E,2,FALSE)</f>
        <v>44693</v>
      </c>
      <c r="C964" s="2">
        <v>150</v>
      </c>
      <c r="D964" s="2">
        <f t="shared" si="15"/>
        <v>0.15</v>
      </c>
      <c r="E964" s="2" t="s">
        <v>19</v>
      </c>
      <c r="F964" s="3">
        <f>+VLOOKUP(E964,Table1[#All],4,FALSE)</f>
        <v>0.16</v>
      </c>
      <c r="G964" s="3">
        <f>+VLOOKUP(E964,Tableau2[#All],4,FALSE)</f>
        <v>6.7400000000000002E-2</v>
      </c>
      <c r="H964" s="4">
        <f>VLOOKUP(E964,Table1[[#All],[Type TRANSPORT]:[% répartition segment 1]],2,FALSE)</f>
        <v>0.3</v>
      </c>
      <c r="I964" s="4">
        <f>VLOOKUP(E964,Tableau2[[#All],[Type TRANSPORT]:[% répartition segment 2]],2,FALSE)</f>
        <v>0.7</v>
      </c>
      <c r="J964" s="20">
        <f>Indicateur[[#This Row],[% rep S1]]*Indicateur[[#This Row],[Taux segement 1]]*Indicateur[[#This Row],[Poids T]]*Indicateur[[#This Row],[Distance en KM]]</f>
        <v>1.8020015999999999</v>
      </c>
      <c r="K964" s="20">
        <f>+Indicateur[[#This Row],[% rep S2]]*Indicateur[[#This Row],[Taux Segement 2]]*Indicateur[[#This Row],[Poids T]]*Indicateur[[#This Row],[Distance en KM]]</f>
        <v>1.7712174059999999</v>
      </c>
      <c r="L964" s="20">
        <f>+Indicateur[[#This Row],[Bilan CO2 S2]]+Indicateur[[#This Row],[Bilan CO2 S1]]</f>
        <v>3.5732190059999995</v>
      </c>
      <c r="M964" s="21">
        <v>235</v>
      </c>
      <c r="N964" s="5" t="s">
        <v>125</v>
      </c>
      <c r="O964" s="2" t="s">
        <v>126</v>
      </c>
      <c r="P964" s="2" t="s">
        <v>127</v>
      </c>
      <c r="Q964" s="2" t="s">
        <v>10</v>
      </c>
      <c r="R964" s="2" t="s">
        <v>11</v>
      </c>
      <c r="S964" s="2">
        <v>12</v>
      </c>
      <c r="T964" s="2" t="s">
        <v>12</v>
      </c>
      <c r="U964" s="6">
        <v>250.27799999999999</v>
      </c>
      <c r="V964" s="30">
        <f>(VLOOKUP(E964,Table1[#All],4,FALSE)*VLOOKUP(E964,Table1[[#All],[Type TRANSPORT]:[% répartition segment 1]],2,FALSE)+VLOOKUP(E964,Tableau2[#All],4,FALSE)*VLOOKUP(E964,Tableau2[[#All],[Type TRANSPORT]:[% répartition segment 2]],2,FALSE))*U964*C964/1000</f>
        <v>3.573219006</v>
      </c>
    </row>
    <row r="965" spans="1:22" x14ac:dyDescent="0.3">
      <c r="A965" s="2">
        <v>1501157</v>
      </c>
      <c r="B965" s="12">
        <f>+VLOOKUP(Indicateur[[#This Row],[Numero OT]],[1]Raw_data!$D:$E,2,FALSE)</f>
        <v>44693</v>
      </c>
      <c r="C965" s="2">
        <v>300</v>
      </c>
      <c r="D965" s="2">
        <f t="shared" si="15"/>
        <v>0.3</v>
      </c>
      <c r="E965" s="2" t="s">
        <v>19</v>
      </c>
      <c r="F965" s="3">
        <f>+VLOOKUP(E965,Table1[#All],4,FALSE)</f>
        <v>0.16</v>
      </c>
      <c r="G965" s="3">
        <f>+VLOOKUP(E965,Tableau2[#All],4,FALSE)</f>
        <v>6.7400000000000002E-2</v>
      </c>
      <c r="H965" s="4">
        <f>VLOOKUP(E965,Table1[[#All],[Type TRANSPORT]:[% répartition segment 1]],2,FALSE)</f>
        <v>0.3</v>
      </c>
      <c r="I965" s="4">
        <f>VLOOKUP(E965,Tableau2[[#All],[Type TRANSPORT]:[% répartition segment 2]],2,FALSE)</f>
        <v>0.7</v>
      </c>
      <c r="J965" s="20">
        <f>Indicateur[[#This Row],[% rep S1]]*Indicateur[[#This Row],[Taux segement 1]]*Indicateur[[#This Row],[Poids T]]*Indicateur[[#This Row],[Distance en KM]]</f>
        <v>7.7429951999999993</v>
      </c>
      <c r="K965" s="20">
        <f>+Indicateur[[#This Row],[% rep S2]]*Indicateur[[#This Row],[Taux Segement 2]]*Indicateur[[#This Row],[Poids T]]*Indicateur[[#This Row],[Distance en KM]]</f>
        <v>7.6107190319999996</v>
      </c>
      <c r="L965" s="20">
        <f>+Indicateur[[#This Row],[Bilan CO2 S2]]+Indicateur[[#This Row],[Bilan CO2 S1]]</f>
        <v>15.353714231999998</v>
      </c>
      <c r="M965" s="21">
        <v>195</v>
      </c>
      <c r="N965" s="5" t="s">
        <v>179</v>
      </c>
      <c r="O965" s="2" t="s">
        <v>180</v>
      </c>
      <c r="P965" s="2" t="s">
        <v>181</v>
      </c>
      <c r="Q965" s="2" t="s">
        <v>10</v>
      </c>
      <c r="R965" s="2" t="s">
        <v>11</v>
      </c>
      <c r="S965" s="2">
        <v>12</v>
      </c>
      <c r="T965" s="2" t="s">
        <v>12</v>
      </c>
      <c r="U965" s="6">
        <v>537.70799999999997</v>
      </c>
      <c r="V965" s="30">
        <f>(VLOOKUP(E965,Table1[#All],4,FALSE)*VLOOKUP(E965,Table1[[#All],[Type TRANSPORT]:[% répartition segment 1]],2,FALSE)+VLOOKUP(E965,Tableau2[#All],4,FALSE)*VLOOKUP(E965,Tableau2[[#All],[Type TRANSPORT]:[% répartition segment 2]],2,FALSE))*U965*C965/1000</f>
        <v>15.353714232</v>
      </c>
    </row>
    <row r="966" spans="1:22" x14ac:dyDescent="0.3">
      <c r="A966" s="2">
        <v>1504856</v>
      </c>
      <c r="B966" s="12">
        <f>+VLOOKUP(Indicateur[[#This Row],[Numero OT]],[1]Raw_data!$D:$E,2,FALSE)</f>
        <v>44693</v>
      </c>
      <c r="C966" s="2">
        <v>150</v>
      </c>
      <c r="D966" s="2">
        <f t="shared" si="15"/>
        <v>0.15</v>
      </c>
      <c r="E966" s="2" t="s">
        <v>19</v>
      </c>
      <c r="F966" s="3">
        <f>+VLOOKUP(E966,Table1[#All],4,FALSE)</f>
        <v>0.16</v>
      </c>
      <c r="G966" s="3">
        <f>+VLOOKUP(E966,Tableau2[#All],4,FALSE)</f>
        <v>6.7400000000000002E-2</v>
      </c>
      <c r="H966" s="4">
        <f>VLOOKUP(E966,Table1[[#All],[Type TRANSPORT]:[% répartition segment 1]],2,FALSE)</f>
        <v>0.3</v>
      </c>
      <c r="I966" s="4">
        <f>VLOOKUP(E966,Tableau2[[#All],[Type TRANSPORT]:[% répartition segment 2]],2,FALSE)</f>
        <v>0.7</v>
      </c>
      <c r="J966" s="20">
        <f>Indicateur[[#This Row],[% rep S1]]*Indicateur[[#This Row],[Taux segement 1]]*Indicateur[[#This Row],[Poids T]]*Indicateur[[#This Row],[Distance en KM]]</f>
        <v>2.8012535999999999</v>
      </c>
      <c r="K966" s="20">
        <f>+Indicateur[[#This Row],[% rep S2]]*Indicateur[[#This Row],[Taux Segement 2]]*Indicateur[[#This Row],[Poids T]]*Indicateur[[#This Row],[Distance en KM]]</f>
        <v>2.753398851</v>
      </c>
      <c r="L966" s="20">
        <f>+Indicateur[[#This Row],[Bilan CO2 S2]]+Indicateur[[#This Row],[Bilan CO2 S1]]</f>
        <v>5.5546524509999999</v>
      </c>
      <c r="M966" s="21">
        <v>125</v>
      </c>
      <c r="N966" s="5" t="s">
        <v>202</v>
      </c>
      <c r="O966" s="2" t="s">
        <v>203</v>
      </c>
      <c r="P966" s="2" t="s">
        <v>204</v>
      </c>
      <c r="Q966" s="2" t="s">
        <v>10</v>
      </c>
      <c r="R966" s="2" t="s">
        <v>11</v>
      </c>
      <c r="S966" s="2">
        <v>12</v>
      </c>
      <c r="T966" s="2" t="s">
        <v>12</v>
      </c>
      <c r="U966" s="6">
        <v>389.06299999999999</v>
      </c>
      <c r="V966" s="30">
        <f>(VLOOKUP(E966,Table1[#All],4,FALSE)*VLOOKUP(E966,Table1[[#All],[Type TRANSPORT]:[% répartition segment 1]],2,FALSE)+VLOOKUP(E966,Tableau2[#All],4,FALSE)*VLOOKUP(E966,Tableau2[[#All],[Type TRANSPORT]:[% répartition segment 2]],2,FALSE))*U966*C966/1000</f>
        <v>5.5546524509999999</v>
      </c>
    </row>
    <row r="967" spans="1:22" x14ac:dyDescent="0.3">
      <c r="A967" s="2">
        <v>1505093</v>
      </c>
      <c r="B967" s="12">
        <f>+VLOOKUP(Indicateur[[#This Row],[Numero OT]],[1]Raw_data!$D:$E,2,FALSE)</f>
        <v>44693</v>
      </c>
      <c r="C967" s="2">
        <v>56</v>
      </c>
      <c r="D967" s="2">
        <f t="shared" si="15"/>
        <v>5.6000000000000001E-2</v>
      </c>
      <c r="E967" s="2" t="s">
        <v>6</v>
      </c>
      <c r="F967" s="3">
        <f>+VLOOKUP(E967,Table1[#All],4,FALSE)</f>
        <v>0.16</v>
      </c>
      <c r="G967" s="3">
        <f>+VLOOKUP(E967,Tableau2[#All],4,FALSE)</f>
        <v>6.7400000000000002E-2</v>
      </c>
      <c r="H967" s="4">
        <f>VLOOKUP(E967,Table1[[#All],[Type TRANSPORT]:[% répartition segment 1]],2,FALSE)</f>
        <v>0.3</v>
      </c>
      <c r="I967" s="4">
        <f>VLOOKUP(E967,Tableau2[[#All],[Type TRANSPORT]:[% répartition segment 2]],2,FALSE)</f>
        <v>0.7</v>
      </c>
      <c r="J967" s="20">
        <f>Indicateur[[#This Row],[% rep S1]]*Indicateur[[#This Row],[Taux segement 1]]*Indicateur[[#This Row],[Poids T]]*Indicateur[[#This Row],[Distance en KM]]</f>
        <v>1.0226630400000001</v>
      </c>
      <c r="K967" s="20">
        <f>+Indicateur[[#This Row],[% rep S2]]*Indicateur[[#This Row],[Taux Segement 2]]*Indicateur[[#This Row],[Poids T]]*Indicateur[[#This Row],[Distance en KM]]</f>
        <v>1.0051925464</v>
      </c>
      <c r="L967" s="20">
        <f>+Indicateur[[#This Row],[Bilan CO2 S2]]+Indicateur[[#This Row],[Bilan CO2 S1]]</f>
        <v>2.0278555864000003</v>
      </c>
      <c r="M967" s="21">
        <v>130</v>
      </c>
      <c r="N967" s="5" t="s">
        <v>214</v>
      </c>
      <c r="O967" s="2" t="s">
        <v>11</v>
      </c>
      <c r="P967" s="2" t="s">
        <v>215</v>
      </c>
      <c r="Q967" s="2" t="s">
        <v>128</v>
      </c>
      <c r="R967" s="2" t="s">
        <v>61</v>
      </c>
      <c r="S967" s="2">
        <v>20</v>
      </c>
      <c r="T967" s="2" t="s">
        <v>129</v>
      </c>
      <c r="U967" s="6">
        <v>380.45499999999998</v>
      </c>
      <c r="V967" s="30">
        <f>(VLOOKUP(E967,Table1[#All],4,FALSE)*VLOOKUP(E967,Table1[[#All],[Type TRANSPORT]:[% répartition segment 1]],2,FALSE)+VLOOKUP(E967,Tableau2[#All],4,FALSE)*VLOOKUP(E967,Tableau2[[#All],[Type TRANSPORT]:[% répartition segment 2]],2,FALSE))*U967*C967/1000</f>
        <v>2.0278555863999999</v>
      </c>
    </row>
    <row r="968" spans="1:22" x14ac:dyDescent="0.3">
      <c r="A968" s="2">
        <v>1505092</v>
      </c>
      <c r="B968" s="12">
        <f>+VLOOKUP(Indicateur[[#This Row],[Numero OT]],[1]Raw_data!$D:$E,2,FALSE)</f>
        <v>44693</v>
      </c>
      <c r="C968" s="2">
        <v>56</v>
      </c>
      <c r="D968" s="2">
        <f t="shared" si="15"/>
        <v>5.6000000000000001E-2</v>
      </c>
      <c r="E968" s="2" t="s">
        <v>6</v>
      </c>
      <c r="F968" s="3">
        <f>+VLOOKUP(E968,Table1[#All],4,FALSE)</f>
        <v>0.16</v>
      </c>
      <c r="G968" s="3">
        <f>+VLOOKUP(E968,Tableau2[#All],4,FALSE)</f>
        <v>6.7400000000000002E-2</v>
      </c>
      <c r="H968" s="4">
        <f>VLOOKUP(E968,Table1[[#All],[Type TRANSPORT]:[% répartition segment 1]],2,FALSE)</f>
        <v>0.3</v>
      </c>
      <c r="I968" s="4">
        <f>VLOOKUP(E968,Tableau2[[#All],[Type TRANSPORT]:[% répartition segment 2]],2,FALSE)</f>
        <v>0.7</v>
      </c>
      <c r="J968" s="20">
        <f>Indicateur[[#This Row],[% rep S1]]*Indicateur[[#This Row],[Taux segement 1]]*Indicateur[[#This Row],[Poids T]]*Indicateur[[#This Row],[Distance en KM]]</f>
        <v>1.4488696320000001</v>
      </c>
      <c r="K968" s="20">
        <f>+Indicateur[[#This Row],[% rep S2]]*Indicateur[[#This Row],[Taux Segement 2]]*Indicateur[[#This Row],[Poids T]]*Indicateur[[#This Row],[Distance en KM]]</f>
        <v>1.4241181091200001</v>
      </c>
      <c r="L968" s="20">
        <f>+Indicateur[[#This Row],[Bilan CO2 S2]]+Indicateur[[#This Row],[Bilan CO2 S1]]</f>
        <v>2.8729877411200002</v>
      </c>
      <c r="M968" s="21">
        <v>133</v>
      </c>
      <c r="N968" s="5" t="s">
        <v>214</v>
      </c>
      <c r="O968" s="2" t="s">
        <v>11</v>
      </c>
      <c r="P968" s="2" t="s">
        <v>215</v>
      </c>
      <c r="Q968" s="2" t="s">
        <v>326</v>
      </c>
      <c r="R968" s="2" t="s">
        <v>180</v>
      </c>
      <c r="S968" s="2">
        <v>15</v>
      </c>
      <c r="T968" s="2" t="s">
        <v>327</v>
      </c>
      <c r="U968" s="6">
        <v>539.01400000000001</v>
      </c>
      <c r="V968" s="30">
        <f>(VLOOKUP(E968,Table1[#All],4,FALSE)*VLOOKUP(E968,Table1[[#All],[Type TRANSPORT]:[% répartition segment 1]],2,FALSE)+VLOOKUP(E968,Tableau2[#All],4,FALSE)*VLOOKUP(E968,Tableau2[[#All],[Type TRANSPORT]:[% répartition segment 2]],2,FALSE))*U968*C968/1000</f>
        <v>2.8729877411200007</v>
      </c>
    </row>
    <row r="969" spans="1:22" x14ac:dyDescent="0.3">
      <c r="A969" s="2">
        <v>1505091</v>
      </c>
      <c r="B969" s="12">
        <f>+VLOOKUP(Indicateur[[#This Row],[Numero OT]],[1]Raw_data!$D:$E,2,FALSE)</f>
        <v>44693</v>
      </c>
      <c r="C969" s="2">
        <v>56</v>
      </c>
      <c r="D969" s="2">
        <f t="shared" si="15"/>
        <v>5.6000000000000001E-2</v>
      </c>
      <c r="E969" s="2" t="s">
        <v>6</v>
      </c>
      <c r="F969" s="3">
        <f>+VLOOKUP(E969,Table1[#All],4,FALSE)</f>
        <v>0.16</v>
      </c>
      <c r="G969" s="3">
        <f>+VLOOKUP(E969,Tableau2[#All],4,FALSE)</f>
        <v>6.7400000000000002E-2</v>
      </c>
      <c r="H969" s="4">
        <f>VLOOKUP(E969,Table1[[#All],[Type TRANSPORT]:[% répartition segment 1]],2,FALSE)</f>
        <v>0.3</v>
      </c>
      <c r="I969" s="4">
        <f>VLOOKUP(E969,Tableau2[[#All],[Type TRANSPORT]:[% répartition segment 2]],2,FALSE)</f>
        <v>0.7</v>
      </c>
      <c r="J969" s="20">
        <f>Indicateur[[#This Row],[% rep S1]]*Indicateur[[#This Row],[Taux segement 1]]*Indicateur[[#This Row],[Poids T]]*Indicateur[[#This Row],[Distance en KM]]</f>
        <v>0.75451622400000007</v>
      </c>
      <c r="K969" s="20">
        <f>+Indicateur[[#This Row],[% rep S2]]*Indicateur[[#This Row],[Taux Segement 2]]*Indicateur[[#This Row],[Poids T]]*Indicateur[[#This Row],[Distance en KM]]</f>
        <v>0.74162657184000003</v>
      </c>
      <c r="L969" s="20">
        <f>+Indicateur[[#This Row],[Bilan CO2 S2]]+Indicateur[[#This Row],[Bilan CO2 S1]]</f>
        <v>1.49614279584</v>
      </c>
      <c r="M969" s="21">
        <v>160</v>
      </c>
      <c r="N969" s="5" t="s">
        <v>214</v>
      </c>
      <c r="O969" s="2" t="s">
        <v>11</v>
      </c>
      <c r="P969" s="2" t="s">
        <v>215</v>
      </c>
      <c r="Q969" s="2" t="s">
        <v>150</v>
      </c>
      <c r="R969" s="2" t="s">
        <v>151</v>
      </c>
      <c r="S969" s="2">
        <v>9</v>
      </c>
      <c r="T969" s="2" t="s">
        <v>152</v>
      </c>
      <c r="U969" s="6">
        <v>280.69799999999998</v>
      </c>
      <c r="V969" s="30">
        <f>(VLOOKUP(E969,Table1[#All],4,FALSE)*VLOOKUP(E969,Table1[[#All],[Type TRANSPORT]:[% répartition segment 1]],2,FALSE)+VLOOKUP(E969,Tableau2[#All],4,FALSE)*VLOOKUP(E969,Tableau2[[#All],[Type TRANSPORT]:[% répartition segment 2]],2,FALSE))*U969*C969/1000</f>
        <v>1.49614279584</v>
      </c>
    </row>
    <row r="970" spans="1:22" x14ac:dyDescent="0.3">
      <c r="A970" s="2">
        <v>1505090</v>
      </c>
      <c r="B970" s="12">
        <f>+VLOOKUP(Indicateur[[#This Row],[Numero OT]],[1]Raw_data!$D:$E,2,FALSE)</f>
        <v>44693</v>
      </c>
      <c r="C970" s="2">
        <v>56</v>
      </c>
      <c r="D970" s="2">
        <f t="shared" si="15"/>
        <v>5.6000000000000001E-2</v>
      </c>
      <c r="E970" s="2" t="s">
        <v>6</v>
      </c>
      <c r="F970" s="3">
        <f>+VLOOKUP(E970,Table1[#All],4,FALSE)</f>
        <v>0.16</v>
      </c>
      <c r="G970" s="3">
        <f>+VLOOKUP(E970,Tableau2[#All],4,FALSE)</f>
        <v>6.7400000000000002E-2</v>
      </c>
      <c r="H970" s="4">
        <f>VLOOKUP(E970,Table1[[#All],[Type TRANSPORT]:[% répartition segment 1]],2,FALSE)</f>
        <v>0.3</v>
      </c>
      <c r="I970" s="4">
        <f>VLOOKUP(E970,Tableau2[[#All],[Type TRANSPORT]:[% répartition segment 2]],2,FALSE)</f>
        <v>0.7</v>
      </c>
      <c r="J970" s="20">
        <f>Indicateur[[#This Row],[% rep S1]]*Indicateur[[#This Row],[Taux segement 1]]*Indicateur[[#This Row],[Poids T]]*Indicateur[[#This Row],[Distance en KM]]</f>
        <v>1.9219415040000003</v>
      </c>
      <c r="K970" s="20">
        <f>+Indicateur[[#This Row],[% rep S2]]*Indicateur[[#This Row],[Taux Segement 2]]*Indicateur[[#This Row],[Poids T]]*Indicateur[[#This Row],[Distance en KM]]</f>
        <v>1.8891083366400003</v>
      </c>
      <c r="L970" s="20">
        <f>+Indicateur[[#This Row],[Bilan CO2 S2]]+Indicateur[[#This Row],[Bilan CO2 S1]]</f>
        <v>3.8110498406400009</v>
      </c>
      <c r="M970" s="21">
        <v>173</v>
      </c>
      <c r="N970" s="5" t="s">
        <v>214</v>
      </c>
      <c r="O970" s="2" t="s">
        <v>11</v>
      </c>
      <c r="P970" s="2" t="s">
        <v>215</v>
      </c>
      <c r="Q970" s="2" t="s">
        <v>351</v>
      </c>
      <c r="R970" s="2" t="s">
        <v>39</v>
      </c>
      <c r="S970" s="2">
        <v>13</v>
      </c>
      <c r="T970" s="2" t="s">
        <v>352</v>
      </c>
      <c r="U970" s="6">
        <v>715.00800000000004</v>
      </c>
      <c r="V970" s="30">
        <f>(VLOOKUP(E970,Table1[#All],4,FALSE)*VLOOKUP(E970,Table1[[#All],[Type TRANSPORT]:[% répartition segment 1]],2,FALSE)+VLOOKUP(E970,Tableau2[#All],4,FALSE)*VLOOKUP(E970,Tableau2[[#All],[Type TRANSPORT]:[% répartition segment 2]],2,FALSE))*U970*C970/1000</f>
        <v>3.8110498406399995</v>
      </c>
    </row>
    <row r="971" spans="1:22" x14ac:dyDescent="0.3">
      <c r="A971" s="2">
        <v>1504126</v>
      </c>
      <c r="B971" s="12">
        <f>+VLOOKUP(Indicateur[[#This Row],[Numero OT]],[1]Raw_data!$D:$E,2,FALSE)</f>
        <v>44693</v>
      </c>
      <c r="C971" s="2">
        <v>300</v>
      </c>
      <c r="D971" s="2">
        <f t="shared" si="15"/>
        <v>0.3</v>
      </c>
      <c r="E971" s="2" t="s">
        <v>13</v>
      </c>
      <c r="F971" s="3">
        <f>+VLOOKUP(E971,Table1[#All],4,FALSE)</f>
        <v>0.24099999999999999</v>
      </c>
      <c r="G971" s="3">
        <v>0.24099999999999999</v>
      </c>
      <c r="H971" s="4">
        <f>VLOOKUP(E971,Table1[[#All],[Type TRANSPORT]:[% répartition segment 1]],2,FALSE)</f>
        <v>1</v>
      </c>
      <c r="I971" s="4">
        <f>VLOOKUP(E971,Tableau2[[#All],[Type TRANSPORT]:[% répartition segment 2]],2,FALSE)</f>
        <v>0</v>
      </c>
      <c r="J971" s="20">
        <f>Indicateur[[#This Row],[% rep S1]]*Indicateur[[#This Row],[Taux segement 1]]*Indicateur[[#This Row],[Poids T]]*Indicateur[[#This Row],[Distance en KM]]</f>
        <v>53.509085399999989</v>
      </c>
      <c r="K971" s="20">
        <f>+Indicateur[[#This Row],[% rep S2]]*Indicateur[[#This Row],[Taux Segement 2]]*Indicateur[[#This Row],[Poids T]]*Indicateur[[#This Row],[Distance en KM]]</f>
        <v>0</v>
      </c>
      <c r="L971" s="20">
        <f>+Indicateur[[#This Row],[Bilan CO2 S2]]+Indicateur[[#This Row],[Bilan CO2 S1]]</f>
        <v>53.509085399999989</v>
      </c>
      <c r="M971" s="21">
        <v>75</v>
      </c>
      <c r="N971" s="5" t="s">
        <v>7</v>
      </c>
      <c r="O971" s="2" t="s">
        <v>8</v>
      </c>
      <c r="P971" s="2" t="s">
        <v>9</v>
      </c>
      <c r="Q971" s="2" t="s">
        <v>10</v>
      </c>
      <c r="R971" s="2" t="s">
        <v>11</v>
      </c>
      <c r="S971" s="2">
        <v>12</v>
      </c>
      <c r="T971" s="2" t="s">
        <v>12</v>
      </c>
      <c r="U971" s="6">
        <v>740.09799999999996</v>
      </c>
      <c r="V971" s="30">
        <f>(VLOOKUP(E971,Table1[#All],4,FALSE)*VLOOKUP(E971,Table1[[#All],[Type TRANSPORT]:[% répartition segment 1]],2,FALSE)+VLOOKUP(E971,Tableau2[#All],4,FALSE)*VLOOKUP(E971,Tableau2[[#All],[Type TRANSPORT]:[% répartition segment 2]],2,FALSE))*U971*C971/1000</f>
        <v>53.509085399999989</v>
      </c>
    </row>
    <row r="972" spans="1:22" x14ac:dyDescent="0.3">
      <c r="A972" s="2">
        <v>1505150</v>
      </c>
      <c r="B972" s="12">
        <f>+VLOOKUP(Indicateur[[#This Row],[Numero OT]],[1]Raw_data!$D:$E,2,FALSE)</f>
        <v>44694</v>
      </c>
      <c r="C972" s="2">
        <v>300</v>
      </c>
      <c r="D972" s="2">
        <f t="shared" si="15"/>
        <v>0.3</v>
      </c>
      <c r="E972" s="2" t="s">
        <v>6</v>
      </c>
      <c r="F972" s="3">
        <f>+VLOOKUP(E972,Table1[#All],4,FALSE)</f>
        <v>0.16</v>
      </c>
      <c r="G972" s="3">
        <f>+VLOOKUP(E972,Tableau2[#All],4,FALSE)</f>
        <v>6.7400000000000002E-2</v>
      </c>
      <c r="H972" s="4">
        <f>VLOOKUP(E972,Table1[[#All],[Type TRANSPORT]:[% répartition segment 1]],2,FALSE)</f>
        <v>0.3</v>
      </c>
      <c r="I972" s="4">
        <f>VLOOKUP(E972,Tableau2[[#All],[Type TRANSPORT]:[% répartition segment 2]],2,FALSE)</f>
        <v>0.7</v>
      </c>
      <c r="J972" s="20">
        <f>Indicateur[[#This Row],[% rep S1]]*Indicateur[[#This Row],[Taux segement 1]]*Indicateur[[#This Row],[Poids T]]*Indicateur[[#This Row],[Distance en KM]]</f>
        <v>10.2526128</v>
      </c>
      <c r="K972" s="20">
        <f>+Indicateur[[#This Row],[% rep S2]]*Indicateur[[#This Row],[Taux Segement 2]]*Indicateur[[#This Row],[Poids T]]*Indicateur[[#This Row],[Distance en KM]]</f>
        <v>10.077463997999999</v>
      </c>
      <c r="L972" s="20">
        <f>+Indicateur[[#This Row],[Bilan CO2 S2]]+Indicateur[[#This Row],[Bilan CO2 S1]]</f>
        <v>20.330076798</v>
      </c>
      <c r="M972" s="21">
        <v>260</v>
      </c>
      <c r="N972" s="5" t="s">
        <v>38</v>
      </c>
      <c r="O972" s="2" t="s">
        <v>39</v>
      </c>
      <c r="P972" s="2" t="s">
        <v>40</v>
      </c>
      <c r="Q972" s="2" t="s">
        <v>10</v>
      </c>
      <c r="R972" s="2" t="s">
        <v>11</v>
      </c>
      <c r="S972" s="2">
        <v>12</v>
      </c>
      <c r="T972" s="2" t="s">
        <v>12</v>
      </c>
      <c r="U972" s="6">
        <v>711.98699999999997</v>
      </c>
      <c r="V972" s="30">
        <f>(VLOOKUP(E972,Table1[#All],4,FALSE)*VLOOKUP(E972,Table1[[#All],[Type TRANSPORT]:[% répartition segment 1]],2,FALSE)+VLOOKUP(E972,Tableau2[#All],4,FALSE)*VLOOKUP(E972,Tableau2[[#All],[Type TRANSPORT]:[% répartition segment 2]],2,FALSE))*U972*C972/1000</f>
        <v>20.330076797999997</v>
      </c>
    </row>
    <row r="973" spans="1:22" x14ac:dyDescent="0.3">
      <c r="A973" s="2">
        <v>1505134</v>
      </c>
      <c r="B973" s="12">
        <f>+VLOOKUP(Indicateur[[#This Row],[Numero OT]],[1]Raw_data!$D:$E,2,FALSE)</f>
        <v>44694</v>
      </c>
      <c r="C973" s="2">
        <v>150</v>
      </c>
      <c r="D973" s="2">
        <f t="shared" si="15"/>
        <v>0.15</v>
      </c>
      <c r="E973" s="2" t="s">
        <v>6</v>
      </c>
      <c r="F973" s="3">
        <f>+VLOOKUP(E973,Table1[#All],4,FALSE)</f>
        <v>0.16</v>
      </c>
      <c r="G973" s="3">
        <f>+VLOOKUP(E973,Tableau2[#All],4,FALSE)</f>
        <v>6.7400000000000002E-2</v>
      </c>
      <c r="H973" s="4">
        <f>VLOOKUP(E973,Table1[[#All],[Type TRANSPORT]:[% répartition segment 1]],2,FALSE)</f>
        <v>0.3</v>
      </c>
      <c r="I973" s="4">
        <f>VLOOKUP(E973,Tableau2[[#All],[Type TRANSPORT]:[% répartition segment 2]],2,FALSE)</f>
        <v>0.7</v>
      </c>
      <c r="J973" s="20">
        <f>Indicateur[[#This Row],[% rep S1]]*Indicateur[[#This Row],[Taux segement 1]]*Indicateur[[#This Row],[Poids T]]*Indicateur[[#This Row],[Distance en KM]]</f>
        <v>2.7084023999999998</v>
      </c>
      <c r="K973" s="20">
        <f>+Indicateur[[#This Row],[% rep S2]]*Indicateur[[#This Row],[Taux Segement 2]]*Indicateur[[#This Row],[Poids T]]*Indicateur[[#This Row],[Distance en KM]]</f>
        <v>2.6621338589999999</v>
      </c>
      <c r="L973" s="20">
        <f>+Indicateur[[#This Row],[Bilan CO2 S2]]+Indicateur[[#This Row],[Bilan CO2 S1]]</f>
        <v>5.3705362589999996</v>
      </c>
      <c r="M973" s="21">
        <v>140</v>
      </c>
      <c r="N973" s="5" t="s">
        <v>75</v>
      </c>
      <c r="O973" s="2" t="s">
        <v>76</v>
      </c>
      <c r="P973" s="2" t="s">
        <v>77</v>
      </c>
      <c r="Q973" s="2" t="s">
        <v>10</v>
      </c>
      <c r="R973" s="2" t="s">
        <v>11</v>
      </c>
      <c r="S973" s="2">
        <v>12</v>
      </c>
      <c r="T973" s="2" t="s">
        <v>12</v>
      </c>
      <c r="U973" s="6">
        <v>376.16699999999997</v>
      </c>
      <c r="V973" s="30">
        <f>(VLOOKUP(E973,Table1[#All],4,FALSE)*VLOOKUP(E973,Table1[[#All],[Type TRANSPORT]:[% répartition segment 1]],2,FALSE)+VLOOKUP(E973,Tableau2[#All],4,FALSE)*VLOOKUP(E973,Tableau2[[#All],[Type TRANSPORT]:[% répartition segment 2]],2,FALSE))*U973*C973/1000</f>
        <v>5.3705362590000005</v>
      </c>
    </row>
    <row r="974" spans="1:22" x14ac:dyDescent="0.3">
      <c r="A974" s="2">
        <v>1504773</v>
      </c>
      <c r="B974" s="12">
        <f>+VLOOKUP(Indicateur[[#This Row],[Numero OT]],[1]Raw_data!$D:$E,2,FALSE)</f>
        <v>44694</v>
      </c>
      <c r="C974" s="2">
        <v>300</v>
      </c>
      <c r="D974" s="2">
        <f t="shared" si="15"/>
        <v>0.3</v>
      </c>
      <c r="E974" s="2" t="s">
        <v>19</v>
      </c>
      <c r="F974" s="3">
        <f>+VLOOKUP(E974,Table1[#All],4,FALSE)</f>
        <v>0.16</v>
      </c>
      <c r="G974" s="3">
        <f>+VLOOKUP(E974,Tableau2[#All],4,FALSE)</f>
        <v>6.7400000000000002E-2</v>
      </c>
      <c r="H974" s="4">
        <f>VLOOKUP(E974,Table1[[#All],[Type TRANSPORT]:[% répartition segment 1]],2,FALSE)</f>
        <v>0.3</v>
      </c>
      <c r="I974" s="4">
        <f>VLOOKUP(E974,Tableau2[[#All],[Type TRANSPORT]:[% répartition segment 2]],2,FALSE)</f>
        <v>0.7</v>
      </c>
      <c r="J974" s="20">
        <f>Indicateur[[#This Row],[% rep S1]]*Indicateur[[#This Row],[Taux segement 1]]*Indicateur[[#This Row],[Poids T]]*Indicateur[[#This Row],[Distance en KM]]</f>
        <v>4.0103568000000003</v>
      </c>
      <c r="K974" s="20">
        <f>+Indicateur[[#This Row],[% rep S2]]*Indicateur[[#This Row],[Taux Segement 2]]*Indicateur[[#This Row],[Poids T]]*Indicateur[[#This Row],[Distance en KM]]</f>
        <v>3.9418465380000001</v>
      </c>
      <c r="L974" s="20">
        <f>+Indicateur[[#This Row],[Bilan CO2 S2]]+Indicateur[[#This Row],[Bilan CO2 S1]]</f>
        <v>7.9522033380000003</v>
      </c>
      <c r="M974" s="21">
        <v>200</v>
      </c>
      <c r="N974" s="5" t="s">
        <v>168</v>
      </c>
      <c r="O974" s="2" t="s">
        <v>151</v>
      </c>
      <c r="P974" s="2" t="s">
        <v>169</v>
      </c>
      <c r="Q974" s="2" t="s">
        <v>10</v>
      </c>
      <c r="R974" s="2" t="s">
        <v>11</v>
      </c>
      <c r="S974" s="2">
        <v>12</v>
      </c>
      <c r="T974" s="2" t="s">
        <v>12</v>
      </c>
      <c r="U974" s="6">
        <v>278.49700000000001</v>
      </c>
      <c r="V974" s="30">
        <f>(VLOOKUP(E974,Table1[#All],4,FALSE)*VLOOKUP(E974,Table1[[#All],[Type TRANSPORT]:[% répartition segment 1]],2,FALSE)+VLOOKUP(E974,Tableau2[#All],4,FALSE)*VLOOKUP(E974,Tableau2[[#All],[Type TRANSPORT]:[% répartition segment 2]],2,FALSE))*U974*C974/1000</f>
        <v>7.9522033380000003</v>
      </c>
    </row>
    <row r="975" spans="1:22" x14ac:dyDescent="0.3">
      <c r="A975" s="2">
        <v>1504877</v>
      </c>
      <c r="B975" s="12">
        <f>+VLOOKUP(Indicateur[[#This Row],[Numero OT]],[1]Raw_data!$D:$E,2,FALSE)</f>
        <v>44694</v>
      </c>
      <c r="C975" s="2">
        <v>150</v>
      </c>
      <c r="D975" s="2">
        <f t="shared" si="15"/>
        <v>0.15</v>
      </c>
      <c r="E975" s="2" t="s">
        <v>6</v>
      </c>
      <c r="F975" s="3">
        <f>+VLOOKUP(E975,Table1[#All],4,FALSE)</f>
        <v>0.16</v>
      </c>
      <c r="G975" s="3">
        <f>+VLOOKUP(E975,Tableau2[#All],4,FALSE)</f>
        <v>6.7400000000000002E-2</v>
      </c>
      <c r="H975" s="4">
        <f>VLOOKUP(E975,Table1[[#All],[Type TRANSPORT]:[% répartition segment 1]],2,FALSE)</f>
        <v>0.3</v>
      </c>
      <c r="I975" s="4">
        <f>VLOOKUP(E975,Tableau2[[#All],[Type TRANSPORT]:[% répartition segment 2]],2,FALSE)</f>
        <v>0.7</v>
      </c>
      <c r="J975" s="20">
        <f>Indicateur[[#This Row],[% rep S1]]*Indicateur[[#This Row],[Taux segement 1]]*Indicateur[[#This Row],[Poids T]]*Indicateur[[#This Row],[Distance en KM]]</f>
        <v>1.8579095999999999</v>
      </c>
      <c r="K975" s="20">
        <f>+Indicateur[[#This Row],[% rep S2]]*Indicateur[[#This Row],[Taux Segement 2]]*Indicateur[[#This Row],[Poids T]]*Indicateur[[#This Row],[Distance en KM]]</f>
        <v>1.826170311</v>
      </c>
      <c r="L975" s="20">
        <f>+Indicateur[[#This Row],[Bilan CO2 S2]]+Indicateur[[#This Row],[Bilan CO2 S1]]</f>
        <v>3.684079911</v>
      </c>
      <c r="M975" s="21">
        <v>200</v>
      </c>
      <c r="N975" s="5" t="s">
        <v>191</v>
      </c>
      <c r="O975" s="2" t="s">
        <v>192</v>
      </c>
      <c r="P975" s="2" t="s">
        <v>193</v>
      </c>
      <c r="Q975" s="2" t="s">
        <v>10</v>
      </c>
      <c r="R975" s="2" t="s">
        <v>11</v>
      </c>
      <c r="S975" s="2">
        <v>12</v>
      </c>
      <c r="T975" s="2" t="s">
        <v>12</v>
      </c>
      <c r="U975" s="6">
        <v>258.04300000000001</v>
      </c>
      <c r="V975" s="30">
        <f>(VLOOKUP(E975,Table1[#All],4,FALSE)*VLOOKUP(E975,Table1[[#All],[Type TRANSPORT]:[% répartition segment 1]],2,FALSE)+VLOOKUP(E975,Tableau2[#All],4,FALSE)*VLOOKUP(E975,Tableau2[[#All],[Type TRANSPORT]:[% répartition segment 2]],2,FALSE))*U975*C975/1000</f>
        <v>3.684079911</v>
      </c>
    </row>
    <row r="976" spans="1:22" x14ac:dyDescent="0.3">
      <c r="A976" s="2">
        <v>1505677</v>
      </c>
      <c r="B976" s="12">
        <f>+VLOOKUP(Indicateur[[#This Row],[Numero OT]],[1]Raw_data!$D:$E,2,FALSE)</f>
        <v>44694</v>
      </c>
      <c r="C976" s="2">
        <v>56</v>
      </c>
      <c r="D976" s="2">
        <f t="shared" si="15"/>
        <v>5.6000000000000001E-2</v>
      </c>
      <c r="E976" s="2" t="s">
        <v>6</v>
      </c>
      <c r="F976" s="3">
        <f>+VLOOKUP(E976,Table1[#All],4,FALSE)</f>
        <v>0.16</v>
      </c>
      <c r="G976" s="3">
        <f>+VLOOKUP(E976,Tableau2[#All],4,FALSE)</f>
        <v>6.7400000000000002E-2</v>
      </c>
      <c r="H976" s="4">
        <f>VLOOKUP(E976,Table1[[#All],[Type TRANSPORT]:[% répartition segment 1]],2,FALSE)</f>
        <v>0.3</v>
      </c>
      <c r="I976" s="4">
        <f>VLOOKUP(E976,Tableau2[[#All],[Type TRANSPORT]:[% répartition segment 2]],2,FALSE)</f>
        <v>0.7</v>
      </c>
      <c r="J976" s="20">
        <f>Indicateur[[#This Row],[% rep S1]]*Indicateur[[#This Row],[Taux segement 1]]*Indicateur[[#This Row],[Poids T]]*Indicateur[[#This Row],[Distance en KM]]</f>
        <v>0.75451622400000007</v>
      </c>
      <c r="K976" s="20">
        <f>+Indicateur[[#This Row],[% rep S2]]*Indicateur[[#This Row],[Taux Segement 2]]*Indicateur[[#This Row],[Poids T]]*Indicateur[[#This Row],[Distance en KM]]</f>
        <v>0.74162657184000003</v>
      </c>
      <c r="L976" s="20">
        <f>+Indicateur[[#This Row],[Bilan CO2 S2]]+Indicateur[[#This Row],[Bilan CO2 S1]]</f>
        <v>1.49614279584</v>
      </c>
      <c r="M976" s="21">
        <v>109</v>
      </c>
      <c r="N976" s="5" t="s">
        <v>214</v>
      </c>
      <c r="O976" s="2" t="s">
        <v>11</v>
      </c>
      <c r="P976" s="2" t="s">
        <v>215</v>
      </c>
      <c r="Q976" s="2" t="s">
        <v>150</v>
      </c>
      <c r="R976" s="2" t="s">
        <v>151</v>
      </c>
      <c r="S976" s="2">
        <v>9</v>
      </c>
      <c r="T976" s="2" t="s">
        <v>152</v>
      </c>
      <c r="U976" s="6">
        <v>280.69799999999998</v>
      </c>
      <c r="V976" s="30">
        <f>(VLOOKUP(E976,Table1[#All],4,FALSE)*VLOOKUP(E976,Table1[[#All],[Type TRANSPORT]:[% répartition segment 1]],2,FALSE)+VLOOKUP(E976,Tableau2[#All],4,FALSE)*VLOOKUP(E976,Tableau2[[#All],[Type TRANSPORT]:[% répartition segment 2]],2,FALSE))*U976*C976/1000</f>
        <v>1.49614279584</v>
      </c>
    </row>
    <row r="977" spans="1:22" x14ac:dyDescent="0.3">
      <c r="A977" s="2">
        <v>1505680</v>
      </c>
      <c r="B977" s="12">
        <f>+VLOOKUP(Indicateur[[#This Row],[Numero OT]],[1]Raw_data!$D:$E,2,FALSE)</f>
        <v>44694</v>
      </c>
      <c r="C977" s="2">
        <v>56</v>
      </c>
      <c r="D977" s="2">
        <f t="shared" si="15"/>
        <v>5.6000000000000001E-2</v>
      </c>
      <c r="E977" s="2" t="s">
        <v>6</v>
      </c>
      <c r="F977" s="3">
        <f>+VLOOKUP(E977,Table1[#All],4,FALSE)</f>
        <v>0.16</v>
      </c>
      <c r="G977" s="3">
        <f>+VLOOKUP(E977,Tableau2[#All],4,FALSE)</f>
        <v>6.7400000000000002E-2</v>
      </c>
      <c r="H977" s="4">
        <f>VLOOKUP(E977,Table1[[#All],[Type TRANSPORT]:[% répartition segment 1]],2,FALSE)</f>
        <v>0.3</v>
      </c>
      <c r="I977" s="4">
        <f>VLOOKUP(E977,Tableau2[[#All],[Type TRANSPORT]:[% répartition segment 2]],2,FALSE)</f>
        <v>0.7</v>
      </c>
      <c r="J977" s="20">
        <f>Indicateur[[#This Row],[% rep S1]]*Indicateur[[#This Row],[Taux segement 1]]*Indicateur[[#This Row],[Poids T]]*Indicateur[[#This Row],[Distance en KM]]</f>
        <v>1.0226630400000001</v>
      </c>
      <c r="K977" s="20">
        <f>+Indicateur[[#This Row],[% rep S2]]*Indicateur[[#This Row],[Taux Segement 2]]*Indicateur[[#This Row],[Poids T]]*Indicateur[[#This Row],[Distance en KM]]</f>
        <v>1.0051925464</v>
      </c>
      <c r="L977" s="20">
        <f>+Indicateur[[#This Row],[Bilan CO2 S2]]+Indicateur[[#This Row],[Bilan CO2 S1]]</f>
        <v>2.0278555864000003</v>
      </c>
      <c r="M977" s="21">
        <v>130</v>
      </c>
      <c r="N977" s="5" t="s">
        <v>214</v>
      </c>
      <c r="O977" s="2" t="s">
        <v>11</v>
      </c>
      <c r="P977" s="2" t="s">
        <v>215</v>
      </c>
      <c r="Q977" s="2" t="s">
        <v>128</v>
      </c>
      <c r="R977" s="2" t="s">
        <v>61</v>
      </c>
      <c r="S977" s="2">
        <v>20</v>
      </c>
      <c r="T977" s="2" t="s">
        <v>129</v>
      </c>
      <c r="U977" s="6">
        <v>380.45499999999998</v>
      </c>
      <c r="V977" s="30">
        <f>(VLOOKUP(E977,Table1[#All],4,FALSE)*VLOOKUP(E977,Table1[[#All],[Type TRANSPORT]:[% répartition segment 1]],2,FALSE)+VLOOKUP(E977,Tableau2[#All],4,FALSE)*VLOOKUP(E977,Tableau2[[#All],[Type TRANSPORT]:[% répartition segment 2]],2,FALSE))*U977*C977/1000</f>
        <v>2.0278555863999999</v>
      </c>
    </row>
    <row r="978" spans="1:22" x14ac:dyDescent="0.3">
      <c r="A978" s="2">
        <v>1505676</v>
      </c>
      <c r="B978" s="12">
        <f>+VLOOKUP(Indicateur[[#This Row],[Numero OT]],[1]Raw_data!$D:$E,2,FALSE)</f>
        <v>44694</v>
      </c>
      <c r="C978" s="2">
        <v>56</v>
      </c>
      <c r="D978" s="2">
        <f t="shared" si="15"/>
        <v>5.6000000000000001E-2</v>
      </c>
      <c r="E978" s="2" t="s">
        <v>6</v>
      </c>
      <c r="F978" s="3">
        <f>+VLOOKUP(E978,Table1[#All],4,FALSE)</f>
        <v>0.16</v>
      </c>
      <c r="G978" s="3">
        <f>+VLOOKUP(E978,Tableau2[#All],4,FALSE)</f>
        <v>6.7400000000000002E-2</v>
      </c>
      <c r="H978" s="4">
        <f>VLOOKUP(E978,Table1[[#All],[Type TRANSPORT]:[% répartition segment 1]],2,FALSE)</f>
        <v>0.3</v>
      </c>
      <c r="I978" s="4">
        <f>VLOOKUP(E978,Tableau2[[#All],[Type TRANSPORT]:[% répartition segment 2]],2,FALSE)</f>
        <v>0.7</v>
      </c>
      <c r="J978" s="20">
        <f>Indicateur[[#This Row],[% rep S1]]*Indicateur[[#This Row],[Taux segement 1]]*Indicateur[[#This Row],[Poids T]]*Indicateur[[#This Row],[Distance en KM]]</f>
        <v>1.9219415040000003</v>
      </c>
      <c r="K978" s="20">
        <f>+Indicateur[[#This Row],[% rep S2]]*Indicateur[[#This Row],[Taux Segement 2]]*Indicateur[[#This Row],[Poids T]]*Indicateur[[#This Row],[Distance en KM]]</f>
        <v>1.8891083366400003</v>
      </c>
      <c r="L978" s="20">
        <f>+Indicateur[[#This Row],[Bilan CO2 S2]]+Indicateur[[#This Row],[Bilan CO2 S1]]</f>
        <v>3.8110498406400009</v>
      </c>
      <c r="M978" s="21">
        <v>173</v>
      </c>
      <c r="N978" s="5" t="s">
        <v>214</v>
      </c>
      <c r="O978" s="2" t="s">
        <v>11</v>
      </c>
      <c r="P978" s="2" t="s">
        <v>215</v>
      </c>
      <c r="Q978" s="2" t="s">
        <v>351</v>
      </c>
      <c r="R978" s="2" t="s">
        <v>39</v>
      </c>
      <c r="S978" s="2">
        <v>13</v>
      </c>
      <c r="T978" s="2" t="s">
        <v>352</v>
      </c>
      <c r="U978" s="6">
        <v>715.00800000000004</v>
      </c>
      <c r="V978" s="30">
        <f>(VLOOKUP(E978,Table1[#All],4,FALSE)*VLOOKUP(E978,Table1[[#All],[Type TRANSPORT]:[% répartition segment 1]],2,FALSE)+VLOOKUP(E978,Tableau2[#All],4,FALSE)*VLOOKUP(E978,Tableau2[[#All],[Type TRANSPORT]:[% répartition segment 2]],2,FALSE))*U978*C978/1000</f>
        <v>3.8110498406399995</v>
      </c>
    </row>
    <row r="979" spans="1:22" x14ac:dyDescent="0.3">
      <c r="A979" s="2">
        <v>1505678</v>
      </c>
      <c r="B979" s="12">
        <f>+VLOOKUP(Indicateur[[#This Row],[Numero OT]],[1]Raw_data!$D:$E,2,FALSE)</f>
        <v>44694</v>
      </c>
      <c r="C979" s="2">
        <v>56</v>
      </c>
      <c r="D979" s="2">
        <f t="shared" si="15"/>
        <v>5.6000000000000001E-2</v>
      </c>
      <c r="E979" s="2" t="s">
        <v>6</v>
      </c>
      <c r="F979" s="3">
        <f>+VLOOKUP(E979,Table1[#All],4,FALSE)</f>
        <v>0.16</v>
      </c>
      <c r="G979" s="3">
        <f>+VLOOKUP(E979,Tableau2[#All],4,FALSE)</f>
        <v>6.7400000000000002E-2</v>
      </c>
      <c r="H979" s="4">
        <f>VLOOKUP(E979,Table1[[#All],[Type TRANSPORT]:[% répartition segment 1]],2,FALSE)</f>
        <v>0.3</v>
      </c>
      <c r="I979" s="4">
        <f>VLOOKUP(E979,Tableau2[[#All],[Type TRANSPORT]:[% répartition segment 2]],2,FALSE)</f>
        <v>0.7</v>
      </c>
      <c r="J979" s="20">
        <f>Indicateur[[#This Row],[% rep S1]]*Indicateur[[#This Row],[Taux segement 1]]*Indicateur[[#This Row],[Poids T]]*Indicateur[[#This Row],[Distance en KM]]</f>
        <v>2.0934681600000005</v>
      </c>
      <c r="K979" s="20">
        <f>+Indicateur[[#This Row],[% rep S2]]*Indicateur[[#This Row],[Taux Segement 2]]*Indicateur[[#This Row],[Poids T]]*Indicateur[[#This Row],[Distance en KM]]</f>
        <v>2.0577047456000002</v>
      </c>
      <c r="L979" s="20">
        <f>+Indicateur[[#This Row],[Bilan CO2 S2]]+Indicateur[[#This Row],[Bilan CO2 S1]]</f>
        <v>4.1511729056000011</v>
      </c>
      <c r="M979" s="21">
        <v>200</v>
      </c>
      <c r="N979" s="5" t="s">
        <v>214</v>
      </c>
      <c r="O979" s="2" t="s">
        <v>11</v>
      </c>
      <c r="P979" s="2" t="s">
        <v>215</v>
      </c>
      <c r="Q979" s="2" t="s">
        <v>375</v>
      </c>
      <c r="R979" s="2" t="s">
        <v>195</v>
      </c>
      <c r="S979" s="2">
        <v>14</v>
      </c>
      <c r="T979" s="2" t="s">
        <v>376</v>
      </c>
      <c r="U979" s="6">
        <v>778.82</v>
      </c>
      <c r="V979" s="30">
        <f>(VLOOKUP(E979,Table1[#All],4,FALSE)*VLOOKUP(E979,Table1[[#All],[Type TRANSPORT]:[% répartition segment 1]],2,FALSE)+VLOOKUP(E979,Tableau2[#All],4,FALSE)*VLOOKUP(E979,Tableau2[[#All],[Type TRANSPORT]:[% répartition segment 2]],2,FALSE))*U979*C979/1000</f>
        <v>4.1511729056000002</v>
      </c>
    </row>
    <row r="980" spans="1:22" x14ac:dyDescent="0.3">
      <c r="A980" s="2">
        <v>1505710</v>
      </c>
      <c r="B980" s="12">
        <f>+VLOOKUP(Indicateur[[#This Row],[Numero OT]],[1]Raw_data!$D:$E,2,FALSE)</f>
        <v>44694</v>
      </c>
      <c r="C980" s="2">
        <v>293</v>
      </c>
      <c r="D980" s="2">
        <f t="shared" si="15"/>
        <v>0.29299999999999998</v>
      </c>
      <c r="E980" s="2" t="s">
        <v>6</v>
      </c>
      <c r="F980" s="3">
        <f>+VLOOKUP(E980,Table1[#All],4,FALSE)</f>
        <v>0.16</v>
      </c>
      <c r="G980" s="3">
        <f>+VLOOKUP(E980,Tableau2[#All],4,FALSE)</f>
        <v>6.7400000000000002E-2</v>
      </c>
      <c r="H980" s="4">
        <f>VLOOKUP(E980,Table1[[#All],[Type TRANSPORT]:[% répartition segment 1]],2,FALSE)</f>
        <v>0.3</v>
      </c>
      <c r="I980" s="4">
        <f>VLOOKUP(E980,Tableau2[[#All],[Type TRANSPORT]:[% répartition segment 2]],2,FALSE)</f>
        <v>0.7</v>
      </c>
      <c r="J980" s="20">
        <f>Indicateur[[#This Row],[% rep S1]]*Indicateur[[#This Row],[Taux segement 1]]*Indicateur[[#This Row],[Poids T]]*Indicateur[[#This Row],[Distance en KM]]</f>
        <v>2.6522313120000001</v>
      </c>
      <c r="K980" s="20">
        <f>+Indicateur[[#This Row],[% rep S2]]*Indicateur[[#This Row],[Taux Segement 2]]*Indicateur[[#This Row],[Poids T]]*Indicateur[[#This Row],[Distance en KM]]</f>
        <v>2.60692236042</v>
      </c>
      <c r="L980" s="20">
        <f>+Indicateur[[#This Row],[Bilan CO2 S2]]+Indicateur[[#This Row],[Bilan CO2 S1]]</f>
        <v>5.2591536724200001</v>
      </c>
      <c r="M980" s="21">
        <v>200</v>
      </c>
      <c r="N980" s="5" t="s">
        <v>214</v>
      </c>
      <c r="O980" s="2" t="s">
        <v>11</v>
      </c>
      <c r="P980" s="2" t="s">
        <v>215</v>
      </c>
      <c r="Q980" s="2" t="s">
        <v>346</v>
      </c>
      <c r="R980" s="2" t="s">
        <v>186</v>
      </c>
      <c r="S980" s="2">
        <v>11</v>
      </c>
      <c r="T980" s="2" t="s">
        <v>347</v>
      </c>
      <c r="U980" s="6">
        <v>188.583</v>
      </c>
      <c r="V980" s="30">
        <f>(VLOOKUP(E980,Table1[#All],4,FALSE)*VLOOKUP(E980,Table1[[#All],[Type TRANSPORT]:[% répartition segment 1]],2,FALSE)+VLOOKUP(E980,Tableau2[#All],4,FALSE)*VLOOKUP(E980,Tableau2[[#All],[Type TRANSPORT]:[% répartition segment 2]],2,FALSE))*U980*C980/1000</f>
        <v>5.2591536724199992</v>
      </c>
    </row>
    <row r="981" spans="1:22" x14ac:dyDescent="0.3">
      <c r="A981" s="2">
        <v>1505679</v>
      </c>
      <c r="B981" s="12">
        <f>+VLOOKUP(Indicateur[[#This Row],[Numero OT]],[1]Raw_data!$D:$E,2,FALSE)</f>
        <v>44694</v>
      </c>
      <c r="C981" s="2">
        <v>100</v>
      </c>
      <c r="D981" s="2">
        <f t="shared" si="15"/>
        <v>0.1</v>
      </c>
      <c r="E981" s="2" t="s">
        <v>6</v>
      </c>
      <c r="F981" s="3">
        <f>+VLOOKUP(E981,Table1[#All],4,FALSE)</f>
        <v>0.16</v>
      </c>
      <c r="G981" s="3">
        <f>+VLOOKUP(E981,Tableau2[#All],4,FALSE)</f>
        <v>6.7400000000000002E-2</v>
      </c>
      <c r="H981" s="4">
        <f>VLOOKUP(E981,Table1[[#All],[Type TRANSPORT]:[% répartition segment 1]],2,FALSE)</f>
        <v>0.3</v>
      </c>
      <c r="I981" s="4">
        <f>VLOOKUP(E981,Tableau2[[#All],[Type TRANSPORT]:[% répartition segment 2]],2,FALSE)</f>
        <v>0.7</v>
      </c>
      <c r="J981" s="20">
        <f>Indicateur[[#This Row],[% rep S1]]*Indicateur[[#This Row],[Taux segement 1]]*Indicateur[[#This Row],[Poids T]]*Indicateur[[#This Row],[Distance en KM]]</f>
        <v>1.2775968000000002</v>
      </c>
      <c r="K981" s="20">
        <f>+Indicateur[[#This Row],[% rep S2]]*Indicateur[[#This Row],[Taux Segement 2]]*Indicateur[[#This Row],[Poids T]]*Indicateur[[#This Row],[Distance en KM]]</f>
        <v>1.255771188</v>
      </c>
      <c r="L981" s="20">
        <f>+Indicateur[[#This Row],[Bilan CO2 S2]]+Indicateur[[#This Row],[Bilan CO2 S1]]</f>
        <v>2.5333679880000002</v>
      </c>
      <c r="M981" s="21">
        <v>215</v>
      </c>
      <c r="N981" s="5" t="s">
        <v>214</v>
      </c>
      <c r="O981" s="2" t="s">
        <v>11</v>
      </c>
      <c r="P981" s="2" t="s">
        <v>215</v>
      </c>
      <c r="Q981" s="2" t="s">
        <v>26</v>
      </c>
      <c r="R981" s="2" t="s">
        <v>27</v>
      </c>
      <c r="S981" s="2">
        <v>12</v>
      </c>
      <c r="T981" s="2" t="s">
        <v>28</v>
      </c>
      <c r="U981" s="6">
        <v>266.166</v>
      </c>
      <c r="V981" s="30">
        <f>(VLOOKUP(E981,Table1[#All],4,FALSE)*VLOOKUP(E981,Table1[[#All],[Type TRANSPORT]:[% répartition segment 1]],2,FALSE)+VLOOKUP(E981,Tableau2[#All],4,FALSE)*VLOOKUP(E981,Tableau2[[#All],[Type TRANSPORT]:[% répartition segment 2]],2,FALSE))*U981*C981/1000</f>
        <v>2.5333679880000002</v>
      </c>
    </row>
    <row r="982" spans="1:22" x14ac:dyDescent="0.3">
      <c r="A982" s="2">
        <v>1505711</v>
      </c>
      <c r="B982" s="12">
        <f>+VLOOKUP(Indicateur[[#This Row],[Numero OT]],[1]Raw_data!$D:$E,2,FALSE)</f>
        <v>44694</v>
      </c>
      <c r="C982" s="2">
        <v>293</v>
      </c>
      <c r="D982" s="2">
        <f t="shared" si="15"/>
        <v>0.29299999999999998</v>
      </c>
      <c r="E982" s="2" t="s">
        <v>6</v>
      </c>
      <c r="F982" s="3">
        <f>+VLOOKUP(E982,Table1[#All],4,FALSE)</f>
        <v>0.16</v>
      </c>
      <c r="G982" s="3">
        <f>+VLOOKUP(E982,Tableau2[#All],4,FALSE)</f>
        <v>6.7400000000000002E-2</v>
      </c>
      <c r="H982" s="4">
        <f>VLOOKUP(E982,Table1[[#All],[Type TRANSPORT]:[% répartition segment 1]],2,FALSE)</f>
        <v>0.3</v>
      </c>
      <c r="I982" s="4">
        <f>VLOOKUP(E982,Tableau2[[#All],[Type TRANSPORT]:[% répartition segment 2]],2,FALSE)</f>
        <v>0.7</v>
      </c>
      <c r="J982" s="20">
        <f>Indicateur[[#This Row],[% rep S1]]*Indicateur[[#This Row],[Taux segement 1]]*Indicateur[[#This Row],[Poids T]]*Indicateur[[#This Row],[Distance en KM]]</f>
        <v>7.5806928960000004</v>
      </c>
      <c r="K982" s="20">
        <f>+Indicateur[[#This Row],[% rep S2]]*Indicateur[[#This Row],[Taux Segement 2]]*Indicateur[[#This Row],[Poids T]]*Indicateur[[#This Row],[Distance en KM]]</f>
        <v>7.4511893923599999</v>
      </c>
      <c r="L982" s="20">
        <f>+Indicateur[[#This Row],[Bilan CO2 S2]]+Indicateur[[#This Row],[Bilan CO2 S1]]</f>
        <v>15.03188228836</v>
      </c>
      <c r="M982" s="21">
        <v>260</v>
      </c>
      <c r="N982" s="5" t="s">
        <v>214</v>
      </c>
      <c r="O982" s="2" t="s">
        <v>11</v>
      </c>
      <c r="P982" s="2" t="s">
        <v>215</v>
      </c>
      <c r="Q982" s="2" t="s">
        <v>326</v>
      </c>
      <c r="R982" s="2" t="s">
        <v>180</v>
      </c>
      <c r="S982" s="2">
        <v>15</v>
      </c>
      <c r="T982" s="2" t="s">
        <v>327</v>
      </c>
      <c r="U982" s="6">
        <v>539.01400000000001</v>
      </c>
      <c r="V982" s="30">
        <f>(VLOOKUP(E982,Table1[#All],4,FALSE)*VLOOKUP(E982,Table1[[#All],[Type TRANSPORT]:[% répartition segment 1]],2,FALSE)+VLOOKUP(E982,Tableau2[#All],4,FALSE)*VLOOKUP(E982,Tableau2[[#All],[Type TRANSPORT]:[% répartition segment 2]],2,FALSE))*U982*C982/1000</f>
        <v>15.03188228836</v>
      </c>
    </row>
    <row r="983" spans="1:22" x14ac:dyDescent="0.3">
      <c r="A983" s="2">
        <v>1505675</v>
      </c>
      <c r="B983" s="12">
        <f>+VLOOKUP(Indicateur[[#This Row],[Numero OT]],[1]Raw_data!$D:$E,2,FALSE)</f>
        <v>44694</v>
      </c>
      <c r="C983" s="2">
        <v>224</v>
      </c>
      <c r="D983" s="2">
        <f t="shared" si="15"/>
        <v>0.224</v>
      </c>
      <c r="E983" s="2" t="s">
        <v>6</v>
      </c>
      <c r="F983" s="3">
        <f>+VLOOKUP(E983,Table1[#All],4,FALSE)</f>
        <v>0.16</v>
      </c>
      <c r="G983" s="3">
        <f>+VLOOKUP(E983,Tableau2[#All],4,FALSE)</f>
        <v>6.7400000000000002E-2</v>
      </c>
      <c r="H983" s="4">
        <f>VLOOKUP(E983,Table1[[#All],[Type TRANSPORT]:[% répartition segment 1]],2,FALSE)</f>
        <v>0.3</v>
      </c>
      <c r="I983" s="4">
        <f>VLOOKUP(E983,Tableau2[[#All],[Type TRANSPORT]:[% répartition segment 2]],2,FALSE)</f>
        <v>0.7</v>
      </c>
      <c r="J983" s="20">
        <f>Indicateur[[#This Row],[% rep S1]]*Indicateur[[#This Row],[Taux segement 1]]*Indicateur[[#This Row],[Poids T]]*Indicateur[[#This Row],[Distance en KM]]</f>
        <v>5.8187673599999998</v>
      </c>
      <c r="K983" s="20">
        <f>+Indicateur[[#This Row],[% rep S2]]*Indicateur[[#This Row],[Taux Segement 2]]*Indicateur[[#This Row],[Poids T]]*Indicateur[[#This Row],[Distance en KM]]</f>
        <v>5.7193634176000003</v>
      </c>
      <c r="L983" s="20">
        <f>+Indicateur[[#This Row],[Bilan CO2 S2]]+Indicateur[[#This Row],[Bilan CO2 S1]]</f>
        <v>11.538130777599999</v>
      </c>
      <c r="M983" s="21">
        <v>325</v>
      </c>
      <c r="N983" s="5" t="s">
        <v>214</v>
      </c>
      <c r="O983" s="2" t="s">
        <v>11</v>
      </c>
      <c r="P983" s="2" t="s">
        <v>215</v>
      </c>
      <c r="Q983" s="2" t="s">
        <v>133</v>
      </c>
      <c r="R983" s="2" t="s">
        <v>36</v>
      </c>
      <c r="S983" s="2">
        <v>20</v>
      </c>
      <c r="T983" s="2" t="s">
        <v>134</v>
      </c>
      <c r="U983" s="6">
        <v>541.17999999999995</v>
      </c>
      <c r="V983" s="30">
        <f>(VLOOKUP(E983,Table1[#All],4,FALSE)*VLOOKUP(E983,Table1[[#All],[Type TRANSPORT]:[% répartition segment 1]],2,FALSE)+VLOOKUP(E983,Tableau2[#All],4,FALSE)*VLOOKUP(E983,Tableau2[[#All],[Type TRANSPORT]:[% répartition segment 2]],2,FALSE))*U983*C983/1000</f>
        <v>11.538130777599999</v>
      </c>
    </row>
    <row r="984" spans="1:22" x14ac:dyDescent="0.3">
      <c r="A984" s="2">
        <v>1505674</v>
      </c>
      <c r="B984" s="12">
        <f>+VLOOKUP(Indicateur[[#This Row],[Numero OT]],[1]Raw_data!$D:$E,2,FALSE)</f>
        <v>44694</v>
      </c>
      <c r="C984" s="2">
        <v>450</v>
      </c>
      <c r="D984" s="2">
        <f t="shared" si="15"/>
        <v>0.45</v>
      </c>
      <c r="E984" s="2" t="s">
        <v>13</v>
      </c>
      <c r="F984" s="3">
        <f>+VLOOKUP(E984,Table1[#All],4,FALSE)</f>
        <v>0.24099999999999999</v>
      </c>
      <c r="G984" s="3">
        <v>0.24099999999999999</v>
      </c>
      <c r="H984" s="4">
        <f>VLOOKUP(E984,Table1[[#All],[Type TRANSPORT]:[% répartition segment 1]],2,FALSE)</f>
        <v>1</v>
      </c>
      <c r="I984" s="4">
        <f>VLOOKUP(E984,Tableau2[[#All],[Type TRANSPORT]:[% répartition segment 2]],2,FALSE)</f>
        <v>0</v>
      </c>
      <c r="J984" s="20">
        <f>Indicateur[[#This Row],[% rep S1]]*Indicateur[[#This Row],[Taux segement 1]]*Indicateur[[#This Row],[Poids T]]*Indicateur[[#This Row],[Distance en KM]]</f>
        <v>3.6966266999999999</v>
      </c>
      <c r="K984" s="20">
        <f>+Indicateur[[#This Row],[% rep S2]]*Indicateur[[#This Row],[Taux Segement 2]]*Indicateur[[#This Row],[Poids T]]*Indicateur[[#This Row],[Distance en KM]]</f>
        <v>0</v>
      </c>
      <c r="L984" s="20">
        <f>+Indicateur[[#This Row],[Bilan CO2 S2]]+Indicateur[[#This Row],[Bilan CO2 S1]]</f>
        <v>3.6966266999999999</v>
      </c>
      <c r="M984" s="21">
        <v>125</v>
      </c>
      <c r="N984" s="5" t="s">
        <v>214</v>
      </c>
      <c r="O984" s="2" t="s">
        <v>11</v>
      </c>
      <c r="P984" s="2" t="s">
        <v>215</v>
      </c>
      <c r="Q984" s="2" t="s">
        <v>135</v>
      </c>
      <c r="R984" s="2" t="s">
        <v>136</v>
      </c>
      <c r="S984" s="2">
        <v>20</v>
      </c>
      <c r="T984" s="2" t="s">
        <v>137</v>
      </c>
      <c r="U984" s="6">
        <v>34.085999999999999</v>
      </c>
      <c r="V984" s="30">
        <f>(VLOOKUP(E984,Table1[#All],4,FALSE)*VLOOKUP(E984,Table1[[#All],[Type TRANSPORT]:[% répartition segment 1]],2,FALSE)+VLOOKUP(E984,Tableau2[#All],4,FALSE)*VLOOKUP(E984,Tableau2[[#All],[Type TRANSPORT]:[% répartition segment 2]],2,FALSE))*U984*C984/1000</f>
        <v>3.6966266999999995</v>
      </c>
    </row>
    <row r="985" spans="1:22" x14ac:dyDescent="0.3">
      <c r="A985" s="2">
        <v>1504862</v>
      </c>
      <c r="B985" s="12">
        <f>+VLOOKUP(Indicateur[[#This Row],[Numero OT]],[1]Raw_data!$D:$E,2,FALSE)</f>
        <v>44694</v>
      </c>
      <c r="C985" s="2">
        <v>150</v>
      </c>
      <c r="D985" s="2">
        <f t="shared" si="15"/>
        <v>0.15</v>
      </c>
      <c r="E985" s="2" t="s">
        <v>13</v>
      </c>
      <c r="F985" s="3">
        <f>+VLOOKUP(E985,Table1[#All],4,FALSE)</f>
        <v>0.24099999999999999</v>
      </c>
      <c r="G985" s="3">
        <v>0.24099999999999999</v>
      </c>
      <c r="H985" s="4">
        <f>VLOOKUP(E985,Table1[[#All],[Type TRANSPORT]:[% répartition segment 1]],2,FALSE)</f>
        <v>1</v>
      </c>
      <c r="I985" s="4">
        <f>VLOOKUP(E985,Tableau2[[#All],[Type TRANSPORT]:[% répartition segment 2]],2,FALSE)</f>
        <v>0</v>
      </c>
      <c r="J985" s="20">
        <f>Indicateur[[#This Row],[% rep S1]]*Indicateur[[#This Row],[Taux segement 1]]*Indicateur[[#This Row],[Poids T]]*Indicateur[[#This Row],[Distance en KM]]</f>
        <v>1.2287746499999999</v>
      </c>
      <c r="K985" s="20">
        <f>+Indicateur[[#This Row],[% rep S2]]*Indicateur[[#This Row],[Taux Segement 2]]*Indicateur[[#This Row],[Poids T]]*Indicateur[[#This Row],[Distance en KM]]</f>
        <v>0</v>
      </c>
      <c r="L985" s="20">
        <f>+Indicateur[[#This Row],[Bilan CO2 S2]]+Indicateur[[#This Row],[Bilan CO2 S1]]</f>
        <v>1.2287746499999999</v>
      </c>
      <c r="M985" s="21">
        <v>80</v>
      </c>
      <c r="N985" s="5" t="s">
        <v>422</v>
      </c>
      <c r="O985" s="2" t="s">
        <v>136</v>
      </c>
      <c r="P985" s="2" t="s">
        <v>423</v>
      </c>
      <c r="Q985" s="2" t="s">
        <v>10</v>
      </c>
      <c r="R985" s="2" t="s">
        <v>11</v>
      </c>
      <c r="S985" s="2">
        <v>12</v>
      </c>
      <c r="T985" s="2" t="s">
        <v>12</v>
      </c>
      <c r="U985" s="6">
        <v>33.991</v>
      </c>
      <c r="V985" s="30">
        <f>(VLOOKUP(E985,Table1[#All],4,FALSE)*VLOOKUP(E985,Table1[[#All],[Type TRANSPORT]:[% répartition segment 1]],2,FALSE)+VLOOKUP(E985,Tableau2[#All],4,FALSE)*VLOOKUP(E985,Tableau2[[#All],[Type TRANSPORT]:[% répartition segment 2]],2,FALSE))*U985*C985/1000</f>
        <v>1.2287746500000001</v>
      </c>
    </row>
    <row r="986" spans="1:22" x14ac:dyDescent="0.3">
      <c r="A986" s="2">
        <v>1505692</v>
      </c>
      <c r="B986" s="12">
        <f>+VLOOKUP(Indicateur[[#This Row],[Numero OT]],[1]Raw_data!$D:$E,2,FALSE)</f>
        <v>44697</v>
      </c>
      <c r="C986" s="2">
        <v>300</v>
      </c>
      <c r="D986" s="2">
        <f t="shared" si="15"/>
        <v>0.3</v>
      </c>
      <c r="E986" s="2" t="s">
        <v>6</v>
      </c>
      <c r="F986" s="3">
        <f>+VLOOKUP(E986,Table1[#All],4,FALSE)</f>
        <v>0.16</v>
      </c>
      <c r="G986" s="3">
        <f>+VLOOKUP(E986,Tableau2[#All],4,FALSE)</f>
        <v>6.7400000000000002E-2</v>
      </c>
      <c r="H986" s="4">
        <f>VLOOKUP(E986,Table1[[#All],[Type TRANSPORT]:[% répartition segment 1]],2,FALSE)</f>
        <v>0.3</v>
      </c>
      <c r="I986" s="4">
        <f>VLOOKUP(E986,Tableau2[[#All],[Type TRANSPORT]:[% répartition segment 2]],2,FALSE)</f>
        <v>0.7</v>
      </c>
      <c r="J986" s="20">
        <f>Indicateur[[#This Row],[% rep S1]]*Indicateur[[#This Row],[Taux segement 1]]*Indicateur[[#This Row],[Poids T]]*Indicateur[[#This Row],[Distance en KM]]</f>
        <v>5.4804383999999997</v>
      </c>
      <c r="K986" s="20">
        <f>+Indicateur[[#This Row],[% rep S2]]*Indicateur[[#This Row],[Taux Segement 2]]*Indicateur[[#This Row],[Poids T]]*Indicateur[[#This Row],[Distance en KM]]</f>
        <v>5.386814244</v>
      </c>
      <c r="L986" s="20">
        <f>+Indicateur[[#This Row],[Bilan CO2 S2]]+Indicateur[[#This Row],[Bilan CO2 S1]]</f>
        <v>10.867252644000001</v>
      </c>
      <c r="M986" s="21">
        <v>240</v>
      </c>
      <c r="N986" s="5" t="s">
        <v>60</v>
      </c>
      <c r="O986" s="2" t="s">
        <v>61</v>
      </c>
      <c r="P986" s="2" t="s">
        <v>62</v>
      </c>
      <c r="Q986" s="2" t="s">
        <v>10</v>
      </c>
      <c r="R986" s="2" t="s">
        <v>11</v>
      </c>
      <c r="S986" s="2">
        <v>12</v>
      </c>
      <c r="T986" s="2" t="s">
        <v>12</v>
      </c>
      <c r="U986" s="6">
        <v>380.58600000000001</v>
      </c>
      <c r="V986" s="30">
        <f>(VLOOKUP(E986,Table1[#All],4,FALSE)*VLOOKUP(E986,Table1[[#All],[Type TRANSPORT]:[% répartition segment 1]],2,FALSE)+VLOOKUP(E986,Tableau2[#All],4,FALSE)*VLOOKUP(E986,Tableau2[[#All],[Type TRANSPORT]:[% répartition segment 2]],2,FALSE))*U986*C986/1000</f>
        <v>10.867252644000001</v>
      </c>
    </row>
    <row r="987" spans="1:22" x14ac:dyDescent="0.3">
      <c r="A987" s="2">
        <v>1504942</v>
      </c>
      <c r="B987" s="12">
        <f>+VLOOKUP(Indicateur[[#This Row],[Numero OT]],[1]Raw_data!$D:$E,2,FALSE)</f>
        <v>44697</v>
      </c>
      <c r="C987" s="2">
        <v>150</v>
      </c>
      <c r="D987" s="2">
        <f t="shared" si="15"/>
        <v>0.15</v>
      </c>
      <c r="E987" s="2" t="s">
        <v>19</v>
      </c>
      <c r="F987" s="3">
        <f>+VLOOKUP(E987,Table1[#All],4,FALSE)</f>
        <v>0.16</v>
      </c>
      <c r="G987" s="3">
        <f>+VLOOKUP(E987,Tableau2[#All],4,FALSE)</f>
        <v>6.7400000000000002E-2</v>
      </c>
      <c r="H987" s="4">
        <f>VLOOKUP(E987,Table1[[#All],[Type TRANSPORT]:[% répartition segment 1]],2,FALSE)</f>
        <v>0.3</v>
      </c>
      <c r="I987" s="4">
        <f>VLOOKUP(E987,Tableau2[[#All],[Type TRANSPORT]:[% répartition segment 2]],2,FALSE)</f>
        <v>0.7</v>
      </c>
      <c r="J987" s="20">
        <f>Indicateur[[#This Row],[% rep S1]]*Indicateur[[#This Row],[Taux segement 1]]*Indicateur[[#This Row],[Poids T]]*Indicateur[[#This Row],[Distance en KM]]</f>
        <v>1.8302616</v>
      </c>
      <c r="K987" s="20">
        <f>+Indicateur[[#This Row],[% rep S2]]*Indicateur[[#This Row],[Taux Segement 2]]*Indicateur[[#This Row],[Poids T]]*Indicateur[[#This Row],[Distance en KM]]</f>
        <v>1.798994631</v>
      </c>
      <c r="L987" s="20">
        <f>+Indicateur[[#This Row],[Bilan CO2 S2]]+Indicateur[[#This Row],[Bilan CO2 S1]]</f>
        <v>3.6292562310000003</v>
      </c>
      <c r="M987" s="21">
        <v>158</v>
      </c>
      <c r="N987" s="5" t="s">
        <v>122</v>
      </c>
      <c r="O987" s="2" t="s">
        <v>123</v>
      </c>
      <c r="P987" s="2" t="s">
        <v>124</v>
      </c>
      <c r="Q987" s="2" t="s">
        <v>10</v>
      </c>
      <c r="R987" s="2" t="s">
        <v>11</v>
      </c>
      <c r="S987" s="2">
        <v>12</v>
      </c>
      <c r="T987" s="2" t="s">
        <v>12</v>
      </c>
      <c r="U987" s="6">
        <v>254.203</v>
      </c>
      <c r="V987" s="30">
        <f>(VLOOKUP(E987,Table1[#All],4,FALSE)*VLOOKUP(E987,Table1[[#All],[Type TRANSPORT]:[% répartition segment 1]],2,FALSE)+VLOOKUP(E987,Tableau2[#All],4,FALSE)*VLOOKUP(E987,Tableau2[[#All],[Type TRANSPORT]:[% répartition segment 2]],2,FALSE))*U987*C987/1000</f>
        <v>3.6292562310000003</v>
      </c>
    </row>
    <row r="988" spans="1:22" x14ac:dyDescent="0.3">
      <c r="A988" s="2">
        <v>1505690</v>
      </c>
      <c r="B988" s="12">
        <f>+VLOOKUP(Indicateur[[#This Row],[Numero OT]],[1]Raw_data!$D:$E,2,FALSE)</f>
        <v>44697</v>
      </c>
      <c r="C988" s="2">
        <v>450</v>
      </c>
      <c r="D988" s="2">
        <f t="shared" si="15"/>
        <v>0.45</v>
      </c>
      <c r="E988" s="2" t="s">
        <v>19</v>
      </c>
      <c r="F988" s="3">
        <f>+VLOOKUP(E988,Table1[#All],4,FALSE)</f>
        <v>0.16</v>
      </c>
      <c r="G988" s="3">
        <f>+VLOOKUP(E988,Tableau2[#All],4,FALSE)</f>
        <v>6.7400000000000002E-2</v>
      </c>
      <c r="H988" s="4">
        <f>VLOOKUP(E988,Table1[[#All],[Type TRANSPORT]:[% répartition segment 1]],2,FALSE)</f>
        <v>0.3</v>
      </c>
      <c r="I988" s="4">
        <f>VLOOKUP(E988,Tableau2[[#All],[Type TRANSPORT]:[% répartition segment 2]],2,FALSE)</f>
        <v>0.7</v>
      </c>
      <c r="J988" s="20">
        <f>Indicateur[[#This Row],[% rep S1]]*Indicateur[[#This Row],[Taux segement 1]]*Indicateur[[#This Row],[Poids T]]*Indicateur[[#This Row],[Distance en KM]]</f>
        <v>11.155838400000002</v>
      </c>
      <c r="K988" s="20">
        <f>+Indicateur[[#This Row],[% rep S2]]*Indicateur[[#This Row],[Taux Segement 2]]*Indicateur[[#This Row],[Poids T]]*Indicateur[[#This Row],[Distance en KM]]</f>
        <v>10.965259494000001</v>
      </c>
      <c r="L988" s="20">
        <f>+Indicateur[[#This Row],[Bilan CO2 S2]]+Indicateur[[#This Row],[Bilan CO2 S1]]</f>
        <v>22.121097894000002</v>
      </c>
      <c r="M988" s="21">
        <v>320</v>
      </c>
      <c r="N988" s="5" t="s">
        <v>175</v>
      </c>
      <c r="O988" s="2" t="s">
        <v>154</v>
      </c>
      <c r="P988" s="2" t="s">
        <v>174</v>
      </c>
      <c r="Q988" s="2" t="s">
        <v>10</v>
      </c>
      <c r="R988" s="2" t="s">
        <v>11</v>
      </c>
      <c r="S988" s="2">
        <v>12</v>
      </c>
      <c r="T988" s="2" t="s">
        <v>12</v>
      </c>
      <c r="U988" s="6">
        <v>516.47400000000005</v>
      </c>
      <c r="V988" s="30">
        <f>(VLOOKUP(E988,Table1[#All],4,FALSE)*VLOOKUP(E988,Table1[[#All],[Type TRANSPORT]:[% répartition segment 1]],2,FALSE)+VLOOKUP(E988,Tableau2[#All],4,FALSE)*VLOOKUP(E988,Tableau2[[#All],[Type TRANSPORT]:[% répartition segment 2]],2,FALSE))*U988*C988/1000</f>
        <v>22.121097894000002</v>
      </c>
    </row>
    <row r="989" spans="1:22" x14ac:dyDescent="0.3">
      <c r="A989" s="2">
        <v>1506436</v>
      </c>
      <c r="B989" s="12">
        <f>+VLOOKUP(Indicateur[[#This Row],[Numero OT]],[1]Raw_data!$D:$E,2,FALSE)</f>
        <v>44697</v>
      </c>
      <c r="C989" s="2">
        <v>106</v>
      </c>
      <c r="D989" s="2">
        <f t="shared" si="15"/>
        <v>0.106</v>
      </c>
      <c r="E989" s="2" t="s">
        <v>6</v>
      </c>
      <c r="F989" s="3">
        <f>+VLOOKUP(E989,Table1[#All],4,FALSE)</f>
        <v>0.16</v>
      </c>
      <c r="G989" s="3">
        <f>+VLOOKUP(E989,Tableau2[#All],4,FALSE)</f>
        <v>6.7400000000000002E-2</v>
      </c>
      <c r="H989" s="4">
        <f>VLOOKUP(E989,Table1[[#All],[Type TRANSPORT]:[% répartition segment 1]],2,FALSE)</f>
        <v>0.3</v>
      </c>
      <c r="I989" s="4">
        <f>VLOOKUP(E989,Tableau2[[#All],[Type TRANSPORT]:[% répartition segment 2]],2,FALSE)</f>
        <v>0.7</v>
      </c>
      <c r="J989" s="20">
        <f>Indicateur[[#This Row],[% rep S1]]*Indicateur[[#This Row],[Taux segement 1]]*Indicateur[[#This Row],[Poids T]]*Indicateur[[#This Row],[Distance en KM]]</f>
        <v>1.4236173119999997</v>
      </c>
      <c r="K989" s="20">
        <f>+Indicateur[[#This Row],[% rep S2]]*Indicateur[[#This Row],[Taux Segement 2]]*Indicateur[[#This Row],[Poids T]]*Indicateur[[#This Row],[Distance en KM]]</f>
        <v>1.3992971829199998</v>
      </c>
      <c r="L989" s="20">
        <f>+Indicateur[[#This Row],[Bilan CO2 S2]]+Indicateur[[#This Row],[Bilan CO2 S1]]</f>
        <v>2.8229144949199996</v>
      </c>
      <c r="M989" s="21">
        <v>120</v>
      </c>
      <c r="N989" s="5" t="s">
        <v>214</v>
      </c>
      <c r="O989" s="2" t="s">
        <v>11</v>
      </c>
      <c r="P989" s="2" t="s">
        <v>215</v>
      </c>
      <c r="Q989" s="2" t="s">
        <v>104</v>
      </c>
      <c r="R989" s="2" t="s">
        <v>24</v>
      </c>
      <c r="S989" s="2">
        <v>12</v>
      </c>
      <c r="T989" s="2" t="s">
        <v>105</v>
      </c>
      <c r="U989" s="6">
        <v>279.79899999999998</v>
      </c>
      <c r="V989" s="30">
        <f>(VLOOKUP(E989,Table1[#All],4,FALSE)*VLOOKUP(E989,Table1[[#All],[Type TRANSPORT]:[% répartition segment 1]],2,FALSE)+VLOOKUP(E989,Tableau2[#All],4,FALSE)*VLOOKUP(E989,Tableau2[[#All],[Type TRANSPORT]:[% répartition segment 2]],2,FALSE))*U989*C989/1000</f>
        <v>2.82291449492</v>
      </c>
    </row>
    <row r="990" spans="1:22" x14ac:dyDescent="0.3">
      <c r="A990" s="2">
        <v>1506438</v>
      </c>
      <c r="B990" s="12">
        <f>+VLOOKUP(Indicateur[[#This Row],[Numero OT]],[1]Raw_data!$D:$E,2,FALSE)</f>
        <v>44697</v>
      </c>
      <c r="C990" s="2">
        <v>106</v>
      </c>
      <c r="D990" s="2">
        <f t="shared" si="15"/>
        <v>0.106</v>
      </c>
      <c r="E990" s="2" t="s">
        <v>6</v>
      </c>
      <c r="F990" s="3">
        <f>+VLOOKUP(E990,Table1[#All],4,FALSE)</f>
        <v>0.16</v>
      </c>
      <c r="G990" s="3">
        <f>+VLOOKUP(E990,Tableau2[#All],4,FALSE)</f>
        <v>6.7400000000000002E-2</v>
      </c>
      <c r="H990" s="4">
        <f>VLOOKUP(E990,Table1[[#All],[Type TRANSPORT]:[% répartition segment 1]],2,FALSE)</f>
        <v>0.3</v>
      </c>
      <c r="I990" s="4">
        <f>VLOOKUP(E990,Tableau2[[#All],[Type TRANSPORT]:[% répartition segment 2]],2,FALSE)</f>
        <v>0.7</v>
      </c>
      <c r="J990" s="20">
        <f>Indicateur[[#This Row],[% rep S1]]*Indicateur[[#This Row],[Taux segement 1]]*Indicateur[[#This Row],[Poids T]]*Indicateur[[#This Row],[Distance en KM]]</f>
        <v>2.2702198079999998</v>
      </c>
      <c r="K990" s="20">
        <f>+Indicateur[[#This Row],[% rep S2]]*Indicateur[[#This Row],[Taux Segement 2]]*Indicateur[[#This Row],[Poids T]]*Indicateur[[#This Row],[Distance en KM]]</f>
        <v>2.2314368862799996</v>
      </c>
      <c r="L990" s="20">
        <f>+Indicateur[[#This Row],[Bilan CO2 S2]]+Indicateur[[#This Row],[Bilan CO2 S1]]</f>
        <v>4.5016566942799994</v>
      </c>
      <c r="M990" s="21">
        <v>130</v>
      </c>
      <c r="N990" s="5" t="s">
        <v>214</v>
      </c>
      <c r="O990" s="2" t="s">
        <v>11</v>
      </c>
      <c r="P990" s="2" t="s">
        <v>215</v>
      </c>
      <c r="Q990" s="2" t="s">
        <v>344</v>
      </c>
      <c r="R990" s="2" t="s">
        <v>198</v>
      </c>
      <c r="S990" s="2">
        <v>20</v>
      </c>
      <c r="T990" s="2" t="s">
        <v>345</v>
      </c>
      <c r="U990" s="6">
        <v>446.19099999999997</v>
      </c>
      <c r="V990" s="30">
        <f>(VLOOKUP(E990,Table1[#All],4,FALSE)*VLOOKUP(E990,Table1[[#All],[Type TRANSPORT]:[% répartition segment 1]],2,FALSE)+VLOOKUP(E990,Tableau2[#All],4,FALSE)*VLOOKUP(E990,Tableau2[[#All],[Type TRANSPORT]:[% répartition segment 2]],2,FALSE))*U990*C990/1000</f>
        <v>4.5016566942800003</v>
      </c>
    </row>
    <row r="991" spans="1:22" x14ac:dyDescent="0.3">
      <c r="A991" s="2">
        <v>1506439</v>
      </c>
      <c r="B991" s="12">
        <f>+VLOOKUP(Indicateur[[#This Row],[Numero OT]],[1]Raw_data!$D:$E,2,FALSE)</f>
        <v>44697</v>
      </c>
      <c r="C991" s="2">
        <v>140</v>
      </c>
      <c r="D991" s="2">
        <f t="shared" si="15"/>
        <v>0.14000000000000001</v>
      </c>
      <c r="E991" s="2" t="s">
        <v>6</v>
      </c>
      <c r="F991" s="3">
        <f>+VLOOKUP(E991,Table1[#All],4,FALSE)</f>
        <v>0.16</v>
      </c>
      <c r="G991" s="3">
        <f>+VLOOKUP(E991,Tableau2[#All],4,FALSE)</f>
        <v>6.7400000000000002E-2</v>
      </c>
      <c r="H991" s="4">
        <f>VLOOKUP(E991,Table1[[#All],[Type TRANSPORT]:[% répartition segment 1]],2,FALSE)</f>
        <v>0.3</v>
      </c>
      <c r="I991" s="4">
        <f>VLOOKUP(E991,Tableau2[[#All],[Type TRANSPORT]:[% répartition segment 2]],2,FALSE)</f>
        <v>0.7</v>
      </c>
      <c r="J991" s="20">
        <f>Indicateur[[#This Row],[% rep S1]]*Indicateur[[#This Row],[Taux segement 1]]*Indicateur[[#This Row],[Poids T]]*Indicateur[[#This Row],[Distance en KM]]</f>
        <v>2.9920934400000005</v>
      </c>
      <c r="K991" s="20">
        <f>+Indicateur[[#This Row],[% rep S2]]*Indicateur[[#This Row],[Taux Segement 2]]*Indicateur[[#This Row],[Poids T]]*Indicateur[[#This Row],[Distance en KM]]</f>
        <v>2.9409785104000004</v>
      </c>
      <c r="L991" s="20">
        <f>+Indicateur[[#This Row],[Bilan CO2 S2]]+Indicateur[[#This Row],[Bilan CO2 S1]]</f>
        <v>5.9330719504000005</v>
      </c>
      <c r="M991" s="21">
        <v>145</v>
      </c>
      <c r="N991" s="5" t="s">
        <v>214</v>
      </c>
      <c r="O991" s="2" t="s">
        <v>11</v>
      </c>
      <c r="P991" s="2" t="s">
        <v>215</v>
      </c>
      <c r="Q991" s="2" t="s">
        <v>366</v>
      </c>
      <c r="R991" s="2" t="s">
        <v>367</v>
      </c>
      <c r="S991" s="2">
        <v>14</v>
      </c>
      <c r="T991" s="2" t="s">
        <v>368</v>
      </c>
      <c r="U991" s="6">
        <v>445.25200000000001</v>
      </c>
      <c r="V991" s="30">
        <f>(VLOOKUP(E991,Table1[#All],4,FALSE)*VLOOKUP(E991,Table1[[#All],[Type TRANSPORT]:[% répartition segment 1]],2,FALSE)+VLOOKUP(E991,Tableau2[#All],4,FALSE)*VLOOKUP(E991,Tableau2[[#All],[Type TRANSPORT]:[% répartition segment 2]],2,FALSE))*U991*C991/1000</f>
        <v>5.9330719503999996</v>
      </c>
    </row>
    <row r="992" spans="1:22" x14ac:dyDescent="0.3">
      <c r="A992" s="2">
        <v>1506435</v>
      </c>
      <c r="B992" s="12">
        <f>+VLOOKUP(Indicateur[[#This Row],[Numero OT]],[1]Raw_data!$D:$E,2,FALSE)</f>
        <v>44697</v>
      </c>
      <c r="C992" s="2">
        <v>318</v>
      </c>
      <c r="D992" s="2">
        <f t="shared" si="15"/>
        <v>0.318</v>
      </c>
      <c r="E992" s="2" t="s">
        <v>6</v>
      </c>
      <c r="F992" s="3">
        <f>+VLOOKUP(E992,Table1[#All],4,FALSE)</f>
        <v>0.16</v>
      </c>
      <c r="G992" s="3">
        <f>+VLOOKUP(E992,Tableau2[#All],4,FALSE)</f>
        <v>6.7400000000000002E-2</v>
      </c>
      <c r="H992" s="4">
        <f>VLOOKUP(E992,Table1[[#All],[Type TRANSPORT]:[% répartition segment 1]],2,FALSE)</f>
        <v>0.3</v>
      </c>
      <c r="I992" s="4">
        <f>VLOOKUP(E992,Tableau2[[#All],[Type TRANSPORT]:[% répartition segment 2]],2,FALSE)</f>
        <v>0.7</v>
      </c>
      <c r="J992" s="20">
        <f>Indicateur[[#This Row],[% rep S1]]*Indicateur[[#This Row],[Taux segement 1]]*Indicateur[[#This Row],[Poids T]]*Indicateur[[#This Row],[Distance en KM]]</f>
        <v>4.0627578240000002</v>
      </c>
      <c r="K992" s="20">
        <f>+Indicateur[[#This Row],[% rep S2]]*Indicateur[[#This Row],[Taux Segement 2]]*Indicateur[[#This Row],[Poids T]]*Indicateur[[#This Row],[Distance en KM]]</f>
        <v>3.99335237784</v>
      </c>
      <c r="L992" s="20">
        <f>+Indicateur[[#This Row],[Bilan CO2 S2]]+Indicateur[[#This Row],[Bilan CO2 S1]]</f>
        <v>8.0561102018399993</v>
      </c>
      <c r="M992" s="21">
        <v>220</v>
      </c>
      <c r="N992" s="5" t="s">
        <v>214</v>
      </c>
      <c r="O992" s="2" t="s">
        <v>11</v>
      </c>
      <c r="P992" s="2" t="s">
        <v>215</v>
      </c>
      <c r="Q992" s="2" t="s">
        <v>26</v>
      </c>
      <c r="R992" s="2" t="s">
        <v>27</v>
      </c>
      <c r="S992" s="2">
        <v>12</v>
      </c>
      <c r="T992" s="2" t="s">
        <v>28</v>
      </c>
      <c r="U992" s="6">
        <v>266.166</v>
      </c>
      <c r="V992" s="30">
        <f>(VLOOKUP(E992,Table1[#All],4,FALSE)*VLOOKUP(E992,Table1[[#All],[Type TRANSPORT]:[% répartition segment 1]],2,FALSE)+VLOOKUP(E992,Tableau2[#All],4,FALSE)*VLOOKUP(E992,Tableau2[[#All],[Type TRANSPORT]:[% répartition segment 2]],2,FALSE))*U992*C992/1000</f>
        <v>8.0561102018399993</v>
      </c>
    </row>
    <row r="993" spans="1:22" x14ac:dyDescent="0.3">
      <c r="A993" s="2">
        <v>1506437</v>
      </c>
      <c r="B993" s="12">
        <f>+VLOOKUP(Indicateur[[#This Row],[Numero OT]],[1]Raw_data!$D:$E,2,FALSE)</f>
        <v>44697</v>
      </c>
      <c r="C993" s="2">
        <v>318</v>
      </c>
      <c r="D993" s="2">
        <f t="shared" si="15"/>
        <v>0.318</v>
      </c>
      <c r="E993" s="2" t="s">
        <v>6</v>
      </c>
      <c r="F993" s="3">
        <f>+VLOOKUP(E993,Table1[#All],4,FALSE)</f>
        <v>0.16</v>
      </c>
      <c r="G993" s="3">
        <f>+VLOOKUP(E993,Tableau2[#All],4,FALSE)</f>
        <v>6.7400000000000002E-2</v>
      </c>
      <c r="H993" s="4">
        <f>VLOOKUP(E993,Table1[[#All],[Type TRANSPORT]:[% répartition segment 1]],2,FALSE)</f>
        <v>0.3</v>
      </c>
      <c r="I993" s="4">
        <f>VLOOKUP(E993,Tableau2[[#All],[Type TRANSPORT]:[% répartition segment 2]],2,FALSE)</f>
        <v>0.7</v>
      </c>
      <c r="J993" s="20">
        <f>Indicateur[[#This Row],[% rep S1]]*Indicateur[[#This Row],[Taux segement 1]]*Indicateur[[#This Row],[Poids T]]*Indicateur[[#This Row],[Distance en KM]]</f>
        <v>3.7976374079999999</v>
      </c>
      <c r="K993" s="20">
        <f>+Indicateur[[#This Row],[% rep S2]]*Indicateur[[#This Row],[Taux Segement 2]]*Indicateur[[#This Row],[Poids T]]*Indicateur[[#This Row],[Distance en KM]]</f>
        <v>3.7327611022799996</v>
      </c>
      <c r="L993" s="20">
        <f>+Indicateur[[#This Row],[Bilan CO2 S2]]+Indicateur[[#This Row],[Bilan CO2 S1]]</f>
        <v>7.5303985102799995</v>
      </c>
      <c r="M993" s="21">
        <v>234</v>
      </c>
      <c r="N993" s="5" t="s">
        <v>214</v>
      </c>
      <c r="O993" s="2" t="s">
        <v>11</v>
      </c>
      <c r="P993" s="2" t="s">
        <v>215</v>
      </c>
      <c r="Q993" s="2" t="s">
        <v>148</v>
      </c>
      <c r="R993" s="2" t="s">
        <v>126</v>
      </c>
      <c r="S993" s="2">
        <v>12</v>
      </c>
      <c r="T993" s="2" t="s">
        <v>149</v>
      </c>
      <c r="U993" s="6">
        <v>248.797</v>
      </c>
      <c r="V993" s="30">
        <f>(VLOOKUP(E993,Table1[#All],4,FALSE)*VLOOKUP(E993,Table1[[#All],[Type TRANSPORT]:[% répartition segment 1]],2,FALSE)+VLOOKUP(E993,Tableau2[#All],4,FALSE)*VLOOKUP(E993,Tableau2[[#All],[Type TRANSPORT]:[% répartition segment 2]],2,FALSE))*U993*C993/1000</f>
        <v>7.5303985102799995</v>
      </c>
    </row>
    <row r="994" spans="1:22" x14ac:dyDescent="0.3">
      <c r="A994" s="2">
        <v>1505876</v>
      </c>
      <c r="B994" s="12">
        <f>+VLOOKUP(Indicateur[[#This Row],[Numero OT]],[1]Raw_data!$D:$E,2,FALSE)</f>
        <v>44697</v>
      </c>
      <c r="C994" s="2">
        <v>150</v>
      </c>
      <c r="D994" s="2">
        <f t="shared" si="15"/>
        <v>0.15</v>
      </c>
      <c r="E994" s="2" t="s">
        <v>13</v>
      </c>
      <c r="F994" s="3">
        <f>+VLOOKUP(E994,Table1[#All],4,FALSE)</f>
        <v>0.24099999999999999</v>
      </c>
      <c r="G994" s="3">
        <v>0.24099999999999999</v>
      </c>
      <c r="H994" s="4">
        <f>VLOOKUP(E994,Table1[[#All],[Type TRANSPORT]:[% répartition segment 1]],2,FALSE)</f>
        <v>1</v>
      </c>
      <c r="I994" s="4">
        <f>VLOOKUP(E994,Tableau2[[#All],[Type TRANSPORT]:[% répartition segment 2]],2,FALSE)</f>
        <v>0</v>
      </c>
      <c r="J994" s="20">
        <f>Indicateur[[#This Row],[% rep S1]]*Indicateur[[#This Row],[Taux segement 1]]*Indicateur[[#This Row],[Poids T]]*Indicateur[[#This Row],[Distance en KM]]</f>
        <v>1.2287746499999999</v>
      </c>
      <c r="K994" s="20">
        <f>+Indicateur[[#This Row],[% rep S2]]*Indicateur[[#This Row],[Taux Segement 2]]*Indicateur[[#This Row],[Poids T]]*Indicateur[[#This Row],[Distance en KM]]</f>
        <v>0</v>
      </c>
      <c r="L994" s="20">
        <f>+Indicateur[[#This Row],[Bilan CO2 S2]]+Indicateur[[#This Row],[Bilan CO2 S1]]</f>
        <v>1.2287746499999999</v>
      </c>
      <c r="M994" s="21">
        <v>80</v>
      </c>
      <c r="N994" s="5" t="s">
        <v>422</v>
      </c>
      <c r="O994" s="2" t="s">
        <v>136</v>
      </c>
      <c r="P994" s="2" t="s">
        <v>423</v>
      </c>
      <c r="Q994" s="2" t="s">
        <v>10</v>
      </c>
      <c r="R994" s="2" t="s">
        <v>11</v>
      </c>
      <c r="S994" s="2">
        <v>12</v>
      </c>
      <c r="T994" s="2" t="s">
        <v>12</v>
      </c>
      <c r="U994" s="6">
        <v>33.991</v>
      </c>
      <c r="V994" s="30">
        <f>(VLOOKUP(E994,Table1[#All],4,FALSE)*VLOOKUP(E994,Table1[[#All],[Type TRANSPORT]:[% répartition segment 1]],2,FALSE)+VLOOKUP(E994,Tableau2[#All],4,FALSE)*VLOOKUP(E994,Tableau2[[#All],[Type TRANSPORT]:[% répartition segment 2]],2,FALSE))*U994*C994/1000</f>
        <v>1.2287746500000001</v>
      </c>
    </row>
    <row r="995" spans="1:22" x14ac:dyDescent="0.3">
      <c r="A995" s="2">
        <v>1507016</v>
      </c>
      <c r="B995" s="12">
        <f>+VLOOKUP(Indicateur[[#This Row],[Numero OT]],[1]Raw_data!$D:$E,2,FALSE)</f>
        <v>44698</v>
      </c>
      <c r="C995" s="2">
        <v>227</v>
      </c>
      <c r="D995" s="2">
        <f t="shared" si="15"/>
        <v>0.22700000000000001</v>
      </c>
      <c r="E995" s="2" t="s">
        <v>6</v>
      </c>
      <c r="F995" s="3">
        <f>+VLOOKUP(E995,Table1[#All],4,FALSE)</f>
        <v>0.16</v>
      </c>
      <c r="G995" s="3">
        <f>+VLOOKUP(E995,Tableau2[#All],4,FALSE)</f>
        <v>6.7400000000000002E-2</v>
      </c>
      <c r="H995" s="4">
        <f>VLOOKUP(E995,Table1[[#All],[Type TRANSPORT]:[% répartition segment 1]],2,FALSE)</f>
        <v>0.3</v>
      </c>
      <c r="I995" s="4">
        <f>VLOOKUP(E995,Tableau2[[#All],[Type TRANSPORT]:[% répartition segment 2]],2,FALSE)</f>
        <v>0.7</v>
      </c>
      <c r="J995" s="20">
        <f>Indicateur[[#This Row],[% rep S1]]*Indicateur[[#This Row],[Taux segement 1]]*Indicateur[[#This Row],[Poids T]]*Indicateur[[#This Row],[Distance en KM]]</f>
        <v>9.124452048000002</v>
      </c>
      <c r="K995" s="20">
        <f>+Indicateur[[#This Row],[% rep S2]]*Indicateur[[#This Row],[Taux Segement 2]]*Indicateur[[#This Row],[Poids T]]*Indicateur[[#This Row],[Distance en KM]]</f>
        <v>8.9685759921799999</v>
      </c>
      <c r="L995" s="20">
        <f>+Indicateur[[#This Row],[Bilan CO2 S2]]+Indicateur[[#This Row],[Bilan CO2 S1]]</f>
        <v>18.093028040180002</v>
      </c>
      <c r="M995" s="21">
        <v>180</v>
      </c>
      <c r="N995" s="5" t="s">
        <v>214</v>
      </c>
      <c r="O995" s="2" t="s">
        <v>11</v>
      </c>
      <c r="P995" s="2" t="s">
        <v>215</v>
      </c>
      <c r="Q995" s="2" t="s">
        <v>51</v>
      </c>
      <c r="R995" s="2" t="s">
        <v>52</v>
      </c>
      <c r="S995" s="2">
        <v>14</v>
      </c>
      <c r="T995" s="2" t="s">
        <v>53</v>
      </c>
      <c r="U995" s="6">
        <v>837.41300000000001</v>
      </c>
      <c r="V995" s="30">
        <f>(VLOOKUP(E995,Table1[#All],4,FALSE)*VLOOKUP(E995,Table1[[#All],[Type TRANSPORT]:[% répartition segment 1]],2,FALSE)+VLOOKUP(E995,Tableau2[#All],4,FALSE)*VLOOKUP(E995,Tableau2[[#All],[Type TRANSPORT]:[% répartition segment 2]],2,FALSE))*U995*C995/1000</f>
        <v>18.093028040180002</v>
      </c>
    </row>
    <row r="996" spans="1:22" x14ac:dyDescent="0.3">
      <c r="A996" s="2">
        <v>1507014</v>
      </c>
      <c r="B996" s="12">
        <f>+VLOOKUP(Indicateur[[#This Row],[Numero OT]],[1]Raw_data!$D:$E,2,FALSE)</f>
        <v>44698</v>
      </c>
      <c r="C996" s="2">
        <v>318</v>
      </c>
      <c r="D996" s="2">
        <f t="shared" si="15"/>
        <v>0.318</v>
      </c>
      <c r="E996" s="2" t="s">
        <v>6</v>
      </c>
      <c r="F996" s="3">
        <f>+VLOOKUP(E996,Table1[#All],4,FALSE)</f>
        <v>0.16</v>
      </c>
      <c r="G996" s="3">
        <f>+VLOOKUP(E996,Tableau2[#All],4,FALSE)</f>
        <v>6.7400000000000002E-2</v>
      </c>
      <c r="H996" s="4">
        <f>VLOOKUP(E996,Table1[[#All],[Type TRANSPORT]:[% répartition segment 1]],2,FALSE)</f>
        <v>0.3</v>
      </c>
      <c r="I996" s="4">
        <f>VLOOKUP(E996,Tableau2[[#All],[Type TRANSPORT]:[% répartition segment 2]],2,FALSE)</f>
        <v>0.7</v>
      </c>
      <c r="J996" s="20">
        <f>Indicateur[[#This Row],[% rep S1]]*Indicateur[[#This Row],[Taux segement 1]]*Indicateur[[#This Row],[Poids T]]*Indicateur[[#This Row],[Distance en KM]]</f>
        <v>2.6520589440000002</v>
      </c>
      <c r="K996" s="20">
        <f>+Indicateur[[#This Row],[% rep S2]]*Indicateur[[#This Row],[Taux Segement 2]]*Indicateur[[#This Row],[Poids T]]*Indicateur[[#This Row],[Distance en KM]]</f>
        <v>2.60675293704</v>
      </c>
      <c r="L996" s="20">
        <f>+Indicateur[[#This Row],[Bilan CO2 S2]]+Indicateur[[#This Row],[Bilan CO2 S1]]</f>
        <v>5.2588118810399997</v>
      </c>
      <c r="M996" s="21">
        <v>250</v>
      </c>
      <c r="N996" s="5" t="s">
        <v>214</v>
      </c>
      <c r="O996" s="2" t="s">
        <v>11</v>
      </c>
      <c r="P996" s="2" t="s">
        <v>215</v>
      </c>
      <c r="Q996" s="2" t="s">
        <v>331</v>
      </c>
      <c r="R996" s="2" t="s">
        <v>183</v>
      </c>
      <c r="S996" s="2">
        <v>13</v>
      </c>
      <c r="T996" s="2" t="s">
        <v>332</v>
      </c>
      <c r="U996" s="6">
        <v>173.74600000000001</v>
      </c>
      <c r="V996" s="30">
        <f>(VLOOKUP(E996,Table1[#All],4,FALSE)*VLOOKUP(E996,Table1[[#All],[Type TRANSPORT]:[% répartition segment 1]],2,FALSE)+VLOOKUP(E996,Tableau2[#All],4,FALSE)*VLOOKUP(E996,Tableau2[[#All],[Type TRANSPORT]:[% répartition segment 2]],2,FALSE))*U996*C996/1000</f>
        <v>5.2588118810399997</v>
      </c>
    </row>
    <row r="997" spans="1:22" x14ac:dyDescent="0.3">
      <c r="A997" s="2">
        <v>1507012</v>
      </c>
      <c r="B997" s="12">
        <f>+VLOOKUP(Indicateur[[#This Row],[Numero OT]],[1]Raw_data!$D:$E,2,FALSE)</f>
        <v>44698</v>
      </c>
      <c r="C997" s="2">
        <v>500</v>
      </c>
      <c r="D997" s="2">
        <f t="shared" si="15"/>
        <v>0.5</v>
      </c>
      <c r="E997" s="2" t="s">
        <v>6</v>
      </c>
      <c r="F997" s="3">
        <f>+VLOOKUP(E997,Table1[#All],4,FALSE)</f>
        <v>0.16</v>
      </c>
      <c r="G997" s="3">
        <f>+VLOOKUP(E997,Tableau2[#All],4,FALSE)</f>
        <v>6.7400000000000002E-2</v>
      </c>
      <c r="H997" s="4">
        <f>VLOOKUP(E997,Table1[[#All],[Type TRANSPORT]:[% répartition segment 1]],2,FALSE)</f>
        <v>0.3</v>
      </c>
      <c r="I997" s="4">
        <f>VLOOKUP(E997,Tableau2[[#All],[Type TRANSPORT]:[% répartition segment 2]],2,FALSE)</f>
        <v>0.7</v>
      </c>
      <c r="J997" s="20">
        <f>Indicateur[[#This Row],[% rep S1]]*Indicateur[[#This Row],[Taux segement 1]]*Indicateur[[#This Row],[Poids T]]*Indicateur[[#This Row],[Distance en KM]]</f>
        <v>8.6427840000000007</v>
      </c>
      <c r="K997" s="20">
        <f>+Indicateur[[#This Row],[% rep S2]]*Indicateur[[#This Row],[Taux Segement 2]]*Indicateur[[#This Row],[Poids T]]*Indicateur[[#This Row],[Distance en KM]]</f>
        <v>8.4951364399999996</v>
      </c>
      <c r="L997" s="20">
        <f>+Indicateur[[#This Row],[Bilan CO2 S2]]+Indicateur[[#This Row],[Bilan CO2 S1]]</f>
        <v>17.137920440000002</v>
      </c>
      <c r="M997" s="21">
        <v>365</v>
      </c>
      <c r="N997" s="5" t="s">
        <v>214</v>
      </c>
      <c r="O997" s="2" t="s">
        <v>11</v>
      </c>
      <c r="P997" s="2" t="s">
        <v>215</v>
      </c>
      <c r="Q997" s="2" t="s">
        <v>389</v>
      </c>
      <c r="R997" s="2" t="s">
        <v>67</v>
      </c>
      <c r="S997" s="2">
        <v>12</v>
      </c>
      <c r="T997" s="2" t="s">
        <v>390</v>
      </c>
      <c r="U997" s="6">
        <v>360.11599999999999</v>
      </c>
      <c r="V997" s="30">
        <f>(VLOOKUP(E997,Table1[#All],4,FALSE)*VLOOKUP(E997,Table1[[#All],[Type TRANSPORT]:[% répartition segment 1]],2,FALSE)+VLOOKUP(E997,Tableau2[#All],4,FALSE)*VLOOKUP(E997,Tableau2[[#All],[Type TRANSPORT]:[% répartition segment 2]],2,FALSE))*U997*C997/1000</f>
        <v>17.137920439999998</v>
      </c>
    </row>
    <row r="998" spans="1:22" x14ac:dyDescent="0.3">
      <c r="A998" s="2">
        <v>1505378</v>
      </c>
      <c r="B998" s="12">
        <f>+VLOOKUP(Indicateur[[#This Row],[Numero OT]],[1]Raw_data!$D:$E,2,FALSE)</f>
        <v>44698</v>
      </c>
      <c r="C998" s="2">
        <v>750</v>
      </c>
      <c r="D998" s="2">
        <f t="shared" si="15"/>
        <v>0.75</v>
      </c>
      <c r="E998" s="2" t="s">
        <v>19</v>
      </c>
      <c r="F998" s="3">
        <f>+VLOOKUP(E998,Table1[#All],4,FALSE)</f>
        <v>0.16</v>
      </c>
      <c r="G998" s="3">
        <f>+VLOOKUP(E998,Tableau2[#All],4,FALSE)</f>
        <v>6.7400000000000002E-2</v>
      </c>
      <c r="H998" s="4">
        <f>VLOOKUP(E998,Table1[[#All],[Type TRANSPORT]:[% répartition segment 1]],2,FALSE)</f>
        <v>0.3</v>
      </c>
      <c r="I998" s="4">
        <f>VLOOKUP(E998,Tableau2[[#All],[Type TRANSPORT]:[% répartition segment 2]],2,FALSE)</f>
        <v>0.7</v>
      </c>
      <c r="J998" s="20">
        <f>Indicateur[[#This Row],[% rep S1]]*Indicateur[[#This Row],[Taux segement 1]]*Indicateur[[#This Row],[Poids T]]*Indicateur[[#This Row],[Distance en KM]]</f>
        <v>1.8809640000000003</v>
      </c>
      <c r="K998" s="20">
        <f>+Indicateur[[#This Row],[% rep S2]]*Indicateur[[#This Row],[Taux Segement 2]]*Indicateur[[#This Row],[Poids T]]*Indicateur[[#This Row],[Distance en KM]]</f>
        <v>1.848830865</v>
      </c>
      <c r="L998" s="20">
        <f>+Indicateur[[#This Row],[Bilan CO2 S2]]+Indicateur[[#This Row],[Bilan CO2 S1]]</f>
        <v>3.7297948650000006</v>
      </c>
      <c r="M998" s="21">
        <v>150</v>
      </c>
      <c r="N998" s="5" t="s">
        <v>409</v>
      </c>
      <c r="O998" s="2" t="s">
        <v>99</v>
      </c>
      <c r="P998" s="2" t="s">
        <v>410</v>
      </c>
      <c r="Q998" s="2" t="s">
        <v>10</v>
      </c>
      <c r="R998" s="2" t="s">
        <v>11</v>
      </c>
      <c r="S998" s="2">
        <v>12</v>
      </c>
      <c r="T998" s="2" t="s">
        <v>12</v>
      </c>
      <c r="U998" s="6">
        <v>52.249000000000002</v>
      </c>
      <c r="V998" s="30">
        <f>(VLOOKUP(E998,Table1[#All],4,FALSE)*VLOOKUP(E998,Table1[[#All],[Type TRANSPORT]:[% répartition segment 1]],2,FALSE)+VLOOKUP(E998,Tableau2[#All],4,FALSE)*VLOOKUP(E998,Tableau2[[#All],[Type TRANSPORT]:[% répartition segment 2]],2,FALSE))*U998*C998/1000</f>
        <v>3.7297948650000001</v>
      </c>
    </row>
    <row r="999" spans="1:22" x14ac:dyDescent="0.3">
      <c r="A999" s="2">
        <v>1507013</v>
      </c>
      <c r="B999" s="12">
        <f>+VLOOKUP(Indicateur[[#This Row],[Numero OT]],[1]Raw_data!$D:$E,2,FALSE)</f>
        <v>44698</v>
      </c>
      <c r="C999" s="2">
        <v>140</v>
      </c>
      <c r="D999" s="2">
        <f t="shared" si="15"/>
        <v>0.14000000000000001</v>
      </c>
      <c r="E999" s="2" t="s">
        <v>13</v>
      </c>
      <c r="F999" s="3">
        <f>+VLOOKUP(E999,Table1[#All],4,FALSE)</f>
        <v>0.24099999999999999</v>
      </c>
      <c r="G999" s="3">
        <v>0.24099999999999999</v>
      </c>
      <c r="H999" s="4">
        <f>VLOOKUP(E999,Table1[[#All],[Type TRANSPORT]:[% répartition segment 1]],2,FALSE)</f>
        <v>1</v>
      </c>
      <c r="I999" s="4">
        <f>VLOOKUP(E999,Tableau2[[#All],[Type TRANSPORT]:[% répartition segment 2]],2,FALSE)</f>
        <v>0</v>
      </c>
      <c r="J999" s="20">
        <f>Indicateur[[#This Row],[% rep S1]]*Indicateur[[#This Row],[Taux segement 1]]*Indicateur[[#This Row],[Poids T]]*Indicateur[[#This Row],[Distance en KM]]</f>
        <v>1.1500616399999999</v>
      </c>
      <c r="K999" s="20">
        <f>+Indicateur[[#This Row],[% rep S2]]*Indicateur[[#This Row],[Taux Segement 2]]*Indicateur[[#This Row],[Poids T]]*Indicateur[[#This Row],[Distance en KM]]</f>
        <v>0</v>
      </c>
      <c r="L999" s="20">
        <f>+Indicateur[[#This Row],[Bilan CO2 S2]]+Indicateur[[#This Row],[Bilan CO2 S1]]</f>
        <v>1.1500616399999999</v>
      </c>
      <c r="M999" s="21">
        <v>80</v>
      </c>
      <c r="N999" s="5" t="s">
        <v>214</v>
      </c>
      <c r="O999" s="2" t="s">
        <v>11</v>
      </c>
      <c r="P999" s="2" t="s">
        <v>215</v>
      </c>
      <c r="Q999" s="2" t="s">
        <v>135</v>
      </c>
      <c r="R999" s="2" t="s">
        <v>136</v>
      </c>
      <c r="S999" s="2">
        <v>20</v>
      </c>
      <c r="T999" s="2" t="s">
        <v>137</v>
      </c>
      <c r="U999" s="6">
        <v>34.085999999999999</v>
      </c>
      <c r="V999" s="30">
        <f>(VLOOKUP(E999,Table1[#All],4,FALSE)*VLOOKUP(E999,Table1[[#All],[Type TRANSPORT]:[% répartition segment 1]],2,FALSE)+VLOOKUP(E999,Tableau2[#All],4,FALSE)*VLOOKUP(E999,Tableau2[[#All],[Type TRANSPORT]:[% répartition segment 2]],2,FALSE))*U999*C999/1000</f>
        <v>1.1500616399999999</v>
      </c>
    </row>
    <row r="1000" spans="1:22" x14ac:dyDescent="0.3">
      <c r="A1000" s="2">
        <v>1506770</v>
      </c>
      <c r="B1000" s="12">
        <f>+VLOOKUP(Indicateur[[#This Row],[Numero OT]],[1]Raw_data!$D:$E,2,FALSE)</f>
        <v>44699</v>
      </c>
      <c r="C1000" s="2">
        <v>150</v>
      </c>
      <c r="D1000" s="2">
        <f t="shared" si="15"/>
        <v>0.15</v>
      </c>
      <c r="E1000" s="2" t="s">
        <v>19</v>
      </c>
      <c r="F1000" s="3">
        <f>+VLOOKUP(E1000,Table1[#All],4,FALSE)</f>
        <v>0.16</v>
      </c>
      <c r="G1000" s="3">
        <f>+VLOOKUP(E1000,Tableau2[#All],4,FALSE)</f>
        <v>6.7400000000000002E-2</v>
      </c>
      <c r="H1000" s="4">
        <f>VLOOKUP(E1000,Table1[[#All],[Type TRANSPORT]:[% répartition segment 1]],2,FALSE)</f>
        <v>0.3</v>
      </c>
      <c r="I1000" s="4">
        <f>VLOOKUP(E1000,Tableau2[[#All],[Type TRANSPORT]:[% répartition segment 2]],2,FALSE)</f>
        <v>0.7</v>
      </c>
      <c r="J1000" s="20">
        <f>Indicateur[[#This Row],[% rep S1]]*Indicateur[[#This Row],[Taux segement 1]]*Indicateur[[#This Row],[Poids T]]*Indicateur[[#This Row],[Distance en KM]]</f>
        <v>2.0026439999999996</v>
      </c>
      <c r="K1000" s="20">
        <f>+Indicateur[[#This Row],[% rep S2]]*Indicateur[[#This Row],[Taux Segement 2]]*Indicateur[[#This Row],[Poids T]]*Indicateur[[#This Row],[Distance en KM]]</f>
        <v>1.9684321649999998</v>
      </c>
      <c r="L1000" s="20">
        <f>+Indicateur[[#This Row],[Bilan CO2 S2]]+Indicateur[[#This Row],[Bilan CO2 S1]]</f>
        <v>3.9710761649999995</v>
      </c>
      <c r="M1000" s="21">
        <v>158</v>
      </c>
      <c r="N1000" s="5" t="s">
        <v>23</v>
      </c>
      <c r="O1000" s="2" t="s">
        <v>24</v>
      </c>
      <c r="P1000" s="2" t="s">
        <v>25</v>
      </c>
      <c r="Q1000" s="2" t="s">
        <v>10</v>
      </c>
      <c r="R1000" s="2" t="s">
        <v>11</v>
      </c>
      <c r="S1000" s="2">
        <v>12</v>
      </c>
      <c r="T1000" s="2" t="s">
        <v>12</v>
      </c>
      <c r="U1000" s="6">
        <v>278.14499999999998</v>
      </c>
      <c r="V1000" s="30">
        <f>(VLOOKUP(E1000,Table1[#All],4,FALSE)*VLOOKUP(E1000,Table1[[#All],[Type TRANSPORT]:[% répartition segment 1]],2,FALSE)+VLOOKUP(E1000,Tableau2[#All],4,FALSE)*VLOOKUP(E1000,Tableau2[[#All],[Type TRANSPORT]:[% répartition segment 2]],2,FALSE))*U1000*C1000/1000</f>
        <v>3.9710761649999995</v>
      </c>
    </row>
    <row r="1001" spans="1:22" x14ac:dyDescent="0.3">
      <c r="A1001" s="2">
        <v>1505195</v>
      </c>
      <c r="B1001" s="12">
        <f>+VLOOKUP(Indicateur[[#This Row],[Numero OT]],[1]Raw_data!$D:$E,2,FALSE)</f>
        <v>44699</v>
      </c>
      <c r="C1001" s="2">
        <v>150</v>
      </c>
      <c r="D1001" s="2">
        <f t="shared" si="15"/>
        <v>0.15</v>
      </c>
      <c r="E1001" s="2" t="s">
        <v>19</v>
      </c>
      <c r="F1001" s="3">
        <f>+VLOOKUP(E1001,Table1[#All],4,FALSE)</f>
        <v>0.16</v>
      </c>
      <c r="G1001" s="3">
        <f>+VLOOKUP(E1001,Tableau2[#All],4,FALSE)</f>
        <v>6.7400000000000002E-2</v>
      </c>
      <c r="H1001" s="4">
        <f>VLOOKUP(E1001,Table1[[#All],[Type TRANSPORT]:[% répartition segment 1]],2,FALSE)</f>
        <v>0.3</v>
      </c>
      <c r="I1001" s="4">
        <f>VLOOKUP(E1001,Tableau2[[#All],[Type TRANSPORT]:[% répartition segment 2]],2,FALSE)</f>
        <v>0.7</v>
      </c>
      <c r="J1001" s="20">
        <f>Indicateur[[#This Row],[% rep S1]]*Indicateur[[#This Row],[Taux segement 1]]*Indicateur[[#This Row],[Poids T]]*Indicateur[[#This Row],[Distance en KM]]</f>
        <v>1.3450607999999999</v>
      </c>
      <c r="K1001" s="20">
        <f>+Indicateur[[#This Row],[% rep S2]]*Indicateur[[#This Row],[Taux Segement 2]]*Indicateur[[#This Row],[Poids T]]*Indicateur[[#This Row],[Distance en KM]]</f>
        <v>1.3220826779999999</v>
      </c>
      <c r="L1001" s="20">
        <f>+Indicateur[[#This Row],[Bilan CO2 S2]]+Indicateur[[#This Row],[Bilan CO2 S1]]</f>
        <v>2.6671434779999998</v>
      </c>
      <c r="M1001" s="21">
        <v>140</v>
      </c>
      <c r="N1001" s="5" t="s">
        <v>185</v>
      </c>
      <c r="O1001" s="2" t="s">
        <v>186</v>
      </c>
      <c r="P1001" s="2" t="s">
        <v>187</v>
      </c>
      <c r="Q1001" s="2" t="s">
        <v>10</v>
      </c>
      <c r="R1001" s="2" t="s">
        <v>11</v>
      </c>
      <c r="S1001" s="2">
        <v>12</v>
      </c>
      <c r="T1001" s="2" t="s">
        <v>12</v>
      </c>
      <c r="U1001" s="6">
        <v>186.81399999999999</v>
      </c>
      <c r="V1001" s="30">
        <f>(VLOOKUP(E1001,Table1[#All],4,FALSE)*VLOOKUP(E1001,Table1[[#All],[Type TRANSPORT]:[% répartition segment 1]],2,FALSE)+VLOOKUP(E1001,Tableau2[#All],4,FALSE)*VLOOKUP(E1001,Tableau2[[#All],[Type TRANSPORT]:[% répartition segment 2]],2,FALSE))*U1001*C1001/1000</f>
        <v>2.6671434779999998</v>
      </c>
    </row>
    <row r="1002" spans="1:22" x14ac:dyDescent="0.3">
      <c r="A1002" s="2">
        <v>1507015</v>
      </c>
      <c r="B1002" s="12">
        <f>+VLOOKUP(Indicateur[[#This Row],[Numero OT]],[1]Raw_data!$D:$E,2,FALSE)</f>
        <v>44699</v>
      </c>
      <c r="C1002" s="2">
        <v>450</v>
      </c>
      <c r="D1002" s="2">
        <f t="shared" si="15"/>
        <v>0.45</v>
      </c>
      <c r="E1002" s="2" t="s">
        <v>19</v>
      </c>
      <c r="F1002" s="3">
        <f>+VLOOKUP(E1002,Table1[#All],4,FALSE)</f>
        <v>0.16</v>
      </c>
      <c r="G1002" s="3">
        <f>+VLOOKUP(E1002,Tableau2[#All],4,FALSE)</f>
        <v>6.7400000000000002E-2</v>
      </c>
      <c r="H1002" s="4">
        <f>VLOOKUP(E1002,Table1[[#All],[Type TRANSPORT]:[% répartition segment 1]],2,FALSE)</f>
        <v>0.3</v>
      </c>
      <c r="I1002" s="4">
        <f>VLOOKUP(E1002,Tableau2[[#All],[Type TRANSPORT]:[% répartition segment 2]],2,FALSE)</f>
        <v>0.7</v>
      </c>
      <c r="J1002" s="20">
        <f>Indicateur[[#This Row],[% rep S1]]*Indicateur[[#This Row],[Taux segement 1]]*Indicateur[[#This Row],[Poids T]]*Indicateur[[#This Row],[Distance en KM]]</f>
        <v>1.0071432</v>
      </c>
      <c r="K1002" s="20">
        <f>+Indicateur[[#This Row],[% rep S2]]*Indicateur[[#This Row],[Taux Segement 2]]*Indicateur[[#This Row],[Poids T]]*Indicateur[[#This Row],[Distance en KM]]</f>
        <v>0.98993783700000004</v>
      </c>
      <c r="L1002" s="20">
        <f>+Indicateur[[#This Row],[Bilan CO2 S2]]+Indicateur[[#This Row],[Bilan CO2 S1]]</f>
        <v>1.9970810370000001</v>
      </c>
      <c r="M1002" s="21">
        <v>160</v>
      </c>
      <c r="N1002" s="5" t="s">
        <v>214</v>
      </c>
      <c r="O1002" s="2" t="s">
        <v>11</v>
      </c>
      <c r="P1002" s="2" t="s">
        <v>215</v>
      </c>
      <c r="Q1002" s="2" t="s">
        <v>130</v>
      </c>
      <c r="R1002" s="2" t="s">
        <v>131</v>
      </c>
      <c r="S1002" s="2">
        <v>17</v>
      </c>
      <c r="T1002" s="2" t="s">
        <v>132</v>
      </c>
      <c r="U1002" s="6">
        <v>46.627000000000002</v>
      </c>
      <c r="V1002" s="30">
        <f>(VLOOKUP(E1002,Table1[#All],4,FALSE)*VLOOKUP(E1002,Table1[[#All],[Type TRANSPORT]:[% répartition segment 1]],2,FALSE)+VLOOKUP(E1002,Tableau2[#All],4,FALSE)*VLOOKUP(E1002,Tableau2[[#All],[Type TRANSPORT]:[% répartition segment 2]],2,FALSE))*U1002*C1002/1000</f>
        <v>1.9970810369999998</v>
      </c>
    </row>
    <row r="1003" spans="1:22" x14ac:dyDescent="0.3">
      <c r="A1003" s="2">
        <v>1507494</v>
      </c>
      <c r="B1003" s="12">
        <f>+VLOOKUP(Indicateur[[#This Row],[Numero OT]],[1]Raw_data!$D:$E,2,FALSE)</f>
        <v>44700</v>
      </c>
      <c r="C1003" s="2">
        <v>150</v>
      </c>
      <c r="D1003" s="2">
        <f t="shared" si="15"/>
        <v>0.15</v>
      </c>
      <c r="E1003" s="2" t="s">
        <v>6</v>
      </c>
      <c r="F1003" s="3">
        <f>+VLOOKUP(E1003,Table1[#All],4,FALSE)</f>
        <v>0.16</v>
      </c>
      <c r="G1003" s="3">
        <f>+VLOOKUP(E1003,Tableau2[#All],4,FALSE)</f>
        <v>6.7400000000000002E-2</v>
      </c>
      <c r="H1003" s="4">
        <f>VLOOKUP(E1003,Table1[[#All],[Type TRANSPORT]:[% répartition segment 1]],2,FALSE)</f>
        <v>0.3</v>
      </c>
      <c r="I1003" s="4">
        <f>VLOOKUP(E1003,Tableau2[[#All],[Type TRANSPORT]:[% répartition segment 2]],2,FALSE)</f>
        <v>0.7</v>
      </c>
      <c r="J1003" s="20">
        <f>Indicateur[[#This Row],[% rep S1]]*Indicateur[[#This Row],[Taux segement 1]]*Indicateur[[#This Row],[Poids T]]*Indicateur[[#This Row],[Distance en KM]]</f>
        <v>3.8989871999999997</v>
      </c>
      <c r="K1003" s="20">
        <f>+Indicateur[[#This Row],[% rep S2]]*Indicateur[[#This Row],[Taux Segement 2]]*Indicateur[[#This Row],[Poids T]]*Indicateur[[#This Row],[Distance en KM]]</f>
        <v>3.8323795019999998</v>
      </c>
      <c r="L1003" s="20">
        <f>+Indicateur[[#This Row],[Bilan CO2 S2]]+Indicateur[[#This Row],[Bilan CO2 S1]]</f>
        <v>7.731366701999999</v>
      </c>
      <c r="M1003" s="21">
        <v>239</v>
      </c>
      <c r="N1003" s="5" t="s">
        <v>35</v>
      </c>
      <c r="O1003" s="2" t="s">
        <v>36</v>
      </c>
      <c r="P1003" s="2" t="s">
        <v>37</v>
      </c>
      <c r="Q1003" s="2" t="s">
        <v>10</v>
      </c>
      <c r="R1003" s="2" t="s">
        <v>11</v>
      </c>
      <c r="S1003" s="2">
        <v>12</v>
      </c>
      <c r="T1003" s="2" t="s">
        <v>12</v>
      </c>
      <c r="U1003" s="6">
        <v>541.52599999999995</v>
      </c>
      <c r="V1003" s="30">
        <f>(VLOOKUP(E1003,Table1[#All],4,FALSE)*VLOOKUP(E1003,Table1[[#All],[Type TRANSPORT]:[% répartition segment 1]],2,FALSE)+VLOOKUP(E1003,Tableau2[#All],4,FALSE)*VLOOKUP(E1003,Tableau2[[#All],[Type TRANSPORT]:[% répartition segment 2]],2,FALSE))*U1003*C1003/1000</f>
        <v>7.731366701999999</v>
      </c>
    </row>
    <row r="1004" spans="1:22" x14ac:dyDescent="0.3">
      <c r="A1004" s="2">
        <v>1507515</v>
      </c>
      <c r="B1004" s="12">
        <f>+VLOOKUP(Indicateur[[#This Row],[Numero OT]],[1]Raw_data!$D:$E,2,FALSE)</f>
        <v>44700</v>
      </c>
      <c r="C1004" s="2">
        <v>150</v>
      </c>
      <c r="D1004" s="2">
        <f t="shared" si="15"/>
        <v>0.15</v>
      </c>
      <c r="E1004" s="2" t="s">
        <v>19</v>
      </c>
      <c r="F1004" s="3">
        <f>+VLOOKUP(E1004,Table1[#All],4,FALSE)</f>
        <v>0.16</v>
      </c>
      <c r="G1004" s="3">
        <f>+VLOOKUP(E1004,Tableau2[#All],4,FALSE)</f>
        <v>6.7400000000000002E-2</v>
      </c>
      <c r="H1004" s="4">
        <f>VLOOKUP(E1004,Table1[[#All],[Type TRANSPORT]:[% répartition segment 1]],2,FALSE)</f>
        <v>0.3</v>
      </c>
      <c r="I1004" s="4">
        <f>VLOOKUP(E1004,Tableau2[[#All],[Type TRANSPORT]:[% répartition segment 2]],2,FALSE)</f>
        <v>0.7</v>
      </c>
      <c r="J1004" s="20">
        <f>Indicateur[[#This Row],[% rep S1]]*Indicateur[[#This Row],[Taux segement 1]]*Indicateur[[#This Row],[Poids T]]*Indicateur[[#This Row],[Distance en KM]]</f>
        <v>1.8138168000000001</v>
      </c>
      <c r="K1004" s="20">
        <f>+Indicateur[[#This Row],[% rep S2]]*Indicateur[[#This Row],[Taux Segement 2]]*Indicateur[[#This Row],[Poids T]]*Indicateur[[#This Row],[Distance en KM]]</f>
        <v>1.782830763</v>
      </c>
      <c r="L1004" s="20">
        <f>+Indicateur[[#This Row],[Bilan CO2 S2]]+Indicateur[[#This Row],[Bilan CO2 S1]]</f>
        <v>3.5966475630000003</v>
      </c>
      <c r="M1004" s="21">
        <v>158</v>
      </c>
      <c r="N1004" s="5" t="s">
        <v>113</v>
      </c>
      <c r="O1004" s="2" t="s">
        <v>114</v>
      </c>
      <c r="P1004" s="2" t="s">
        <v>115</v>
      </c>
      <c r="Q1004" s="2" t="s">
        <v>10</v>
      </c>
      <c r="R1004" s="2" t="s">
        <v>11</v>
      </c>
      <c r="S1004" s="2">
        <v>12</v>
      </c>
      <c r="T1004" s="2" t="s">
        <v>12</v>
      </c>
      <c r="U1004" s="6">
        <v>251.91900000000001</v>
      </c>
      <c r="V1004" s="30">
        <f>(VLOOKUP(E1004,Table1[#All],4,FALSE)*VLOOKUP(E1004,Table1[[#All],[Type TRANSPORT]:[% répartition segment 1]],2,FALSE)+VLOOKUP(E1004,Tableau2[#All],4,FALSE)*VLOOKUP(E1004,Tableau2[[#All],[Type TRANSPORT]:[% répartition segment 2]],2,FALSE))*U1004*C1004/1000</f>
        <v>3.5966475629999999</v>
      </c>
    </row>
    <row r="1005" spans="1:22" x14ac:dyDescent="0.3">
      <c r="A1005" s="2">
        <v>1507490</v>
      </c>
      <c r="B1005" s="12">
        <f>+VLOOKUP(Indicateur[[#This Row],[Numero OT]],[1]Raw_data!$D:$E,2,FALSE)</f>
        <v>44700</v>
      </c>
      <c r="C1005" s="2">
        <v>450</v>
      </c>
      <c r="D1005" s="2">
        <f t="shared" si="15"/>
        <v>0.45</v>
      </c>
      <c r="E1005" s="2" t="s">
        <v>19</v>
      </c>
      <c r="F1005" s="3">
        <f>+VLOOKUP(E1005,Table1[#All],4,FALSE)</f>
        <v>0.16</v>
      </c>
      <c r="G1005" s="3">
        <f>+VLOOKUP(E1005,Tableau2[#All],4,FALSE)</f>
        <v>6.7400000000000002E-2</v>
      </c>
      <c r="H1005" s="4">
        <f>VLOOKUP(E1005,Table1[[#All],[Type TRANSPORT]:[% répartition segment 1]],2,FALSE)</f>
        <v>0.3</v>
      </c>
      <c r="I1005" s="4">
        <f>VLOOKUP(E1005,Tableau2[[#All],[Type TRANSPORT]:[% répartition segment 2]],2,FALSE)</f>
        <v>0.7</v>
      </c>
      <c r="J1005" s="20">
        <f>Indicateur[[#This Row],[% rep S1]]*Indicateur[[#This Row],[Taux segement 1]]*Indicateur[[#This Row],[Poids T]]*Indicateur[[#This Row],[Distance en KM]]</f>
        <v>5.4060047999999998</v>
      </c>
      <c r="K1005" s="20">
        <f>+Indicateur[[#This Row],[% rep S2]]*Indicateur[[#This Row],[Taux Segement 2]]*Indicateur[[#This Row],[Poids T]]*Indicateur[[#This Row],[Distance en KM]]</f>
        <v>5.3136522179999996</v>
      </c>
      <c r="L1005" s="20">
        <f>+Indicateur[[#This Row],[Bilan CO2 S2]]+Indicateur[[#This Row],[Bilan CO2 S1]]</f>
        <v>10.719657017999999</v>
      </c>
      <c r="M1005" s="21">
        <v>245</v>
      </c>
      <c r="N1005" s="5" t="s">
        <v>125</v>
      </c>
      <c r="O1005" s="2" t="s">
        <v>126</v>
      </c>
      <c r="P1005" s="2" t="s">
        <v>127</v>
      </c>
      <c r="Q1005" s="2" t="s">
        <v>10</v>
      </c>
      <c r="R1005" s="2" t="s">
        <v>11</v>
      </c>
      <c r="S1005" s="2">
        <v>12</v>
      </c>
      <c r="T1005" s="2" t="s">
        <v>12</v>
      </c>
      <c r="U1005" s="6">
        <v>250.27799999999999</v>
      </c>
      <c r="V1005" s="30">
        <f>(VLOOKUP(E1005,Table1[#All],4,FALSE)*VLOOKUP(E1005,Table1[[#All],[Type TRANSPORT]:[% répartition segment 1]],2,FALSE)+VLOOKUP(E1005,Tableau2[#All],4,FALSE)*VLOOKUP(E1005,Tableau2[[#All],[Type TRANSPORT]:[% répartition segment 2]],2,FALSE))*U1005*C1005/1000</f>
        <v>10.719657017999999</v>
      </c>
    </row>
    <row r="1006" spans="1:22" x14ac:dyDescent="0.3">
      <c r="A1006" s="2">
        <v>1505973</v>
      </c>
      <c r="B1006" s="12">
        <f>+VLOOKUP(Indicateur[[#This Row],[Numero OT]],[1]Raw_data!$D:$E,2,FALSE)</f>
        <v>44700</v>
      </c>
      <c r="C1006" s="2">
        <v>300</v>
      </c>
      <c r="D1006" s="2">
        <f t="shared" si="15"/>
        <v>0.3</v>
      </c>
      <c r="E1006" s="2" t="s">
        <v>19</v>
      </c>
      <c r="F1006" s="3">
        <f>+VLOOKUP(E1006,Table1[#All],4,FALSE)</f>
        <v>0.16</v>
      </c>
      <c r="G1006" s="3">
        <f>+VLOOKUP(E1006,Tableau2[#All],4,FALSE)</f>
        <v>6.7400000000000002E-2</v>
      </c>
      <c r="H1006" s="4">
        <f>VLOOKUP(E1006,Table1[[#All],[Type TRANSPORT]:[% répartition segment 1]],2,FALSE)</f>
        <v>0.3</v>
      </c>
      <c r="I1006" s="4">
        <f>VLOOKUP(E1006,Tableau2[[#All],[Type TRANSPORT]:[% répartition segment 2]],2,FALSE)</f>
        <v>0.7</v>
      </c>
      <c r="J1006" s="20">
        <f>Indicateur[[#This Row],[% rep S1]]*Indicateur[[#This Row],[Taux segement 1]]*Indicateur[[#This Row],[Poids T]]*Indicateur[[#This Row],[Distance en KM]]</f>
        <v>7.7429951999999993</v>
      </c>
      <c r="K1006" s="20">
        <f>+Indicateur[[#This Row],[% rep S2]]*Indicateur[[#This Row],[Taux Segement 2]]*Indicateur[[#This Row],[Poids T]]*Indicateur[[#This Row],[Distance en KM]]</f>
        <v>7.6107190319999996</v>
      </c>
      <c r="L1006" s="20">
        <f>+Indicateur[[#This Row],[Bilan CO2 S2]]+Indicateur[[#This Row],[Bilan CO2 S1]]</f>
        <v>15.353714231999998</v>
      </c>
      <c r="M1006" s="21">
        <v>195</v>
      </c>
      <c r="N1006" s="5" t="s">
        <v>179</v>
      </c>
      <c r="O1006" s="2" t="s">
        <v>180</v>
      </c>
      <c r="P1006" s="2" t="s">
        <v>181</v>
      </c>
      <c r="Q1006" s="2" t="s">
        <v>10</v>
      </c>
      <c r="R1006" s="2" t="s">
        <v>11</v>
      </c>
      <c r="S1006" s="2">
        <v>12</v>
      </c>
      <c r="T1006" s="2" t="s">
        <v>12</v>
      </c>
      <c r="U1006" s="6">
        <v>537.70799999999997</v>
      </c>
      <c r="V1006" s="30">
        <f>(VLOOKUP(E1006,Table1[#All],4,FALSE)*VLOOKUP(E1006,Table1[[#All],[Type TRANSPORT]:[% répartition segment 1]],2,FALSE)+VLOOKUP(E1006,Tableau2[#All],4,FALSE)*VLOOKUP(E1006,Tableau2[[#All],[Type TRANSPORT]:[% répartition segment 2]],2,FALSE))*U1006*C1006/1000</f>
        <v>15.353714232</v>
      </c>
    </row>
    <row r="1007" spans="1:22" x14ac:dyDescent="0.3">
      <c r="A1007" s="2">
        <v>1507960</v>
      </c>
      <c r="B1007" s="12">
        <f>+VLOOKUP(Indicateur[[#This Row],[Numero OT]],[1]Raw_data!$D:$E,2,FALSE)</f>
        <v>44700</v>
      </c>
      <c r="C1007" s="2">
        <v>104</v>
      </c>
      <c r="D1007" s="2">
        <f t="shared" si="15"/>
        <v>0.104</v>
      </c>
      <c r="E1007" s="2" t="s">
        <v>19</v>
      </c>
      <c r="F1007" s="3">
        <f>+VLOOKUP(E1007,Table1[#All],4,FALSE)</f>
        <v>0.16</v>
      </c>
      <c r="G1007" s="3">
        <f>+VLOOKUP(E1007,Tableau2[#All],4,FALSE)</f>
        <v>6.7400000000000002E-2</v>
      </c>
      <c r="H1007" s="4">
        <f>VLOOKUP(E1007,Table1[[#All],[Type TRANSPORT]:[% répartition segment 1]],2,FALSE)</f>
        <v>0.3</v>
      </c>
      <c r="I1007" s="4">
        <f>VLOOKUP(E1007,Tableau2[[#All],[Type TRANSPORT]:[% répartition segment 2]],2,FALSE)</f>
        <v>0.7</v>
      </c>
      <c r="J1007" s="20">
        <f>Indicateur[[#This Row],[% rep S1]]*Indicateur[[#This Row],[Taux segement 1]]*Indicateur[[#This Row],[Poids T]]*Indicateur[[#This Row],[Distance en KM]]</f>
        <v>0.27647692800000001</v>
      </c>
      <c r="K1007" s="20">
        <f>+Indicateur[[#This Row],[% rep S2]]*Indicateur[[#This Row],[Taux Segement 2]]*Indicateur[[#This Row],[Poids T]]*Indicateur[[#This Row],[Distance en KM]]</f>
        <v>0.27175378047999998</v>
      </c>
      <c r="L1007" s="20">
        <f>+Indicateur[[#This Row],[Bilan CO2 S2]]+Indicateur[[#This Row],[Bilan CO2 S1]]</f>
        <v>0.54823070848</v>
      </c>
      <c r="M1007" s="21">
        <v>80</v>
      </c>
      <c r="N1007" s="5" t="s">
        <v>214</v>
      </c>
      <c r="O1007" s="2" t="s">
        <v>11</v>
      </c>
      <c r="P1007" s="2" t="s">
        <v>215</v>
      </c>
      <c r="Q1007" s="2" t="s">
        <v>380</v>
      </c>
      <c r="R1007" s="2" t="s">
        <v>381</v>
      </c>
      <c r="S1007" s="2">
        <v>20</v>
      </c>
      <c r="T1007" s="2" t="s">
        <v>382</v>
      </c>
      <c r="U1007" s="6">
        <v>55.384</v>
      </c>
      <c r="V1007" s="30">
        <f>(VLOOKUP(E1007,Table1[#All],4,FALSE)*VLOOKUP(E1007,Table1[[#All],[Type TRANSPORT]:[% répartition segment 1]],2,FALSE)+VLOOKUP(E1007,Tableau2[#All],4,FALSE)*VLOOKUP(E1007,Tableau2[[#All],[Type TRANSPORT]:[% répartition segment 2]],2,FALSE))*U1007*C1007/1000</f>
        <v>0.54823070848</v>
      </c>
    </row>
    <row r="1008" spans="1:22" x14ac:dyDescent="0.3">
      <c r="A1008" s="2">
        <v>1507958</v>
      </c>
      <c r="B1008" s="12">
        <f>+VLOOKUP(Indicateur[[#This Row],[Numero OT]],[1]Raw_data!$D:$E,2,FALSE)</f>
        <v>44700</v>
      </c>
      <c r="C1008" s="2">
        <v>56</v>
      </c>
      <c r="D1008" s="2">
        <f t="shared" si="15"/>
        <v>5.6000000000000001E-2</v>
      </c>
      <c r="E1008" s="2" t="s">
        <v>6</v>
      </c>
      <c r="F1008" s="3">
        <f>+VLOOKUP(E1008,Table1[#All],4,FALSE)</f>
        <v>0.16</v>
      </c>
      <c r="G1008" s="3">
        <f>+VLOOKUP(E1008,Tableau2[#All],4,FALSE)</f>
        <v>6.7400000000000002E-2</v>
      </c>
      <c r="H1008" s="4">
        <f>VLOOKUP(E1008,Table1[[#All],[Type TRANSPORT]:[% répartition segment 1]],2,FALSE)</f>
        <v>0.3</v>
      </c>
      <c r="I1008" s="4">
        <f>VLOOKUP(E1008,Tableau2[[#All],[Type TRANSPORT]:[% répartition segment 2]],2,FALSE)</f>
        <v>0.7</v>
      </c>
      <c r="J1008" s="20">
        <f>Indicateur[[#This Row],[% rep S1]]*Indicateur[[#This Row],[Taux segement 1]]*Indicateur[[#This Row],[Poids T]]*Indicateur[[#This Row],[Distance en KM]]</f>
        <v>1.4488696320000001</v>
      </c>
      <c r="K1008" s="20">
        <f>+Indicateur[[#This Row],[% rep S2]]*Indicateur[[#This Row],[Taux Segement 2]]*Indicateur[[#This Row],[Poids T]]*Indicateur[[#This Row],[Distance en KM]]</f>
        <v>1.4241181091200001</v>
      </c>
      <c r="L1008" s="20">
        <f>+Indicateur[[#This Row],[Bilan CO2 S2]]+Indicateur[[#This Row],[Bilan CO2 S1]]</f>
        <v>2.8729877411200002</v>
      </c>
      <c r="M1008" s="21">
        <v>133</v>
      </c>
      <c r="N1008" s="5" t="s">
        <v>214</v>
      </c>
      <c r="O1008" s="2" t="s">
        <v>11</v>
      </c>
      <c r="P1008" s="2" t="s">
        <v>215</v>
      </c>
      <c r="Q1008" s="2" t="s">
        <v>326</v>
      </c>
      <c r="R1008" s="2" t="s">
        <v>180</v>
      </c>
      <c r="S1008" s="2">
        <v>15</v>
      </c>
      <c r="T1008" s="2" t="s">
        <v>327</v>
      </c>
      <c r="U1008" s="6">
        <v>539.01400000000001</v>
      </c>
      <c r="V1008" s="30">
        <f>(VLOOKUP(E1008,Table1[#All],4,FALSE)*VLOOKUP(E1008,Table1[[#All],[Type TRANSPORT]:[% répartition segment 1]],2,FALSE)+VLOOKUP(E1008,Tableau2[#All],4,FALSE)*VLOOKUP(E1008,Tableau2[[#All],[Type TRANSPORT]:[% répartition segment 2]],2,FALSE))*U1008*C1008/1000</f>
        <v>2.8729877411200007</v>
      </c>
    </row>
    <row r="1009" spans="1:22" x14ac:dyDescent="0.3">
      <c r="A1009" s="2">
        <v>1507961</v>
      </c>
      <c r="B1009" s="12">
        <f>+VLOOKUP(Indicateur[[#This Row],[Numero OT]],[1]Raw_data!$D:$E,2,FALSE)</f>
        <v>44700</v>
      </c>
      <c r="C1009" s="2">
        <v>139</v>
      </c>
      <c r="D1009" s="2">
        <f t="shared" si="15"/>
        <v>0.13900000000000001</v>
      </c>
      <c r="E1009" s="2" t="s">
        <v>6</v>
      </c>
      <c r="F1009" s="3">
        <f>+VLOOKUP(E1009,Table1[#All],4,FALSE)</f>
        <v>0.16</v>
      </c>
      <c r="G1009" s="3">
        <f>+VLOOKUP(E1009,Tableau2[#All],4,FALSE)</f>
        <v>6.7400000000000002E-2</v>
      </c>
      <c r="H1009" s="4">
        <f>VLOOKUP(E1009,Table1[[#All],[Type TRANSPORT]:[% répartition segment 1]],2,FALSE)</f>
        <v>0.3</v>
      </c>
      <c r="I1009" s="4">
        <f>VLOOKUP(E1009,Tableau2[[#All],[Type TRANSPORT]:[% répartition segment 2]],2,FALSE)</f>
        <v>0.7</v>
      </c>
      <c r="J1009" s="20">
        <f>Indicateur[[#This Row],[% rep S1]]*Indicateur[[#This Row],[Taux segement 1]]*Indicateur[[#This Row],[Poids T]]*Indicateur[[#This Row],[Distance en KM]]</f>
        <v>2.9707213440000007</v>
      </c>
      <c r="K1009" s="20">
        <f>+Indicateur[[#This Row],[% rep S2]]*Indicateur[[#This Row],[Taux Segement 2]]*Indicateur[[#This Row],[Poids T]]*Indicateur[[#This Row],[Distance en KM]]</f>
        <v>2.9199715210400004</v>
      </c>
      <c r="L1009" s="20">
        <f>+Indicateur[[#This Row],[Bilan CO2 S2]]+Indicateur[[#This Row],[Bilan CO2 S1]]</f>
        <v>5.890692865040001</v>
      </c>
      <c r="M1009" s="21">
        <v>145</v>
      </c>
      <c r="N1009" s="5" t="s">
        <v>214</v>
      </c>
      <c r="O1009" s="2" t="s">
        <v>11</v>
      </c>
      <c r="P1009" s="2" t="s">
        <v>215</v>
      </c>
      <c r="Q1009" s="2" t="s">
        <v>366</v>
      </c>
      <c r="R1009" s="2" t="s">
        <v>367</v>
      </c>
      <c r="S1009" s="2">
        <v>14</v>
      </c>
      <c r="T1009" s="2" t="s">
        <v>368</v>
      </c>
      <c r="U1009" s="6">
        <v>445.25200000000001</v>
      </c>
      <c r="V1009" s="30">
        <f>(VLOOKUP(E1009,Table1[#All],4,FALSE)*VLOOKUP(E1009,Table1[[#All],[Type TRANSPORT]:[% répartition segment 1]],2,FALSE)+VLOOKUP(E1009,Tableau2[#All],4,FALSE)*VLOOKUP(E1009,Tableau2[[#All],[Type TRANSPORT]:[% répartition segment 2]],2,FALSE))*U1009*C1009/1000</f>
        <v>5.8906928650399992</v>
      </c>
    </row>
    <row r="1010" spans="1:22" x14ac:dyDescent="0.3">
      <c r="A1010" s="2">
        <v>1508112</v>
      </c>
      <c r="B1010" s="12">
        <f>+VLOOKUP(Indicateur[[#This Row],[Numero OT]],[1]Raw_data!$D:$E,2,FALSE)</f>
        <v>44700</v>
      </c>
      <c r="C1010" s="2">
        <v>450</v>
      </c>
      <c r="D1010" s="2">
        <f t="shared" si="15"/>
        <v>0.45</v>
      </c>
      <c r="E1010" s="2" t="s">
        <v>6</v>
      </c>
      <c r="F1010" s="3">
        <f>+VLOOKUP(E1010,Table1[#All],4,FALSE)</f>
        <v>0.16</v>
      </c>
      <c r="G1010" s="3">
        <f>+VLOOKUP(E1010,Tableau2[#All],4,FALSE)</f>
        <v>6.7400000000000002E-2</v>
      </c>
      <c r="H1010" s="4">
        <f>VLOOKUP(E1010,Table1[[#All],[Type TRANSPORT]:[% répartition segment 1]],2,FALSE)</f>
        <v>0.3</v>
      </c>
      <c r="I1010" s="4">
        <f>VLOOKUP(E1010,Tableau2[[#All],[Type TRANSPORT]:[% répartition segment 2]],2,FALSE)</f>
        <v>0.7</v>
      </c>
      <c r="J1010" s="20">
        <f>Indicateur[[#This Row],[% rep S1]]*Indicateur[[#This Row],[Taux segement 1]]*Indicateur[[#This Row],[Poids T]]*Indicateur[[#This Row],[Distance en KM]]</f>
        <v>5.5492775999999999</v>
      </c>
      <c r="K1010" s="20">
        <f>+Indicateur[[#This Row],[% rep S2]]*Indicateur[[#This Row],[Taux Segement 2]]*Indicateur[[#This Row],[Poids T]]*Indicateur[[#This Row],[Distance en KM]]</f>
        <v>5.4544774409999999</v>
      </c>
      <c r="L1010" s="20">
        <f>+Indicateur[[#This Row],[Bilan CO2 S2]]+Indicateur[[#This Row],[Bilan CO2 S1]]</f>
        <v>11.003755041</v>
      </c>
      <c r="M1010" s="21">
        <v>270</v>
      </c>
      <c r="N1010" s="5" t="s">
        <v>214</v>
      </c>
      <c r="O1010" s="2" t="s">
        <v>11</v>
      </c>
      <c r="P1010" s="2" t="s">
        <v>215</v>
      </c>
      <c r="Q1010" s="2" t="s">
        <v>218</v>
      </c>
      <c r="R1010" s="2" t="s">
        <v>219</v>
      </c>
      <c r="S1010" s="2">
        <v>19</v>
      </c>
      <c r="T1010" s="2" t="s">
        <v>220</v>
      </c>
      <c r="U1010" s="6">
        <v>256.911</v>
      </c>
      <c r="V1010" s="30">
        <f>(VLOOKUP(E1010,Table1[#All],4,FALSE)*VLOOKUP(E1010,Table1[[#All],[Type TRANSPORT]:[% répartition segment 1]],2,FALSE)+VLOOKUP(E1010,Tableau2[#All],4,FALSE)*VLOOKUP(E1010,Tableau2[[#All],[Type TRANSPORT]:[% répartition segment 2]],2,FALSE))*U1010*C1010/1000</f>
        <v>11.003755041</v>
      </c>
    </row>
    <row r="1011" spans="1:22" x14ac:dyDescent="0.3">
      <c r="A1011" s="2">
        <v>1508109</v>
      </c>
      <c r="B1011" s="12">
        <f>+VLOOKUP(Indicateur[[#This Row],[Numero OT]],[1]Raw_data!$D:$E,2,FALSE)</f>
        <v>44700</v>
      </c>
      <c r="C1011" s="2">
        <v>450</v>
      </c>
      <c r="D1011" s="2">
        <f t="shared" si="15"/>
        <v>0.45</v>
      </c>
      <c r="E1011" s="2" t="s">
        <v>6</v>
      </c>
      <c r="F1011" s="3">
        <f>+VLOOKUP(E1011,Table1[#All],4,FALSE)</f>
        <v>0.16</v>
      </c>
      <c r="G1011" s="3">
        <f>+VLOOKUP(E1011,Tableau2[#All],4,FALSE)</f>
        <v>6.7400000000000002E-2</v>
      </c>
      <c r="H1011" s="4">
        <f>VLOOKUP(E1011,Table1[[#All],[Type TRANSPORT]:[% répartition segment 1]],2,FALSE)</f>
        <v>0.3</v>
      </c>
      <c r="I1011" s="4">
        <f>VLOOKUP(E1011,Tableau2[[#All],[Type TRANSPORT]:[% répartition segment 2]],2,FALSE)</f>
        <v>0.7</v>
      </c>
      <c r="J1011" s="20">
        <f>Indicateur[[#This Row],[% rep S1]]*Indicateur[[#This Row],[Taux segement 1]]*Indicateur[[#This Row],[Poids T]]*Indicateur[[#This Row],[Distance en KM]]</f>
        <v>9.9037512000000003</v>
      </c>
      <c r="K1011" s="20">
        <f>+Indicateur[[#This Row],[% rep S2]]*Indicateur[[#This Row],[Taux Segement 2]]*Indicateur[[#This Row],[Poids T]]*Indicateur[[#This Row],[Distance en KM]]</f>
        <v>9.7345621169999994</v>
      </c>
      <c r="L1011" s="20">
        <f>+Indicateur[[#This Row],[Bilan CO2 S2]]+Indicateur[[#This Row],[Bilan CO2 S1]]</f>
        <v>19.638313316999998</v>
      </c>
      <c r="M1011" s="21">
        <v>280</v>
      </c>
      <c r="N1011" s="5" t="s">
        <v>214</v>
      </c>
      <c r="O1011" s="2" t="s">
        <v>11</v>
      </c>
      <c r="P1011" s="2" t="s">
        <v>215</v>
      </c>
      <c r="Q1011" s="2" t="s">
        <v>328</v>
      </c>
      <c r="R1011" s="2" t="s">
        <v>21</v>
      </c>
      <c r="S1011" s="2">
        <v>20</v>
      </c>
      <c r="T1011" s="2" t="s">
        <v>329</v>
      </c>
      <c r="U1011" s="6">
        <v>458.50700000000001</v>
      </c>
      <c r="V1011" s="30">
        <f>(VLOOKUP(E1011,Table1[#All],4,FALSE)*VLOOKUP(E1011,Table1[[#All],[Type TRANSPORT]:[% répartition segment 1]],2,FALSE)+VLOOKUP(E1011,Tableau2[#All],4,FALSE)*VLOOKUP(E1011,Tableau2[[#All],[Type TRANSPORT]:[% répartition segment 2]],2,FALSE))*U1011*C1011/1000</f>
        <v>19.638313317000001</v>
      </c>
    </row>
    <row r="1012" spans="1:22" x14ac:dyDescent="0.3">
      <c r="A1012" s="2">
        <v>1507962</v>
      </c>
      <c r="B1012" s="12">
        <f>+VLOOKUP(Indicateur[[#This Row],[Numero OT]],[1]Raw_data!$D:$E,2,FALSE)</f>
        <v>44700</v>
      </c>
      <c r="C1012" s="2">
        <v>139</v>
      </c>
      <c r="D1012" s="2">
        <f t="shared" si="15"/>
        <v>0.13900000000000001</v>
      </c>
      <c r="E1012" s="2" t="s">
        <v>13</v>
      </c>
      <c r="F1012" s="3">
        <f>+VLOOKUP(E1012,Table1[#All],4,FALSE)</f>
        <v>0.24099999999999999</v>
      </c>
      <c r="G1012" s="3">
        <v>0.24099999999999999</v>
      </c>
      <c r="H1012" s="4">
        <f>VLOOKUP(E1012,Table1[[#All],[Type TRANSPORT]:[% répartition segment 1]],2,FALSE)</f>
        <v>1</v>
      </c>
      <c r="I1012" s="4">
        <f>VLOOKUP(E1012,Tableau2[[#All],[Type TRANSPORT]:[% répartition segment 2]],2,FALSE)</f>
        <v>0</v>
      </c>
      <c r="J1012" s="20">
        <f>Indicateur[[#This Row],[% rep S1]]*Indicateur[[#This Row],[Taux segement 1]]*Indicateur[[#This Row],[Poids T]]*Indicateur[[#This Row],[Distance en KM]]</f>
        <v>1.141846914</v>
      </c>
      <c r="K1012" s="20">
        <f>+Indicateur[[#This Row],[% rep S2]]*Indicateur[[#This Row],[Taux Segement 2]]*Indicateur[[#This Row],[Poids T]]*Indicateur[[#This Row],[Distance en KM]]</f>
        <v>0</v>
      </c>
      <c r="L1012" s="20">
        <f>+Indicateur[[#This Row],[Bilan CO2 S2]]+Indicateur[[#This Row],[Bilan CO2 S1]]</f>
        <v>1.141846914</v>
      </c>
      <c r="M1012" s="21">
        <v>80</v>
      </c>
      <c r="N1012" s="5" t="s">
        <v>214</v>
      </c>
      <c r="O1012" s="2" t="s">
        <v>11</v>
      </c>
      <c r="P1012" s="2" t="s">
        <v>215</v>
      </c>
      <c r="Q1012" s="2" t="s">
        <v>135</v>
      </c>
      <c r="R1012" s="2" t="s">
        <v>136</v>
      </c>
      <c r="S1012" s="2">
        <v>20</v>
      </c>
      <c r="T1012" s="2" t="s">
        <v>137</v>
      </c>
      <c r="U1012" s="6">
        <v>34.085999999999999</v>
      </c>
      <c r="V1012" s="30">
        <f>(VLOOKUP(E1012,Table1[#All],4,FALSE)*VLOOKUP(E1012,Table1[[#All],[Type TRANSPORT]:[% répartition segment 1]],2,FALSE)+VLOOKUP(E1012,Tableau2[#All],4,FALSE)*VLOOKUP(E1012,Tableau2[[#All],[Type TRANSPORT]:[% répartition segment 2]],2,FALSE))*U1012*C1012/1000</f>
        <v>1.1418469139999998</v>
      </c>
    </row>
    <row r="1013" spans="1:22" x14ac:dyDescent="0.3">
      <c r="A1013" s="2">
        <v>1507492</v>
      </c>
      <c r="B1013" s="12">
        <f>+VLOOKUP(Indicateur[[#This Row],[Numero OT]],[1]Raw_data!$D:$E,2,FALSE)</f>
        <v>44701</v>
      </c>
      <c r="C1013" s="2">
        <v>300</v>
      </c>
      <c r="D1013" s="2">
        <f t="shared" si="15"/>
        <v>0.3</v>
      </c>
      <c r="E1013" s="2" t="s">
        <v>6</v>
      </c>
      <c r="F1013" s="3">
        <f>+VLOOKUP(E1013,Table1[#All],4,FALSE)</f>
        <v>0.16</v>
      </c>
      <c r="G1013" s="3">
        <f>+VLOOKUP(E1013,Tableau2[#All],4,FALSE)</f>
        <v>6.7400000000000002E-2</v>
      </c>
      <c r="H1013" s="4">
        <f>VLOOKUP(E1013,Table1[[#All],[Type TRANSPORT]:[% répartition segment 1]],2,FALSE)</f>
        <v>0.3</v>
      </c>
      <c r="I1013" s="4">
        <f>VLOOKUP(E1013,Tableau2[[#All],[Type TRANSPORT]:[% répartition segment 2]],2,FALSE)</f>
        <v>0.7</v>
      </c>
      <c r="J1013" s="20">
        <f>Indicateur[[#This Row],[% rep S1]]*Indicateur[[#This Row],[Taux segement 1]]*Indicateur[[#This Row],[Poids T]]*Indicateur[[#This Row],[Distance en KM]]</f>
        <v>10.657411199999999</v>
      </c>
      <c r="K1013" s="20">
        <f>+Indicateur[[#This Row],[% rep S2]]*Indicateur[[#This Row],[Taux Segement 2]]*Indicateur[[#This Row],[Poids T]]*Indicateur[[#This Row],[Distance en KM]]</f>
        <v>10.475347092</v>
      </c>
      <c r="L1013" s="20">
        <f>+Indicateur[[#This Row],[Bilan CO2 S2]]+Indicateur[[#This Row],[Bilan CO2 S1]]</f>
        <v>21.132758291999998</v>
      </c>
      <c r="M1013" s="21">
        <v>235</v>
      </c>
      <c r="N1013" s="5" t="s">
        <v>7</v>
      </c>
      <c r="O1013" s="2" t="s">
        <v>8</v>
      </c>
      <c r="P1013" s="2" t="s">
        <v>9</v>
      </c>
      <c r="Q1013" s="2" t="s">
        <v>10</v>
      </c>
      <c r="R1013" s="2" t="s">
        <v>11</v>
      </c>
      <c r="S1013" s="2">
        <v>12</v>
      </c>
      <c r="T1013" s="2" t="s">
        <v>12</v>
      </c>
      <c r="U1013" s="6">
        <v>740.09799999999996</v>
      </c>
      <c r="V1013" s="30">
        <f>(VLOOKUP(E1013,Table1[#All],4,FALSE)*VLOOKUP(E1013,Table1[[#All],[Type TRANSPORT]:[% répartition segment 1]],2,FALSE)+VLOOKUP(E1013,Tableau2[#All],4,FALSE)*VLOOKUP(E1013,Tableau2[[#All],[Type TRANSPORT]:[% répartition segment 2]],2,FALSE))*U1013*C1013/1000</f>
        <v>21.132758291999998</v>
      </c>
    </row>
    <row r="1014" spans="1:22" x14ac:dyDescent="0.3">
      <c r="A1014" s="2">
        <v>1508080</v>
      </c>
      <c r="B1014" s="12">
        <f>+VLOOKUP(Indicateur[[#This Row],[Numero OT]],[1]Raw_data!$D:$E,2,FALSE)</f>
        <v>44701</v>
      </c>
      <c r="C1014" s="2">
        <v>150</v>
      </c>
      <c r="D1014" s="2">
        <f t="shared" si="15"/>
        <v>0.15</v>
      </c>
      <c r="E1014" s="2" t="s">
        <v>6</v>
      </c>
      <c r="F1014" s="3">
        <f>+VLOOKUP(E1014,Table1[#All],4,FALSE)</f>
        <v>0.16</v>
      </c>
      <c r="G1014" s="3">
        <f>+VLOOKUP(E1014,Tableau2[#All],4,FALSE)</f>
        <v>6.7400000000000002E-2</v>
      </c>
      <c r="H1014" s="4">
        <f>VLOOKUP(E1014,Table1[[#All],[Type TRANSPORT]:[% répartition segment 1]],2,FALSE)</f>
        <v>0.3</v>
      </c>
      <c r="I1014" s="4">
        <f>VLOOKUP(E1014,Tableau2[[#All],[Type TRANSPORT]:[% répartition segment 2]],2,FALSE)</f>
        <v>0.7</v>
      </c>
      <c r="J1014" s="20">
        <f>Indicateur[[#This Row],[% rep S1]]*Indicateur[[#This Row],[Taux segement 1]]*Indicateur[[#This Row],[Poids T]]*Indicateur[[#This Row],[Distance en KM]]</f>
        <v>4.1551992000000002</v>
      </c>
      <c r="K1014" s="20">
        <f>+Indicateur[[#This Row],[% rep S2]]*Indicateur[[#This Row],[Taux Segement 2]]*Indicateur[[#This Row],[Poids T]]*Indicateur[[#This Row],[Distance en KM]]</f>
        <v>4.0842145470000002</v>
      </c>
      <c r="L1014" s="20">
        <f>+Indicateur[[#This Row],[Bilan CO2 S2]]+Indicateur[[#This Row],[Bilan CO2 S1]]</f>
        <v>8.2394137470000004</v>
      </c>
      <c r="M1014" s="21">
        <v>195</v>
      </c>
      <c r="N1014" s="5" t="s">
        <v>41</v>
      </c>
      <c r="O1014" s="2" t="s">
        <v>42</v>
      </c>
      <c r="P1014" s="2" t="s">
        <v>43</v>
      </c>
      <c r="Q1014" s="2" t="s">
        <v>10</v>
      </c>
      <c r="R1014" s="2" t="s">
        <v>11</v>
      </c>
      <c r="S1014" s="2">
        <v>12</v>
      </c>
      <c r="T1014" s="2" t="s">
        <v>12</v>
      </c>
      <c r="U1014" s="6">
        <v>577.11099999999999</v>
      </c>
      <c r="V1014" s="30">
        <f>(VLOOKUP(E1014,Table1[#All],4,FALSE)*VLOOKUP(E1014,Table1[[#All],[Type TRANSPORT]:[% répartition segment 1]],2,FALSE)+VLOOKUP(E1014,Tableau2[#All],4,FALSE)*VLOOKUP(E1014,Tableau2[[#All],[Type TRANSPORT]:[% répartition segment 2]],2,FALSE))*U1014*C1014/1000</f>
        <v>8.2394137470000004</v>
      </c>
    </row>
    <row r="1015" spans="1:22" x14ac:dyDescent="0.3">
      <c r="A1015" s="2">
        <v>1508059</v>
      </c>
      <c r="B1015" s="12">
        <f>+VLOOKUP(Indicateur[[#This Row],[Numero OT]],[1]Raw_data!$D:$E,2,FALSE)</f>
        <v>44701</v>
      </c>
      <c r="C1015" s="2">
        <v>400</v>
      </c>
      <c r="D1015" s="2">
        <f t="shared" si="15"/>
        <v>0.4</v>
      </c>
      <c r="E1015" s="2" t="s">
        <v>19</v>
      </c>
      <c r="F1015" s="3">
        <f>+VLOOKUP(E1015,Table1[#All],4,FALSE)</f>
        <v>0.16</v>
      </c>
      <c r="G1015" s="3">
        <f>+VLOOKUP(E1015,Tableau2[#All],4,FALSE)</f>
        <v>6.7400000000000002E-2</v>
      </c>
      <c r="H1015" s="4">
        <f>VLOOKUP(E1015,Table1[[#All],[Type TRANSPORT]:[% répartition segment 1]],2,FALSE)</f>
        <v>0.3</v>
      </c>
      <c r="I1015" s="4">
        <f>VLOOKUP(E1015,Tableau2[[#All],[Type TRANSPORT]:[% répartition segment 2]],2,FALSE)</f>
        <v>0.7</v>
      </c>
      <c r="J1015" s="20">
        <f>Indicateur[[#This Row],[% rep S1]]*Indicateur[[#This Row],[Taux segement 1]]*Indicateur[[#This Row],[Poids T]]*Indicateur[[#This Row],[Distance en KM]]</f>
        <v>5.347142400000001</v>
      </c>
      <c r="K1015" s="20">
        <f>+Indicateur[[#This Row],[% rep S2]]*Indicateur[[#This Row],[Taux Segement 2]]*Indicateur[[#This Row],[Poids T]]*Indicateur[[#This Row],[Distance en KM]]</f>
        <v>5.2557953839999998</v>
      </c>
      <c r="L1015" s="20">
        <f>+Indicateur[[#This Row],[Bilan CO2 S2]]+Indicateur[[#This Row],[Bilan CO2 S1]]</f>
        <v>10.602937784000002</v>
      </c>
      <c r="M1015" s="21">
        <v>200</v>
      </c>
      <c r="N1015" s="5" t="s">
        <v>168</v>
      </c>
      <c r="O1015" s="2" t="s">
        <v>151</v>
      </c>
      <c r="P1015" s="2" t="s">
        <v>169</v>
      </c>
      <c r="Q1015" s="2" t="s">
        <v>10</v>
      </c>
      <c r="R1015" s="2" t="s">
        <v>11</v>
      </c>
      <c r="S1015" s="2">
        <v>12</v>
      </c>
      <c r="T1015" s="2" t="s">
        <v>12</v>
      </c>
      <c r="U1015" s="6">
        <v>278.49700000000001</v>
      </c>
      <c r="V1015" s="30">
        <f>(VLOOKUP(E1015,Table1[#All],4,FALSE)*VLOOKUP(E1015,Table1[[#All],[Type TRANSPORT]:[% répartition segment 1]],2,FALSE)+VLOOKUP(E1015,Tableau2[#All],4,FALSE)*VLOOKUP(E1015,Tableau2[[#All],[Type TRANSPORT]:[% répartition segment 2]],2,FALSE))*U1015*C1015/1000</f>
        <v>10.602937784000002</v>
      </c>
    </row>
    <row r="1016" spans="1:22" x14ac:dyDescent="0.3">
      <c r="A1016" s="2">
        <v>1507401</v>
      </c>
      <c r="B1016" s="12">
        <f>+VLOOKUP(Indicateur[[#This Row],[Numero OT]],[1]Raw_data!$D:$E,2,FALSE)</f>
        <v>44701</v>
      </c>
      <c r="C1016" s="2">
        <v>300</v>
      </c>
      <c r="D1016" s="2">
        <f t="shared" si="15"/>
        <v>0.3</v>
      </c>
      <c r="E1016" s="2" t="s">
        <v>6</v>
      </c>
      <c r="F1016" s="3">
        <f>+VLOOKUP(E1016,Table1[#All],4,FALSE)</f>
        <v>0.16</v>
      </c>
      <c r="G1016" s="3">
        <f>+VLOOKUP(E1016,Tableau2[#All],4,FALSE)</f>
        <v>6.7400000000000002E-2</v>
      </c>
      <c r="H1016" s="4">
        <f>VLOOKUP(E1016,Table1[[#All],[Type TRANSPORT]:[% répartition segment 1]],2,FALSE)</f>
        <v>0.3</v>
      </c>
      <c r="I1016" s="4">
        <f>VLOOKUP(E1016,Tableau2[[#All],[Type TRANSPORT]:[% répartition segment 2]],2,FALSE)</f>
        <v>0.7</v>
      </c>
      <c r="J1016" s="20">
        <f>Indicateur[[#This Row],[% rep S1]]*Indicateur[[#This Row],[Taux segement 1]]*Indicateur[[#This Row],[Poids T]]*Indicateur[[#This Row],[Distance en KM]]</f>
        <v>2.4943679999999997</v>
      </c>
      <c r="K1016" s="20">
        <f>+Indicateur[[#This Row],[% rep S2]]*Indicateur[[#This Row],[Taux Segement 2]]*Indicateur[[#This Row],[Poids T]]*Indicateur[[#This Row],[Distance en KM]]</f>
        <v>2.4517558799999999</v>
      </c>
      <c r="L1016" s="20">
        <f>+Indicateur[[#This Row],[Bilan CO2 S2]]+Indicateur[[#This Row],[Bilan CO2 S1]]</f>
        <v>4.94612388</v>
      </c>
      <c r="M1016" s="21">
        <v>200</v>
      </c>
      <c r="N1016" s="5" t="s">
        <v>182</v>
      </c>
      <c r="O1016" s="2" t="s">
        <v>183</v>
      </c>
      <c r="P1016" s="2" t="s">
        <v>184</v>
      </c>
      <c r="Q1016" s="2" t="s">
        <v>10</v>
      </c>
      <c r="R1016" s="2" t="s">
        <v>11</v>
      </c>
      <c r="S1016" s="2">
        <v>12</v>
      </c>
      <c r="T1016" s="2" t="s">
        <v>12</v>
      </c>
      <c r="U1016" s="6">
        <v>173.22</v>
      </c>
      <c r="V1016" s="30">
        <f>(VLOOKUP(E1016,Table1[#All],4,FALSE)*VLOOKUP(E1016,Table1[[#All],[Type TRANSPORT]:[% répartition segment 1]],2,FALSE)+VLOOKUP(E1016,Tableau2[#All],4,FALSE)*VLOOKUP(E1016,Tableau2[[#All],[Type TRANSPORT]:[% répartition segment 2]],2,FALSE))*U1016*C1016/1000</f>
        <v>4.94612388</v>
      </c>
    </row>
    <row r="1017" spans="1:22" x14ac:dyDescent="0.3">
      <c r="A1017" s="2">
        <v>1508949</v>
      </c>
      <c r="B1017" s="12">
        <f>+VLOOKUP(Indicateur[[#This Row],[Numero OT]],[1]Raw_data!$D:$E,2,FALSE)</f>
        <v>44701</v>
      </c>
      <c r="C1017" s="2">
        <v>104</v>
      </c>
      <c r="D1017" s="2">
        <f t="shared" si="15"/>
        <v>0.104</v>
      </c>
      <c r="E1017" s="2" t="s">
        <v>6</v>
      </c>
      <c r="F1017" s="3">
        <f>+VLOOKUP(E1017,Table1[#All],4,FALSE)</f>
        <v>0.16</v>
      </c>
      <c r="G1017" s="3">
        <f>+VLOOKUP(E1017,Tableau2[#All],4,FALSE)</f>
        <v>6.7400000000000002E-2</v>
      </c>
      <c r="H1017" s="4">
        <f>VLOOKUP(E1017,Table1[[#All],[Type TRANSPORT]:[% répartition segment 1]],2,FALSE)</f>
        <v>0.3</v>
      </c>
      <c r="I1017" s="4">
        <f>VLOOKUP(E1017,Tableau2[[#All],[Type TRANSPORT]:[% répartition segment 2]],2,FALSE)</f>
        <v>0.7</v>
      </c>
      <c r="J1017" s="20">
        <f>Indicateur[[#This Row],[% rep S1]]*Indicateur[[#This Row],[Taux segement 1]]*Indicateur[[#This Row],[Poids T]]*Indicateur[[#This Row],[Distance en KM]]</f>
        <v>1.2508903680000001</v>
      </c>
      <c r="K1017" s="20">
        <f>+Indicateur[[#This Row],[% rep S2]]*Indicateur[[#This Row],[Taux Segement 2]]*Indicateur[[#This Row],[Poids T]]*Indicateur[[#This Row],[Distance en KM]]</f>
        <v>1.22952099088</v>
      </c>
      <c r="L1017" s="20">
        <f>+Indicateur[[#This Row],[Bilan CO2 S2]]+Indicateur[[#This Row],[Bilan CO2 S1]]</f>
        <v>2.4804113588800001</v>
      </c>
      <c r="M1017" s="21">
        <v>100</v>
      </c>
      <c r="N1017" s="5" t="s">
        <v>214</v>
      </c>
      <c r="O1017" s="2" t="s">
        <v>11</v>
      </c>
      <c r="P1017" s="2" t="s">
        <v>215</v>
      </c>
      <c r="Q1017" s="2" t="s">
        <v>234</v>
      </c>
      <c r="R1017" s="2" t="s">
        <v>114</v>
      </c>
      <c r="S1017" s="2">
        <v>14</v>
      </c>
      <c r="T1017" s="2" t="s">
        <v>235</v>
      </c>
      <c r="U1017" s="6">
        <v>250.57900000000001</v>
      </c>
      <c r="V1017" s="30">
        <f>(VLOOKUP(E1017,Table1[#All],4,FALSE)*VLOOKUP(E1017,Table1[[#All],[Type TRANSPORT]:[% répartition segment 1]],2,FALSE)+VLOOKUP(E1017,Tableau2[#All],4,FALSE)*VLOOKUP(E1017,Tableau2[[#All],[Type TRANSPORT]:[% répartition segment 2]],2,FALSE))*U1017*C1017/1000</f>
        <v>2.4804113588800001</v>
      </c>
    </row>
    <row r="1018" spans="1:22" x14ac:dyDescent="0.3">
      <c r="A1018" s="2">
        <v>1508951</v>
      </c>
      <c r="B1018" s="12">
        <f>+VLOOKUP(Indicateur[[#This Row],[Numero OT]],[1]Raw_data!$D:$E,2,FALSE)</f>
        <v>44701</v>
      </c>
      <c r="C1018" s="2">
        <v>174</v>
      </c>
      <c r="D1018" s="2">
        <f t="shared" si="15"/>
        <v>0.17399999999999999</v>
      </c>
      <c r="E1018" s="2" t="s">
        <v>6</v>
      </c>
      <c r="F1018" s="3">
        <f>+VLOOKUP(E1018,Table1[#All],4,FALSE)</f>
        <v>0.16</v>
      </c>
      <c r="G1018" s="3">
        <f>+VLOOKUP(E1018,Tableau2[#All],4,FALSE)</f>
        <v>6.7400000000000002E-2</v>
      </c>
      <c r="H1018" s="4">
        <f>VLOOKUP(E1018,Table1[[#All],[Type TRANSPORT]:[% répartition segment 1]],2,FALSE)</f>
        <v>0.3</v>
      </c>
      <c r="I1018" s="4">
        <f>VLOOKUP(E1018,Tableau2[[#All],[Type TRANSPORT]:[% répartition segment 2]],2,FALSE)</f>
        <v>0.7</v>
      </c>
      <c r="J1018" s="20">
        <f>Indicateur[[#This Row],[% rep S1]]*Indicateur[[#This Row],[Taux segement 1]]*Indicateur[[#This Row],[Poids T]]*Indicateur[[#This Row],[Distance en KM]]</f>
        <v>2.2178318400000001</v>
      </c>
      <c r="K1018" s="20">
        <f>+Indicateur[[#This Row],[% rep S2]]*Indicateur[[#This Row],[Taux Segement 2]]*Indicateur[[#This Row],[Poids T]]*Indicateur[[#This Row],[Distance en KM]]</f>
        <v>2.1799438794000001</v>
      </c>
      <c r="L1018" s="20">
        <f>+Indicateur[[#This Row],[Bilan CO2 S2]]+Indicateur[[#This Row],[Bilan CO2 S1]]</f>
        <v>4.3977757194000002</v>
      </c>
      <c r="M1018" s="21">
        <v>100</v>
      </c>
      <c r="N1018" s="5" t="s">
        <v>214</v>
      </c>
      <c r="O1018" s="2" t="s">
        <v>11</v>
      </c>
      <c r="P1018" s="2" t="s">
        <v>215</v>
      </c>
      <c r="Q1018" s="2" t="s">
        <v>224</v>
      </c>
      <c r="R1018" s="2" t="s">
        <v>111</v>
      </c>
      <c r="S1018" s="2">
        <v>14</v>
      </c>
      <c r="T1018" s="2" t="s">
        <v>225</v>
      </c>
      <c r="U1018" s="6">
        <v>265.54500000000002</v>
      </c>
      <c r="V1018" s="30">
        <f>(VLOOKUP(E1018,Table1[#All],4,FALSE)*VLOOKUP(E1018,Table1[[#All],[Type TRANSPORT]:[% répartition segment 1]],2,FALSE)+VLOOKUP(E1018,Tableau2[#All],4,FALSE)*VLOOKUP(E1018,Tableau2[[#All],[Type TRANSPORT]:[% répartition segment 2]],2,FALSE))*U1018*C1018/1000</f>
        <v>4.3977757194000002</v>
      </c>
    </row>
    <row r="1019" spans="1:22" x14ac:dyDescent="0.3">
      <c r="A1019" s="2">
        <v>1508950</v>
      </c>
      <c r="B1019" s="12">
        <f>+VLOOKUP(Indicateur[[#This Row],[Numero OT]],[1]Raw_data!$D:$E,2,FALSE)</f>
        <v>44701</v>
      </c>
      <c r="C1019" s="2">
        <v>522</v>
      </c>
      <c r="D1019" s="2">
        <f t="shared" si="15"/>
        <v>0.52200000000000002</v>
      </c>
      <c r="E1019" s="2" t="s">
        <v>19</v>
      </c>
      <c r="F1019" s="3">
        <f>+VLOOKUP(E1019,Table1[#All],4,FALSE)</f>
        <v>0.16</v>
      </c>
      <c r="G1019" s="3">
        <f>+VLOOKUP(E1019,Tableau2[#All],4,FALSE)</f>
        <v>6.7400000000000002E-2</v>
      </c>
      <c r="H1019" s="4">
        <f>VLOOKUP(E1019,Table1[[#All],[Type TRANSPORT]:[% répartition segment 1]],2,FALSE)</f>
        <v>0.3</v>
      </c>
      <c r="I1019" s="4">
        <f>VLOOKUP(E1019,Tableau2[[#All],[Type TRANSPORT]:[% répartition segment 2]],2,FALSE)</f>
        <v>0.7</v>
      </c>
      <c r="J1019" s="20">
        <f>Indicateur[[#This Row],[% rep S1]]*Indicateur[[#This Row],[Taux segement 1]]*Indicateur[[#This Row],[Poids T]]*Indicateur[[#This Row],[Distance en KM]]</f>
        <v>1.1682861120000001</v>
      </c>
      <c r="K1019" s="20">
        <f>+Indicateur[[#This Row],[% rep S2]]*Indicateur[[#This Row],[Taux Segement 2]]*Indicateur[[#This Row],[Poids T]]*Indicateur[[#This Row],[Distance en KM]]</f>
        <v>1.1483278909200001</v>
      </c>
      <c r="L1019" s="20">
        <f>+Indicateur[[#This Row],[Bilan CO2 S2]]+Indicateur[[#This Row],[Bilan CO2 S1]]</f>
        <v>2.3166140029200002</v>
      </c>
      <c r="M1019" s="21">
        <v>202.5</v>
      </c>
      <c r="N1019" s="5" t="s">
        <v>214</v>
      </c>
      <c r="O1019" s="2" t="s">
        <v>11</v>
      </c>
      <c r="P1019" s="2" t="s">
        <v>215</v>
      </c>
      <c r="Q1019" s="2" t="s">
        <v>130</v>
      </c>
      <c r="R1019" s="2" t="s">
        <v>131</v>
      </c>
      <c r="S1019" s="2">
        <v>17</v>
      </c>
      <c r="T1019" s="2" t="s">
        <v>132</v>
      </c>
      <c r="U1019" s="6">
        <v>46.627000000000002</v>
      </c>
      <c r="V1019" s="30">
        <f>(VLOOKUP(E1019,Table1[#All],4,FALSE)*VLOOKUP(E1019,Table1[[#All],[Type TRANSPORT]:[% répartition segment 1]],2,FALSE)+VLOOKUP(E1019,Tableau2[#All],4,FALSE)*VLOOKUP(E1019,Tableau2[[#All],[Type TRANSPORT]:[% répartition segment 2]],2,FALSE))*U1019*C1019/1000</f>
        <v>2.3166140029200002</v>
      </c>
    </row>
    <row r="1020" spans="1:22" x14ac:dyDescent="0.3">
      <c r="A1020" s="2">
        <v>1508952</v>
      </c>
      <c r="B1020" s="12">
        <f>+VLOOKUP(Indicateur[[#This Row],[Numero OT]],[1]Raw_data!$D:$E,2,FALSE)</f>
        <v>44701</v>
      </c>
      <c r="C1020" s="2">
        <v>345</v>
      </c>
      <c r="D1020" s="2">
        <f t="shared" si="15"/>
        <v>0.34499999999999997</v>
      </c>
      <c r="E1020" s="2" t="s">
        <v>6</v>
      </c>
      <c r="F1020" s="3">
        <f>+VLOOKUP(E1020,Table1[#All],4,FALSE)</f>
        <v>0.16</v>
      </c>
      <c r="G1020" s="3">
        <f>+VLOOKUP(E1020,Tableau2[#All],4,FALSE)</f>
        <v>6.7400000000000002E-2</v>
      </c>
      <c r="H1020" s="4">
        <f>VLOOKUP(E1020,Table1[[#All],[Type TRANSPORT]:[% répartition segment 1]],2,FALSE)</f>
        <v>0.3</v>
      </c>
      <c r="I1020" s="4">
        <f>VLOOKUP(E1020,Tableau2[[#All],[Type TRANSPORT]:[% répartition segment 2]],2,FALSE)</f>
        <v>0.7</v>
      </c>
      <c r="J1020" s="20">
        <f>Indicateur[[#This Row],[% rep S1]]*Indicateur[[#This Row],[Taux segement 1]]*Indicateur[[#This Row],[Poids T]]*Indicateur[[#This Row],[Distance en KM]]</f>
        <v>12.2617692</v>
      </c>
      <c r="K1020" s="20">
        <f>+Indicateur[[#This Row],[% rep S2]]*Indicateur[[#This Row],[Taux Segement 2]]*Indicateur[[#This Row],[Poids T]]*Indicateur[[#This Row],[Distance en KM]]</f>
        <v>12.0522973095</v>
      </c>
      <c r="L1020" s="20">
        <f>+Indicateur[[#This Row],[Bilan CO2 S2]]+Indicateur[[#This Row],[Bilan CO2 S1]]</f>
        <v>24.314066509500002</v>
      </c>
      <c r="M1020" s="21">
        <v>585</v>
      </c>
      <c r="N1020" s="5" t="s">
        <v>214</v>
      </c>
      <c r="O1020" s="2" t="s">
        <v>11</v>
      </c>
      <c r="P1020" s="2" t="s">
        <v>215</v>
      </c>
      <c r="Q1020" s="2" t="s">
        <v>216</v>
      </c>
      <c r="R1020" s="2" t="s">
        <v>8</v>
      </c>
      <c r="S1020" s="2">
        <v>14</v>
      </c>
      <c r="T1020" s="2" t="s">
        <v>217</v>
      </c>
      <c r="U1020" s="6">
        <v>740.44500000000005</v>
      </c>
      <c r="V1020" s="30">
        <f>(VLOOKUP(E1020,Table1[#All],4,FALSE)*VLOOKUP(E1020,Table1[[#All],[Type TRANSPORT]:[% répartition segment 1]],2,FALSE)+VLOOKUP(E1020,Tableau2[#All],4,FALSE)*VLOOKUP(E1020,Tableau2[[#All],[Type TRANSPORT]:[% répartition segment 2]],2,FALSE))*U1020*C1020/1000</f>
        <v>24.314066509500005</v>
      </c>
    </row>
    <row r="1021" spans="1:22" x14ac:dyDescent="0.3">
      <c r="A1021" s="2">
        <v>1509015</v>
      </c>
      <c r="B1021" s="12">
        <f>+VLOOKUP(Indicateur[[#This Row],[Numero OT]],[1]Raw_data!$D:$E,2,FALSE)</f>
        <v>44704</v>
      </c>
      <c r="C1021" s="2">
        <v>150</v>
      </c>
      <c r="D1021" s="2">
        <f t="shared" si="15"/>
        <v>0.15</v>
      </c>
      <c r="E1021" s="2" t="s">
        <v>6</v>
      </c>
      <c r="F1021" s="3">
        <f>+VLOOKUP(E1021,Table1[#All],4,FALSE)</f>
        <v>0.16</v>
      </c>
      <c r="G1021" s="3">
        <f>+VLOOKUP(E1021,Tableau2[#All],4,FALSE)</f>
        <v>6.7400000000000002E-2</v>
      </c>
      <c r="H1021" s="4">
        <f>VLOOKUP(E1021,Table1[[#All],[Type TRANSPORT]:[% répartition segment 1]],2,FALSE)</f>
        <v>0.3</v>
      </c>
      <c r="I1021" s="4">
        <f>VLOOKUP(E1021,Tableau2[[#All],[Type TRANSPORT]:[% répartition segment 2]],2,FALSE)</f>
        <v>0.7</v>
      </c>
      <c r="J1021" s="20">
        <f>Indicateur[[#This Row],[% rep S1]]*Indicateur[[#This Row],[Taux segement 1]]*Indicateur[[#This Row],[Poids T]]*Indicateur[[#This Row],[Distance en KM]]</f>
        <v>2.7402191999999999</v>
      </c>
      <c r="K1021" s="20">
        <f>+Indicateur[[#This Row],[% rep S2]]*Indicateur[[#This Row],[Taux Segement 2]]*Indicateur[[#This Row],[Poids T]]*Indicateur[[#This Row],[Distance en KM]]</f>
        <v>2.693407122</v>
      </c>
      <c r="L1021" s="20">
        <f>+Indicateur[[#This Row],[Bilan CO2 S2]]+Indicateur[[#This Row],[Bilan CO2 S1]]</f>
        <v>5.4336263220000003</v>
      </c>
      <c r="M1021" s="21">
        <v>300</v>
      </c>
      <c r="N1021" s="5" t="s">
        <v>60</v>
      </c>
      <c r="O1021" s="2" t="s">
        <v>61</v>
      </c>
      <c r="P1021" s="2" t="s">
        <v>62</v>
      </c>
      <c r="Q1021" s="2" t="s">
        <v>10</v>
      </c>
      <c r="R1021" s="2" t="s">
        <v>11</v>
      </c>
      <c r="S1021" s="2">
        <v>12</v>
      </c>
      <c r="T1021" s="2" t="s">
        <v>12</v>
      </c>
      <c r="U1021" s="6">
        <v>380.58600000000001</v>
      </c>
      <c r="V1021" s="30">
        <f>(VLOOKUP(E1021,Table1[#All],4,FALSE)*VLOOKUP(E1021,Table1[[#All],[Type TRANSPORT]:[% répartition segment 1]],2,FALSE)+VLOOKUP(E1021,Tableau2[#All],4,FALSE)*VLOOKUP(E1021,Tableau2[[#All],[Type TRANSPORT]:[% répartition segment 2]],2,FALSE))*U1021*C1021/1000</f>
        <v>5.4336263220000003</v>
      </c>
    </row>
    <row r="1022" spans="1:22" x14ac:dyDescent="0.3">
      <c r="A1022" s="2">
        <v>1509013</v>
      </c>
      <c r="B1022" s="12">
        <f>+VLOOKUP(Indicateur[[#This Row],[Numero OT]],[1]Raw_data!$D:$E,2,FALSE)</f>
        <v>44704</v>
      </c>
      <c r="C1022" s="2">
        <v>450</v>
      </c>
      <c r="D1022" s="2">
        <f t="shared" si="15"/>
        <v>0.45</v>
      </c>
      <c r="E1022" s="2" t="s">
        <v>19</v>
      </c>
      <c r="F1022" s="3">
        <f>+VLOOKUP(E1022,Table1[#All],4,FALSE)</f>
        <v>0.16</v>
      </c>
      <c r="G1022" s="3">
        <f>+VLOOKUP(E1022,Tableau2[#All],4,FALSE)</f>
        <v>6.7400000000000002E-2</v>
      </c>
      <c r="H1022" s="4">
        <f>VLOOKUP(E1022,Table1[[#All],[Type TRANSPORT]:[% répartition segment 1]],2,FALSE)</f>
        <v>0.3</v>
      </c>
      <c r="I1022" s="4">
        <f>VLOOKUP(E1022,Tableau2[[#All],[Type TRANSPORT]:[% répartition segment 2]],2,FALSE)</f>
        <v>0.7</v>
      </c>
      <c r="J1022" s="20">
        <f>Indicateur[[#This Row],[% rep S1]]*Indicateur[[#This Row],[Taux segement 1]]*Indicateur[[#This Row],[Poids T]]*Indicateur[[#This Row],[Distance en KM]]</f>
        <v>11.155838400000002</v>
      </c>
      <c r="K1022" s="20">
        <f>+Indicateur[[#This Row],[% rep S2]]*Indicateur[[#This Row],[Taux Segement 2]]*Indicateur[[#This Row],[Poids T]]*Indicateur[[#This Row],[Distance en KM]]</f>
        <v>10.965259494000001</v>
      </c>
      <c r="L1022" s="20">
        <f>+Indicateur[[#This Row],[Bilan CO2 S2]]+Indicateur[[#This Row],[Bilan CO2 S1]]</f>
        <v>22.121097894000002</v>
      </c>
      <c r="M1022" s="21">
        <v>390</v>
      </c>
      <c r="N1022" s="5" t="s">
        <v>175</v>
      </c>
      <c r="O1022" s="2" t="s">
        <v>154</v>
      </c>
      <c r="P1022" s="2" t="s">
        <v>174</v>
      </c>
      <c r="Q1022" s="2" t="s">
        <v>10</v>
      </c>
      <c r="R1022" s="2" t="s">
        <v>11</v>
      </c>
      <c r="S1022" s="2">
        <v>12</v>
      </c>
      <c r="T1022" s="2" t="s">
        <v>12</v>
      </c>
      <c r="U1022" s="6">
        <v>516.47400000000005</v>
      </c>
      <c r="V1022" s="30">
        <f>(VLOOKUP(E1022,Table1[#All],4,FALSE)*VLOOKUP(E1022,Table1[[#All],[Type TRANSPORT]:[% répartition segment 1]],2,FALSE)+VLOOKUP(E1022,Tableau2[#All],4,FALSE)*VLOOKUP(E1022,Tableau2[[#All],[Type TRANSPORT]:[% répartition segment 2]],2,FALSE))*U1022*C1022/1000</f>
        <v>22.121097894000002</v>
      </c>
    </row>
    <row r="1023" spans="1:22" x14ac:dyDescent="0.3">
      <c r="A1023" s="2">
        <v>1508678</v>
      </c>
      <c r="B1023" s="12">
        <f>+VLOOKUP(Indicateur[[#This Row],[Numero OT]],[1]Raw_data!$D:$E,2,FALSE)</f>
        <v>44704</v>
      </c>
      <c r="C1023" s="2">
        <v>300</v>
      </c>
      <c r="D1023" s="2">
        <f t="shared" si="15"/>
        <v>0.3</v>
      </c>
      <c r="E1023" s="2" t="s">
        <v>13</v>
      </c>
      <c r="F1023" s="3">
        <f>+VLOOKUP(E1023,Table1[#All],4,FALSE)</f>
        <v>0.24099999999999999</v>
      </c>
      <c r="G1023" s="3">
        <v>0.24099999999999999</v>
      </c>
      <c r="H1023" s="4">
        <f>VLOOKUP(E1023,Table1[[#All],[Type TRANSPORT]:[% répartition segment 1]],2,FALSE)</f>
        <v>1</v>
      </c>
      <c r="I1023" s="4">
        <f>VLOOKUP(E1023,Tableau2[[#All],[Type TRANSPORT]:[% répartition segment 2]],2,FALSE)</f>
        <v>0</v>
      </c>
      <c r="J1023" s="20">
        <f>Indicateur[[#This Row],[% rep S1]]*Indicateur[[#This Row],[Taux segement 1]]*Indicateur[[#This Row],[Poids T]]*Indicateur[[#This Row],[Distance en KM]]</f>
        <v>2.4575492999999997</v>
      </c>
      <c r="K1023" s="20">
        <f>+Indicateur[[#This Row],[% rep S2]]*Indicateur[[#This Row],[Taux Segement 2]]*Indicateur[[#This Row],[Poids T]]*Indicateur[[#This Row],[Distance en KM]]</f>
        <v>0</v>
      </c>
      <c r="L1023" s="20">
        <f>+Indicateur[[#This Row],[Bilan CO2 S2]]+Indicateur[[#This Row],[Bilan CO2 S1]]</f>
        <v>2.4575492999999997</v>
      </c>
      <c r="M1023" s="21">
        <v>100</v>
      </c>
      <c r="N1023" s="5" t="s">
        <v>422</v>
      </c>
      <c r="O1023" s="2" t="s">
        <v>136</v>
      </c>
      <c r="P1023" s="2" t="s">
        <v>423</v>
      </c>
      <c r="Q1023" s="2" t="s">
        <v>10</v>
      </c>
      <c r="R1023" s="2" t="s">
        <v>11</v>
      </c>
      <c r="S1023" s="2">
        <v>12</v>
      </c>
      <c r="T1023" s="2" t="s">
        <v>12</v>
      </c>
      <c r="U1023" s="6">
        <v>33.991</v>
      </c>
      <c r="V1023" s="30">
        <f>(VLOOKUP(E1023,Table1[#All],4,FALSE)*VLOOKUP(E1023,Table1[[#All],[Type TRANSPORT]:[% répartition segment 1]],2,FALSE)+VLOOKUP(E1023,Tableau2[#All],4,FALSE)*VLOOKUP(E1023,Tableau2[[#All],[Type TRANSPORT]:[% répartition segment 2]],2,FALSE))*U1023*C1023/1000</f>
        <v>2.4575493000000002</v>
      </c>
    </row>
    <row r="1024" spans="1:22" x14ac:dyDescent="0.3">
      <c r="A1024" s="2">
        <v>1510254</v>
      </c>
      <c r="B1024" s="12">
        <f>+VLOOKUP(Indicateur[[#This Row],[Numero OT]],[1]Raw_data!$D:$E,2,FALSE)</f>
        <v>44705</v>
      </c>
      <c r="C1024" s="2">
        <v>100</v>
      </c>
      <c r="D1024" s="2">
        <f t="shared" si="15"/>
        <v>0.1</v>
      </c>
      <c r="E1024" s="2" t="s">
        <v>6</v>
      </c>
      <c r="F1024" s="3">
        <f>+VLOOKUP(E1024,Table1[#All],4,FALSE)</f>
        <v>0.16</v>
      </c>
      <c r="G1024" s="3">
        <f>+VLOOKUP(E1024,Tableau2[#All],4,FALSE)</f>
        <v>6.7400000000000002E-2</v>
      </c>
      <c r="H1024" s="4">
        <f>VLOOKUP(E1024,Table1[[#All],[Type TRANSPORT]:[% répartition segment 1]],2,FALSE)</f>
        <v>0.3</v>
      </c>
      <c r="I1024" s="4">
        <f>VLOOKUP(E1024,Tableau2[[#All],[Type TRANSPORT]:[% répartition segment 2]],2,FALSE)</f>
        <v>0.7</v>
      </c>
      <c r="J1024" s="20">
        <f>Indicateur[[#This Row],[% rep S1]]*Indicateur[[#This Row],[Taux segement 1]]*Indicateur[[#This Row],[Poids T]]*Indicateur[[#This Row],[Distance en KM]]</f>
        <v>2.1891216000000004</v>
      </c>
      <c r="K1024" s="20">
        <f>+Indicateur[[#This Row],[% rep S2]]*Indicateur[[#This Row],[Taux Segement 2]]*Indicateur[[#This Row],[Poids T]]*Indicateur[[#This Row],[Distance en KM]]</f>
        <v>2.1517241060000001</v>
      </c>
      <c r="L1024" s="20">
        <f>+Indicateur[[#This Row],[Bilan CO2 S2]]+Indicateur[[#This Row],[Bilan CO2 S1]]</f>
        <v>4.3408457060000005</v>
      </c>
      <c r="M1024" s="21">
        <v>220</v>
      </c>
      <c r="N1024" s="5" t="s">
        <v>20</v>
      </c>
      <c r="O1024" s="2" t="s">
        <v>21</v>
      </c>
      <c r="P1024" s="2" t="s">
        <v>22</v>
      </c>
      <c r="Q1024" s="2" t="s">
        <v>10</v>
      </c>
      <c r="R1024" s="2" t="s">
        <v>11</v>
      </c>
      <c r="S1024" s="2">
        <v>12</v>
      </c>
      <c r="T1024" s="2" t="s">
        <v>12</v>
      </c>
      <c r="U1024" s="6">
        <v>456.06700000000001</v>
      </c>
      <c r="V1024" s="30">
        <f>(VLOOKUP(E1024,Table1[#All],4,FALSE)*VLOOKUP(E1024,Table1[[#All],[Type TRANSPORT]:[% répartition segment 1]],2,FALSE)+VLOOKUP(E1024,Tableau2[#All],4,FALSE)*VLOOKUP(E1024,Tableau2[[#All],[Type TRANSPORT]:[% répartition segment 2]],2,FALSE))*U1024*C1024/1000</f>
        <v>4.3408457059999996</v>
      </c>
    </row>
    <row r="1025" spans="1:22" x14ac:dyDescent="0.3">
      <c r="A1025" s="2">
        <v>1509503</v>
      </c>
      <c r="B1025" s="12">
        <f>+VLOOKUP(Indicateur[[#This Row],[Numero OT]],[1]Raw_data!$D:$E,2,FALSE)</f>
        <v>44705</v>
      </c>
      <c r="C1025" s="2">
        <v>150</v>
      </c>
      <c r="D1025" s="2">
        <f t="shared" si="15"/>
        <v>0.15</v>
      </c>
      <c r="E1025" s="2" t="s">
        <v>6</v>
      </c>
      <c r="F1025" s="3">
        <f>+VLOOKUP(E1025,Table1[#All],4,FALSE)</f>
        <v>0.16</v>
      </c>
      <c r="G1025" s="3">
        <f>+VLOOKUP(E1025,Tableau2[#All],4,FALSE)</f>
        <v>6.7400000000000002E-2</v>
      </c>
      <c r="H1025" s="4">
        <f>VLOOKUP(E1025,Table1[[#All],[Type TRANSPORT]:[% répartition segment 1]],2,FALSE)</f>
        <v>0.3</v>
      </c>
      <c r="I1025" s="4">
        <f>VLOOKUP(E1025,Tableau2[[#All],[Type TRANSPORT]:[% répartition segment 2]],2,FALSE)</f>
        <v>0.7</v>
      </c>
      <c r="J1025" s="20">
        <f>Indicateur[[#This Row],[% rep S1]]*Indicateur[[#This Row],[Taux segement 1]]*Indicateur[[#This Row],[Poids T]]*Indicateur[[#This Row],[Distance en KM]]</f>
        <v>5.1263063999999998</v>
      </c>
      <c r="K1025" s="20">
        <f>+Indicateur[[#This Row],[% rep S2]]*Indicateur[[#This Row],[Taux Segement 2]]*Indicateur[[#This Row],[Poids T]]*Indicateur[[#This Row],[Distance en KM]]</f>
        <v>5.0387319989999995</v>
      </c>
      <c r="L1025" s="20">
        <f>+Indicateur[[#This Row],[Bilan CO2 S2]]+Indicateur[[#This Row],[Bilan CO2 S1]]</f>
        <v>10.165038399</v>
      </c>
      <c r="M1025" s="21">
        <v>220</v>
      </c>
      <c r="N1025" s="5" t="s">
        <v>38</v>
      </c>
      <c r="O1025" s="2" t="s">
        <v>39</v>
      </c>
      <c r="P1025" s="2" t="s">
        <v>40</v>
      </c>
      <c r="Q1025" s="2" t="s">
        <v>10</v>
      </c>
      <c r="R1025" s="2" t="s">
        <v>11</v>
      </c>
      <c r="S1025" s="2">
        <v>12</v>
      </c>
      <c r="T1025" s="2" t="s">
        <v>12</v>
      </c>
      <c r="U1025" s="6">
        <v>711.98699999999997</v>
      </c>
      <c r="V1025" s="30">
        <f>(VLOOKUP(E1025,Table1[#All],4,FALSE)*VLOOKUP(E1025,Table1[[#All],[Type TRANSPORT]:[% répartition segment 1]],2,FALSE)+VLOOKUP(E1025,Tableau2[#All],4,FALSE)*VLOOKUP(E1025,Tableau2[[#All],[Type TRANSPORT]:[% répartition segment 2]],2,FALSE))*U1025*C1025/1000</f>
        <v>10.165038398999998</v>
      </c>
    </row>
    <row r="1026" spans="1:22" x14ac:dyDescent="0.3">
      <c r="A1026" s="2">
        <v>1510239</v>
      </c>
      <c r="B1026" s="12">
        <f>+VLOOKUP(Indicateur[[#This Row],[Numero OT]],[1]Raw_data!$D:$E,2,FALSE)</f>
        <v>44705</v>
      </c>
      <c r="C1026" s="2">
        <v>212</v>
      </c>
      <c r="D1026" s="2">
        <f t="shared" ref="D1026:D1089" si="16">+C1026/1000</f>
        <v>0.21199999999999999</v>
      </c>
      <c r="E1026" s="2" t="s">
        <v>6</v>
      </c>
      <c r="F1026" s="3">
        <f>+VLOOKUP(E1026,Table1[#All],4,FALSE)</f>
        <v>0.16</v>
      </c>
      <c r="G1026" s="3">
        <f>+VLOOKUP(E1026,Tableau2[#All],4,FALSE)</f>
        <v>6.7400000000000002E-2</v>
      </c>
      <c r="H1026" s="4">
        <f>VLOOKUP(E1026,Table1[[#All],[Type TRANSPORT]:[% répartition segment 1]],2,FALSE)</f>
        <v>0.3</v>
      </c>
      <c r="I1026" s="4">
        <f>VLOOKUP(E1026,Tableau2[[#All],[Type TRANSPORT]:[% répartition segment 2]],2,FALSE)</f>
        <v>0.7</v>
      </c>
      <c r="J1026" s="20">
        <f>Indicateur[[#This Row],[% rep S1]]*Indicateur[[#This Row],[Taux segement 1]]*Indicateur[[#This Row],[Poids T]]*Indicateur[[#This Row],[Distance en KM]]</f>
        <v>8.5215146879999999</v>
      </c>
      <c r="K1026" s="20">
        <f>+Indicateur[[#This Row],[% rep S2]]*Indicateur[[#This Row],[Taux Segement 2]]*Indicateur[[#This Row],[Poids T]]*Indicateur[[#This Row],[Distance en KM]]</f>
        <v>8.3759388120799994</v>
      </c>
      <c r="L1026" s="20">
        <f>+Indicateur[[#This Row],[Bilan CO2 S2]]+Indicateur[[#This Row],[Bilan CO2 S1]]</f>
        <v>16.897453500079997</v>
      </c>
      <c r="M1026" s="21">
        <v>210</v>
      </c>
      <c r="N1026" s="5" t="s">
        <v>214</v>
      </c>
      <c r="O1026" s="2" t="s">
        <v>11</v>
      </c>
      <c r="P1026" s="2" t="s">
        <v>215</v>
      </c>
      <c r="Q1026" s="2" t="s">
        <v>51</v>
      </c>
      <c r="R1026" s="2" t="s">
        <v>52</v>
      </c>
      <c r="S1026" s="2">
        <v>14</v>
      </c>
      <c r="T1026" s="2" t="s">
        <v>53</v>
      </c>
      <c r="U1026" s="6">
        <v>837.41300000000001</v>
      </c>
      <c r="V1026" s="30">
        <f>(VLOOKUP(E1026,Table1[#All],4,FALSE)*VLOOKUP(E1026,Table1[[#All],[Type TRANSPORT]:[% répartition segment 1]],2,FALSE)+VLOOKUP(E1026,Tableau2[#All],4,FALSE)*VLOOKUP(E1026,Tableau2[[#All],[Type TRANSPORT]:[% répartition segment 2]],2,FALSE))*U1026*C1026/1000</f>
        <v>16.897453500080001</v>
      </c>
    </row>
    <row r="1027" spans="1:22" x14ac:dyDescent="0.3">
      <c r="A1027" s="2">
        <v>1510238</v>
      </c>
      <c r="B1027" s="12">
        <f>+VLOOKUP(Indicateur[[#This Row],[Numero OT]],[1]Raw_data!$D:$E,2,FALSE)</f>
        <v>44705</v>
      </c>
      <c r="C1027" s="2">
        <v>212</v>
      </c>
      <c r="D1027" s="2">
        <f t="shared" si="16"/>
        <v>0.21199999999999999</v>
      </c>
      <c r="E1027" s="2" t="s">
        <v>6</v>
      </c>
      <c r="F1027" s="3">
        <f>+VLOOKUP(E1027,Table1[#All],4,FALSE)</f>
        <v>0.16</v>
      </c>
      <c r="G1027" s="3">
        <f>+VLOOKUP(E1027,Tableau2[#All],4,FALSE)</f>
        <v>6.7400000000000002E-2</v>
      </c>
      <c r="H1027" s="4">
        <f>VLOOKUP(E1027,Table1[[#All],[Type TRANSPORT]:[% répartition segment 1]],2,FALSE)</f>
        <v>0.3</v>
      </c>
      <c r="I1027" s="4">
        <f>VLOOKUP(E1027,Tableau2[[#All],[Type TRANSPORT]:[% répartition segment 2]],2,FALSE)</f>
        <v>0.7</v>
      </c>
      <c r="J1027" s="20">
        <f>Indicateur[[#This Row],[% rep S1]]*Indicateur[[#This Row],[Taux segement 1]]*Indicateur[[#This Row],[Poids T]]*Indicateur[[#This Row],[Distance en KM]]</f>
        <v>5.2487604479999996</v>
      </c>
      <c r="K1027" s="20">
        <f>+Indicateur[[#This Row],[% rep S2]]*Indicateur[[#This Row],[Taux Segement 2]]*Indicateur[[#This Row],[Poids T]]*Indicateur[[#This Row],[Distance en KM]]</f>
        <v>5.1590941236800001</v>
      </c>
      <c r="L1027" s="20">
        <f>+Indicateur[[#This Row],[Bilan CO2 S2]]+Indicateur[[#This Row],[Bilan CO2 S1]]</f>
        <v>10.40785457168</v>
      </c>
      <c r="M1027" s="21">
        <v>225</v>
      </c>
      <c r="N1027" s="5" t="s">
        <v>214</v>
      </c>
      <c r="O1027" s="2" t="s">
        <v>11</v>
      </c>
      <c r="P1027" s="2" t="s">
        <v>215</v>
      </c>
      <c r="Q1027" s="2" t="s">
        <v>153</v>
      </c>
      <c r="R1027" s="2" t="s">
        <v>154</v>
      </c>
      <c r="S1027" s="2">
        <v>15</v>
      </c>
      <c r="T1027" s="2" t="s">
        <v>155</v>
      </c>
      <c r="U1027" s="6">
        <v>515.798</v>
      </c>
      <c r="V1027" s="30">
        <f>(VLOOKUP(E1027,Table1[#All],4,FALSE)*VLOOKUP(E1027,Table1[[#All],[Type TRANSPORT]:[% répartition segment 1]],2,FALSE)+VLOOKUP(E1027,Tableau2[#All],4,FALSE)*VLOOKUP(E1027,Tableau2[[#All],[Type TRANSPORT]:[% répartition segment 2]],2,FALSE))*U1027*C1027/1000</f>
        <v>10.40785457168</v>
      </c>
    </row>
    <row r="1028" spans="1:22" x14ac:dyDescent="0.3">
      <c r="A1028" s="2">
        <v>1510236</v>
      </c>
      <c r="B1028" s="12">
        <f>+VLOOKUP(Indicateur[[#This Row],[Numero OT]],[1]Raw_data!$D:$E,2,FALSE)</f>
        <v>44705</v>
      </c>
      <c r="C1028" s="2">
        <v>212</v>
      </c>
      <c r="D1028" s="2">
        <f t="shared" si="16"/>
        <v>0.21199999999999999</v>
      </c>
      <c r="E1028" s="2" t="s">
        <v>6</v>
      </c>
      <c r="F1028" s="3">
        <f>+VLOOKUP(E1028,Table1[#All],4,FALSE)</f>
        <v>0.16</v>
      </c>
      <c r="G1028" s="3">
        <f>+VLOOKUP(E1028,Tableau2[#All],4,FALSE)</f>
        <v>6.7400000000000002E-2</v>
      </c>
      <c r="H1028" s="4">
        <f>VLOOKUP(E1028,Table1[[#All],[Type TRANSPORT]:[% répartition segment 1]],2,FALSE)</f>
        <v>0.3</v>
      </c>
      <c r="I1028" s="4">
        <f>VLOOKUP(E1028,Tableau2[[#All],[Type TRANSPORT]:[% répartition segment 2]],2,FALSE)</f>
        <v>0.7</v>
      </c>
      <c r="J1028" s="20">
        <f>Indicateur[[#This Row],[% rep S1]]*Indicateur[[#This Row],[Taux segement 1]]*Indicateur[[#This Row],[Poids T]]*Indicateur[[#This Row],[Distance en KM]]</f>
        <v>3.6645404159999995</v>
      </c>
      <c r="K1028" s="20">
        <f>+Indicateur[[#This Row],[% rep S2]]*Indicateur[[#This Row],[Taux Segement 2]]*Indicateur[[#This Row],[Poids T]]*Indicateur[[#This Row],[Distance en KM]]</f>
        <v>3.6019378505599997</v>
      </c>
      <c r="L1028" s="20">
        <f>+Indicateur[[#This Row],[Bilan CO2 S2]]+Indicateur[[#This Row],[Bilan CO2 S1]]</f>
        <v>7.2664782665599992</v>
      </c>
      <c r="M1028" s="21">
        <v>250</v>
      </c>
      <c r="N1028" s="5" t="s">
        <v>214</v>
      </c>
      <c r="O1028" s="2" t="s">
        <v>11</v>
      </c>
      <c r="P1028" s="2" t="s">
        <v>215</v>
      </c>
      <c r="Q1028" s="2" t="s">
        <v>389</v>
      </c>
      <c r="R1028" s="2" t="s">
        <v>67</v>
      </c>
      <c r="S1028" s="2">
        <v>12</v>
      </c>
      <c r="T1028" s="2" t="s">
        <v>390</v>
      </c>
      <c r="U1028" s="6">
        <v>360.11599999999999</v>
      </c>
      <c r="V1028" s="30">
        <f>(VLOOKUP(E1028,Table1[#All],4,FALSE)*VLOOKUP(E1028,Table1[[#All],[Type TRANSPORT]:[% répartition segment 1]],2,FALSE)+VLOOKUP(E1028,Tableau2[#All],4,FALSE)*VLOOKUP(E1028,Tableau2[[#All],[Type TRANSPORT]:[% répartition segment 2]],2,FALSE))*U1028*C1028/1000</f>
        <v>7.2664782665599992</v>
      </c>
    </row>
    <row r="1029" spans="1:22" x14ac:dyDescent="0.3">
      <c r="A1029" s="2">
        <v>1510004</v>
      </c>
      <c r="B1029" s="12">
        <f>+VLOOKUP(Indicateur[[#This Row],[Numero OT]],[1]Raw_data!$D:$E,2,FALSE)</f>
        <v>44706</v>
      </c>
      <c r="C1029" s="2">
        <v>150</v>
      </c>
      <c r="D1029" s="2">
        <f t="shared" si="16"/>
        <v>0.15</v>
      </c>
      <c r="E1029" s="2" t="s">
        <v>19</v>
      </c>
      <c r="F1029" s="3">
        <f>+VLOOKUP(E1029,Table1[#All],4,FALSE)</f>
        <v>0.16</v>
      </c>
      <c r="G1029" s="3">
        <f>+VLOOKUP(E1029,Tableau2[#All],4,FALSE)</f>
        <v>6.7400000000000002E-2</v>
      </c>
      <c r="H1029" s="4">
        <f>VLOOKUP(E1029,Table1[[#All],[Type TRANSPORT]:[% répartition segment 1]],2,FALSE)</f>
        <v>0.3</v>
      </c>
      <c r="I1029" s="4">
        <f>VLOOKUP(E1029,Tableau2[[#All],[Type TRANSPORT]:[% répartition segment 2]],2,FALSE)</f>
        <v>0.7</v>
      </c>
      <c r="J1029" s="20">
        <f>Indicateur[[#This Row],[% rep S1]]*Indicateur[[#This Row],[Taux segement 1]]*Indicateur[[#This Row],[Poids T]]*Indicateur[[#This Row],[Distance en KM]]</f>
        <v>2.0026439999999996</v>
      </c>
      <c r="K1029" s="20">
        <f>+Indicateur[[#This Row],[% rep S2]]*Indicateur[[#This Row],[Taux Segement 2]]*Indicateur[[#This Row],[Poids T]]*Indicateur[[#This Row],[Distance en KM]]</f>
        <v>1.9684321649999998</v>
      </c>
      <c r="L1029" s="20">
        <f>+Indicateur[[#This Row],[Bilan CO2 S2]]+Indicateur[[#This Row],[Bilan CO2 S1]]</f>
        <v>3.9710761649999995</v>
      </c>
      <c r="M1029" s="21">
        <v>158</v>
      </c>
      <c r="N1029" s="5" t="s">
        <v>23</v>
      </c>
      <c r="O1029" s="2" t="s">
        <v>24</v>
      </c>
      <c r="P1029" s="2" t="s">
        <v>25</v>
      </c>
      <c r="Q1029" s="2" t="s">
        <v>10</v>
      </c>
      <c r="R1029" s="2" t="s">
        <v>11</v>
      </c>
      <c r="S1029" s="2">
        <v>12</v>
      </c>
      <c r="T1029" s="2" t="s">
        <v>12</v>
      </c>
      <c r="U1029" s="6">
        <v>278.14499999999998</v>
      </c>
      <c r="V1029" s="30">
        <f>(VLOOKUP(E1029,Table1[#All],4,FALSE)*VLOOKUP(E1029,Table1[[#All],[Type TRANSPORT]:[% répartition segment 1]],2,FALSE)+VLOOKUP(E1029,Tableau2[#All],4,FALSE)*VLOOKUP(E1029,Tableau2[[#All],[Type TRANSPORT]:[% répartition segment 2]],2,FALSE))*U1029*C1029/1000</f>
        <v>3.9710761649999995</v>
      </c>
    </row>
    <row r="1030" spans="1:22" x14ac:dyDescent="0.3">
      <c r="A1030" s="2">
        <v>1510206</v>
      </c>
      <c r="B1030" s="12">
        <f>+VLOOKUP(Indicateur[[#This Row],[Numero OT]],[1]Raw_data!$D:$E,2,FALSE)</f>
        <v>44706</v>
      </c>
      <c r="C1030" s="2">
        <v>150</v>
      </c>
      <c r="D1030" s="2">
        <f t="shared" si="16"/>
        <v>0.15</v>
      </c>
      <c r="E1030" s="2" t="s">
        <v>6</v>
      </c>
      <c r="F1030" s="3">
        <f>+VLOOKUP(E1030,Table1[#All],4,FALSE)</f>
        <v>0.16</v>
      </c>
      <c r="G1030" s="3">
        <f>+VLOOKUP(E1030,Tableau2[#All],4,FALSE)</f>
        <v>6.7400000000000002E-2</v>
      </c>
      <c r="H1030" s="4">
        <f>VLOOKUP(E1030,Table1[[#All],[Type TRANSPORT]:[% répartition segment 1]],2,FALSE)</f>
        <v>0.3</v>
      </c>
      <c r="I1030" s="4">
        <f>VLOOKUP(E1030,Tableau2[[#All],[Type TRANSPORT]:[% répartition segment 2]],2,FALSE)</f>
        <v>0.7</v>
      </c>
      <c r="J1030" s="20">
        <f>Indicateur[[#This Row],[% rep S1]]*Indicateur[[#This Row],[Taux segement 1]]*Indicateur[[#This Row],[Poids T]]*Indicateur[[#This Row],[Distance en KM]]</f>
        <v>3.8989871999999997</v>
      </c>
      <c r="K1030" s="20">
        <f>+Indicateur[[#This Row],[% rep S2]]*Indicateur[[#This Row],[Taux Segement 2]]*Indicateur[[#This Row],[Poids T]]*Indicateur[[#This Row],[Distance en KM]]</f>
        <v>3.8323795019999998</v>
      </c>
      <c r="L1030" s="20">
        <f>+Indicateur[[#This Row],[Bilan CO2 S2]]+Indicateur[[#This Row],[Bilan CO2 S1]]</f>
        <v>7.731366701999999</v>
      </c>
      <c r="M1030" s="21">
        <v>156</v>
      </c>
      <c r="N1030" s="5" t="s">
        <v>35</v>
      </c>
      <c r="O1030" s="2" t="s">
        <v>36</v>
      </c>
      <c r="P1030" s="2" t="s">
        <v>37</v>
      </c>
      <c r="Q1030" s="2" t="s">
        <v>10</v>
      </c>
      <c r="R1030" s="2" t="s">
        <v>11</v>
      </c>
      <c r="S1030" s="2">
        <v>12</v>
      </c>
      <c r="T1030" s="2" t="s">
        <v>12</v>
      </c>
      <c r="U1030" s="6">
        <v>541.52599999999995</v>
      </c>
      <c r="V1030" s="30">
        <f>(VLOOKUP(E1030,Table1[#All],4,FALSE)*VLOOKUP(E1030,Table1[[#All],[Type TRANSPORT]:[% répartition segment 1]],2,FALSE)+VLOOKUP(E1030,Tableau2[#All],4,FALSE)*VLOOKUP(E1030,Tableau2[[#All],[Type TRANSPORT]:[% répartition segment 2]],2,FALSE))*U1030*C1030/1000</f>
        <v>7.731366701999999</v>
      </c>
    </row>
    <row r="1031" spans="1:22" x14ac:dyDescent="0.3">
      <c r="A1031" s="2">
        <v>1510093</v>
      </c>
      <c r="B1031" s="12">
        <f>+VLOOKUP(Indicateur[[#This Row],[Numero OT]],[1]Raw_data!$D:$E,2,FALSE)</f>
        <v>44706</v>
      </c>
      <c r="C1031" s="2">
        <v>300</v>
      </c>
      <c r="D1031" s="2">
        <f t="shared" si="16"/>
        <v>0.3</v>
      </c>
      <c r="E1031" s="2" t="s">
        <v>19</v>
      </c>
      <c r="F1031" s="3">
        <f>+VLOOKUP(E1031,Table1[#All],4,FALSE)</f>
        <v>0.16</v>
      </c>
      <c r="G1031" s="3">
        <f>+VLOOKUP(E1031,Tableau2[#All],4,FALSE)</f>
        <v>6.7400000000000002E-2</v>
      </c>
      <c r="H1031" s="4">
        <f>VLOOKUP(E1031,Table1[[#All],[Type TRANSPORT]:[% répartition segment 1]],2,FALSE)</f>
        <v>0.3</v>
      </c>
      <c r="I1031" s="4">
        <f>VLOOKUP(E1031,Tableau2[[#All],[Type TRANSPORT]:[% répartition segment 2]],2,FALSE)</f>
        <v>0.7</v>
      </c>
      <c r="J1031" s="20">
        <f>Indicateur[[#This Row],[% rep S1]]*Indicateur[[#This Row],[Taux segement 1]]*Indicateur[[#This Row],[Poids T]]*Indicateur[[#This Row],[Distance en KM]]</f>
        <v>3.8354832000000001</v>
      </c>
      <c r="K1031" s="20">
        <f>+Indicateur[[#This Row],[% rep S2]]*Indicateur[[#This Row],[Taux Segement 2]]*Indicateur[[#This Row],[Poids T]]*Indicateur[[#This Row],[Distance en KM]]</f>
        <v>3.769960362</v>
      </c>
      <c r="L1031" s="20">
        <f>+Indicateur[[#This Row],[Bilan CO2 S2]]+Indicateur[[#This Row],[Bilan CO2 S1]]</f>
        <v>7.6054435619999996</v>
      </c>
      <c r="M1031" s="21">
        <v>260</v>
      </c>
      <c r="N1031" s="5" t="s">
        <v>78</v>
      </c>
      <c r="O1031" s="2" t="s">
        <v>27</v>
      </c>
      <c r="P1031" s="2" t="s">
        <v>79</v>
      </c>
      <c r="Q1031" s="2" t="s">
        <v>10</v>
      </c>
      <c r="R1031" s="2" t="s">
        <v>11</v>
      </c>
      <c r="S1031" s="2">
        <v>12</v>
      </c>
      <c r="T1031" s="2" t="s">
        <v>12</v>
      </c>
      <c r="U1031" s="6">
        <v>266.35300000000001</v>
      </c>
      <c r="V1031" s="30">
        <f>(VLOOKUP(E1031,Table1[#All],4,FALSE)*VLOOKUP(E1031,Table1[[#All],[Type TRANSPORT]:[% répartition segment 1]],2,FALSE)+VLOOKUP(E1031,Tableau2[#All],4,FALSE)*VLOOKUP(E1031,Tableau2[[#All],[Type TRANSPORT]:[% répartition segment 2]],2,FALSE))*U1031*C1031/1000</f>
        <v>7.6054435620000005</v>
      </c>
    </row>
    <row r="1032" spans="1:22" x14ac:dyDescent="0.3">
      <c r="A1032" s="2">
        <v>1511084</v>
      </c>
      <c r="B1032" s="12">
        <f>+VLOOKUP(Indicateur[[#This Row],[Numero OT]],[1]Raw_data!$D:$E,2,FALSE)</f>
        <v>44706</v>
      </c>
      <c r="C1032" s="2">
        <v>189</v>
      </c>
      <c r="D1032" s="2">
        <f t="shared" si="16"/>
        <v>0.189</v>
      </c>
      <c r="E1032" s="2" t="s">
        <v>6</v>
      </c>
      <c r="F1032" s="3">
        <f>+VLOOKUP(E1032,Table1[#All],4,FALSE)</f>
        <v>0.16</v>
      </c>
      <c r="G1032" s="3">
        <f>+VLOOKUP(E1032,Tableau2[#All],4,FALSE)</f>
        <v>6.7400000000000002E-2</v>
      </c>
      <c r="H1032" s="4">
        <f>VLOOKUP(E1032,Table1[[#All],[Type TRANSPORT]:[% répartition segment 1]],2,FALSE)</f>
        <v>0.3</v>
      </c>
      <c r="I1032" s="4">
        <f>VLOOKUP(E1032,Tableau2[[#All],[Type TRANSPORT]:[% répartition segment 2]],2,FALSE)</f>
        <v>0.7</v>
      </c>
      <c r="J1032" s="20">
        <f>Indicateur[[#This Row],[% rep S1]]*Indicateur[[#This Row],[Taux segement 1]]*Indicateur[[#This Row],[Poids T]]*Indicateur[[#This Row],[Distance en KM]]</f>
        <v>2.2732526879999999</v>
      </c>
      <c r="K1032" s="20">
        <f>+Indicateur[[#This Row],[% rep S2]]*Indicateur[[#This Row],[Taux Segement 2]]*Indicateur[[#This Row],[Poids T]]*Indicateur[[#This Row],[Distance en KM]]</f>
        <v>2.23441795458</v>
      </c>
      <c r="L1032" s="20">
        <f>+Indicateur[[#This Row],[Bilan CO2 S2]]+Indicateur[[#This Row],[Bilan CO2 S1]]</f>
        <v>4.5076706425799999</v>
      </c>
      <c r="M1032" s="21">
        <v>100</v>
      </c>
      <c r="N1032" s="5" t="s">
        <v>214</v>
      </c>
      <c r="O1032" s="2" t="s">
        <v>11</v>
      </c>
      <c r="P1032" s="2" t="s">
        <v>215</v>
      </c>
      <c r="Q1032" s="2" t="s">
        <v>234</v>
      </c>
      <c r="R1032" s="2" t="s">
        <v>114</v>
      </c>
      <c r="S1032" s="2">
        <v>14</v>
      </c>
      <c r="T1032" s="2" t="s">
        <v>235</v>
      </c>
      <c r="U1032" s="6">
        <v>250.57900000000001</v>
      </c>
      <c r="V1032" s="30">
        <f>(VLOOKUP(E1032,Table1[#All],4,FALSE)*VLOOKUP(E1032,Table1[[#All],[Type TRANSPORT]:[% répartition segment 1]],2,FALSE)+VLOOKUP(E1032,Tableau2[#All],4,FALSE)*VLOOKUP(E1032,Tableau2[[#All],[Type TRANSPORT]:[% répartition segment 2]],2,FALSE))*U1032*C1032/1000</f>
        <v>4.5076706425799999</v>
      </c>
    </row>
    <row r="1033" spans="1:22" x14ac:dyDescent="0.3">
      <c r="A1033" s="2">
        <v>1511085</v>
      </c>
      <c r="B1033" s="12">
        <f>+VLOOKUP(Indicateur[[#This Row],[Numero OT]],[1]Raw_data!$D:$E,2,FALSE)</f>
        <v>44706</v>
      </c>
      <c r="C1033" s="2">
        <v>99</v>
      </c>
      <c r="D1033" s="2">
        <f t="shared" si="16"/>
        <v>9.9000000000000005E-2</v>
      </c>
      <c r="E1033" s="2" t="s">
        <v>6</v>
      </c>
      <c r="F1033" s="3">
        <f>+VLOOKUP(E1033,Table1[#All],4,FALSE)</f>
        <v>0.16</v>
      </c>
      <c r="G1033" s="3">
        <f>+VLOOKUP(E1033,Tableau2[#All],4,FALSE)</f>
        <v>6.7400000000000002E-2</v>
      </c>
      <c r="H1033" s="4">
        <f>VLOOKUP(E1033,Table1[[#All],[Type TRANSPORT]:[% répartition segment 1]],2,FALSE)</f>
        <v>0.3</v>
      </c>
      <c r="I1033" s="4">
        <f>VLOOKUP(E1033,Tableau2[[#All],[Type TRANSPORT]:[% répartition segment 2]],2,FALSE)</f>
        <v>0.7</v>
      </c>
      <c r="J1033" s="20">
        <f>Indicateur[[#This Row],[% rep S1]]*Indicateur[[#This Row],[Taux segement 1]]*Indicateur[[#This Row],[Poids T]]*Indicateur[[#This Row],[Distance en KM]]</f>
        <v>3.5185946400000003</v>
      </c>
      <c r="K1033" s="20">
        <f>+Indicateur[[#This Row],[% rep S2]]*Indicateur[[#This Row],[Taux Segement 2]]*Indicateur[[#This Row],[Poids T]]*Indicateur[[#This Row],[Distance en KM]]</f>
        <v>3.4584853149000003</v>
      </c>
      <c r="L1033" s="20">
        <f>+Indicateur[[#This Row],[Bilan CO2 S2]]+Indicateur[[#This Row],[Bilan CO2 S1]]</f>
        <v>6.9770799549000007</v>
      </c>
      <c r="M1033" s="21">
        <v>159</v>
      </c>
      <c r="N1033" s="5" t="s">
        <v>214</v>
      </c>
      <c r="O1033" s="2" t="s">
        <v>11</v>
      </c>
      <c r="P1033" s="2" t="s">
        <v>215</v>
      </c>
      <c r="Q1033" s="2" t="s">
        <v>216</v>
      </c>
      <c r="R1033" s="2" t="s">
        <v>8</v>
      </c>
      <c r="S1033" s="2">
        <v>14</v>
      </c>
      <c r="T1033" s="2" t="s">
        <v>217</v>
      </c>
      <c r="U1033" s="6">
        <v>740.44500000000005</v>
      </c>
      <c r="V1033" s="30">
        <f>(VLOOKUP(E1033,Table1[#All],4,FALSE)*VLOOKUP(E1033,Table1[[#All],[Type TRANSPORT]:[% répartition segment 1]],2,FALSE)+VLOOKUP(E1033,Tableau2[#All],4,FALSE)*VLOOKUP(E1033,Tableau2[[#All],[Type TRANSPORT]:[% répartition segment 2]],2,FALSE))*U1033*C1033/1000</f>
        <v>6.9770799549000015</v>
      </c>
    </row>
    <row r="1034" spans="1:22" x14ac:dyDescent="0.3">
      <c r="A1034" s="2">
        <v>1510764</v>
      </c>
      <c r="B1034" s="12">
        <f>+VLOOKUP(Indicateur[[#This Row],[Numero OT]],[1]Raw_data!$D:$E,2,FALSE)</f>
        <v>44708</v>
      </c>
      <c r="C1034" s="2">
        <v>150</v>
      </c>
      <c r="D1034" s="2">
        <f t="shared" si="16"/>
        <v>0.15</v>
      </c>
      <c r="E1034" s="2" t="s">
        <v>6</v>
      </c>
      <c r="F1034" s="3">
        <f>+VLOOKUP(E1034,Table1[#All],4,FALSE)</f>
        <v>0.16</v>
      </c>
      <c r="G1034" s="3">
        <f>+VLOOKUP(E1034,Tableau2[#All],4,FALSE)</f>
        <v>6.7400000000000002E-2</v>
      </c>
      <c r="H1034" s="4">
        <f>VLOOKUP(E1034,Table1[[#All],[Type TRANSPORT]:[% répartition segment 1]],2,FALSE)</f>
        <v>0.3</v>
      </c>
      <c r="I1034" s="4">
        <f>VLOOKUP(E1034,Tableau2[[#All],[Type TRANSPORT]:[% répartition segment 2]],2,FALSE)</f>
        <v>0.7</v>
      </c>
      <c r="J1034" s="20">
        <f>Indicateur[[#This Row],[% rep S1]]*Indicateur[[#This Row],[Taux segement 1]]*Indicateur[[#This Row],[Poids T]]*Indicateur[[#This Row],[Distance en KM]]</f>
        <v>1.2471839999999998</v>
      </c>
      <c r="K1034" s="20">
        <f>+Indicateur[[#This Row],[% rep S2]]*Indicateur[[#This Row],[Taux Segement 2]]*Indicateur[[#This Row],[Poids T]]*Indicateur[[#This Row],[Distance en KM]]</f>
        <v>1.2258779399999999</v>
      </c>
      <c r="L1034" s="20">
        <f>+Indicateur[[#This Row],[Bilan CO2 S2]]+Indicateur[[#This Row],[Bilan CO2 S1]]</f>
        <v>2.47306194</v>
      </c>
      <c r="M1034" s="21">
        <v>200</v>
      </c>
      <c r="N1034" s="5" t="s">
        <v>182</v>
      </c>
      <c r="O1034" s="2" t="s">
        <v>183</v>
      </c>
      <c r="P1034" s="2" t="s">
        <v>184</v>
      </c>
      <c r="Q1034" s="2" t="s">
        <v>10</v>
      </c>
      <c r="R1034" s="2" t="s">
        <v>11</v>
      </c>
      <c r="S1034" s="2">
        <v>12</v>
      </c>
      <c r="T1034" s="2" t="s">
        <v>12</v>
      </c>
      <c r="U1034" s="6">
        <v>173.22</v>
      </c>
      <c r="V1034" s="30">
        <f>(VLOOKUP(E1034,Table1[#All],4,FALSE)*VLOOKUP(E1034,Table1[[#All],[Type TRANSPORT]:[% répartition segment 1]],2,FALSE)+VLOOKUP(E1034,Tableau2[#All],4,FALSE)*VLOOKUP(E1034,Tableau2[[#All],[Type TRANSPORT]:[% répartition segment 2]],2,FALSE))*U1034*C1034/1000</f>
        <v>2.47306194</v>
      </c>
    </row>
    <row r="1035" spans="1:22" x14ac:dyDescent="0.3">
      <c r="A1035" s="2">
        <v>1510780</v>
      </c>
      <c r="B1035" s="12">
        <f>+VLOOKUP(Indicateur[[#This Row],[Numero OT]],[1]Raw_data!$D:$E,2,FALSE)</f>
        <v>44708</v>
      </c>
      <c r="C1035" s="2">
        <v>1000</v>
      </c>
      <c r="D1035" s="2">
        <f t="shared" si="16"/>
        <v>1</v>
      </c>
      <c r="E1035" s="2" t="s">
        <v>6</v>
      </c>
      <c r="F1035" s="3">
        <f>+VLOOKUP(E1035,Table1[#All],4,FALSE)</f>
        <v>0.16</v>
      </c>
      <c r="G1035" s="3">
        <f>+VLOOKUP(E1035,Tableau2[#All],4,FALSE)</f>
        <v>6.7400000000000002E-2</v>
      </c>
      <c r="H1035" s="4">
        <f>VLOOKUP(E1035,Table1[[#All],[Type TRANSPORT]:[% répartition segment 1]],2,FALSE)</f>
        <v>0.3</v>
      </c>
      <c r="I1035" s="4">
        <f>VLOOKUP(E1035,Tableau2[[#All],[Type TRANSPORT]:[% répartition segment 2]],2,FALSE)</f>
        <v>0.7</v>
      </c>
      <c r="J1035" s="20">
        <f>Indicateur[[#This Row],[% rep S1]]*Indicateur[[#This Row],[Taux segement 1]]*Indicateur[[#This Row],[Poids T]]*Indicateur[[#This Row],[Distance en KM]]</f>
        <v>12.386064000000001</v>
      </c>
      <c r="K1035" s="20">
        <f>+Indicateur[[#This Row],[% rep S2]]*Indicateur[[#This Row],[Taux Segement 2]]*Indicateur[[#This Row],[Poids T]]*Indicateur[[#This Row],[Distance en KM]]</f>
        <v>12.17446874</v>
      </c>
      <c r="L1035" s="20">
        <f>+Indicateur[[#This Row],[Bilan CO2 S2]]+Indicateur[[#This Row],[Bilan CO2 S1]]</f>
        <v>24.560532739999999</v>
      </c>
      <c r="M1035" s="21">
        <v>300</v>
      </c>
      <c r="N1035" s="5" t="s">
        <v>191</v>
      </c>
      <c r="O1035" s="2" t="s">
        <v>192</v>
      </c>
      <c r="P1035" s="2" t="s">
        <v>193</v>
      </c>
      <c r="Q1035" s="2" t="s">
        <v>10</v>
      </c>
      <c r="R1035" s="2" t="s">
        <v>11</v>
      </c>
      <c r="S1035" s="2">
        <v>12</v>
      </c>
      <c r="T1035" s="2" t="s">
        <v>12</v>
      </c>
      <c r="U1035" s="6">
        <v>258.04300000000001</v>
      </c>
      <c r="V1035" s="30">
        <f>(VLOOKUP(E1035,Table1[#All],4,FALSE)*VLOOKUP(E1035,Table1[[#All],[Type TRANSPORT]:[% répartition segment 1]],2,FALSE)+VLOOKUP(E1035,Tableau2[#All],4,FALSE)*VLOOKUP(E1035,Tableau2[[#All],[Type TRANSPORT]:[% répartition segment 2]],2,FALSE))*U1035*C1035/1000</f>
        <v>24.560532739999999</v>
      </c>
    </row>
    <row r="1036" spans="1:22" x14ac:dyDescent="0.3">
      <c r="A1036" s="2">
        <v>1511363</v>
      </c>
      <c r="B1036" s="12">
        <f>+VLOOKUP(Indicateur[[#This Row],[Numero OT]],[1]Raw_data!$D:$E,2,FALSE)</f>
        <v>44708</v>
      </c>
      <c r="C1036" s="2">
        <v>106</v>
      </c>
      <c r="D1036" s="2">
        <f t="shared" si="16"/>
        <v>0.106</v>
      </c>
      <c r="E1036" s="2" t="s">
        <v>6</v>
      </c>
      <c r="F1036" s="3">
        <f>+VLOOKUP(E1036,Table1[#All],4,FALSE)</f>
        <v>0.16</v>
      </c>
      <c r="G1036" s="3">
        <f>+VLOOKUP(E1036,Tableau2[#All],4,FALSE)</f>
        <v>6.7400000000000002E-2</v>
      </c>
      <c r="H1036" s="4">
        <f>VLOOKUP(E1036,Table1[[#All],[Type TRANSPORT]:[% répartition segment 1]],2,FALSE)</f>
        <v>0.3</v>
      </c>
      <c r="I1036" s="4">
        <f>VLOOKUP(E1036,Tableau2[[#All],[Type TRANSPORT]:[% répartition segment 2]],2,FALSE)</f>
        <v>0.7</v>
      </c>
      <c r="J1036" s="20">
        <f>Indicateur[[#This Row],[% rep S1]]*Indicateur[[#This Row],[Taux segement 1]]*Indicateur[[#This Row],[Poids T]]*Indicateur[[#This Row],[Distance en KM]]</f>
        <v>0.88401964799999999</v>
      </c>
      <c r="K1036" s="20">
        <f>+Indicateur[[#This Row],[% rep S2]]*Indicateur[[#This Row],[Taux Segement 2]]*Indicateur[[#This Row],[Poids T]]*Indicateur[[#This Row],[Distance en KM]]</f>
        <v>0.86891764567999996</v>
      </c>
      <c r="L1036" s="20">
        <f>+Indicateur[[#This Row],[Bilan CO2 S2]]+Indicateur[[#This Row],[Bilan CO2 S1]]</f>
        <v>1.7529372936800001</v>
      </c>
      <c r="M1036" s="21">
        <v>108</v>
      </c>
      <c r="N1036" s="5" t="s">
        <v>214</v>
      </c>
      <c r="O1036" s="2" t="s">
        <v>11</v>
      </c>
      <c r="P1036" s="2" t="s">
        <v>215</v>
      </c>
      <c r="Q1036" s="2" t="s">
        <v>331</v>
      </c>
      <c r="R1036" s="2" t="s">
        <v>183</v>
      </c>
      <c r="S1036" s="2">
        <v>13</v>
      </c>
      <c r="T1036" s="2" t="s">
        <v>332</v>
      </c>
      <c r="U1036" s="6">
        <v>173.74600000000001</v>
      </c>
      <c r="V1036" s="30">
        <f>(VLOOKUP(E1036,Table1[#All],4,FALSE)*VLOOKUP(E1036,Table1[[#All],[Type TRANSPORT]:[% répartition segment 1]],2,FALSE)+VLOOKUP(E1036,Tableau2[#All],4,FALSE)*VLOOKUP(E1036,Tableau2[[#All],[Type TRANSPORT]:[% répartition segment 2]],2,FALSE))*U1036*C1036/1000</f>
        <v>1.7529372936800001</v>
      </c>
    </row>
    <row r="1037" spans="1:22" x14ac:dyDescent="0.3">
      <c r="A1037" s="2">
        <v>1511362</v>
      </c>
      <c r="B1037" s="12">
        <f>+VLOOKUP(Indicateur[[#This Row],[Numero OT]],[1]Raw_data!$D:$E,2,FALSE)</f>
        <v>44708</v>
      </c>
      <c r="C1037" s="2">
        <v>106</v>
      </c>
      <c r="D1037" s="2">
        <f t="shared" si="16"/>
        <v>0.106</v>
      </c>
      <c r="E1037" s="2" t="s">
        <v>6</v>
      </c>
      <c r="F1037" s="3">
        <f>+VLOOKUP(E1037,Table1[#All],4,FALSE)</f>
        <v>0.16</v>
      </c>
      <c r="G1037" s="3">
        <f>+VLOOKUP(E1037,Tableau2[#All],4,FALSE)</f>
        <v>6.7400000000000002E-2</v>
      </c>
      <c r="H1037" s="4">
        <f>VLOOKUP(E1037,Table1[[#All],[Type TRANSPORT]:[% répartition segment 1]],2,FALSE)</f>
        <v>0.3</v>
      </c>
      <c r="I1037" s="4">
        <f>VLOOKUP(E1037,Tableau2[[#All],[Type TRANSPORT]:[% répartition segment 2]],2,FALSE)</f>
        <v>0.7</v>
      </c>
      <c r="J1037" s="20">
        <f>Indicateur[[#This Row],[% rep S1]]*Indicateur[[#This Row],[Taux segement 1]]*Indicateur[[#This Row],[Poids T]]*Indicateur[[#This Row],[Distance en KM]]</f>
        <v>2.7425032319999998</v>
      </c>
      <c r="K1037" s="20">
        <f>+Indicateur[[#This Row],[% rep S2]]*Indicateur[[#This Row],[Taux Segement 2]]*Indicateur[[#This Row],[Poids T]]*Indicateur[[#This Row],[Distance en KM]]</f>
        <v>2.69565213512</v>
      </c>
      <c r="L1037" s="20">
        <f>+Indicateur[[#This Row],[Bilan CO2 S2]]+Indicateur[[#This Row],[Bilan CO2 S1]]</f>
        <v>5.4381553671200002</v>
      </c>
      <c r="M1037" s="21">
        <v>133</v>
      </c>
      <c r="N1037" s="5" t="s">
        <v>214</v>
      </c>
      <c r="O1037" s="2" t="s">
        <v>11</v>
      </c>
      <c r="P1037" s="2" t="s">
        <v>215</v>
      </c>
      <c r="Q1037" s="2" t="s">
        <v>326</v>
      </c>
      <c r="R1037" s="2" t="s">
        <v>180</v>
      </c>
      <c r="S1037" s="2">
        <v>15</v>
      </c>
      <c r="T1037" s="2" t="s">
        <v>327</v>
      </c>
      <c r="U1037" s="6">
        <v>539.01400000000001</v>
      </c>
      <c r="V1037" s="30">
        <f>(VLOOKUP(E1037,Table1[#All],4,FALSE)*VLOOKUP(E1037,Table1[[#All],[Type TRANSPORT]:[% répartition segment 1]],2,FALSE)+VLOOKUP(E1037,Tableau2[#All],4,FALSE)*VLOOKUP(E1037,Tableau2[[#All],[Type TRANSPORT]:[% répartition segment 2]],2,FALSE))*U1037*C1037/1000</f>
        <v>5.4381553671200011</v>
      </c>
    </row>
    <row r="1038" spans="1:22" x14ac:dyDescent="0.3">
      <c r="A1038" s="2">
        <v>1511358</v>
      </c>
      <c r="B1038" s="12">
        <f>+VLOOKUP(Indicateur[[#This Row],[Numero OT]],[1]Raw_data!$D:$E,2,FALSE)</f>
        <v>44708</v>
      </c>
      <c r="C1038" s="2">
        <v>378</v>
      </c>
      <c r="D1038" s="2">
        <f t="shared" si="16"/>
        <v>0.378</v>
      </c>
      <c r="E1038" s="2" t="s">
        <v>6</v>
      </c>
      <c r="F1038" s="3">
        <f>+VLOOKUP(E1038,Table1[#All],4,FALSE)</f>
        <v>0.16</v>
      </c>
      <c r="G1038" s="3">
        <f>+VLOOKUP(E1038,Tableau2[#All],4,FALSE)</f>
        <v>6.7400000000000002E-2</v>
      </c>
      <c r="H1038" s="4">
        <f>VLOOKUP(E1038,Table1[[#All],[Type TRANSPORT]:[% répartition segment 1]],2,FALSE)</f>
        <v>0.3</v>
      </c>
      <c r="I1038" s="4">
        <f>VLOOKUP(E1038,Tableau2[[#All],[Type TRANSPORT]:[% répartition segment 2]],2,FALSE)</f>
        <v>0.7</v>
      </c>
      <c r="J1038" s="20">
        <f>Indicateur[[#This Row],[% rep S1]]*Indicateur[[#This Row],[Taux segement 1]]*Indicateur[[#This Row],[Poids T]]*Indicateur[[#This Row],[Distance en KM]]</f>
        <v>3.4216499520000001</v>
      </c>
      <c r="K1038" s="20">
        <f>+Indicateur[[#This Row],[% rep S2]]*Indicateur[[#This Row],[Taux Segement 2]]*Indicateur[[#This Row],[Poids T]]*Indicateur[[#This Row],[Distance en KM]]</f>
        <v>3.3631967653199997</v>
      </c>
      <c r="L1038" s="20">
        <f>+Indicateur[[#This Row],[Bilan CO2 S2]]+Indicateur[[#This Row],[Bilan CO2 S1]]</f>
        <v>6.7848467173199998</v>
      </c>
      <c r="M1038" s="21">
        <v>200</v>
      </c>
      <c r="N1038" s="5" t="s">
        <v>214</v>
      </c>
      <c r="O1038" s="2" t="s">
        <v>11</v>
      </c>
      <c r="P1038" s="2" t="s">
        <v>215</v>
      </c>
      <c r="Q1038" s="2" t="s">
        <v>346</v>
      </c>
      <c r="R1038" s="2" t="s">
        <v>186</v>
      </c>
      <c r="S1038" s="2">
        <v>11</v>
      </c>
      <c r="T1038" s="2" t="s">
        <v>347</v>
      </c>
      <c r="U1038" s="6">
        <v>188.583</v>
      </c>
      <c r="V1038" s="30">
        <f>(VLOOKUP(E1038,Table1[#All],4,FALSE)*VLOOKUP(E1038,Table1[[#All],[Type TRANSPORT]:[% répartition segment 1]],2,FALSE)+VLOOKUP(E1038,Tableau2[#All],4,FALSE)*VLOOKUP(E1038,Tableau2[[#All],[Type TRANSPORT]:[% répartition segment 2]],2,FALSE))*U1038*C1038/1000</f>
        <v>6.7848467173199998</v>
      </c>
    </row>
    <row r="1039" spans="1:22" x14ac:dyDescent="0.3">
      <c r="A1039" s="2">
        <v>1511360</v>
      </c>
      <c r="B1039" s="12">
        <f>+VLOOKUP(Indicateur[[#This Row],[Numero OT]],[1]Raw_data!$D:$E,2,FALSE)</f>
        <v>44708</v>
      </c>
      <c r="C1039" s="2">
        <v>212</v>
      </c>
      <c r="D1039" s="2">
        <f t="shared" si="16"/>
        <v>0.21199999999999999</v>
      </c>
      <c r="E1039" s="2" t="s">
        <v>6</v>
      </c>
      <c r="F1039" s="3">
        <f>+VLOOKUP(E1039,Table1[#All],4,FALSE)</f>
        <v>0.16</v>
      </c>
      <c r="G1039" s="3">
        <f>+VLOOKUP(E1039,Tableau2[#All],4,FALSE)</f>
        <v>6.7400000000000002E-2</v>
      </c>
      <c r="H1039" s="4">
        <f>VLOOKUP(E1039,Table1[[#All],[Type TRANSPORT]:[% répartition segment 1]],2,FALSE)</f>
        <v>0.3</v>
      </c>
      <c r="I1039" s="4">
        <f>VLOOKUP(E1039,Tableau2[[#All],[Type TRANSPORT]:[% répartition segment 2]],2,FALSE)</f>
        <v>0.7</v>
      </c>
      <c r="J1039" s="20">
        <f>Indicateur[[#This Row],[% rep S1]]*Indicateur[[#This Row],[Taux segement 1]]*Indicateur[[#This Row],[Poids T]]*Indicateur[[#This Row],[Distance en KM]]</f>
        <v>8.5215146879999999</v>
      </c>
      <c r="K1039" s="20">
        <f>+Indicateur[[#This Row],[% rep S2]]*Indicateur[[#This Row],[Taux Segement 2]]*Indicateur[[#This Row],[Poids T]]*Indicateur[[#This Row],[Distance en KM]]</f>
        <v>8.3759388120799994</v>
      </c>
      <c r="L1039" s="20">
        <f>+Indicateur[[#This Row],[Bilan CO2 S2]]+Indicateur[[#This Row],[Bilan CO2 S1]]</f>
        <v>16.897453500079997</v>
      </c>
      <c r="M1039" s="21">
        <v>210</v>
      </c>
      <c r="N1039" s="5" t="s">
        <v>214</v>
      </c>
      <c r="O1039" s="2" t="s">
        <v>11</v>
      </c>
      <c r="P1039" s="2" t="s">
        <v>215</v>
      </c>
      <c r="Q1039" s="2" t="s">
        <v>51</v>
      </c>
      <c r="R1039" s="2" t="s">
        <v>52</v>
      </c>
      <c r="S1039" s="2">
        <v>14</v>
      </c>
      <c r="T1039" s="2" t="s">
        <v>53</v>
      </c>
      <c r="U1039" s="6">
        <v>837.41300000000001</v>
      </c>
      <c r="V1039" s="30">
        <f>(VLOOKUP(E1039,Table1[#All],4,FALSE)*VLOOKUP(E1039,Table1[[#All],[Type TRANSPORT]:[% répartition segment 1]],2,FALSE)+VLOOKUP(E1039,Tableau2[#All],4,FALSE)*VLOOKUP(E1039,Tableau2[[#All],[Type TRANSPORT]:[% répartition segment 2]],2,FALSE))*U1039*C1039/1000</f>
        <v>16.897453500080001</v>
      </c>
    </row>
    <row r="1040" spans="1:22" x14ac:dyDescent="0.3">
      <c r="A1040" s="2">
        <v>1511361</v>
      </c>
      <c r="B1040" s="12">
        <f>+VLOOKUP(Indicateur[[#This Row],[Numero OT]],[1]Raw_data!$D:$E,2,FALSE)</f>
        <v>44708</v>
      </c>
      <c r="C1040" s="2">
        <v>3498</v>
      </c>
      <c r="D1040" s="2">
        <f t="shared" si="16"/>
        <v>3.4980000000000002</v>
      </c>
      <c r="E1040" s="2" t="s">
        <v>19</v>
      </c>
      <c r="F1040" s="3">
        <f>+VLOOKUP(E1040,Table1[#All],4,FALSE)</f>
        <v>0.16</v>
      </c>
      <c r="G1040" s="3">
        <f>+VLOOKUP(E1040,Tableau2[#All],4,FALSE)</f>
        <v>6.7400000000000002E-2</v>
      </c>
      <c r="H1040" s="4">
        <f>VLOOKUP(E1040,Table1[[#All],[Type TRANSPORT]:[% répartition segment 1]],2,FALSE)</f>
        <v>0.3</v>
      </c>
      <c r="I1040" s="4">
        <f>VLOOKUP(E1040,Tableau2[[#All],[Type TRANSPORT]:[% répartition segment 2]],2,FALSE)</f>
        <v>0.7</v>
      </c>
      <c r="J1040" s="20">
        <f>Indicateur[[#This Row],[% rep S1]]*Indicateur[[#This Row],[Taux segement 1]]*Indicateur[[#This Row],[Poids T]]*Indicateur[[#This Row],[Distance en KM]]</f>
        <v>7.8288598080000016</v>
      </c>
      <c r="K1040" s="20">
        <f>+Indicateur[[#This Row],[% rep S2]]*Indicateur[[#This Row],[Taux Segement 2]]*Indicateur[[#This Row],[Poids T]]*Indicateur[[#This Row],[Distance en KM]]</f>
        <v>7.6951167862800007</v>
      </c>
      <c r="L1040" s="20">
        <f>+Indicateur[[#This Row],[Bilan CO2 S2]]+Indicateur[[#This Row],[Bilan CO2 S1]]</f>
        <v>15.523976594280002</v>
      </c>
      <c r="M1040" s="21">
        <v>320</v>
      </c>
      <c r="N1040" s="5" t="s">
        <v>214</v>
      </c>
      <c r="O1040" s="2" t="s">
        <v>11</v>
      </c>
      <c r="P1040" s="2" t="s">
        <v>215</v>
      </c>
      <c r="Q1040" s="2" t="s">
        <v>130</v>
      </c>
      <c r="R1040" s="2" t="s">
        <v>131</v>
      </c>
      <c r="S1040" s="2">
        <v>17</v>
      </c>
      <c r="T1040" s="2" t="s">
        <v>132</v>
      </c>
      <c r="U1040" s="6">
        <v>46.627000000000002</v>
      </c>
      <c r="V1040" s="30">
        <f>(VLOOKUP(E1040,Table1[#All],4,FALSE)*VLOOKUP(E1040,Table1[[#All],[Type TRANSPORT]:[% répartition segment 1]],2,FALSE)+VLOOKUP(E1040,Tableau2[#All],4,FALSE)*VLOOKUP(E1040,Tableau2[[#All],[Type TRANSPORT]:[% répartition segment 2]],2,FALSE))*U1040*C1040/1000</f>
        <v>15.523976594280001</v>
      </c>
    </row>
    <row r="1041" spans="1:22" x14ac:dyDescent="0.3">
      <c r="A1041" s="2">
        <v>1511359</v>
      </c>
      <c r="B1041" s="12">
        <f>+VLOOKUP(Indicateur[[#This Row],[Numero OT]],[1]Raw_data!$D:$E,2,FALSE)</f>
        <v>44708</v>
      </c>
      <c r="C1041" s="2">
        <v>556</v>
      </c>
      <c r="D1041" s="2">
        <f t="shared" si="16"/>
        <v>0.55600000000000005</v>
      </c>
      <c r="E1041" s="2" t="s">
        <v>6</v>
      </c>
      <c r="F1041" s="3">
        <f>+VLOOKUP(E1041,Table1[#All],4,FALSE)</f>
        <v>0.16</v>
      </c>
      <c r="G1041" s="3">
        <f>+VLOOKUP(E1041,Tableau2[#All],4,FALSE)</f>
        <v>6.7400000000000002E-2</v>
      </c>
      <c r="H1041" s="4">
        <f>VLOOKUP(E1041,Table1[[#All],[Type TRANSPORT]:[% répartition segment 1]],2,FALSE)</f>
        <v>0.3</v>
      </c>
      <c r="I1041" s="4">
        <f>VLOOKUP(E1041,Tableau2[[#All],[Type TRANSPORT]:[% répartition segment 2]],2,FALSE)</f>
        <v>0.7</v>
      </c>
      <c r="J1041" s="20">
        <f>Indicateur[[#This Row],[% rep S1]]*Indicateur[[#This Row],[Taux segement 1]]*Indicateur[[#This Row],[Poids T]]*Indicateur[[#This Row],[Distance en KM]]</f>
        <v>10.153583040000001</v>
      </c>
      <c r="K1041" s="20">
        <f>+Indicateur[[#This Row],[% rep S2]]*Indicateur[[#This Row],[Taux Segement 2]]*Indicateur[[#This Row],[Poids T]]*Indicateur[[#This Row],[Distance en KM]]</f>
        <v>9.9801259964</v>
      </c>
      <c r="L1041" s="20">
        <f>+Indicateur[[#This Row],[Bilan CO2 S2]]+Indicateur[[#This Row],[Bilan CO2 S1]]</f>
        <v>20.133709036399999</v>
      </c>
      <c r="M1041" s="21">
        <v>390</v>
      </c>
      <c r="N1041" s="5" t="s">
        <v>214</v>
      </c>
      <c r="O1041" s="2" t="s">
        <v>11</v>
      </c>
      <c r="P1041" s="2" t="s">
        <v>215</v>
      </c>
      <c r="Q1041" s="2" t="s">
        <v>128</v>
      </c>
      <c r="R1041" s="2" t="s">
        <v>61</v>
      </c>
      <c r="S1041" s="2">
        <v>20</v>
      </c>
      <c r="T1041" s="2" t="s">
        <v>129</v>
      </c>
      <c r="U1041" s="6">
        <v>380.45499999999998</v>
      </c>
      <c r="V1041" s="30">
        <f>(VLOOKUP(E1041,Table1[#All],4,FALSE)*VLOOKUP(E1041,Table1[[#All],[Type TRANSPORT]:[% répartition segment 1]],2,FALSE)+VLOOKUP(E1041,Tableau2[#All],4,FALSE)*VLOOKUP(E1041,Tableau2[[#All],[Type TRANSPORT]:[% répartition segment 2]],2,FALSE))*U1041*C1041/1000</f>
        <v>20.133709036399996</v>
      </c>
    </row>
    <row r="1042" spans="1:22" x14ac:dyDescent="0.3">
      <c r="A1042" s="2">
        <v>1510635</v>
      </c>
      <c r="B1042" s="12">
        <f>+VLOOKUP(Indicateur[[#This Row],[Numero OT]],[1]Raw_data!$D:$E,2,FALSE)</f>
        <v>44711</v>
      </c>
      <c r="C1042" s="2">
        <v>300</v>
      </c>
      <c r="D1042" s="2">
        <f t="shared" si="16"/>
        <v>0.3</v>
      </c>
      <c r="E1042" s="2" t="s">
        <v>6</v>
      </c>
      <c r="F1042" s="3">
        <f>+VLOOKUP(E1042,Table1[#All],4,FALSE)</f>
        <v>0.16</v>
      </c>
      <c r="G1042" s="3">
        <f>+VLOOKUP(E1042,Tableau2[#All],4,FALSE)</f>
        <v>6.7400000000000002E-2</v>
      </c>
      <c r="H1042" s="4">
        <f>VLOOKUP(E1042,Table1[[#All],[Type TRANSPORT]:[% répartition segment 1]],2,FALSE)</f>
        <v>0.3</v>
      </c>
      <c r="I1042" s="4">
        <f>VLOOKUP(E1042,Tableau2[[#All],[Type TRANSPORT]:[% répartition segment 2]],2,FALSE)</f>
        <v>0.7</v>
      </c>
      <c r="J1042" s="20">
        <f>Indicateur[[#This Row],[% rep S1]]*Indicateur[[#This Row],[Taux segement 1]]*Indicateur[[#This Row],[Poids T]]*Indicateur[[#This Row],[Distance en KM]]</f>
        <v>10.657411199999999</v>
      </c>
      <c r="K1042" s="20">
        <f>+Indicateur[[#This Row],[% rep S2]]*Indicateur[[#This Row],[Taux Segement 2]]*Indicateur[[#This Row],[Poids T]]*Indicateur[[#This Row],[Distance en KM]]</f>
        <v>10.475347092</v>
      </c>
      <c r="L1042" s="20">
        <f>+Indicateur[[#This Row],[Bilan CO2 S2]]+Indicateur[[#This Row],[Bilan CO2 S1]]</f>
        <v>21.132758291999998</v>
      </c>
      <c r="M1042" s="21">
        <v>235</v>
      </c>
      <c r="N1042" s="5" t="s">
        <v>7</v>
      </c>
      <c r="O1042" s="2" t="s">
        <v>8</v>
      </c>
      <c r="P1042" s="2" t="s">
        <v>9</v>
      </c>
      <c r="Q1042" s="2" t="s">
        <v>10</v>
      </c>
      <c r="R1042" s="2" t="s">
        <v>11</v>
      </c>
      <c r="S1042" s="2">
        <v>12</v>
      </c>
      <c r="T1042" s="2" t="s">
        <v>12</v>
      </c>
      <c r="U1042" s="6">
        <v>740.09799999999996</v>
      </c>
      <c r="V1042" s="30">
        <f>(VLOOKUP(E1042,Table1[#All],4,FALSE)*VLOOKUP(E1042,Table1[[#All],[Type TRANSPORT]:[% répartition segment 1]],2,FALSE)+VLOOKUP(E1042,Tableau2[#All],4,FALSE)*VLOOKUP(E1042,Tableau2[[#All],[Type TRANSPORT]:[% répartition segment 2]],2,FALSE))*U1042*C1042/1000</f>
        <v>21.132758291999998</v>
      </c>
    </row>
    <row r="1043" spans="1:22" x14ac:dyDescent="0.3">
      <c r="A1043" s="2">
        <v>1511182</v>
      </c>
      <c r="B1043" s="12">
        <f>+VLOOKUP(Indicateur[[#This Row],[Numero OT]],[1]Raw_data!$D:$E,2,FALSE)</f>
        <v>44711</v>
      </c>
      <c r="C1043" s="2">
        <v>300</v>
      </c>
      <c r="D1043" s="2">
        <f t="shared" si="16"/>
        <v>0.3</v>
      </c>
      <c r="E1043" s="2" t="s">
        <v>6</v>
      </c>
      <c r="F1043" s="3">
        <f>+VLOOKUP(E1043,Table1[#All],4,FALSE)</f>
        <v>0.16</v>
      </c>
      <c r="G1043" s="3">
        <f>+VLOOKUP(E1043,Tableau2[#All],4,FALSE)</f>
        <v>6.7400000000000002E-2</v>
      </c>
      <c r="H1043" s="4">
        <f>VLOOKUP(E1043,Table1[[#All],[Type TRANSPORT]:[% répartition segment 1]],2,FALSE)</f>
        <v>0.3</v>
      </c>
      <c r="I1043" s="4">
        <f>VLOOKUP(E1043,Tableau2[[#All],[Type TRANSPORT]:[% répartition segment 2]],2,FALSE)</f>
        <v>0.7</v>
      </c>
      <c r="J1043" s="20">
        <f>Indicateur[[#This Row],[% rep S1]]*Indicateur[[#This Row],[Taux segement 1]]*Indicateur[[#This Row],[Poids T]]*Indicateur[[#This Row],[Distance en KM]]</f>
        <v>5.4804383999999997</v>
      </c>
      <c r="K1043" s="20">
        <f>+Indicateur[[#This Row],[% rep S2]]*Indicateur[[#This Row],[Taux Segement 2]]*Indicateur[[#This Row],[Poids T]]*Indicateur[[#This Row],[Distance en KM]]</f>
        <v>5.386814244</v>
      </c>
      <c r="L1043" s="20">
        <f>+Indicateur[[#This Row],[Bilan CO2 S2]]+Indicateur[[#This Row],[Bilan CO2 S1]]</f>
        <v>10.867252644000001</v>
      </c>
      <c r="M1043" s="21">
        <v>240</v>
      </c>
      <c r="N1043" s="5" t="s">
        <v>60</v>
      </c>
      <c r="O1043" s="2" t="s">
        <v>61</v>
      </c>
      <c r="P1043" s="2" t="s">
        <v>62</v>
      </c>
      <c r="Q1043" s="2" t="s">
        <v>10</v>
      </c>
      <c r="R1043" s="2" t="s">
        <v>11</v>
      </c>
      <c r="S1043" s="2">
        <v>12</v>
      </c>
      <c r="T1043" s="2" t="s">
        <v>12</v>
      </c>
      <c r="U1043" s="6">
        <v>380.58600000000001</v>
      </c>
      <c r="V1043" s="30">
        <f>(VLOOKUP(E1043,Table1[#All],4,FALSE)*VLOOKUP(E1043,Table1[[#All],[Type TRANSPORT]:[% répartition segment 1]],2,FALSE)+VLOOKUP(E1043,Tableau2[#All],4,FALSE)*VLOOKUP(E1043,Tableau2[[#All],[Type TRANSPORT]:[% répartition segment 2]],2,FALSE))*U1043*C1043/1000</f>
        <v>10.867252644000001</v>
      </c>
    </row>
    <row r="1044" spans="1:22" x14ac:dyDescent="0.3">
      <c r="A1044" s="2">
        <v>1510594</v>
      </c>
      <c r="B1044" s="12">
        <f>+VLOOKUP(Indicateur[[#This Row],[Numero OT]],[1]Raw_data!$D:$E,2,FALSE)</f>
        <v>44711</v>
      </c>
      <c r="C1044" s="2">
        <v>150</v>
      </c>
      <c r="D1044" s="2">
        <f t="shared" si="16"/>
        <v>0.15</v>
      </c>
      <c r="E1044" s="2" t="s">
        <v>19</v>
      </c>
      <c r="F1044" s="3">
        <f>+VLOOKUP(E1044,Table1[#All],4,FALSE)</f>
        <v>0.16</v>
      </c>
      <c r="G1044" s="3">
        <f>+VLOOKUP(E1044,Tableau2[#All],4,FALSE)</f>
        <v>6.7400000000000002E-2</v>
      </c>
      <c r="H1044" s="4">
        <f>VLOOKUP(E1044,Table1[[#All],[Type TRANSPORT]:[% répartition segment 1]],2,FALSE)</f>
        <v>0.3</v>
      </c>
      <c r="I1044" s="4">
        <f>VLOOKUP(E1044,Tableau2[[#All],[Type TRANSPORT]:[% répartition segment 2]],2,FALSE)</f>
        <v>0.7</v>
      </c>
      <c r="J1044" s="20">
        <f>Indicateur[[#This Row],[% rep S1]]*Indicateur[[#This Row],[Taux segement 1]]*Indicateur[[#This Row],[Poids T]]*Indicateur[[#This Row],[Distance en KM]]</f>
        <v>1.8302616</v>
      </c>
      <c r="K1044" s="20">
        <f>+Indicateur[[#This Row],[% rep S2]]*Indicateur[[#This Row],[Taux Segement 2]]*Indicateur[[#This Row],[Poids T]]*Indicateur[[#This Row],[Distance en KM]]</f>
        <v>1.798994631</v>
      </c>
      <c r="L1044" s="20">
        <f>+Indicateur[[#This Row],[Bilan CO2 S2]]+Indicateur[[#This Row],[Bilan CO2 S1]]</f>
        <v>3.6292562310000003</v>
      </c>
      <c r="M1044" s="21">
        <v>158</v>
      </c>
      <c r="N1044" s="5" t="s">
        <v>122</v>
      </c>
      <c r="O1044" s="2" t="s">
        <v>123</v>
      </c>
      <c r="P1044" s="2" t="s">
        <v>124</v>
      </c>
      <c r="Q1044" s="2" t="s">
        <v>10</v>
      </c>
      <c r="R1044" s="2" t="s">
        <v>11</v>
      </c>
      <c r="S1044" s="2">
        <v>12</v>
      </c>
      <c r="T1044" s="2" t="s">
        <v>12</v>
      </c>
      <c r="U1044" s="6">
        <v>254.203</v>
      </c>
      <c r="V1044" s="30">
        <f>(VLOOKUP(E1044,Table1[#All],4,FALSE)*VLOOKUP(E1044,Table1[[#All],[Type TRANSPORT]:[% répartition segment 1]],2,FALSE)+VLOOKUP(E1044,Tableau2[#All],4,FALSE)*VLOOKUP(E1044,Tableau2[[#All],[Type TRANSPORT]:[% répartition segment 2]],2,FALSE))*U1044*C1044/1000</f>
        <v>3.6292562310000003</v>
      </c>
    </row>
    <row r="1045" spans="1:22" x14ac:dyDescent="0.3">
      <c r="A1045" s="2">
        <v>1511105</v>
      </c>
      <c r="B1045" s="12">
        <f>+VLOOKUP(Indicateur[[#This Row],[Numero OT]],[1]Raw_data!$D:$E,2,FALSE)</f>
        <v>44711</v>
      </c>
      <c r="C1045" s="2">
        <v>400</v>
      </c>
      <c r="D1045" s="2">
        <f t="shared" si="16"/>
        <v>0.4</v>
      </c>
      <c r="E1045" s="2" t="s">
        <v>19</v>
      </c>
      <c r="F1045" s="3">
        <f>+VLOOKUP(E1045,Table1[#All],4,FALSE)</f>
        <v>0.16</v>
      </c>
      <c r="G1045" s="3">
        <f>+VLOOKUP(E1045,Tableau2[#All],4,FALSE)</f>
        <v>6.7400000000000002E-2</v>
      </c>
      <c r="H1045" s="4">
        <f>VLOOKUP(E1045,Table1[[#All],[Type TRANSPORT]:[% répartition segment 1]],2,FALSE)</f>
        <v>0.3</v>
      </c>
      <c r="I1045" s="4">
        <f>VLOOKUP(E1045,Tableau2[[#All],[Type TRANSPORT]:[% répartition segment 2]],2,FALSE)</f>
        <v>0.7</v>
      </c>
      <c r="J1045" s="20">
        <f>Indicateur[[#This Row],[% rep S1]]*Indicateur[[#This Row],[Taux segement 1]]*Indicateur[[#This Row],[Poids T]]*Indicateur[[#This Row],[Distance en KM]]</f>
        <v>5.347142400000001</v>
      </c>
      <c r="K1045" s="20">
        <f>+Indicateur[[#This Row],[% rep S2]]*Indicateur[[#This Row],[Taux Segement 2]]*Indicateur[[#This Row],[Poids T]]*Indicateur[[#This Row],[Distance en KM]]</f>
        <v>5.2557953839999998</v>
      </c>
      <c r="L1045" s="20">
        <f>+Indicateur[[#This Row],[Bilan CO2 S2]]+Indicateur[[#This Row],[Bilan CO2 S1]]</f>
        <v>10.602937784000002</v>
      </c>
      <c r="M1045" s="21">
        <v>158</v>
      </c>
      <c r="N1045" s="5" t="s">
        <v>168</v>
      </c>
      <c r="O1045" s="2" t="s">
        <v>151</v>
      </c>
      <c r="P1045" s="2" t="s">
        <v>169</v>
      </c>
      <c r="Q1045" s="2" t="s">
        <v>10</v>
      </c>
      <c r="R1045" s="2" t="s">
        <v>11</v>
      </c>
      <c r="S1045" s="2">
        <v>12</v>
      </c>
      <c r="T1045" s="2" t="s">
        <v>12</v>
      </c>
      <c r="U1045" s="6">
        <v>278.49700000000001</v>
      </c>
      <c r="V1045" s="30">
        <f>(VLOOKUP(E1045,Table1[#All],4,FALSE)*VLOOKUP(E1045,Table1[[#All],[Type TRANSPORT]:[% répartition segment 1]],2,FALSE)+VLOOKUP(E1045,Tableau2[#All],4,FALSE)*VLOOKUP(E1045,Tableau2[[#All],[Type TRANSPORT]:[% répartition segment 2]],2,FALSE))*U1045*C1045/1000</f>
        <v>10.602937784000002</v>
      </c>
    </row>
    <row r="1046" spans="1:22" x14ac:dyDescent="0.3">
      <c r="A1046" s="2">
        <v>1511464</v>
      </c>
      <c r="B1046" s="12">
        <f>+VLOOKUP(Indicateur[[#This Row],[Numero OT]],[1]Raw_data!$D:$E,2,FALSE)</f>
        <v>44711</v>
      </c>
      <c r="C1046" s="2">
        <v>1000</v>
      </c>
      <c r="D1046" s="2">
        <f t="shared" si="16"/>
        <v>1</v>
      </c>
      <c r="E1046" s="2" t="s">
        <v>19</v>
      </c>
      <c r="F1046" s="3">
        <f>+VLOOKUP(E1046,Table1[#All],4,FALSE)</f>
        <v>0.16</v>
      </c>
      <c r="G1046" s="3">
        <f>+VLOOKUP(E1046,Tableau2[#All],4,FALSE)</f>
        <v>6.7400000000000002E-2</v>
      </c>
      <c r="H1046" s="4">
        <f>VLOOKUP(E1046,Table1[[#All],[Type TRANSPORT]:[% répartition segment 1]],2,FALSE)</f>
        <v>0.3</v>
      </c>
      <c r="I1046" s="4">
        <f>VLOOKUP(E1046,Tableau2[[#All],[Type TRANSPORT]:[% répartition segment 2]],2,FALSE)</f>
        <v>0.7</v>
      </c>
      <c r="J1046" s="20">
        <f>Indicateur[[#This Row],[% rep S1]]*Indicateur[[#This Row],[Taux segement 1]]*Indicateur[[#This Row],[Poids T]]*Indicateur[[#This Row],[Distance en KM]]</f>
        <v>24.790752000000001</v>
      </c>
      <c r="K1046" s="20">
        <f>+Indicateur[[#This Row],[% rep S2]]*Indicateur[[#This Row],[Taux Segement 2]]*Indicateur[[#This Row],[Poids T]]*Indicateur[[#This Row],[Distance en KM]]</f>
        <v>24.367243320000004</v>
      </c>
      <c r="L1046" s="20">
        <f>+Indicateur[[#This Row],[Bilan CO2 S2]]+Indicateur[[#This Row],[Bilan CO2 S1]]</f>
        <v>49.157995320000005</v>
      </c>
      <c r="M1046" s="21">
        <v>450</v>
      </c>
      <c r="N1046" s="5" t="s">
        <v>175</v>
      </c>
      <c r="O1046" s="2" t="s">
        <v>154</v>
      </c>
      <c r="P1046" s="2" t="s">
        <v>174</v>
      </c>
      <c r="Q1046" s="2" t="s">
        <v>10</v>
      </c>
      <c r="R1046" s="2" t="s">
        <v>11</v>
      </c>
      <c r="S1046" s="2">
        <v>12</v>
      </c>
      <c r="T1046" s="2" t="s">
        <v>12</v>
      </c>
      <c r="U1046" s="6">
        <v>516.47400000000005</v>
      </c>
      <c r="V1046" s="30">
        <f>(VLOOKUP(E1046,Table1[#All],4,FALSE)*VLOOKUP(E1046,Table1[[#All],[Type TRANSPORT]:[% répartition segment 1]],2,FALSE)+VLOOKUP(E1046,Tableau2[#All],4,FALSE)*VLOOKUP(E1046,Tableau2[[#All],[Type TRANSPORT]:[% répartition segment 2]],2,FALSE))*U1046*C1046/1000</f>
        <v>49.157995320000005</v>
      </c>
    </row>
    <row r="1047" spans="1:22" x14ac:dyDescent="0.3">
      <c r="A1047" s="2">
        <v>1511891</v>
      </c>
      <c r="B1047" s="12">
        <f>+VLOOKUP(Indicateur[[#This Row],[Numero OT]],[1]Raw_data!$D:$E,2,FALSE)</f>
        <v>44712</v>
      </c>
      <c r="C1047" s="2">
        <v>300</v>
      </c>
      <c r="D1047" s="2">
        <f t="shared" si="16"/>
        <v>0.3</v>
      </c>
      <c r="E1047" s="2" t="s">
        <v>6</v>
      </c>
      <c r="F1047" s="3">
        <f>+VLOOKUP(E1047,Table1[#All],4,FALSE)</f>
        <v>0.16</v>
      </c>
      <c r="G1047" s="3">
        <f>+VLOOKUP(E1047,Tableau2[#All],4,FALSE)</f>
        <v>6.7400000000000002E-2</v>
      </c>
      <c r="H1047" s="4">
        <f>VLOOKUP(E1047,Table1[[#All],[Type TRANSPORT]:[% répartition segment 1]],2,FALSE)</f>
        <v>0.3</v>
      </c>
      <c r="I1047" s="4">
        <f>VLOOKUP(E1047,Tableau2[[#All],[Type TRANSPORT]:[% répartition segment 2]],2,FALSE)</f>
        <v>0.7</v>
      </c>
      <c r="J1047" s="20">
        <f>Indicateur[[#This Row],[% rep S1]]*Indicateur[[#This Row],[Taux segement 1]]*Indicateur[[#This Row],[Poids T]]*Indicateur[[#This Row],[Distance en KM]]</f>
        <v>5.1763680000000001</v>
      </c>
      <c r="K1047" s="20">
        <f>+Indicateur[[#This Row],[% rep S2]]*Indicateur[[#This Row],[Taux Segement 2]]*Indicateur[[#This Row],[Poids T]]*Indicateur[[#This Row],[Distance en KM]]</f>
        <v>5.0879383800000006</v>
      </c>
      <c r="L1047" s="20">
        <f>+Indicateur[[#This Row],[Bilan CO2 S2]]+Indicateur[[#This Row],[Bilan CO2 S1]]</f>
        <v>10.264306380000001</v>
      </c>
      <c r="M1047" s="21">
        <v>250</v>
      </c>
      <c r="N1047" s="5" t="s">
        <v>66</v>
      </c>
      <c r="O1047" s="2" t="s">
        <v>67</v>
      </c>
      <c r="P1047" s="2" t="s">
        <v>68</v>
      </c>
      <c r="Q1047" s="2" t="s">
        <v>10</v>
      </c>
      <c r="R1047" s="2" t="s">
        <v>11</v>
      </c>
      <c r="S1047" s="2">
        <v>12</v>
      </c>
      <c r="T1047" s="2" t="s">
        <v>12</v>
      </c>
      <c r="U1047" s="6">
        <v>359.47</v>
      </c>
      <c r="V1047" s="30">
        <f>(VLOOKUP(E1047,Table1[#All],4,FALSE)*VLOOKUP(E1047,Table1[[#All],[Type TRANSPORT]:[% répartition segment 1]],2,FALSE)+VLOOKUP(E1047,Tableau2[#All],4,FALSE)*VLOOKUP(E1047,Tableau2[[#All],[Type TRANSPORT]:[% répartition segment 2]],2,FALSE))*U1047*C1047/1000</f>
        <v>10.264306380000001</v>
      </c>
    </row>
    <row r="1048" spans="1:22" x14ac:dyDescent="0.3">
      <c r="A1048" s="2">
        <v>1509896</v>
      </c>
      <c r="B1048" s="12">
        <f>+VLOOKUP(Indicateur[[#This Row],[Numero OT]],[1]Raw_data!$D:$E,2,FALSE)</f>
        <v>44712</v>
      </c>
      <c r="C1048" s="2">
        <v>300</v>
      </c>
      <c r="D1048" s="2">
        <f t="shared" si="16"/>
        <v>0.3</v>
      </c>
      <c r="E1048" s="2" t="s">
        <v>19</v>
      </c>
      <c r="F1048" s="3">
        <f>+VLOOKUP(E1048,Table1[#All],4,FALSE)</f>
        <v>0.16</v>
      </c>
      <c r="G1048" s="3">
        <f>+VLOOKUP(E1048,Tableau2[#All],4,FALSE)</f>
        <v>6.7400000000000002E-2</v>
      </c>
      <c r="H1048" s="4">
        <f>VLOOKUP(E1048,Table1[[#All],[Type TRANSPORT]:[% répartition segment 1]],2,FALSE)</f>
        <v>0.3</v>
      </c>
      <c r="I1048" s="4">
        <f>VLOOKUP(E1048,Tableau2[[#All],[Type TRANSPORT]:[% répartition segment 2]],2,FALSE)</f>
        <v>0.7</v>
      </c>
      <c r="J1048" s="20">
        <f>Indicateur[[#This Row],[% rep S1]]*Indicateur[[#This Row],[Taux segement 1]]*Indicateur[[#This Row],[Poids T]]*Indicateur[[#This Row],[Distance en KM]]</f>
        <v>7.7429951999999993</v>
      </c>
      <c r="K1048" s="20">
        <f>+Indicateur[[#This Row],[% rep S2]]*Indicateur[[#This Row],[Taux Segement 2]]*Indicateur[[#This Row],[Poids T]]*Indicateur[[#This Row],[Distance en KM]]</f>
        <v>7.6107190319999996</v>
      </c>
      <c r="L1048" s="20">
        <f>+Indicateur[[#This Row],[Bilan CO2 S2]]+Indicateur[[#This Row],[Bilan CO2 S1]]</f>
        <v>15.353714231999998</v>
      </c>
      <c r="M1048" s="21">
        <v>195</v>
      </c>
      <c r="N1048" s="5" t="s">
        <v>179</v>
      </c>
      <c r="O1048" s="2" t="s">
        <v>180</v>
      </c>
      <c r="P1048" s="2" t="s">
        <v>181</v>
      </c>
      <c r="Q1048" s="2" t="s">
        <v>10</v>
      </c>
      <c r="R1048" s="2" t="s">
        <v>11</v>
      </c>
      <c r="S1048" s="2">
        <v>12</v>
      </c>
      <c r="T1048" s="2" t="s">
        <v>12</v>
      </c>
      <c r="U1048" s="6">
        <v>537.70799999999997</v>
      </c>
      <c r="V1048" s="30">
        <f>(VLOOKUP(E1048,Table1[#All],4,FALSE)*VLOOKUP(E1048,Table1[[#All],[Type TRANSPORT]:[% répartition segment 1]],2,FALSE)+VLOOKUP(E1048,Tableau2[#All],4,FALSE)*VLOOKUP(E1048,Tableau2[[#All],[Type TRANSPORT]:[% répartition segment 2]],2,FALSE))*U1048*C1048/1000</f>
        <v>15.353714232</v>
      </c>
    </row>
    <row r="1049" spans="1:22" x14ac:dyDescent="0.3">
      <c r="A1049" s="2">
        <v>1512452</v>
      </c>
      <c r="B1049" s="12">
        <f>+VLOOKUP(Indicateur[[#This Row],[Numero OT]],[1]Raw_data!$D:$E,2,FALSE)</f>
        <v>44712</v>
      </c>
      <c r="C1049" s="2">
        <v>203</v>
      </c>
      <c r="D1049" s="2">
        <f t="shared" si="16"/>
        <v>0.20300000000000001</v>
      </c>
      <c r="E1049" s="2" t="s">
        <v>6</v>
      </c>
      <c r="F1049" s="3">
        <f>+VLOOKUP(E1049,Table1[#All],4,FALSE)</f>
        <v>0.16</v>
      </c>
      <c r="G1049" s="3">
        <f>+VLOOKUP(E1049,Tableau2[#All],4,FALSE)</f>
        <v>6.7400000000000002E-2</v>
      </c>
      <c r="H1049" s="4">
        <f>VLOOKUP(E1049,Table1[[#All],[Type TRANSPORT]:[% répartition segment 1]],2,FALSE)</f>
        <v>0.3</v>
      </c>
      <c r="I1049" s="4">
        <f>VLOOKUP(E1049,Tableau2[[#All],[Type TRANSPORT]:[% répartition segment 2]],2,FALSE)</f>
        <v>0.7</v>
      </c>
      <c r="J1049" s="20">
        <f>Indicateur[[#This Row],[% rep S1]]*Indicateur[[#This Row],[Taux segement 1]]*Indicateur[[#This Row],[Poids T]]*Indicateur[[#This Row],[Distance en KM]]</f>
        <v>1.6308532800000002</v>
      </c>
      <c r="K1049" s="20">
        <f>+Indicateur[[#This Row],[% rep S2]]*Indicateur[[#This Row],[Taux Segement 2]]*Indicateur[[#This Row],[Poids T]]*Indicateur[[#This Row],[Distance en KM]]</f>
        <v>1.6029928698000002</v>
      </c>
      <c r="L1049" s="20">
        <f>+Indicateur[[#This Row],[Bilan CO2 S2]]+Indicateur[[#This Row],[Bilan CO2 S1]]</f>
        <v>3.2338461498000006</v>
      </c>
      <c r="M1049" s="21">
        <v>108</v>
      </c>
      <c r="N1049" s="5" t="s">
        <v>214</v>
      </c>
      <c r="O1049" s="2" t="s">
        <v>11</v>
      </c>
      <c r="P1049" s="2" t="s">
        <v>215</v>
      </c>
      <c r="Q1049" s="2" t="s">
        <v>271</v>
      </c>
      <c r="R1049" s="2" t="s">
        <v>206</v>
      </c>
      <c r="S1049" s="2">
        <v>18</v>
      </c>
      <c r="T1049" s="2" t="s">
        <v>272</v>
      </c>
      <c r="U1049" s="6">
        <v>167.37</v>
      </c>
      <c r="V1049" s="30">
        <f>(VLOOKUP(E1049,Table1[#All],4,FALSE)*VLOOKUP(E1049,Table1[[#All],[Type TRANSPORT]:[% répartition segment 1]],2,FALSE)+VLOOKUP(E1049,Tableau2[#All],4,FALSE)*VLOOKUP(E1049,Tableau2[[#All],[Type TRANSPORT]:[% répartition segment 2]],2,FALSE))*U1049*C1049/1000</f>
        <v>3.2338461498000002</v>
      </c>
    </row>
    <row r="1050" spans="1:22" x14ac:dyDescent="0.3">
      <c r="A1050" s="2">
        <v>1512186</v>
      </c>
      <c r="B1050" s="12">
        <f>+VLOOKUP(Indicateur[[#This Row],[Numero OT]],[1]Raw_data!$D:$E,2,FALSE)</f>
        <v>44712</v>
      </c>
      <c r="C1050" s="2">
        <v>400</v>
      </c>
      <c r="D1050" s="2">
        <f t="shared" si="16"/>
        <v>0.4</v>
      </c>
      <c r="E1050" s="2" t="s">
        <v>6</v>
      </c>
      <c r="F1050" s="3">
        <f>+VLOOKUP(E1050,Table1[#All],4,FALSE)</f>
        <v>0.16</v>
      </c>
      <c r="G1050" s="3">
        <f>+VLOOKUP(E1050,Tableau2[#All],4,FALSE)</f>
        <v>6.7400000000000002E-2</v>
      </c>
      <c r="H1050" s="4">
        <f>VLOOKUP(E1050,Table1[[#All],[Type TRANSPORT]:[% répartition segment 1]],2,FALSE)</f>
        <v>0.3</v>
      </c>
      <c r="I1050" s="4">
        <f>VLOOKUP(E1050,Tableau2[[#All],[Type TRANSPORT]:[% répartition segment 2]],2,FALSE)</f>
        <v>0.7</v>
      </c>
      <c r="J1050" s="20">
        <f>Indicateur[[#This Row],[% rep S1]]*Indicateur[[#This Row],[Taux segement 1]]*Indicateur[[#This Row],[Poids T]]*Indicateur[[#This Row],[Distance en KM]]</f>
        <v>4.7769024</v>
      </c>
      <c r="K1050" s="20">
        <f>+Indicateur[[#This Row],[% rep S2]]*Indicateur[[#This Row],[Taux Segement 2]]*Indicateur[[#This Row],[Poids T]]*Indicateur[[#This Row],[Distance en KM]]</f>
        <v>4.6952969839999996</v>
      </c>
      <c r="L1050" s="20">
        <f>+Indicateur[[#This Row],[Bilan CO2 S2]]+Indicateur[[#This Row],[Bilan CO2 S1]]</f>
        <v>9.4721993839999996</v>
      </c>
      <c r="M1050" s="21">
        <v>178</v>
      </c>
      <c r="N1050" s="5" t="s">
        <v>214</v>
      </c>
      <c r="O1050" s="2" t="s">
        <v>11</v>
      </c>
      <c r="P1050" s="2" t="s">
        <v>215</v>
      </c>
      <c r="Q1050" s="2" t="s">
        <v>148</v>
      </c>
      <c r="R1050" s="2" t="s">
        <v>126</v>
      </c>
      <c r="S1050" s="2">
        <v>12</v>
      </c>
      <c r="T1050" s="2" t="s">
        <v>149</v>
      </c>
      <c r="U1050" s="6">
        <v>248.797</v>
      </c>
      <c r="V1050" s="30">
        <f>(VLOOKUP(E1050,Table1[#All],4,FALSE)*VLOOKUP(E1050,Table1[[#All],[Type TRANSPORT]:[% répartition segment 1]],2,FALSE)+VLOOKUP(E1050,Tableau2[#All],4,FALSE)*VLOOKUP(E1050,Tableau2[[#All],[Type TRANSPORT]:[% répartition segment 2]],2,FALSE))*U1050*C1050/1000</f>
        <v>9.4721993839999996</v>
      </c>
    </row>
    <row r="1051" spans="1:22" x14ac:dyDescent="0.3">
      <c r="A1051" s="2">
        <v>1512185</v>
      </c>
      <c r="B1051" s="12">
        <f>+VLOOKUP(Indicateur[[#This Row],[Numero OT]],[1]Raw_data!$D:$E,2,FALSE)</f>
        <v>44712</v>
      </c>
      <c r="C1051" s="2">
        <v>318</v>
      </c>
      <c r="D1051" s="2">
        <f t="shared" si="16"/>
        <v>0.318</v>
      </c>
      <c r="E1051" s="2" t="s">
        <v>6</v>
      </c>
      <c r="F1051" s="3">
        <f>+VLOOKUP(E1051,Table1[#All],4,FALSE)</f>
        <v>0.16</v>
      </c>
      <c r="G1051" s="3">
        <f>+VLOOKUP(E1051,Tableau2[#All],4,FALSE)</f>
        <v>6.7400000000000002E-2</v>
      </c>
      <c r="H1051" s="4">
        <f>VLOOKUP(E1051,Table1[[#All],[Type TRANSPORT]:[% répartition segment 1]],2,FALSE)</f>
        <v>0.3</v>
      </c>
      <c r="I1051" s="4">
        <f>VLOOKUP(E1051,Tableau2[[#All],[Type TRANSPORT]:[% répartition segment 2]],2,FALSE)</f>
        <v>0.7</v>
      </c>
      <c r="J1051" s="20">
        <f>Indicateur[[#This Row],[% rep S1]]*Indicateur[[#This Row],[Taux segement 1]]*Indicateur[[#This Row],[Poids T]]*Indicateur[[#This Row],[Distance en KM]]</f>
        <v>2.6520589440000002</v>
      </c>
      <c r="K1051" s="20">
        <f>+Indicateur[[#This Row],[% rep S2]]*Indicateur[[#This Row],[Taux Segement 2]]*Indicateur[[#This Row],[Poids T]]*Indicateur[[#This Row],[Distance en KM]]</f>
        <v>2.60675293704</v>
      </c>
      <c r="L1051" s="20">
        <f>+Indicateur[[#This Row],[Bilan CO2 S2]]+Indicateur[[#This Row],[Bilan CO2 S1]]</f>
        <v>5.2588118810399997</v>
      </c>
      <c r="M1051" s="21">
        <v>250</v>
      </c>
      <c r="N1051" s="5" t="s">
        <v>214</v>
      </c>
      <c r="O1051" s="2" t="s">
        <v>11</v>
      </c>
      <c r="P1051" s="2" t="s">
        <v>215</v>
      </c>
      <c r="Q1051" s="2" t="s">
        <v>331</v>
      </c>
      <c r="R1051" s="2" t="s">
        <v>183</v>
      </c>
      <c r="S1051" s="2">
        <v>13</v>
      </c>
      <c r="T1051" s="2" t="s">
        <v>332</v>
      </c>
      <c r="U1051" s="6">
        <v>173.74600000000001</v>
      </c>
      <c r="V1051" s="30">
        <f>(VLOOKUP(E1051,Table1[#All],4,FALSE)*VLOOKUP(E1051,Table1[[#All],[Type TRANSPORT]:[% répartition segment 1]],2,FALSE)+VLOOKUP(E1051,Tableau2[#All],4,FALSE)*VLOOKUP(E1051,Tableau2[[#All],[Type TRANSPORT]:[% répartition segment 2]],2,FALSE))*U1051*C1051/1000</f>
        <v>5.2588118810399997</v>
      </c>
    </row>
    <row r="1052" spans="1:22" x14ac:dyDescent="0.3">
      <c r="A1052" s="2">
        <v>1512184</v>
      </c>
      <c r="B1052" s="12">
        <f>+VLOOKUP(Indicateur[[#This Row],[Numero OT]],[1]Raw_data!$D:$E,2,FALSE)</f>
        <v>44712</v>
      </c>
      <c r="C1052" s="2">
        <v>450</v>
      </c>
      <c r="D1052" s="2">
        <f t="shared" si="16"/>
        <v>0.45</v>
      </c>
      <c r="E1052" s="2" t="s">
        <v>13</v>
      </c>
      <c r="F1052" s="3">
        <f>+VLOOKUP(E1052,Table1[#All],4,FALSE)</f>
        <v>0.24099999999999999</v>
      </c>
      <c r="G1052" s="3">
        <v>0.24099999999999999</v>
      </c>
      <c r="H1052" s="4">
        <f>VLOOKUP(E1052,Table1[[#All],[Type TRANSPORT]:[% répartition segment 1]],2,FALSE)</f>
        <v>1</v>
      </c>
      <c r="I1052" s="4">
        <f>VLOOKUP(E1052,Tableau2[[#All],[Type TRANSPORT]:[% répartition segment 2]],2,FALSE)</f>
        <v>0</v>
      </c>
      <c r="J1052" s="20">
        <f>Indicateur[[#This Row],[% rep S1]]*Indicateur[[#This Row],[Taux segement 1]]*Indicateur[[#This Row],[Poids T]]*Indicateur[[#This Row],[Distance en KM]]</f>
        <v>3.6966266999999999</v>
      </c>
      <c r="K1052" s="20">
        <f>+Indicateur[[#This Row],[% rep S2]]*Indicateur[[#This Row],[Taux Segement 2]]*Indicateur[[#This Row],[Poids T]]*Indicateur[[#This Row],[Distance en KM]]</f>
        <v>0</v>
      </c>
      <c r="L1052" s="20">
        <f>+Indicateur[[#This Row],[Bilan CO2 S2]]+Indicateur[[#This Row],[Bilan CO2 S1]]</f>
        <v>3.6966266999999999</v>
      </c>
      <c r="M1052" s="21">
        <v>125</v>
      </c>
      <c r="N1052" s="5" t="s">
        <v>214</v>
      </c>
      <c r="O1052" s="2" t="s">
        <v>11</v>
      </c>
      <c r="P1052" s="2" t="s">
        <v>215</v>
      </c>
      <c r="Q1052" s="2" t="s">
        <v>135</v>
      </c>
      <c r="R1052" s="2" t="s">
        <v>136</v>
      </c>
      <c r="S1052" s="2">
        <v>20</v>
      </c>
      <c r="T1052" s="2" t="s">
        <v>137</v>
      </c>
      <c r="U1052" s="6">
        <v>34.085999999999999</v>
      </c>
      <c r="V1052" s="30">
        <f>(VLOOKUP(E1052,Table1[#All],4,FALSE)*VLOOKUP(E1052,Table1[[#All],[Type TRANSPORT]:[% répartition segment 1]],2,FALSE)+VLOOKUP(E1052,Tableau2[#All],4,FALSE)*VLOOKUP(E1052,Tableau2[[#All],[Type TRANSPORT]:[% répartition segment 2]],2,FALSE))*U1052*C1052/1000</f>
        <v>3.6966266999999995</v>
      </c>
    </row>
    <row r="1053" spans="1:22" x14ac:dyDescent="0.3">
      <c r="A1053" s="2">
        <v>1511736</v>
      </c>
      <c r="B1053" s="12">
        <f>+VLOOKUP(Indicateur[[#This Row],[Numero OT]],[1]Raw_data!$D:$E,2,FALSE)</f>
        <v>44712</v>
      </c>
      <c r="C1053" s="2">
        <v>300</v>
      </c>
      <c r="D1053" s="2">
        <f t="shared" si="16"/>
        <v>0.3</v>
      </c>
      <c r="E1053" s="2" t="s">
        <v>13</v>
      </c>
      <c r="F1053" s="3">
        <f>+VLOOKUP(E1053,Table1[#All],4,FALSE)</f>
        <v>0.24099999999999999</v>
      </c>
      <c r="G1053" s="3">
        <v>0.24099999999999999</v>
      </c>
      <c r="H1053" s="4">
        <f>VLOOKUP(E1053,Table1[[#All],[Type TRANSPORT]:[% répartition segment 1]],2,FALSE)</f>
        <v>1</v>
      </c>
      <c r="I1053" s="4">
        <f>VLOOKUP(E1053,Tableau2[[#All],[Type TRANSPORT]:[% répartition segment 2]],2,FALSE)</f>
        <v>0</v>
      </c>
      <c r="J1053" s="20">
        <f>Indicateur[[#This Row],[% rep S1]]*Indicateur[[#This Row],[Taux segement 1]]*Indicateur[[#This Row],[Poids T]]*Indicateur[[#This Row],[Distance en KM]]</f>
        <v>2.4575492999999997</v>
      </c>
      <c r="K1053" s="20">
        <f>+Indicateur[[#This Row],[% rep S2]]*Indicateur[[#This Row],[Taux Segement 2]]*Indicateur[[#This Row],[Poids T]]*Indicateur[[#This Row],[Distance en KM]]</f>
        <v>0</v>
      </c>
      <c r="L1053" s="20">
        <f>+Indicateur[[#This Row],[Bilan CO2 S2]]+Indicateur[[#This Row],[Bilan CO2 S1]]</f>
        <v>2.4575492999999997</v>
      </c>
      <c r="M1053" s="21">
        <v>100</v>
      </c>
      <c r="N1053" s="5" t="s">
        <v>422</v>
      </c>
      <c r="O1053" s="2" t="s">
        <v>136</v>
      </c>
      <c r="P1053" s="2" t="s">
        <v>423</v>
      </c>
      <c r="Q1053" s="2" t="s">
        <v>10</v>
      </c>
      <c r="R1053" s="2" t="s">
        <v>11</v>
      </c>
      <c r="S1053" s="2">
        <v>12</v>
      </c>
      <c r="T1053" s="2" t="s">
        <v>12</v>
      </c>
      <c r="U1053" s="6">
        <v>33.991</v>
      </c>
      <c r="V1053" s="30">
        <f>(VLOOKUP(E1053,Table1[#All],4,FALSE)*VLOOKUP(E1053,Table1[[#All],[Type TRANSPORT]:[% répartition segment 1]],2,FALSE)+VLOOKUP(E1053,Tableau2[#All],4,FALSE)*VLOOKUP(E1053,Tableau2[[#All],[Type TRANSPORT]:[% répartition segment 2]],2,FALSE))*U1053*C1053/1000</f>
        <v>2.4575493000000002</v>
      </c>
    </row>
    <row r="1054" spans="1:22" x14ac:dyDescent="0.3">
      <c r="A1054" s="2">
        <v>1513159</v>
      </c>
      <c r="B1054" s="12">
        <f>+VLOOKUP(Indicateur[[#This Row],[Numero OT]],[1]Raw_data!$D:$E,2,FALSE)</f>
        <v>44713</v>
      </c>
      <c r="C1054" s="2">
        <v>750</v>
      </c>
      <c r="D1054" s="2">
        <f t="shared" si="16"/>
        <v>0.75</v>
      </c>
      <c r="E1054" s="2" t="s">
        <v>6</v>
      </c>
      <c r="F1054" s="3">
        <f>+VLOOKUP(E1054,Table1[#All],4,FALSE)</f>
        <v>0.16</v>
      </c>
      <c r="G1054" s="3">
        <f>+VLOOKUP(E1054,Tableau2[#All],4,FALSE)</f>
        <v>6.7400000000000002E-2</v>
      </c>
      <c r="H1054" s="4">
        <f>VLOOKUP(E1054,Table1[[#All],[Type TRANSPORT]:[% répartition segment 1]],2,FALSE)</f>
        <v>0.3</v>
      </c>
      <c r="I1054" s="4">
        <f>VLOOKUP(E1054,Tableau2[[#All],[Type TRANSPORT]:[% répartition segment 2]],2,FALSE)</f>
        <v>0.7</v>
      </c>
      <c r="J1054" s="20">
        <f>Indicateur[[#This Row],[% rep S1]]*Indicateur[[#This Row],[Taux segement 1]]*Indicateur[[#This Row],[Poids T]]*Indicateur[[#This Row],[Distance en KM]]</f>
        <v>26.643528</v>
      </c>
      <c r="K1054" s="20">
        <f>+Indicateur[[#This Row],[% rep S2]]*Indicateur[[#This Row],[Taux Segement 2]]*Indicateur[[#This Row],[Poids T]]*Indicateur[[#This Row],[Distance en KM]]</f>
        <v>26.18836773</v>
      </c>
      <c r="L1054" s="20">
        <f>+Indicateur[[#This Row],[Bilan CO2 S2]]+Indicateur[[#This Row],[Bilan CO2 S1]]</f>
        <v>52.831895729999999</v>
      </c>
      <c r="M1054" s="21">
        <v>551</v>
      </c>
      <c r="N1054" s="5" t="s">
        <v>7</v>
      </c>
      <c r="O1054" s="2" t="s">
        <v>8</v>
      </c>
      <c r="P1054" s="2" t="s">
        <v>9</v>
      </c>
      <c r="Q1054" s="2" t="s">
        <v>10</v>
      </c>
      <c r="R1054" s="2" t="s">
        <v>11</v>
      </c>
      <c r="S1054" s="2">
        <v>12</v>
      </c>
      <c r="T1054" s="2" t="s">
        <v>12</v>
      </c>
      <c r="U1054" s="6">
        <v>740.09799999999996</v>
      </c>
      <c r="V1054" s="30">
        <f>(VLOOKUP(E1054,Table1[#All],4,FALSE)*VLOOKUP(E1054,Table1[[#All],[Type TRANSPORT]:[% répartition segment 1]],2,FALSE)+VLOOKUP(E1054,Tableau2[#All],4,FALSE)*VLOOKUP(E1054,Tableau2[[#All],[Type TRANSPORT]:[% répartition segment 2]],2,FALSE))*U1054*C1054/1000</f>
        <v>52.831895729999999</v>
      </c>
    </row>
    <row r="1055" spans="1:22" x14ac:dyDescent="0.3">
      <c r="A1055" s="2">
        <v>1512335</v>
      </c>
      <c r="B1055" s="12">
        <f>+VLOOKUP(Indicateur[[#This Row],[Numero OT]],[1]Raw_data!$D:$E,2,FALSE)</f>
        <v>44713</v>
      </c>
      <c r="C1055" s="2">
        <v>150</v>
      </c>
      <c r="D1055" s="2">
        <f t="shared" si="16"/>
        <v>0.15</v>
      </c>
      <c r="E1055" s="2" t="s">
        <v>19</v>
      </c>
      <c r="F1055" s="3">
        <f>+VLOOKUP(E1055,Table1[#All],4,FALSE)</f>
        <v>0.16</v>
      </c>
      <c r="G1055" s="3">
        <f>+VLOOKUP(E1055,Tableau2[#All],4,FALSE)</f>
        <v>6.7400000000000002E-2</v>
      </c>
      <c r="H1055" s="4">
        <f>VLOOKUP(E1055,Table1[[#All],[Type TRANSPORT]:[% répartition segment 1]],2,FALSE)</f>
        <v>0.3</v>
      </c>
      <c r="I1055" s="4">
        <f>VLOOKUP(E1055,Tableau2[[#All],[Type TRANSPORT]:[% répartition segment 2]],2,FALSE)</f>
        <v>0.7</v>
      </c>
      <c r="J1055" s="20">
        <f>Indicateur[[#This Row],[% rep S1]]*Indicateur[[#This Row],[Taux segement 1]]*Indicateur[[#This Row],[Poids T]]*Indicateur[[#This Row],[Distance en KM]]</f>
        <v>2.0026439999999996</v>
      </c>
      <c r="K1055" s="20">
        <f>+Indicateur[[#This Row],[% rep S2]]*Indicateur[[#This Row],[Taux Segement 2]]*Indicateur[[#This Row],[Poids T]]*Indicateur[[#This Row],[Distance en KM]]</f>
        <v>1.9684321649999998</v>
      </c>
      <c r="L1055" s="20">
        <f>+Indicateur[[#This Row],[Bilan CO2 S2]]+Indicateur[[#This Row],[Bilan CO2 S1]]</f>
        <v>3.9710761649999995</v>
      </c>
      <c r="M1055" s="21">
        <v>158</v>
      </c>
      <c r="N1055" s="5" t="s">
        <v>23</v>
      </c>
      <c r="O1055" s="2" t="s">
        <v>24</v>
      </c>
      <c r="P1055" s="2" t="s">
        <v>25</v>
      </c>
      <c r="Q1055" s="2" t="s">
        <v>10</v>
      </c>
      <c r="R1055" s="2" t="s">
        <v>11</v>
      </c>
      <c r="S1055" s="2">
        <v>12</v>
      </c>
      <c r="T1055" s="2" t="s">
        <v>12</v>
      </c>
      <c r="U1055" s="6">
        <v>278.14499999999998</v>
      </c>
      <c r="V1055" s="30">
        <f>(VLOOKUP(E1055,Table1[#All],4,FALSE)*VLOOKUP(E1055,Table1[[#All],[Type TRANSPORT]:[% répartition segment 1]],2,FALSE)+VLOOKUP(E1055,Tableau2[#All],4,FALSE)*VLOOKUP(E1055,Tableau2[[#All],[Type TRANSPORT]:[% répartition segment 2]],2,FALSE))*U1055*C1055/1000</f>
        <v>3.9710761649999995</v>
      </c>
    </row>
    <row r="1056" spans="1:22" x14ac:dyDescent="0.3">
      <c r="A1056" s="2">
        <v>1513083</v>
      </c>
      <c r="B1056" s="12">
        <f>+VLOOKUP(Indicateur[[#This Row],[Numero OT]],[1]Raw_data!$D:$E,2,FALSE)</f>
        <v>44713</v>
      </c>
      <c r="C1056" s="2">
        <v>150</v>
      </c>
      <c r="D1056" s="2">
        <f t="shared" si="16"/>
        <v>0.15</v>
      </c>
      <c r="E1056" s="2" t="s">
        <v>19</v>
      </c>
      <c r="F1056" s="3">
        <f>+VLOOKUP(E1056,Table1[#All],4,FALSE)</f>
        <v>0.16</v>
      </c>
      <c r="G1056" s="3">
        <f>+VLOOKUP(E1056,Tableau2[#All],4,FALSE)</f>
        <v>6.7400000000000002E-2</v>
      </c>
      <c r="H1056" s="4">
        <f>VLOOKUP(E1056,Table1[[#All],[Type TRANSPORT]:[% répartition segment 1]],2,FALSE)</f>
        <v>0.3</v>
      </c>
      <c r="I1056" s="4">
        <f>VLOOKUP(E1056,Tableau2[[#All],[Type TRANSPORT]:[% répartition segment 2]],2,FALSE)</f>
        <v>0.7</v>
      </c>
      <c r="J1056" s="20">
        <f>Indicateur[[#This Row],[% rep S1]]*Indicateur[[#This Row],[Taux segement 1]]*Indicateur[[#This Row],[Poids T]]*Indicateur[[#This Row],[Distance en KM]]</f>
        <v>1.8138168000000001</v>
      </c>
      <c r="K1056" s="20">
        <f>+Indicateur[[#This Row],[% rep S2]]*Indicateur[[#This Row],[Taux Segement 2]]*Indicateur[[#This Row],[Poids T]]*Indicateur[[#This Row],[Distance en KM]]</f>
        <v>1.782830763</v>
      </c>
      <c r="L1056" s="20">
        <f>+Indicateur[[#This Row],[Bilan CO2 S2]]+Indicateur[[#This Row],[Bilan CO2 S1]]</f>
        <v>3.5966475630000003</v>
      </c>
      <c r="M1056" s="21">
        <v>158</v>
      </c>
      <c r="N1056" s="5" t="s">
        <v>113</v>
      </c>
      <c r="O1056" s="2" t="s">
        <v>114</v>
      </c>
      <c r="P1056" s="2" t="s">
        <v>115</v>
      </c>
      <c r="Q1056" s="2" t="s">
        <v>10</v>
      </c>
      <c r="R1056" s="2" t="s">
        <v>11</v>
      </c>
      <c r="S1056" s="2">
        <v>12</v>
      </c>
      <c r="T1056" s="2" t="s">
        <v>12</v>
      </c>
      <c r="U1056" s="6">
        <v>251.91900000000001</v>
      </c>
      <c r="V1056" s="30">
        <f>(VLOOKUP(E1056,Table1[#All],4,FALSE)*VLOOKUP(E1056,Table1[[#All],[Type TRANSPORT]:[% répartition segment 1]],2,FALSE)+VLOOKUP(E1056,Tableau2[#All],4,FALSE)*VLOOKUP(E1056,Tableau2[[#All],[Type TRANSPORT]:[% répartition segment 2]],2,FALSE))*U1056*C1056/1000</f>
        <v>3.5966475629999999</v>
      </c>
    </row>
    <row r="1057" spans="1:22" x14ac:dyDescent="0.3">
      <c r="A1057" s="2">
        <v>1512707</v>
      </c>
      <c r="B1057" s="12">
        <f>+VLOOKUP(Indicateur[[#This Row],[Numero OT]],[1]Raw_data!$D:$E,2,FALSE)</f>
        <v>44713</v>
      </c>
      <c r="C1057" s="2">
        <v>300</v>
      </c>
      <c r="D1057" s="2">
        <f t="shared" si="16"/>
        <v>0.3</v>
      </c>
      <c r="E1057" s="2" t="s">
        <v>6</v>
      </c>
      <c r="F1057" s="3">
        <f>+VLOOKUP(E1057,Table1[#All],4,FALSE)</f>
        <v>0.16</v>
      </c>
      <c r="G1057" s="3">
        <f>+VLOOKUP(E1057,Tableau2[#All],4,FALSE)</f>
        <v>6.7400000000000002E-2</v>
      </c>
      <c r="H1057" s="4">
        <f>VLOOKUP(E1057,Table1[[#All],[Type TRANSPORT]:[% répartition segment 1]],2,FALSE)</f>
        <v>0.3</v>
      </c>
      <c r="I1057" s="4">
        <f>VLOOKUP(E1057,Tableau2[[#All],[Type TRANSPORT]:[% répartition segment 2]],2,FALSE)</f>
        <v>0.7</v>
      </c>
      <c r="J1057" s="20">
        <f>Indicateur[[#This Row],[% rep S1]]*Indicateur[[#This Row],[Taux segement 1]]*Indicateur[[#This Row],[Poids T]]*Indicateur[[#This Row],[Distance en KM]]</f>
        <v>2.6901215999999999</v>
      </c>
      <c r="K1057" s="20">
        <f>+Indicateur[[#This Row],[% rep S2]]*Indicateur[[#This Row],[Taux Segement 2]]*Indicateur[[#This Row],[Poids T]]*Indicateur[[#This Row],[Distance en KM]]</f>
        <v>2.6441653559999998</v>
      </c>
      <c r="L1057" s="20">
        <f>+Indicateur[[#This Row],[Bilan CO2 S2]]+Indicateur[[#This Row],[Bilan CO2 S1]]</f>
        <v>5.3342869559999997</v>
      </c>
      <c r="M1057" s="21">
        <v>220</v>
      </c>
      <c r="N1057" s="5" t="s">
        <v>185</v>
      </c>
      <c r="O1057" s="2" t="s">
        <v>186</v>
      </c>
      <c r="P1057" s="2" t="s">
        <v>187</v>
      </c>
      <c r="Q1057" s="2" t="s">
        <v>10</v>
      </c>
      <c r="R1057" s="2" t="s">
        <v>11</v>
      </c>
      <c r="S1057" s="2">
        <v>12</v>
      </c>
      <c r="T1057" s="2" t="s">
        <v>12</v>
      </c>
      <c r="U1057" s="6">
        <v>186.81399999999999</v>
      </c>
      <c r="V1057" s="30">
        <f>(VLOOKUP(E1057,Table1[#All],4,FALSE)*VLOOKUP(E1057,Table1[[#All],[Type TRANSPORT]:[% répartition segment 1]],2,FALSE)+VLOOKUP(E1057,Tableau2[#All],4,FALSE)*VLOOKUP(E1057,Tableau2[[#All],[Type TRANSPORT]:[% répartition segment 2]],2,FALSE))*U1057*C1057/1000</f>
        <v>5.3342869559999997</v>
      </c>
    </row>
    <row r="1058" spans="1:22" x14ac:dyDescent="0.3">
      <c r="A1058" s="2">
        <v>1513055</v>
      </c>
      <c r="B1058" s="12">
        <f>+VLOOKUP(Indicateur[[#This Row],[Numero OT]],[1]Raw_data!$D:$E,2,FALSE)</f>
        <v>44713</v>
      </c>
      <c r="C1058" s="2">
        <v>106</v>
      </c>
      <c r="D1058" s="2">
        <f t="shared" si="16"/>
        <v>0.106</v>
      </c>
      <c r="E1058" s="2" t="s">
        <v>6</v>
      </c>
      <c r="F1058" s="3">
        <f>+VLOOKUP(E1058,Table1[#All],4,FALSE)</f>
        <v>0.16</v>
      </c>
      <c r="G1058" s="3">
        <f>+VLOOKUP(E1058,Tableau2[#All],4,FALSE)</f>
        <v>6.7400000000000002E-2</v>
      </c>
      <c r="H1058" s="4">
        <f>VLOOKUP(E1058,Table1[[#All],[Type TRANSPORT]:[% répartition segment 1]],2,FALSE)</f>
        <v>0.3</v>
      </c>
      <c r="I1058" s="4">
        <f>VLOOKUP(E1058,Tableau2[[#All],[Type TRANSPORT]:[% répartition segment 2]],2,FALSE)</f>
        <v>0.7</v>
      </c>
      <c r="J1058" s="20">
        <f>Indicateur[[#This Row],[% rep S1]]*Indicateur[[#This Row],[Taux segement 1]]*Indicateur[[#This Row],[Poids T]]*Indicateur[[#This Row],[Distance en KM]]</f>
        <v>1.2506202239999999</v>
      </c>
      <c r="K1058" s="20">
        <f>+Indicateur[[#This Row],[% rep S2]]*Indicateur[[#This Row],[Taux Segement 2]]*Indicateur[[#This Row],[Poids T]]*Indicateur[[#This Row],[Distance en KM]]</f>
        <v>1.22925546184</v>
      </c>
      <c r="L1058" s="20">
        <f>+Indicateur[[#This Row],[Bilan CO2 S2]]+Indicateur[[#This Row],[Bilan CO2 S1]]</f>
        <v>2.4798756858399997</v>
      </c>
      <c r="M1058" s="21">
        <v>100</v>
      </c>
      <c r="N1058" s="5" t="s">
        <v>214</v>
      </c>
      <c r="O1058" s="2" t="s">
        <v>11</v>
      </c>
      <c r="P1058" s="2" t="s">
        <v>215</v>
      </c>
      <c r="Q1058" s="2" t="s">
        <v>260</v>
      </c>
      <c r="R1058" s="2" t="s">
        <v>166</v>
      </c>
      <c r="S1058" s="2">
        <v>10</v>
      </c>
      <c r="T1058" s="2" t="s">
        <v>261</v>
      </c>
      <c r="U1058" s="6">
        <v>245.798</v>
      </c>
      <c r="V1058" s="30">
        <f>(VLOOKUP(E1058,Table1[#All],4,FALSE)*VLOOKUP(E1058,Table1[[#All],[Type TRANSPORT]:[% répartition segment 1]],2,FALSE)+VLOOKUP(E1058,Tableau2[#All],4,FALSE)*VLOOKUP(E1058,Tableau2[[#All],[Type TRANSPORT]:[% répartition segment 2]],2,FALSE))*U1058*C1058/1000</f>
        <v>2.4798756858400002</v>
      </c>
    </row>
    <row r="1059" spans="1:22" x14ac:dyDescent="0.3">
      <c r="A1059" s="2">
        <v>1513059</v>
      </c>
      <c r="B1059" s="12">
        <f>+VLOOKUP(Indicateur[[#This Row],[Numero OT]],[1]Raw_data!$D:$E,2,FALSE)</f>
        <v>44713</v>
      </c>
      <c r="C1059" s="2">
        <v>168</v>
      </c>
      <c r="D1059" s="2">
        <f t="shared" si="16"/>
        <v>0.16800000000000001</v>
      </c>
      <c r="E1059" s="2" t="s">
        <v>6</v>
      </c>
      <c r="F1059" s="3">
        <f>+VLOOKUP(E1059,Table1[#All],4,FALSE)</f>
        <v>0.16</v>
      </c>
      <c r="G1059" s="3">
        <f>+VLOOKUP(E1059,Tableau2[#All],4,FALSE)</f>
        <v>6.7400000000000002E-2</v>
      </c>
      <c r="H1059" s="4">
        <f>VLOOKUP(E1059,Table1[[#All],[Type TRANSPORT]:[% répartition segment 1]],2,FALSE)</f>
        <v>0.3</v>
      </c>
      <c r="I1059" s="4">
        <f>VLOOKUP(E1059,Tableau2[[#All],[Type TRANSPORT]:[% répartition segment 2]],2,FALSE)</f>
        <v>0.7</v>
      </c>
      <c r="J1059" s="20">
        <f>Indicateur[[#This Row],[% rep S1]]*Indicateur[[#This Row],[Taux segement 1]]*Indicateur[[#This Row],[Poids T]]*Indicateur[[#This Row],[Distance en KM]]</f>
        <v>2.0062990080000001</v>
      </c>
      <c r="K1059" s="20">
        <f>+Indicateur[[#This Row],[% rep S2]]*Indicateur[[#This Row],[Taux Segement 2]]*Indicateur[[#This Row],[Poids T]]*Indicateur[[#This Row],[Distance en KM]]</f>
        <v>1.9720247332800003</v>
      </c>
      <c r="L1059" s="20">
        <f>+Indicateur[[#This Row],[Bilan CO2 S2]]+Indicateur[[#This Row],[Bilan CO2 S1]]</f>
        <v>3.9783237412800005</v>
      </c>
      <c r="M1059" s="21">
        <v>100</v>
      </c>
      <c r="N1059" s="5" t="s">
        <v>214</v>
      </c>
      <c r="O1059" s="2" t="s">
        <v>11</v>
      </c>
      <c r="P1059" s="2" t="s">
        <v>215</v>
      </c>
      <c r="Q1059" s="2" t="s">
        <v>148</v>
      </c>
      <c r="R1059" s="2" t="s">
        <v>126</v>
      </c>
      <c r="S1059" s="2">
        <v>12</v>
      </c>
      <c r="T1059" s="2" t="s">
        <v>149</v>
      </c>
      <c r="U1059" s="6">
        <v>248.797</v>
      </c>
      <c r="V1059" s="30">
        <f>(VLOOKUP(E1059,Table1[#All],4,FALSE)*VLOOKUP(E1059,Table1[[#All],[Type TRANSPORT]:[% répartition segment 1]],2,FALSE)+VLOOKUP(E1059,Tableau2[#All],4,FALSE)*VLOOKUP(E1059,Tableau2[[#All],[Type TRANSPORT]:[% répartition segment 2]],2,FALSE))*U1059*C1059/1000</f>
        <v>3.9783237412800001</v>
      </c>
    </row>
    <row r="1060" spans="1:22" x14ac:dyDescent="0.3">
      <c r="A1060" s="2">
        <v>1513063</v>
      </c>
      <c r="B1060" s="12">
        <f>+VLOOKUP(Indicateur[[#This Row],[Numero OT]],[1]Raw_data!$D:$E,2,FALSE)</f>
        <v>44713</v>
      </c>
      <c r="C1060" s="2">
        <v>106</v>
      </c>
      <c r="D1060" s="2">
        <f t="shared" si="16"/>
        <v>0.106</v>
      </c>
      <c r="E1060" s="2" t="s">
        <v>6</v>
      </c>
      <c r="F1060" s="3">
        <f>+VLOOKUP(E1060,Table1[#All],4,FALSE)</f>
        <v>0.16</v>
      </c>
      <c r="G1060" s="3">
        <f>+VLOOKUP(E1060,Tableau2[#All],4,FALSE)</f>
        <v>6.7400000000000002E-2</v>
      </c>
      <c r="H1060" s="4">
        <f>VLOOKUP(E1060,Table1[[#All],[Type TRANSPORT]:[% répartition segment 1]],2,FALSE)</f>
        <v>0.3</v>
      </c>
      <c r="I1060" s="4">
        <f>VLOOKUP(E1060,Tableau2[[#All],[Type TRANSPORT]:[% répartition segment 2]],2,FALSE)</f>
        <v>0.7</v>
      </c>
      <c r="J1060" s="20">
        <f>Indicateur[[#This Row],[% rep S1]]*Indicateur[[#This Row],[Taux segement 1]]*Indicateur[[#This Row],[Poids T]]*Indicateur[[#This Row],[Distance en KM]]</f>
        <v>1.416173568</v>
      </c>
      <c r="K1060" s="20">
        <f>+Indicateur[[#This Row],[% rep S2]]*Indicateur[[#This Row],[Taux Segement 2]]*Indicateur[[#This Row],[Poids T]]*Indicateur[[#This Row],[Distance en KM]]</f>
        <v>1.3919806028799999</v>
      </c>
      <c r="L1060" s="20">
        <f>+Indicateur[[#This Row],[Bilan CO2 S2]]+Indicateur[[#This Row],[Bilan CO2 S1]]</f>
        <v>2.80815417088</v>
      </c>
      <c r="M1060" s="21">
        <v>100</v>
      </c>
      <c r="N1060" s="5" t="s">
        <v>214</v>
      </c>
      <c r="O1060" s="2" t="s">
        <v>11</v>
      </c>
      <c r="P1060" s="2" t="s">
        <v>215</v>
      </c>
      <c r="Q1060" s="2" t="s">
        <v>311</v>
      </c>
      <c r="R1060" s="2" t="s">
        <v>58</v>
      </c>
      <c r="S1060" s="2">
        <v>21</v>
      </c>
      <c r="T1060" s="2" t="s">
        <v>312</v>
      </c>
      <c r="U1060" s="6">
        <v>278.33600000000001</v>
      </c>
      <c r="V1060" s="30">
        <f>(VLOOKUP(E1060,Table1[#All],4,FALSE)*VLOOKUP(E1060,Table1[[#All],[Type TRANSPORT]:[% répartition segment 1]],2,FALSE)+VLOOKUP(E1060,Tableau2[#All],4,FALSE)*VLOOKUP(E1060,Tableau2[[#All],[Type TRANSPORT]:[% répartition segment 2]],2,FALSE))*U1060*C1060/1000</f>
        <v>2.80815417088</v>
      </c>
    </row>
    <row r="1061" spans="1:22" x14ac:dyDescent="0.3">
      <c r="A1061" s="2">
        <v>1513057</v>
      </c>
      <c r="B1061" s="12">
        <f>+VLOOKUP(Indicateur[[#This Row],[Numero OT]],[1]Raw_data!$D:$E,2,FALSE)</f>
        <v>44713</v>
      </c>
      <c r="C1061" s="2">
        <v>106</v>
      </c>
      <c r="D1061" s="2">
        <f t="shared" si="16"/>
        <v>0.106</v>
      </c>
      <c r="E1061" s="2" t="s">
        <v>6</v>
      </c>
      <c r="F1061" s="3">
        <f>+VLOOKUP(E1061,Table1[#All],4,FALSE)</f>
        <v>0.16</v>
      </c>
      <c r="G1061" s="3">
        <f>+VLOOKUP(E1061,Tableau2[#All],4,FALSE)</f>
        <v>6.7400000000000002E-2</v>
      </c>
      <c r="H1061" s="4">
        <f>VLOOKUP(E1061,Table1[[#All],[Type TRANSPORT]:[% répartition segment 1]],2,FALSE)</f>
        <v>0.3</v>
      </c>
      <c r="I1061" s="4">
        <f>VLOOKUP(E1061,Tableau2[[#All],[Type TRANSPORT]:[% répartition segment 2]],2,FALSE)</f>
        <v>0.7</v>
      </c>
      <c r="J1061" s="20">
        <f>Indicateur[[#This Row],[% rep S1]]*Indicateur[[#This Row],[Taux segement 1]]*Indicateur[[#This Row],[Poids T]]*Indicateur[[#This Row],[Distance en KM]]</f>
        <v>1.4236173119999997</v>
      </c>
      <c r="K1061" s="20">
        <f>+Indicateur[[#This Row],[% rep S2]]*Indicateur[[#This Row],[Taux Segement 2]]*Indicateur[[#This Row],[Poids T]]*Indicateur[[#This Row],[Distance en KM]]</f>
        <v>1.3992971829199998</v>
      </c>
      <c r="L1061" s="20">
        <f>+Indicateur[[#This Row],[Bilan CO2 S2]]+Indicateur[[#This Row],[Bilan CO2 S1]]</f>
        <v>2.8229144949199996</v>
      </c>
      <c r="M1061" s="21">
        <v>120</v>
      </c>
      <c r="N1061" s="5" t="s">
        <v>214</v>
      </c>
      <c r="O1061" s="2" t="s">
        <v>11</v>
      </c>
      <c r="P1061" s="2" t="s">
        <v>215</v>
      </c>
      <c r="Q1061" s="2" t="s">
        <v>104</v>
      </c>
      <c r="R1061" s="2" t="s">
        <v>24</v>
      </c>
      <c r="S1061" s="2">
        <v>12</v>
      </c>
      <c r="T1061" s="2" t="s">
        <v>105</v>
      </c>
      <c r="U1061" s="6">
        <v>279.79899999999998</v>
      </c>
      <c r="V1061" s="30">
        <f>(VLOOKUP(E1061,Table1[#All],4,FALSE)*VLOOKUP(E1061,Table1[[#All],[Type TRANSPORT]:[% répartition segment 1]],2,FALSE)+VLOOKUP(E1061,Tableau2[#All],4,FALSE)*VLOOKUP(E1061,Tableau2[[#All],[Type TRANSPORT]:[% répartition segment 2]],2,FALSE))*U1061*C1061/1000</f>
        <v>2.82291449492</v>
      </c>
    </row>
    <row r="1062" spans="1:22" x14ac:dyDescent="0.3">
      <c r="A1062" s="2">
        <v>1513062</v>
      </c>
      <c r="B1062" s="12">
        <f>+VLOOKUP(Indicateur[[#This Row],[Numero OT]],[1]Raw_data!$D:$E,2,FALSE)</f>
        <v>44713</v>
      </c>
      <c r="C1062" s="2">
        <v>106</v>
      </c>
      <c r="D1062" s="2">
        <f t="shared" si="16"/>
        <v>0.106</v>
      </c>
      <c r="E1062" s="2" t="s">
        <v>6</v>
      </c>
      <c r="F1062" s="3">
        <f>+VLOOKUP(E1062,Table1[#All],4,FALSE)</f>
        <v>0.16</v>
      </c>
      <c r="G1062" s="3">
        <f>+VLOOKUP(E1062,Tableau2[#All],4,FALSE)</f>
        <v>6.7400000000000002E-2</v>
      </c>
      <c r="H1062" s="4">
        <f>VLOOKUP(E1062,Table1[[#All],[Type TRANSPORT]:[% répartition segment 1]],2,FALSE)</f>
        <v>0.3</v>
      </c>
      <c r="I1062" s="4">
        <f>VLOOKUP(E1062,Tableau2[[#All],[Type TRANSPORT]:[% répartition segment 2]],2,FALSE)</f>
        <v>0.7</v>
      </c>
      <c r="J1062" s="20">
        <f>Indicateur[[#This Row],[% rep S1]]*Indicateur[[#This Row],[Taux segement 1]]*Indicateur[[#This Row],[Poids T]]*Indicateur[[#This Row],[Distance en KM]]</f>
        <v>3.7043743679999999</v>
      </c>
      <c r="K1062" s="20">
        <f>+Indicateur[[#This Row],[% rep S2]]*Indicateur[[#This Row],[Taux Segement 2]]*Indicateur[[#This Row],[Poids T]]*Indicateur[[#This Row],[Distance en KM]]</f>
        <v>3.6410913058799999</v>
      </c>
      <c r="L1062" s="20">
        <f>+Indicateur[[#This Row],[Bilan CO2 S2]]+Indicateur[[#This Row],[Bilan CO2 S1]]</f>
        <v>7.3454656738799997</v>
      </c>
      <c r="M1062" s="21">
        <v>159</v>
      </c>
      <c r="N1062" s="5" t="s">
        <v>214</v>
      </c>
      <c r="O1062" s="2" t="s">
        <v>11</v>
      </c>
      <c r="P1062" s="2" t="s">
        <v>215</v>
      </c>
      <c r="Q1062" s="2" t="s">
        <v>353</v>
      </c>
      <c r="R1062" s="2" t="s">
        <v>354</v>
      </c>
      <c r="S1062" s="2">
        <v>20</v>
      </c>
      <c r="T1062" s="2" t="s">
        <v>355</v>
      </c>
      <c r="U1062" s="6">
        <v>728.06100000000004</v>
      </c>
      <c r="V1062" s="30">
        <f>(VLOOKUP(E1062,Table1[#All],4,FALSE)*VLOOKUP(E1062,Table1[[#All],[Type TRANSPORT]:[% répartition segment 1]],2,FALSE)+VLOOKUP(E1062,Tableau2[#All],4,FALSE)*VLOOKUP(E1062,Tableau2[[#All],[Type TRANSPORT]:[% répartition segment 2]],2,FALSE))*U1062*C1062/1000</f>
        <v>7.3454656738800006</v>
      </c>
    </row>
    <row r="1063" spans="1:22" x14ac:dyDescent="0.3">
      <c r="A1063" s="2">
        <v>1513058</v>
      </c>
      <c r="B1063" s="12">
        <f>+VLOOKUP(Indicateur[[#This Row],[Numero OT]],[1]Raw_data!$D:$E,2,FALSE)</f>
        <v>44713</v>
      </c>
      <c r="C1063" s="2">
        <v>321</v>
      </c>
      <c r="D1063" s="2">
        <f t="shared" si="16"/>
        <v>0.32100000000000001</v>
      </c>
      <c r="E1063" s="2" t="s">
        <v>6</v>
      </c>
      <c r="F1063" s="3">
        <f>+VLOOKUP(E1063,Table1[#All],4,FALSE)</f>
        <v>0.16</v>
      </c>
      <c r="G1063" s="3">
        <f>+VLOOKUP(E1063,Tableau2[#All],4,FALSE)</f>
        <v>6.7400000000000002E-2</v>
      </c>
      <c r="H1063" s="4">
        <f>VLOOKUP(E1063,Table1[[#All],[Type TRANSPORT]:[% répartition segment 1]],2,FALSE)</f>
        <v>0.3</v>
      </c>
      <c r="I1063" s="4">
        <f>VLOOKUP(E1063,Tableau2[[#All],[Type TRANSPORT]:[% répartition segment 2]],2,FALSE)</f>
        <v>0.7</v>
      </c>
      <c r="J1063" s="20">
        <f>Indicateur[[#This Row],[% rep S1]]*Indicateur[[#This Row],[Taux segement 1]]*Indicateur[[#This Row],[Poids T]]*Indicateur[[#This Row],[Distance en KM]]</f>
        <v>8.3051277120000009</v>
      </c>
      <c r="K1063" s="20">
        <f>+Indicateur[[#This Row],[% rep S2]]*Indicateur[[#This Row],[Taux Segement 2]]*Indicateur[[#This Row],[Poids T]]*Indicateur[[#This Row],[Distance en KM]]</f>
        <v>8.1632484469200008</v>
      </c>
      <c r="L1063" s="20">
        <f>+Indicateur[[#This Row],[Bilan CO2 S2]]+Indicateur[[#This Row],[Bilan CO2 S1]]</f>
        <v>16.468376158920002</v>
      </c>
      <c r="M1063" s="21">
        <v>260</v>
      </c>
      <c r="N1063" s="5" t="s">
        <v>214</v>
      </c>
      <c r="O1063" s="2" t="s">
        <v>11</v>
      </c>
      <c r="P1063" s="2" t="s">
        <v>215</v>
      </c>
      <c r="Q1063" s="2" t="s">
        <v>326</v>
      </c>
      <c r="R1063" s="2" t="s">
        <v>180</v>
      </c>
      <c r="S1063" s="2">
        <v>15</v>
      </c>
      <c r="T1063" s="2" t="s">
        <v>327</v>
      </c>
      <c r="U1063" s="6">
        <v>539.01400000000001</v>
      </c>
      <c r="V1063" s="30">
        <f>(VLOOKUP(E1063,Table1[#All],4,FALSE)*VLOOKUP(E1063,Table1[[#All],[Type TRANSPORT]:[% répartition segment 1]],2,FALSE)+VLOOKUP(E1063,Tableau2[#All],4,FALSE)*VLOOKUP(E1063,Tableau2[[#All],[Type TRANSPORT]:[% répartition segment 2]],2,FALSE))*U1063*C1063/1000</f>
        <v>16.468376158920002</v>
      </c>
    </row>
    <row r="1064" spans="1:22" x14ac:dyDescent="0.3">
      <c r="A1064" s="2">
        <v>1512966</v>
      </c>
      <c r="B1064" s="12">
        <f>+VLOOKUP(Indicateur[[#This Row],[Numero OT]],[1]Raw_data!$D:$E,2,FALSE)</f>
        <v>44714</v>
      </c>
      <c r="C1064" s="2">
        <v>300</v>
      </c>
      <c r="D1064" s="2">
        <f t="shared" si="16"/>
        <v>0.3</v>
      </c>
      <c r="E1064" s="2" t="s">
        <v>6</v>
      </c>
      <c r="F1064" s="3">
        <f>+VLOOKUP(E1064,Table1[#All],4,FALSE)</f>
        <v>0.16</v>
      </c>
      <c r="G1064" s="3">
        <f>+VLOOKUP(E1064,Tableau2[#All],4,FALSE)</f>
        <v>6.7400000000000002E-2</v>
      </c>
      <c r="H1064" s="4">
        <f>VLOOKUP(E1064,Table1[[#All],[Type TRANSPORT]:[% répartition segment 1]],2,FALSE)</f>
        <v>0.3</v>
      </c>
      <c r="I1064" s="4">
        <f>VLOOKUP(E1064,Tableau2[[#All],[Type TRANSPORT]:[% répartition segment 2]],2,FALSE)</f>
        <v>0.7</v>
      </c>
      <c r="J1064" s="20">
        <f>Indicateur[[#This Row],[% rep S1]]*Indicateur[[#This Row],[Taux segement 1]]*Indicateur[[#This Row],[Poids T]]*Indicateur[[#This Row],[Distance en KM]]</f>
        <v>7.7979743999999993</v>
      </c>
      <c r="K1064" s="20">
        <f>+Indicateur[[#This Row],[% rep S2]]*Indicateur[[#This Row],[Taux Segement 2]]*Indicateur[[#This Row],[Poids T]]*Indicateur[[#This Row],[Distance en KM]]</f>
        <v>7.6647590039999995</v>
      </c>
      <c r="L1064" s="20">
        <f>+Indicateur[[#This Row],[Bilan CO2 S2]]+Indicateur[[#This Row],[Bilan CO2 S1]]</f>
        <v>15.462733403999998</v>
      </c>
      <c r="M1064" s="21">
        <v>239</v>
      </c>
      <c r="N1064" s="5" t="s">
        <v>35</v>
      </c>
      <c r="O1064" s="2" t="s">
        <v>36</v>
      </c>
      <c r="P1064" s="2" t="s">
        <v>37</v>
      </c>
      <c r="Q1064" s="2" t="s">
        <v>10</v>
      </c>
      <c r="R1064" s="2" t="s">
        <v>11</v>
      </c>
      <c r="S1064" s="2">
        <v>12</v>
      </c>
      <c r="T1064" s="2" t="s">
        <v>12</v>
      </c>
      <c r="U1064" s="6">
        <v>541.52599999999995</v>
      </c>
      <c r="V1064" s="30">
        <f>(VLOOKUP(E1064,Table1[#All],4,FALSE)*VLOOKUP(E1064,Table1[[#All],[Type TRANSPORT]:[% répartition segment 1]],2,FALSE)+VLOOKUP(E1064,Tableau2[#All],4,FALSE)*VLOOKUP(E1064,Tableau2[[#All],[Type TRANSPORT]:[% répartition segment 2]],2,FALSE))*U1064*C1064/1000</f>
        <v>15.462733403999998</v>
      </c>
    </row>
    <row r="1065" spans="1:22" x14ac:dyDescent="0.3">
      <c r="A1065" s="2">
        <v>1513260</v>
      </c>
      <c r="B1065" s="12">
        <f>+VLOOKUP(Indicateur[[#This Row],[Numero OT]],[1]Raw_data!$D:$E,2,FALSE)</f>
        <v>44714</v>
      </c>
      <c r="C1065" s="2">
        <v>150</v>
      </c>
      <c r="D1065" s="2">
        <f t="shared" si="16"/>
        <v>0.15</v>
      </c>
      <c r="E1065" s="2" t="s">
        <v>19</v>
      </c>
      <c r="F1065" s="3">
        <f>+VLOOKUP(E1065,Table1[#All],4,FALSE)</f>
        <v>0.16</v>
      </c>
      <c r="G1065" s="3">
        <f>+VLOOKUP(E1065,Tableau2[#All],4,FALSE)</f>
        <v>6.7400000000000002E-2</v>
      </c>
      <c r="H1065" s="4">
        <f>VLOOKUP(E1065,Table1[[#All],[Type TRANSPORT]:[% répartition segment 1]],2,FALSE)</f>
        <v>0.3</v>
      </c>
      <c r="I1065" s="4">
        <f>VLOOKUP(E1065,Tableau2[[#All],[Type TRANSPORT]:[% répartition segment 2]],2,FALSE)</f>
        <v>0.7</v>
      </c>
      <c r="J1065" s="20">
        <f>Indicateur[[#This Row],[% rep S1]]*Indicateur[[#This Row],[Taux segement 1]]*Indicateur[[#This Row],[Poids T]]*Indicateur[[#This Row],[Distance en KM]]</f>
        <v>0.33504479999999998</v>
      </c>
      <c r="K1065" s="20">
        <f>+Indicateur[[#This Row],[% rep S2]]*Indicateur[[#This Row],[Taux Segement 2]]*Indicateur[[#This Row],[Poids T]]*Indicateur[[#This Row],[Distance en KM]]</f>
        <v>0.32932111799999997</v>
      </c>
      <c r="L1065" s="20">
        <f>+Indicateur[[#This Row],[Bilan CO2 S2]]+Indicateur[[#This Row],[Bilan CO2 S1]]</f>
        <v>0.66436591799999989</v>
      </c>
      <c r="M1065" s="21">
        <v>90</v>
      </c>
      <c r="N1065" s="5" t="s">
        <v>418</v>
      </c>
      <c r="O1065" s="2" t="s">
        <v>131</v>
      </c>
      <c r="P1065" s="2" t="s">
        <v>419</v>
      </c>
      <c r="Q1065" s="2" t="s">
        <v>10</v>
      </c>
      <c r="R1065" s="2" t="s">
        <v>11</v>
      </c>
      <c r="S1065" s="2">
        <v>12</v>
      </c>
      <c r="T1065" s="2" t="s">
        <v>12</v>
      </c>
      <c r="U1065" s="6">
        <v>46.533999999999999</v>
      </c>
      <c r="V1065" s="30">
        <f>(VLOOKUP(E1065,Table1[#All],4,FALSE)*VLOOKUP(E1065,Table1[[#All],[Type TRANSPORT]:[% répartition segment 1]],2,FALSE)+VLOOKUP(E1065,Tableau2[#All],4,FALSE)*VLOOKUP(E1065,Tableau2[[#All],[Type TRANSPORT]:[% répartition segment 2]],2,FALSE))*U1065*C1065/1000</f>
        <v>0.664365918</v>
      </c>
    </row>
    <row r="1066" spans="1:22" x14ac:dyDescent="0.3">
      <c r="A1066" s="2">
        <v>1512494</v>
      </c>
      <c r="B1066" s="12">
        <f>+VLOOKUP(Indicateur[[#This Row],[Numero OT]],[1]Raw_data!$D:$E,2,FALSE)</f>
        <v>44715</v>
      </c>
      <c r="C1066" s="2">
        <v>450</v>
      </c>
      <c r="D1066" s="2">
        <f t="shared" si="16"/>
        <v>0.45</v>
      </c>
      <c r="E1066" s="2" t="s">
        <v>6</v>
      </c>
      <c r="F1066" s="3">
        <f>+VLOOKUP(E1066,Table1[#All],4,FALSE)</f>
        <v>0.16</v>
      </c>
      <c r="G1066" s="3">
        <f>+VLOOKUP(E1066,Tableau2[#All],4,FALSE)</f>
        <v>6.7400000000000002E-2</v>
      </c>
      <c r="H1066" s="4">
        <f>VLOOKUP(E1066,Table1[[#All],[Type TRANSPORT]:[% répartition segment 1]],2,FALSE)</f>
        <v>0.3</v>
      </c>
      <c r="I1066" s="4">
        <f>VLOOKUP(E1066,Tableau2[[#All],[Type TRANSPORT]:[% répartition segment 2]],2,FALSE)</f>
        <v>0.7</v>
      </c>
      <c r="J1066" s="20">
        <f>Indicateur[[#This Row],[% rep S1]]*Indicateur[[#This Row],[Taux segement 1]]*Indicateur[[#This Row],[Poids T]]*Indicateur[[#This Row],[Distance en KM]]</f>
        <v>9.8510472</v>
      </c>
      <c r="K1066" s="20">
        <f>+Indicateur[[#This Row],[% rep S2]]*Indicateur[[#This Row],[Taux Segement 2]]*Indicateur[[#This Row],[Poids T]]*Indicateur[[#This Row],[Distance en KM]]</f>
        <v>9.6827584770000001</v>
      </c>
      <c r="L1066" s="20">
        <f>+Indicateur[[#This Row],[Bilan CO2 S2]]+Indicateur[[#This Row],[Bilan CO2 S1]]</f>
        <v>19.533805677</v>
      </c>
      <c r="M1066" s="21">
        <v>280</v>
      </c>
      <c r="N1066" s="5" t="s">
        <v>20</v>
      </c>
      <c r="O1066" s="2" t="s">
        <v>21</v>
      </c>
      <c r="P1066" s="2" t="s">
        <v>22</v>
      </c>
      <c r="Q1066" s="2" t="s">
        <v>10</v>
      </c>
      <c r="R1066" s="2" t="s">
        <v>11</v>
      </c>
      <c r="S1066" s="2">
        <v>12</v>
      </c>
      <c r="T1066" s="2" t="s">
        <v>12</v>
      </c>
      <c r="U1066" s="6">
        <v>456.06700000000001</v>
      </c>
      <c r="V1066" s="30">
        <f>(VLOOKUP(E1066,Table1[#All],4,FALSE)*VLOOKUP(E1066,Table1[[#All],[Type TRANSPORT]:[% répartition segment 1]],2,FALSE)+VLOOKUP(E1066,Tableau2[#All],4,FALSE)*VLOOKUP(E1066,Tableau2[[#All],[Type TRANSPORT]:[% répartition segment 2]],2,FALSE))*U1066*C1066/1000</f>
        <v>19.533805677</v>
      </c>
    </row>
    <row r="1067" spans="1:22" x14ac:dyDescent="0.3">
      <c r="A1067" s="2">
        <v>1513721</v>
      </c>
      <c r="B1067" s="12">
        <f>+VLOOKUP(Indicateur[[#This Row],[Numero OT]],[1]Raw_data!$D:$E,2,FALSE)</f>
        <v>44715</v>
      </c>
      <c r="C1067" s="2">
        <v>150</v>
      </c>
      <c r="D1067" s="2">
        <f t="shared" si="16"/>
        <v>0.15</v>
      </c>
      <c r="E1067" s="2" t="s">
        <v>19</v>
      </c>
      <c r="F1067" s="3">
        <f>+VLOOKUP(E1067,Table1[#All],4,FALSE)</f>
        <v>0.16</v>
      </c>
      <c r="G1067" s="3">
        <f>+VLOOKUP(E1067,Tableau2[#All],4,FALSE)</f>
        <v>6.7400000000000002E-2</v>
      </c>
      <c r="H1067" s="4">
        <f>VLOOKUP(E1067,Table1[[#All],[Type TRANSPORT]:[% répartition segment 1]],2,FALSE)</f>
        <v>0.3</v>
      </c>
      <c r="I1067" s="4">
        <f>VLOOKUP(E1067,Tableau2[[#All],[Type TRANSPORT]:[% répartition segment 2]],2,FALSE)</f>
        <v>0.7</v>
      </c>
      <c r="J1067" s="20">
        <f>Indicateur[[#This Row],[% rep S1]]*Indicateur[[#This Row],[Taux segement 1]]*Indicateur[[#This Row],[Poids T]]*Indicateur[[#This Row],[Distance en KM]]</f>
        <v>1.9215215999999999</v>
      </c>
      <c r="K1067" s="20">
        <f>+Indicateur[[#This Row],[% rep S2]]*Indicateur[[#This Row],[Taux Segement 2]]*Indicateur[[#This Row],[Poids T]]*Indicateur[[#This Row],[Distance en KM]]</f>
        <v>1.888695606</v>
      </c>
      <c r="L1067" s="20">
        <f>+Indicateur[[#This Row],[Bilan CO2 S2]]+Indicateur[[#This Row],[Bilan CO2 S1]]</f>
        <v>3.8102172059999999</v>
      </c>
      <c r="M1067" s="21">
        <v>135</v>
      </c>
      <c r="N1067" s="5" t="s">
        <v>110</v>
      </c>
      <c r="O1067" s="2" t="s">
        <v>111</v>
      </c>
      <c r="P1067" s="2" t="s">
        <v>112</v>
      </c>
      <c r="Q1067" s="2" t="s">
        <v>10</v>
      </c>
      <c r="R1067" s="2" t="s">
        <v>11</v>
      </c>
      <c r="S1067" s="2">
        <v>12</v>
      </c>
      <c r="T1067" s="2" t="s">
        <v>12</v>
      </c>
      <c r="U1067" s="6">
        <v>266.87799999999999</v>
      </c>
      <c r="V1067" s="30">
        <f>(VLOOKUP(E1067,Table1[#All],4,FALSE)*VLOOKUP(E1067,Table1[[#All],[Type TRANSPORT]:[% répartition segment 1]],2,FALSE)+VLOOKUP(E1067,Tableau2[#All],4,FALSE)*VLOOKUP(E1067,Tableau2[[#All],[Type TRANSPORT]:[% répartition segment 2]],2,FALSE))*U1067*C1067/1000</f>
        <v>3.8102172059999999</v>
      </c>
    </row>
    <row r="1068" spans="1:22" x14ac:dyDescent="0.3">
      <c r="A1068" s="2">
        <v>1513720</v>
      </c>
      <c r="B1068" s="12">
        <f>+VLOOKUP(Indicateur[[#This Row],[Numero OT]],[1]Raw_data!$D:$E,2,FALSE)</f>
        <v>44715</v>
      </c>
      <c r="C1068" s="2">
        <v>150</v>
      </c>
      <c r="D1068" s="2">
        <f t="shared" si="16"/>
        <v>0.15</v>
      </c>
      <c r="E1068" s="2" t="s">
        <v>19</v>
      </c>
      <c r="F1068" s="3">
        <f>+VLOOKUP(E1068,Table1[#All],4,FALSE)</f>
        <v>0.16</v>
      </c>
      <c r="G1068" s="3">
        <f>+VLOOKUP(E1068,Tableau2[#All],4,FALSE)</f>
        <v>6.7400000000000002E-2</v>
      </c>
      <c r="H1068" s="4">
        <f>VLOOKUP(E1068,Table1[[#All],[Type TRANSPORT]:[% répartition segment 1]],2,FALSE)</f>
        <v>0.3</v>
      </c>
      <c r="I1068" s="4">
        <f>VLOOKUP(E1068,Tableau2[[#All],[Type TRANSPORT]:[% répartition segment 2]],2,FALSE)</f>
        <v>0.7</v>
      </c>
      <c r="J1068" s="20">
        <f>Indicateur[[#This Row],[% rep S1]]*Indicateur[[#This Row],[Taux segement 1]]*Indicateur[[#This Row],[Poids T]]*Indicateur[[#This Row],[Distance en KM]]</f>
        <v>1.8302616</v>
      </c>
      <c r="K1068" s="20">
        <f>+Indicateur[[#This Row],[% rep S2]]*Indicateur[[#This Row],[Taux Segement 2]]*Indicateur[[#This Row],[Poids T]]*Indicateur[[#This Row],[Distance en KM]]</f>
        <v>1.798994631</v>
      </c>
      <c r="L1068" s="20">
        <f>+Indicateur[[#This Row],[Bilan CO2 S2]]+Indicateur[[#This Row],[Bilan CO2 S1]]</f>
        <v>3.6292562310000003</v>
      </c>
      <c r="M1068" s="21">
        <v>158</v>
      </c>
      <c r="N1068" s="5" t="s">
        <v>122</v>
      </c>
      <c r="O1068" s="2" t="s">
        <v>123</v>
      </c>
      <c r="P1068" s="2" t="s">
        <v>124</v>
      </c>
      <c r="Q1068" s="2" t="s">
        <v>10</v>
      </c>
      <c r="R1068" s="2" t="s">
        <v>11</v>
      </c>
      <c r="S1068" s="2">
        <v>12</v>
      </c>
      <c r="T1068" s="2" t="s">
        <v>12</v>
      </c>
      <c r="U1068" s="6">
        <v>254.203</v>
      </c>
      <c r="V1068" s="30">
        <f>(VLOOKUP(E1068,Table1[#All],4,FALSE)*VLOOKUP(E1068,Table1[[#All],[Type TRANSPORT]:[% répartition segment 1]],2,FALSE)+VLOOKUP(E1068,Tableau2[#All],4,FALSE)*VLOOKUP(E1068,Tableau2[[#All],[Type TRANSPORT]:[% répartition segment 2]],2,FALSE))*U1068*C1068/1000</f>
        <v>3.6292562310000003</v>
      </c>
    </row>
    <row r="1069" spans="1:22" x14ac:dyDescent="0.3">
      <c r="A1069" s="2">
        <v>1513525</v>
      </c>
      <c r="B1069" s="12">
        <f>+VLOOKUP(Indicateur[[#This Row],[Numero OT]],[1]Raw_data!$D:$E,2,FALSE)</f>
        <v>44715</v>
      </c>
      <c r="C1069" s="2">
        <v>400</v>
      </c>
      <c r="D1069" s="2">
        <f t="shared" si="16"/>
        <v>0.4</v>
      </c>
      <c r="E1069" s="2" t="s">
        <v>19</v>
      </c>
      <c r="F1069" s="3">
        <f>+VLOOKUP(E1069,Table1[#All],4,FALSE)</f>
        <v>0.16</v>
      </c>
      <c r="G1069" s="3">
        <f>+VLOOKUP(E1069,Tableau2[#All],4,FALSE)</f>
        <v>6.7400000000000002E-2</v>
      </c>
      <c r="H1069" s="4">
        <f>VLOOKUP(E1069,Table1[[#All],[Type TRANSPORT]:[% répartition segment 1]],2,FALSE)</f>
        <v>0.3</v>
      </c>
      <c r="I1069" s="4">
        <f>VLOOKUP(E1069,Tableau2[[#All],[Type TRANSPORT]:[% répartition segment 2]],2,FALSE)</f>
        <v>0.7</v>
      </c>
      <c r="J1069" s="20">
        <f>Indicateur[[#This Row],[% rep S1]]*Indicateur[[#This Row],[Taux segement 1]]*Indicateur[[#This Row],[Poids T]]*Indicateur[[#This Row],[Distance en KM]]</f>
        <v>5.347142400000001</v>
      </c>
      <c r="K1069" s="20">
        <f>+Indicateur[[#This Row],[% rep S2]]*Indicateur[[#This Row],[Taux Segement 2]]*Indicateur[[#This Row],[Poids T]]*Indicateur[[#This Row],[Distance en KM]]</f>
        <v>5.2557953839999998</v>
      </c>
      <c r="L1069" s="20">
        <f>+Indicateur[[#This Row],[Bilan CO2 S2]]+Indicateur[[#This Row],[Bilan CO2 S1]]</f>
        <v>10.602937784000002</v>
      </c>
      <c r="M1069" s="21">
        <v>200</v>
      </c>
      <c r="N1069" s="5" t="s">
        <v>168</v>
      </c>
      <c r="O1069" s="2" t="s">
        <v>151</v>
      </c>
      <c r="P1069" s="2" t="s">
        <v>169</v>
      </c>
      <c r="Q1069" s="2" t="s">
        <v>10</v>
      </c>
      <c r="R1069" s="2" t="s">
        <v>11</v>
      </c>
      <c r="S1069" s="2">
        <v>12</v>
      </c>
      <c r="T1069" s="2" t="s">
        <v>12</v>
      </c>
      <c r="U1069" s="6">
        <v>278.49700000000001</v>
      </c>
      <c r="V1069" s="30">
        <f>(VLOOKUP(E1069,Table1[#All],4,FALSE)*VLOOKUP(E1069,Table1[[#All],[Type TRANSPORT]:[% répartition segment 1]],2,FALSE)+VLOOKUP(E1069,Tableau2[#All],4,FALSE)*VLOOKUP(E1069,Tableau2[[#All],[Type TRANSPORT]:[% répartition segment 2]],2,FALSE))*U1069*C1069/1000</f>
        <v>10.602937784000002</v>
      </c>
    </row>
    <row r="1070" spans="1:22" x14ac:dyDescent="0.3">
      <c r="A1070" s="2">
        <v>1513079</v>
      </c>
      <c r="B1070" s="12">
        <f>+VLOOKUP(Indicateur[[#This Row],[Numero OT]],[1]Raw_data!$D:$E,2,FALSE)</f>
        <v>44715</v>
      </c>
      <c r="C1070" s="2">
        <v>300</v>
      </c>
      <c r="D1070" s="2">
        <f t="shared" si="16"/>
        <v>0.3</v>
      </c>
      <c r="E1070" s="2" t="s">
        <v>6</v>
      </c>
      <c r="F1070" s="3">
        <f>+VLOOKUP(E1070,Table1[#All],4,FALSE)</f>
        <v>0.16</v>
      </c>
      <c r="G1070" s="3">
        <f>+VLOOKUP(E1070,Tableau2[#All],4,FALSE)</f>
        <v>6.7400000000000002E-2</v>
      </c>
      <c r="H1070" s="4">
        <f>VLOOKUP(E1070,Table1[[#All],[Type TRANSPORT]:[% répartition segment 1]],2,FALSE)</f>
        <v>0.3</v>
      </c>
      <c r="I1070" s="4">
        <f>VLOOKUP(E1070,Tableau2[[#All],[Type TRANSPORT]:[% répartition segment 2]],2,FALSE)</f>
        <v>0.7</v>
      </c>
      <c r="J1070" s="20">
        <f>Indicateur[[#This Row],[% rep S1]]*Indicateur[[#This Row],[Taux segement 1]]*Indicateur[[#This Row],[Poids T]]*Indicateur[[#This Row],[Distance en KM]]</f>
        <v>2.4943679999999997</v>
      </c>
      <c r="K1070" s="20">
        <f>+Indicateur[[#This Row],[% rep S2]]*Indicateur[[#This Row],[Taux Segement 2]]*Indicateur[[#This Row],[Poids T]]*Indicateur[[#This Row],[Distance en KM]]</f>
        <v>2.4517558799999999</v>
      </c>
      <c r="L1070" s="20">
        <f>+Indicateur[[#This Row],[Bilan CO2 S2]]+Indicateur[[#This Row],[Bilan CO2 S1]]</f>
        <v>4.94612388</v>
      </c>
      <c r="M1070" s="21">
        <v>200</v>
      </c>
      <c r="N1070" s="5" t="s">
        <v>182</v>
      </c>
      <c r="O1070" s="2" t="s">
        <v>183</v>
      </c>
      <c r="P1070" s="2" t="s">
        <v>184</v>
      </c>
      <c r="Q1070" s="2" t="s">
        <v>10</v>
      </c>
      <c r="R1070" s="2" t="s">
        <v>11</v>
      </c>
      <c r="S1070" s="2">
        <v>12</v>
      </c>
      <c r="T1070" s="2" t="s">
        <v>12</v>
      </c>
      <c r="U1070" s="6">
        <v>173.22</v>
      </c>
      <c r="V1070" s="30">
        <f>(VLOOKUP(E1070,Table1[#All],4,FALSE)*VLOOKUP(E1070,Table1[[#All],[Type TRANSPORT]:[% répartition segment 1]],2,FALSE)+VLOOKUP(E1070,Tableau2[#All],4,FALSE)*VLOOKUP(E1070,Tableau2[[#All],[Type TRANSPORT]:[% répartition segment 2]],2,FALSE))*U1070*C1070/1000</f>
        <v>4.94612388</v>
      </c>
    </row>
    <row r="1071" spans="1:22" x14ac:dyDescent="0.3">
      <c r="A1071" s="2">
        <v>1513953</v>
      </c>
      <c r="B1071" s="12">
        <f>+VLOOKUP(Indicateur[[#This Row],[Numero OT]],[1]Raw_data!$D:$E,2,FALSE)</f>
        <v>44715</v>
      </c>
      <c r="C1071" s="2">
        <v>174</v>
      </c>
      <c r="D1071" s="2">
        <f t="shared" si="16"/>
        <v>0.17399999999999999</v>
      </c>
      <c r="E1071" s="2" t="s">
        <v>6</v>
      </c>
      <c r="F1071" s="3">
        <f>+VLOOKUP(E1071,Table1[#All],4,FALSE)</f>
        <v>0.16</v>
      </c>
      <c r="G1071" s="3">
        <f>+VLOOKUP(E1071,Tableau2[#All],4,FALSE)</f>
        <v>6.7400000000000002E-2</v>
      </c>
      <c r="H1071" s="4">
        <f>VLOOKUP(E1071,Table1[[#All],[Type TRANSPORT]:[% répartition segment 1]],2,FALSE)</f>
        <v>0.3</v>
      </c>
      <c r="I1071" s="4">
        <f>VLOOKUP(E1071,Tableau2[[#All],[Type TRANSPORT]:[% répartition segment 2]],2,FALSE)</f>
        <v>0.7</v>
      </c>
      <c r="J1071" s="20">
        <f>Indicateur[[#This Row],[% rep S1]]*Indicateur[[#This Row],[Taux segement 1]]*Indicateur[[#This Row],[Poids T]]*Indicateur[[#This Row],[Distance en KM]]</f>
        <v>2.0928358080000002</v>
      </c>
      <c r="K1071" s="20">
        <f>+Indicateur[[#This Row],[% rep S2]]*Indicateur[[#This Row],[Taux Segement 2]]*Indicateur[[#This Row],[Poids T]]*Indicateur[[#This Row],[Distance en KM]]</f>
        <v>2.0570831962799998</v>
      </c>
      <c r="L1071" s="20">
        <f>+Indicateur[[#This Row],[Bilan CO2 S2]]+Indicateur[[#This Row],[Bilan CO2 S1]]</f>
        <v>4.14991900428</v>
      </c>
      <c r="M1071" s="21">
        <v>100</v>
      </c>
      <c r="N1071" s="5" t="s">
        <v>214</v>
      </c>
      <c r="O1071" s="2" t="s">
        <v>11</v>
      </c>
      <c r="P1071" s="2" t="s">
        <v>215</v>
      </c>
      <c r="Q1071" s="2" t="s">
        <v>234</v>
      </c>
      <c r="R1071" s="2" t="s">
        <v>114</v>
      </c>
      <c r="S1071" s="2">
        <v>14</v>
      </c>
      <c r="T1071" s="2" t="s">
        <v>235</v>
      </c>
      <c r="U1071" s="6">
        <v>250.57900000000001</v>
      </c>
      <c r="V1071" s="30">
        <f>(VLOOKUP(E1071,Table1[#All],4,FALSE)*VLOOKUP(E1071,Table1[[#All],[Type TRANSPORT]:[% répartition segment 1]],2,FALSE)+VLOOKUP(E1071,Tableau2[#All],4,FALSE)*VLOOKUP(E1071,Tableau2[[#All],[Type TRANSPORT]:[% répartition segment 2]],2,FALSE))*U1071*C1071/1000</f>
        <v>4.14991900428</v>
      </c>
    </row>
    <row r="1072" spans="1:22" x14ac:dyDescent="0.3">
      <c r="A1072" s="2">
        <v>1513948</v>
      </c>
      <c r="B1072" s="12">
        <f>+VLOOKUP(Indicateur[[#This Row],[Numero OT]],[1]Raw_data!$D:$E,2,FALSE)</f>
        <v>44715</v>
      </c>
      <c r="C1072" s="2">
        <v>106</v>
      </c>
      <c r="D1072" s="2">
        <f t="shared" si="16"/>
        <v>0.106</v>
      </c>
      <c r="E1072" s="2" t="s">
        <v>6</v>
      </c>
      <c r="F1072" s="3">
        <f>+VLOOKUP(E1072,Table1[#All],4,FALSE)</f>
        <v>0.16</v>
      </c>
      <c r="G1072" s="3">
        <f>+VLOOKUP(E1072,Tableau2[#All],4,FALSE)</f>
        <v>6.7400000000000002E-2</v>
      </c>
      <c r="H1072" s="4">
        <f>VLOOKUP(E1072,Table1[[#All],[Type TRANSPORT]:[% répartition segment 1]],2,FALSE)</f>
        <v>0.3</v>
      </c>
      <c r="I1072" s="4">
        <f>VLOOKUP(E1072,Tableau2[[#All],[Type TRANSPORT]:[% répartition segment 2]],2,FALSE)</f>
        <v>0.7</v>
      </c>
      <c r="J1072" s="20">
        <f>Indicateur[[#This Row],[% rep S1]]*Indicateur[[#This Row],[Taux segement 1]]*Indicateur[[#This Row],[Poids T]]*Indicateur[[#This Row],[Distance en KM]]</f>
        <v>1.748358912</v>
      </c>
      <c r="K1072" s="20">
        <f>+Indicateur[[#This Row],[% rep S2]]*Indicateur[[#This Row],[Taux Segement 2]]*Indicateur[[#This Row],[Poids T]]*Indicateur[[#This Row],[Distance en KM]]</f>
        <v>1.7184911139200001</v>
      </c>
      <c r="L1072" s="20">
        <f>+Indicateur[[#This Row],[Bilan CO2 S2]]+Indicateur[[#This Row],[Bilan CO2 S1]]</f>
        <v>3.4668500259200004</v>
      </c>
      <c r="M1072" s="21">
        <v>125</v>
      </c>
      <c r="N1072" s="5" t="s">
        <v>214</v>
      </c>
      <c r="O1072" s="2" t="s">
        <v>11</v>
      </c>
      <c r="P1072" s="2" t="s">
        <v>215</v>
      </c>
      <c r="Q1072" s="2" t="s">
        <v>338</v>
      </c>
      <c r="R1072" s="2" t="s">
        <v>339</v>
      </c>
      <c r="S1072" s="2">
        <v>12</v>
      </c>
      <c r="T1072" s="2" t="s">
        <v>340</v>
      </c>
      <c r="U1072" s="6">
        <v>343.62400000000002</v>
      </c>
      <c r="V1072" s="30">
        <f>(VLOOKUP(E1072,Table1[#All],4,FALSE)*VLOOKUP(E1072,Table1[[#All],[Type TRANSPORT]:[% répartition segment 1]],2,FALSE)+VLOOKUP(E1072,Tableau2[#All],4,FALSE)*VLOOKUP(E1072,Tableau2[[#All],[Type TRANSPORT]:[% répartition segment 2]],2,FALSE))*U1072*C1072/1000</f>
        <v>3.4668500259199999</v>
      </c>
    </row>
    <row r="1073" spans="1:22" x14ac:dyDescent="0.3">
      <c r="A1073" s="2">
        <v>1513950</v>
      </c>
      <c r="B1073" s="12">
        <f>+VLOOKUP(Indicateur[[#This Row],[Numero OT]],[1]Raw_data!$D:$E,2,FALSE)</f>
        <v>44715</v>
      </c>
      <c r="C1073" s="2">
        <v>174</v>
      </c>
      <c r="D1073" s="2">
        <f t="shared" si="16"/>
        <v>0.17399999999999999</v>
      </c>
      <c r="E1073" s="2" t="s">
        <v>6</v>
      </c>
      <c r="F1073" s="3">
        <f>+VLOOKUP(E1073,Table1[#All],4,FALSE)</f>
        <v>0.16</v>
      </c>
      <c r="G1073" s="3">
        <f>+VLOOKUP(E1073,Tableau2[#All],4,FALSE)</f>
        <v>6.7400000000000002E-2</v>
      </c>
      <c r="H1073" s="4">
        <f>VLOOKUP(E1073,Table1[[#All],[Type TRANSPORT]:[% répartition segment 1]],2,FALSE)</f>
        <v>0.3</v>
      </c>
      <c r="I1073" s="4">
        <f>VLOOKUP(E1073,Tableau2[[#All],[Type TRANSPORT]:[% répartition segment 2]],2,FALSE)</f>
        <v>0.7</v>
      </c>
      <c r="J1073" s="20">
        <f>Indicateur[[#This Row],[% rep S1]]*Indicateur[[#This Row],[Taux segement 1]]*Indicateur[[#This Row],[Poids T]]*Indicateur[[#This Row],[Distance en KM]]</f>
        <v>2.1555676799999999</v>
      </c>
      <c r="K1073" s="20">
        <f>+Indicateur[[#This Row],[% rep S2]]*Indicateur[[#This Row],[Taux Segement 2]]*Indicateur[[#This Row],[Poids T]]*Indicateur[[#This Row],[Distance en KM]]</f>
        <v>2.1187433987999995</v>
      </c>
      <c r="L1073" s="20">
        <f>+Indicateur[[#This Row],[Bilan CO2 S2]]+Indicateur[[#This Row],[Bilan CO2 S1]]</f>
        <v>4.2743110787999994</v>
      </c>
      <c r="M1073" s="21">
        <v>130</v>
      </c>
      <c r="N1073" s="5" t="s">
        <v>214</v>
      </c>
      <c r="O1073" s="2" t="s">
        <v>11</v>
      </c>
      <c r="P1073" s="2" t="s">
        <v>215</v>
      </c>
      <c r="Q1073" s="2" t="s">
        <v>391</v>
      </c>
      <c r="R1073" s="2" t="s">
        <v>392</v>
      </c>
      <c r="S1073" s="2">
        <v>14</v>
      </c>
      <c r="T1073" s="2" t="s">
        <v>393</v>
      </c>
      <c r="U1073" s="6">
        <v>258.08999999999997</v>
      </c>
      <c r="V1073" s="30">
        <f>(VLOOKUP(E1073,Table1[#All],4,FALSE)*VLOOKUP(E1073,Table1[[#All],[Type TRANSPORT]:[% répartition segment 1]],2,FALSE)+VLOOKUP(E1073,Tableau2[#All],4,FALSE)*VLOOKUP(E1073,Tableau2[[#All],[Type TRANSPORT]:[% répartition segment 2]],2,FALSE))*U1073*C1073/1000</f>
        <v>4.2743110787999994</v>
      </c>
    </row>
    <row r="1074" spans="1:22" x14ac:dyDescent="0.3">
      <c r="A1074" s="2">
        <v>1513949</v>
      </c>
      <c r="B1074" s="12">
        <f>+VLOOKUP(Indicateur[[#This Row],[Numero OT]],[1]Raw_data!$D:$E,2,FALSE)</f>
        <v>44715</v>
      </c>
      <c r="C1074" s="2">
        <v>106</v>
      </c>
      <c r="D1074" s="2">
        <f t="shared" si="16"/>
        <v>0.106</v>
      </c>
      <c r="E1074" s="2" t="s">
        <v>6</v>
      </c>
      <c r="F1074" s="3">
        <f>+VLOOKUP(E1074,Table1[#All],4,FALSE)</f>
        <v>0.16</v>
      </c>
      <c r="G1074" s="3">
        <f>+VLOOKUP(E1074,Tableau2[#All],4,FALSE)</f>
        <v>6.7400000000000002E-2</v>
      </c>
      <c r="H1074" s="4">
        <f>VLOOKUP(E1074,Table1[[#All],[Type TRANSPORT]:[% répartition segment 1]],2,FALSE)</f>
        <v>0.3</v>
      </c>
      <c r="I1074" s="4">
        <f>VLOOKUP(E1074,Tableau2[[#All],[Type TRANSPORT]:[% répartition segment 2]],2,FALSE)</f>
        <v>0.7</v>
      </c>
      <c r="J1074" s="20">
        <f>Indicateur[[#This Row],[% rep S1]]*Indicateur[[#This Row],[Taux segement 1]]*Indicateur[[#This Row],[Poids T]]*Indicateur[[#This Row],[Distance en KM]]</f>
        <v>2.201674272</v>
      </c>
      <c r="K1074" s="20">
        <f>+Indicateur[[#This Row],[% rep S2]]*Indicateur[[#This Row],[Taux Segement 2]]*Indicateur[[#This Row],[Poids T]]*Indicateur[[#This Row],[Distance en KM]]</f>
        <v>2.1640623365199998</v>
      </c>
      <c r="L1074" s="20">
        <f>+Indicateur[[#This Row],[Bilan CO2 S2]]+Indicateur[[#This Row],[Bilan CO2 S1]]</f>
        <v>4.3657366085199998</v>
      </c>
      <c r="M1074" s="21">
        <v>154</v>
      </c>
      <c r="N1074" s="5" t="s">
        <v>214</v>
      </c>
      <c r="O1074" s="2" t="s">
        <v>11</v>
      </c>
      <c r="P1074" s="2" t="s">
        <v>215</v>
      </c>
      <c r="Q1074" s="2" t="s">
        <v>341</v>
      </c>
      <c r="R1074" s="2" t="s">
        <v>342</v>
      </c>
      <c r="S1074" s="2">
        <v>15</v>
      </c>
      <c r="T1074" s="2" t="s">
        <v>343</v>
      </c>
      <c r="U1074" s="6">
        <v>432.71899999999999</v>
      </c>
      <c r="V1074" s="30">
        <f>(VLOOKUP(E1074,Table1[#All],4,FALSE)*VLOOKUP(E1074,Table1[[#All],[Type TRANSPORT]:[% répartition segment 1]],2,FALSE)+VLOOKUP(E1074,Tableau2[#All],4,FALSE)*VLOOKUP(E1074,Tableau2[[#All],[Type TRANSPORT]:[% répartition segment 2]],2,FALSE))*U1074*C1074/1000</f>
        <v>4.3657366085199998</v>
      </c>
    </row>
    <row r="1075" spans="1:22" x14ac:dyDescent="0.3">
      <c r="A1075" s="2">
        <v>1513951</v>
      </c>
      <c r="B1075" s="12">
        <f>+VLOOKUP(Indicateur[[#This Row],[Numero OT]],[1]Raw_data!$D:$E,2,FALSE)</f>
        <v>44715</v>
      </c>
      <c r="C1075" s="2">
        <v>70</v>
      </c>
      <c r="D1075" s="2">
        <f t="shared" si="16"/>
        <v>7.0000000000000007E-2</v>
      </c>
      <c r="E1075" s="2" t="s">
        <v>6</v>
      </c>
      <c r="F1075" s="3">
        <f>+VLOOKUP(E1075,Table1[#All],4,FALSE)</f>
        <v>0.16</v>
      </c>
      <c r="G1075" s="3">
        <f>+VLOOKUP(E1075,Tableau2[#All],4,FALSE)</f>
        <v>6.7400000000000002E-2</v>
      </c>
      <c r="H1075" s="4">
        <f>VLOOKUP(E1075,Table1[[#All],[Type TRANSPORT]:[% répartition segment 1]],2,FALSE)</f>
        <v>0.3</v>
      </c>
      <c r="I1075" s="4">
        <f>VLOOKUP(E1075,Tableau2[[#All],[Type TRANSPORT]:[% répartition segment 2]],2,FALSE)</f>
        <v>0.7</v>
      </c>
      <c r="J1075" s="20">
        <f>Indicateur[[#This Row],[% rep S1]]*Indicateur[[#This Row],[Taux segement 1]]*Indicateur[[#This Row],[Poids T]]*Indicateur[[#This Row],[Distance en KM]]</f>
        <v>2.5389302400000004</v>
      </c>
      <c r="K1075" s="20">
        <f>+Indicateur[[#This Row],[% rep S2]]*Indicateur[[#This Row],[Taux Segement 2]]*Indicateur[[#This Row],[Poids T]]*Indicateur[[#This Row],[Distance en KM]]</f>
        <v>2.4955568484000001</v>
      </c>
      <c r="L1075" s="20">
        <f>+Indicateur[[#This Row],[Bilan CO2 S2]]+Indicateur[[#This Row],[Bilan CO2 S1]]</f>
        <v>5.0344870884000006</v>
      </c>
      <c r="M1075" s="21">
        <v>168</v>
      </c>
      <c r="N1075" s="5" t="s">
        <v>214</v>
      </c>
      <c r="O1075" s="2" t="s">
        <v>11</v>
      </c>
      <c r="P1075" s="2" t="s">
        <v>215</v>
      </c>
      <c r="Q1075" s="2" t="s">
        <v>265</v>
      </c>
      <c r="R1075" s="2" t="s">
        <v>266</v>
      </c>
      <c r="S1075" s="2">
        <v>12</v>
      </c>
      <c r="T1075" s="2" t="s">
        <v>267</v>
      </c>
      <c r="U1075" s="6">
        <v>755.63400000000001</v>
      </c>
      <c r="V1075" s="30">
        <f>(VLOOKUP(E1075,Table1[#All],4,FALSE)*VLOOKUP(E1075,Table1[[#All],[Type TRANSPORT]:[% répartition segment 1]],2,FALSE)+VLOOKUP(E1075,Tableau2[#All],4,FALSE)*VLOOKUP(E1075,Tableau2[[#All],[Type TRANSPORT]:[% répartition segment 2]],2,FALSE))*U1075*C1075/1000</f>
        <v>5.0344870884000006</v>
      </c>
    </row>
    <row r="1076" spans="1:22" x14ac:dyDescent="0.3">
      <c r="A1076" s="2">
        <v>1513947</v>
      </c>
      <c r="B1076" s="12">
        <f>+VLOOKUP(Indicateur[[#This Row],[Numero OT]],[1]Raw_data!$D:$E,2,FALSE)</f>
        <v>44715</v>
      </c>
      <c r="C1076" s="2">
        <v>212</v>
      </c>
      <c r="D1076" s="2">
        <f t="shared" si="16"/>
        <v>0.21199999999999999</v>
      </c>
      <c r="E1076" s="2" t="s">
        <v>6</v>
      </c>
      <c r="F1076" s="3">
        <f>+VLOOKUP(E1076,Table1[#All],4,FALSE)</f>
        <v>0.16</v>
      </c>
      <c r="G1076" s="3">
        <f>+VLOOKUP(E1076,Tableau2[#All],4,FALSE)</f>
        <v>6.7400000000000002E-2</v>
      </c>
      <c r="H1076" s="4">
        <f>VLOOKUP(E1076,Table1[[#All],[Type TRANSPORT]:[% répartition segment 1]],2,FALSE)</f>
        <v>0.3</v>
      </c>
      <c r="I1076" s="4">
        <f>VLOOKUP(E1076,Tableau2[[#All],[Type TRANSPORT]:[% répartition segment 2]],2,FALSE)</f>
        <v>0.7</v>
      </c>
      <c r="J1076" s="20">
        <f>Indicateur[[#This Row],[% rep S1]]*Indicateur[[#This Row],[Taux segement 1]]*Indicateur[[#This Row],[Poids T]]*Indicateur[[#This Row],[Distance en KM]]</f>
        <v>2.8472346239999995</v>
      </c>
      <c r="K1076" s="20">
        <f>+Indicateur[[#This Row],[% rep S2]]*Indicateur[[#This Row],[Taux Segement 2]]*Indicateur[[#This Row],[Poids T]]*Indicateur[[#This Row],[Distance en KM]]</f>
        <v>2.7985943658399997</v>
      </c>
      <c r="L1076" s="20">
        <f>+Indicateur[[#This Row],[Bilan CO2 S2]]+Indicateur[[#This Row],[Bilan CO2 S1]]</f>
        <v>5.6458289898399991</v>
      </c>
      <c r="M1076" s="21">
        <v>205</v>
      </c>
      <c r="N1076" s="5" t="s">
        <v>214</v>
      </c>
      <c r="O1076" s="2" t="s">
        <v>11</v>
      </c>
      <c r="P1076" s="2" t="s">
        <v>215</v>
      </c>
      <c r="Q1076" s="2" t="s">
        <v>104</v>
      </c>
      <c r="R1076" s="2" t="s">
        <v>24</v>
      </c>
      <c r="S1076" s="2">
        <v>12</v>
      </c>
      <c r="T1076" s="2" t="s">
        <v>105</v>
      </c>
      <c r="U1076" s="6">
        <v>279.79899999999998</v>
      </c>
      <c r="V1076" s="30">
        <f>(VLOOKUP(E1076,Table1[#All],4,FALSE)*VLOOKUP(E1076,Table1[[#All],[Type TRANSPORT]:[% répartition segment 1]],2,FALSE)+VLOOKUP(E1076,Tableau2[#All],4,FALSE)*VLOOKUP(E1076,Tableau2[[#All],[Type TRANSPORT]:[% répartition segment 2]],2,FALSE))*U1076*C1076/1000</f>
        <v>5.64582898984</v>
      </c>
    </row>
    <row r="1077" spans="1:22" x14ac:dyDescent="0.3">
      <c r="A1077" s="2">
        <v>1513946</v>
      </c>
      <c r="B1077" s="12">
        <f>+VLOOKUP(Indicateur[[#This Row],[Numero OT]],[1]Raw_data!$D:$E,2,FALSE)</f>
        <v>44715</v>
      </c>
      <c r="C1077" s="2">
        <v>212</v>
      </c>
      <c r="D1077" s="2">
        <f t="shared" si="16"/>
        <v>0.21199999999999999</v>
      </c>
      <c r="E1077" s="2" t="s">
        <v>6</v>
      </c>
      <c r="F1077" s="3">
        <f>+VLOOKUP(E1077,Table1[#All],4,FALSE)</f>
        <v>0.16</v>
      </c>
      <c r="G1077" s="3">
        <f>+VLOOKUP(E1077,Tableau2[#All],4,FALSE)</f>
        <v>6.7400000000000002E-2</v>
      </c>
      <c r="H1077" s="4">
        <f>VLOOKUP(E1077,Table1[[#All],[Type TRANSPORT]:[% répartition segment 1]],2,FALSE)</f>
        <v>0.3</v>
      </c>
      <c r="I1077" s="4">
        <f>VLOOKUP(E1077,Tableau2[[#All],[Type TRANSPORT]:[% répartition segment 2]],2,FALSE)</f>
        <v>0.7</v>
      </c>
      <c r="J1077" s="20">
        <f>Indicateur[[#This Row],[% rep S1]]*Indicateur[[#This Row],[Taux segement 1]]*Indicateur[[#This Row],[Poids T]]*Indicateur[[#This Row],[Distance en KM]]</f>
        <v>5.4850064639999996</v>
      </c>
      <c r="K1077" s="20">
        <f>+Indicateur[[#This Row],[% rep S2]]*Indicateur[[#This Row],[Taux Segement 2]]*Indicateur[[#This Row],[Poids T]]*Indicateur[[#This Row],[Distance en KM]]</f>
        <v>5.39130427024</v>
      </c>
      <c r="L1077" s="20">
        <f>+Indicateur[[#This Row],[Bilan CO2 S2]]+Indicateur[[#This Row],[Bilan CO2 S1]]</f>
        <v>10.87631073424</v>
      </c>
      <c r="M1077" s="21">
        <v>260</v>
      </c>
      <c r="N1077" s="5" t="s">
        <v>214</v>
      </c>
      <c r="O1077" s="2" t="s">
        <v>11</v>
      </c>
      <c r="P1077" s="2" t="s">
        <v>215</v>
      </c>
      <c r="Q1077" s="2" t="s">
        <v>326</v>
      </c>
      <c r="R1077" s="2" t="s">
        <v>180</v>
      </c>
      <c r="S1077" s="2">
        <v>15</v>
      </c>
      <c r="T1077" s="2" t="s">
        <v>327</v>
      </c>
      <c r="U1077" s="6">
        <v>539.01400000000001</v>
      </c>
      <c r="V1077" s="30">
        <f>(VLOOKUP(E1077,Table1[#All],4,FALSE)*VLOOKUP(E1077,Table1[[#All],[Type TRANSPORT]:[% répartition segment 1]],2,FALSE)+VLOOKUP(E1077,Tableau2[#All],4,FALSE)*VLOOKUP(E1077,Tableau2[[#All],[Type TRANSPORT]:[% répartition segment 2]],2,FALSE))*U1077*C1077/1000</f>
        <v>10.876310734240002</v>
      </c>
    </row>
    <row r="1078" spans="1:22" x14ac:dyDescent="0.3">
      <c r="A1078" s="2">
        <v>1514175</v>
      </c>
      <c r="B1078" s="12">
        <f>+VLOOKUP(Indicateur[[#This Row],[Numero OT]],[1]Raw_data!$D:$E,2,FALSE)</f>
        <v>44715</v>
      </c>
      <c r="C1078" s="2">
        <v>300</v>
      </c>
      <c r="D1078" s="2">
        <f t="shared" si="16"/>
        <v>0.3</v>
      </c>
      <c r="E1078" s="2" t="s">
        <v>6</v>
      </c>
      <c r="F1078" s="3">
        <f>+VLOOKUP(E1078,Table1[#All],4,FALSE)</f>
        <v>0.16</v>
      </c>
      <c r="G1078" s="3">
        <f>+VLOOKUP(E1078,Tableau2[#All],4,FALSE)</f>
        <v>6.7400000000000002E-2</v>
      </c>
      <c r="H1078" s="4">
        <f>VLOOKUP(E1078,Table1[[#All],[Type TRANSPORT]:[% répartition segment 1]],2,FALSE)</f>
        <v>0.3</v>
      </c>
      <c r="I1078" s="4">
        <f>VLOOKUP(E1078,Tableau2[[#All],[Type TRANSPORT]:[% répartition segment 2]],2,FALSE)</f>
        <v>0.7</v>
      </c>
      <c r="J1078" s="20">
        <f>Indicateur[[#This Row],[% rep S1]]*Indicateur[[#This Row],[Taux segement 1]]*Indicateur[[#This Row],[Poids T]]*Indicateur[[#This Row],[Distance en KM]]</f>
        <v>7.7629824000000003</v>
      </c>
      <c r="K1078" s="20">
        <f>+Indicateur[[#This Row],[% rep S2]]*Indicateur[[#This Row],[Taux Segement 2]]*Indicateur[[#This Row],[Poids T]]*Indicateur[[#This Row],[Distance en KM]]</f>
        <v>7.6303647840000002</v>
      </c>
      <c r="L1078" s="20">
        <f>+Indicateur[[#This Row],[Bilan CO2 S2]]+Indicateur[[#This Row],[Bilan CO2 S1]]</f>
        <v>15.393347184</v>
      </c>
      <c r="M1078" s="21">
        <v>360</v>
      </c>
      <c r="N1078" s="5" t="s">
        <v>214</v>
      </c>
      <c r="O1078" s="2" t="s">
        <v>11</v>
      </c>
      <c r="P1078" s="2" t="s">
        <v>215</v>
      </c>
      <c r="Q1078" s="2" t="s">
        <v>321</v>
      </c>
      <c r="R1078" s="2" t="s">
        <v>306</v>
      </c>
      <c r="S1078" s="2">
        <v>13</v>
      </c>
      <c r="T1078" s="2" t="s">
        <v>322</v>
      </c>
      <c r="U1078" s="6">
        <v>539.096</v>
      </c>
      <c r="V1078" s="30">
        <f>(VLOOKUP(E1078,Table1[#All],4,FALSE)*VLOOKUP(E1078,Table1[[#All],[Type TRANSPORT]:[% répartition segment 1]],2,FALSE)+VLOOKUP(E1078,Tableau2[#All],4,FALSE)*VLOOKUP(E1078,Tableau2[[#All],[Type TRANSPORT]:[% répartition segment 2]],2,FALSE))*U1078*C1078/1000</f>
        <v>15.393347184</v>
      </c>
    </row>
    <row r="1079" spans="1:22" x14ac:dyDescent="0.3">
      <c r="A1079" s="2">
        <v>1513797</v>
      </c>
      <c r="B1079" s="12">
        <f>+VLOOKUP(Indicateur[[#This Row],[Numero OT]],[1]Raw_data!$D:$E,2,FALSE)</f>
        <v>44718</v>
      </c>
      <c r="C1079" s="2">
        <v>300</v>
      </c>
      <c r="D1079" s="2">
        <f t="shared" si="16"/>
        <v>0.3</v>
      </c>
      <c r="E1079" s="2" t="s">
        <v>6</v>
      </c>
      <c r="F1079" s="3">
        <f>+VLOOKUP(E1079,Table1[#All],4,FALSE)</f>
        <v>0.16</v>
      </c>
      <c r="G1079" s="3">
        <f>+VLOOKUP(E1079,Tableau2[#All],4,FALSE)</f>
        <v>6.7400000000000002E-2</v>
      </c>
      <c r="H1079" s="4">
        <f>VLOOKUP(E1079,Table1[[#All],[Type TRANSPORT]:[% répartition segment 1]],2,FALSE)</f>
        <v>0.3</v>
      </c>
      <c r="I1079" s="4">
        <f>VLOOKUP(E1079,Tableau2[[#All],[Type TRANSPORT]:[% répartition segment 2]],2,FALSE)</f>
        <v>0.7</v>
      </c>
      <c r="J1079" s="20">
        <f>Indicateur[[#This Row],[% rep S1]]*Indicateur[[#This Row],[Taux segement 1]]*Indicateur[[#This Row],[Poids T]]*Indicateur[[#This Row],[Distance en KM]]</f>
        <v>3.7158191999999999</v>
      </c>
      <c r="K1079" s="20">
        <f>+Indicateur[[#This Row],[% rep S2]]*Indicateur[[#This Row],[Taux Segement 2]]*Indicateur[[#This Row],[Poids T]]*Indicateur[[#This Row],[Distance en KM]]</f>
        <v>3.6523406220000001</v>
      </c>
      <c r="L1079" s="20">
        <f>+Indicateur[[#This Row],[Bilan CO2 S2]]+Indicateur[[#This Row],[Bilan CO2 S1]]</f>
        <v>7.368159822</v>
      </c>
      <c r="M1079" s="21">
        <v>200</v>
      </c>
      <c r="N1079" s="5" t="s">
        <v>191</v>
      </c>
      <c r="O1079" s="2" t="s">
        <v>192</v>
      </c>
      <c r="P1079" s="2" t="s">
        <v>193</v>
      </c>
      <c r="Q1079" s="2" t="s">
        <v>10</v>
      </c>
      <c r="R1079" s="2" t="s">
        <v>11</v>
      </c>
      <c r="S1079" s="2">
        <v>12</v>
      </c>
      <c r="T1079" s="2" t="s">
        <v>12</v>
      </c>
      <c r="U1079" s="6">
        <v>258.04300000000001</v>
      </c>
      <c r="V1079" s="30">
        <f>(VLOOKUP(E1079,Table1[#All],4,FALSE)*VLOOKUP(E1079,Table1[[#All],[Type TRANSPORT]:[% répartition segment 1]],2,FALSE)+VLOOKUP(E1079,Tableau2[#All],4,FALSE)*VLOOKUP(E1079,Tableau2[[#All],[Type TRANSPORT]:[% répartition segment 2]],2,FALSE))*U1079*C1079/1000</f>
        <v>7.368159822</v>
      </c>
    </row>
    <row r="1080" spans="1:22" x14ac:dyDescent="0.3">
      <c r="A1080" s="2">
        <v>1514222</v>
      </c>
      <c r="B1080" s="12">
        <f>+VLOOKUP(Indicateur[[#This Row],[Numero OT]],[1]Raw_data!$D:$E,2,FALSE)</f>
        <v>44719</v>
      </c>
      <c r="C1080" s="2">
        <v>300</v>
      </c>
      <c r="D1080" s="2">
        <f t="shared" si="16"/>
        <v>0.3</v>
      </c>
      <c r="E1080" s="2" t="s">
        <v>6</v>
      </c>
      <c r="F1080" s="3">
        <f>+VLOOKUP(E1080,Table1[#All],4,FALSE)</f>
        <v>0.16</v>
      </c>
      <c r="G1080" s="3">
        <f>+VLOOKUP(E1080,Tableau2[#All],4,FALSE)</f>
        <v>6.7400000000000002E-2</v>
      </c>
      <c r="H1080" s="4">
        <f>VLOOKUP(E1080,Table1[[#All],[Type TRANSPORT]:[% répartition segment 1]],2,FALSE)</f>
        <v>0.3</v>
      </c>
      <c r="I1080" s="4">
        <f>VLOOKUP(E1080,Tableau2[[#All],[Type TRANSPORT]:[% répartition segment 2]],2,FALSE)</f>
        <v>0.7</v>
      </c>
      <c r="J1080" s="20">
        <f>Indicateur[[#This Row],[% rep S1]]*Indicateur[[#This Row],[Taux segement 1]]*Indicateur[[#This Row],[Poids T]]*Indicateur[[#This Row],[Distance en KM]]</f>
        <v>5.4804383999999997</v>
      </c>
      <c r="K1080" s="20">
        <f>+Indicateur[[#This Row],[% rep S2]]*Indicateur[[#This Row],[Taux Segement 2]]*Indicateur[[#This Row],[Poids T]]*Indicateur[[#This Row],[Distance en KM]]</f>
        <v>5.386814244</v>
      </c>
      <c r="L1080" s="20">
        <f>+Indicateur[[#This Row],[Bilan CO2 S2]]+Indicateur[[#This Row],[Bilan CO2 S1]]</f>
        <v>10.867252644000001</v>
      </c>
      <c r="M1080" s="21">
        <v>300</v>
      </c>
      <c r="N1080" s="5" t="s">
        <v>60</v>
      </c>
      <c r="O1080" s="2" t="s">
        <v>61</v>
      </c>
      <c r="P1080" s="2" t="s">
        <v>62</v>
      </c>
      <c r="Q1080" s="2" t="s">
        <v>10</v>
      </c>
      <c r="R1080" s="2" t="s">
        <v>11</v>
      </c>
      <c r="S1080" s="2">
        <v>12</v>
      </c>
      <c r="T1080" s="2" t="s">
        <v>12</v>
      </c>
      <c r="U1080" s="6">
        <v>380.58600000000001</v>
      </c>
      <c r="V1080" s="30">
        <f>(VLOOKUP(E1080,Table1[#All],4,FALSE)*VLOOKUP(E1080,Table1[[#All],[Type TRANSPORT]:[% répartition segment 1]],2,FALSE)+VLOOKUP(E1080,Tableau2[#All],4,FALSE)*VLOOKUP(E1080,Tableau2[[#All],[Type TRANSPORT]:[% répartition segment 2]],2,FALSE))*U1080*C1080/1000</f>
        <v>10.867252644000001</v>
      </c>
    </row>
    <row r="1081" spans="1:22" x14ac:dyDescent="0.3">
      <c r="A1081" s="2">
        <v>1514941</v>
      </c>
      <c r="B1081" s="12">
        <f>+VLOOKUP(Indicateur[[#This Row],[Numero OT]],[1]Raw_data!$D:$E,2,FALSE)</f>
        <v>44719</v>
      </c>
      <c r="C1081" s="2">
        <v>224</v>
      </c>
      <c r="D1081" s="2">
        <f t="shared" si="16"/>
        <v>0.224</v>
      </c>
      <c r="E1081" s="2" t="s">
        <v>6</v>
      </c>
      <c r="F1081" s="3">
        <f>+VLOOKUP(E1081,Table1[#All],4,FALSE)</f>
        <v>0.16</v>
      </c>
      <c r="G1081" s="3">
        <f>+VLOOKUP(E1081,Tableau2[#All],4,FALSE)</f>
        <v>6.7400000000000002E-2</v>
      </c>
      <c r="H1081" s="4">
        <f>VLOOKUP(E1081,Table1[[#All],[Type TRANSPORT]:[% répartition segment 1]],2,FALSE)</f>
        <v>0.3</v>
      </c>
      <c r="I1081" s="4">
        <f>VLOOKUP(E1081,Tableau2[[#All],[Type TRANSPORT]:[% répartition segment 2]],2,FALSE)</f>
        <v>0.7</v>
      </c>
      <c r="J1081" s="20">
        <f>Indicateur[[#This Row],[% rep S1]]*Indicateur[[#This Row],[Taux segement 1]]*Indicateur[[#This Row],[Poids T]]*Indicateur[[#This Row],[Distance en KM]]</f>
        <v>3.4059863040000002</v>
      </c>
      <c r="K1081" s="20">
        <f>+Indicateur[[#This Row],[% rep S2]]*Indicateur[[#This Row],[Taux Segement 2]]*Indicateur[[#This Row],[Poids T]]*Indicateur[[#This Row],[Distance en KM]]</f>
        <v>3.34780070464</v>
      </c>
      <c r="L1081" s="20">
        <f>+Indicateur[[#This Row],[Bilan CO2 S2]]+Indicateur[[#This Row],[Bilan CO2 S1]]</f>
        <v>6.7537870086399998</v>
      </c>
      <c r="M1081" s="21">
        <v>210</v>
      </c>
      <c r="N1081" s="5" t="s">
        <v>214</v>
      </c>
      <c r="O1081" s="2" t="s">
        <v>11</v>
      </c>
      <c r="P1081" s="2" t="s">
        <v>215</v>
      </c>
      <c r="Q1081" s="2" t="s">
        <v>364</v>
      </c>
      <c r="R1081" s="2" t="s">
        <v>73</v>
      </c>
      <c r="S1081" s="2">
        <v>11</v>
      </c>
      <c r="T1081" s="2" t="s">
        <v>365</v>
      </c>
      <c r="U1081" s="6">
        <v>316.77699999999999</v>
      </c>
      <c r="V1081" s="30">
        <f>(VLOOKUP(E1081,Table1[#All],4,FALSE)*VLOOKUP(E1081,Table1[[#All],[Type TRANSPORT]:[% répartition segment 1]],2,FALSE)+VLOOKUP(E1081,Tableau2[#All],4,FALSE)*VLOOKUP(E1081,Tableau2[[#All],[Type TRANSPORT]:[% répartition segment 2]],2,FALSE))*U1081*C1081/1000</f>
        <v>6.7537870086399998</v>
      </c>
    </row>
    <row r="1082" spans="1:22" x14ac:dyDescent="0.3">
      <c r="A1082" s="2">
        <v>1514940</v>
      </c>
      <c r="B1082" s="12">
        <f>+VLOOKUP(Indicateur[[#This Row],[Numero OT]],[1]Raw_data!$D:$E,2,FALSE)</f>
        <v>44719</v>
      </c>
      <c r="C1082" s="2">
        <v>348</v>
      </c>
      <c r="D1082" s="2">
        <f t="shared" si="16"/>
        <v>0.34799999999999998</v>
      </c>
      <c r="E1082" s="2" t="s">
        <v>6</v>
      </c>
      <c r="F1082" s="3">
        <f>+VLOOKUP(E1082,Table1[#All],4,FALSE)</f>
        <v>0.16</v>
      </c>
      <c r="G1082" s="3">
        <f>+VLOOKUP(E1082,Tableau2[#All],4,FALSE)</f>
        <v>6.7400000000000002E-2</v>
      </c>
      <c r="H1082" s="4">
        <f>VLOOKUP(E1082,Table1[[#All],[Type TRANSPORT]:[% répartition segment 1]],2,FALSE)</f>
        <v>0.3</v>
      </c>
      <c r="I1082" s="4">
        <f>VLOOKUP(E1082,Tableau2[[#All],[Type TRANSPORT]:[% répartition segment 2]],2,FALSE)</f>
        <v>0.7</v>
      </c>
      <c r="J1082" s="20">
        <f>Indicateur[[#This Row],[% rep S1]]*Indicateur[[#This Row],[Taux segement 1]]*Indicateur[[#This Row],[Poids T]]*Indicateur[[#This Row],[Distance en KM]]</f>
        <v>4.4356636800000002</v>
      </c>
      <c r="K1082" s="20">
        <f>+Indicateur[[#This Row],[% rep S2]]*Indicateur[[#This Row],[Taux Segement 2]]*Indicateur[[#This Row],[Poids T]]*Indicateur[[#This Row],[Distance en KM]]</f>
        <v>4.3598877588000002</v>
      </c>
      <c r="L1082" s="20">
        <f>+Indicateur[[#This Row],[Bilan CO2 S2]]+Indicateur[[#This Row],[Bilan CO2 S1]]</f>
        <v>8.7955514388000005</v>
      </c>
      <c r="M1082" s="21">
        <v>215</v>
      </c>
      <c r="N1082" s="5" t="s">
        <v>214</v>
      </c>
      <c r="O1082" s="2" t="s">
        <v>11</v>
      </c>
      <c r="P1082" s="2" t="s">
        <v>215</v>
      </c>
      <c r="Q1082" s="2" t="s">
        <v>224</v>
      </c>
      <c r="R1082" s="2" t="s">
        <v>111</v>
      </c>
      <c r="S1082" s="2">
        <v>14</v>
      </c>
      <c r="T1082" s="2" t="s">
        <v>225</v>
      </c>
      <c r="U1082" s="6">
        <v>265.54500000000002</v>
      </c>
      <c r="V1082" s="30">
        <f>(VLOOKUP(E1082,Table1[#All],4,FALSE)*VLOOKUP(E1082,Table1[[#All],[Type TRANSPORT]:[% répartition segment 1]],2,FALSE)+VLOOKUP(E1082,Tableau2[#All],4,FALSE)*VLOOKUP(E1082,Tableau2[[#All],[Type TRANSPORT]:[% répartition segment 2]],2,FALSE))*U1082*C1082/1000</f>
        <v>8.7955514388000005</v>
      </c>
    </row>
    <row r="1083" spans="1:22" x14ac:dyDescent="0.3">
      <c r="A1083" s="2">
        <v>1514418</v>
      </c>
      <c r="B1083" s="12">
        <f>+VLOOKUP(Indicateur[[#This Row],[Numero OT]],[1]Raw_data!$D:$E,2,FALSE)</f>
        <v>44719</v>
      </c>
      <c r="C1083" s="2">
        <v>750</v>
      </c>
      <c r="D1083" s="2">
        <f t="shared" si="16"/>
        <v>0.75</v>
      </c>
      <c r="E1083" s="2" t="s">
        <v>19</v>
      </c>
      <c r="F1083" s="3">
        <f>+VLOOKUP(E1083,Table1[#All],4,FALSE)</f>
        <v>0.16</v>
      </c>
      <c r="G1083" s="3">
        <f>+VLOOKUP(E1083,Tableau2[#All],4,FALSE)</f>
        <v>6.7400000000000002E-2</v>
      </c>
      <c r="H1083" s="4">
        <f>VLOOKUP(E1083,Table1[[#All],[Type TRANSPORT]:[% répartition segment 1]],2,FALSE)</f>
        <v>0.3</v>
      </c>
      <c r="I1083" s="4">
        <f>VLOOKUP(E1083,Tableau2[[#All],[Type TRANSPORT]:[% répartition segment 2]],2,FALSE)</f>
        <v>0.7</v>
      </c>
      <c r="J1083" s="20">
        <f>Indicateur[[#This Row],[% rep S1]]*Indicateur[[#This Row],[Taux segement 1]]*Indicateur[[#This Row],[Poids T]]*Indicateur[[#This Row],[Distance en KM]]</f>
        <v>1.8809640000000003</v>
      </c>
      <c r="K1083" s="20">
        <f>+Indicateur[[#This Row],[% rep S2]]*Indicateur[[#This Row],[Taux Segement 2]]*Indicateur[[#This Row],[Poids T]]*Indicateur[[#This Row],[Distance en KM]]</f>
        <v>1.848830865</v>
      </c>
      <c r="L1083" s="20">
        <f>+Indicateur[[#This Row],[Bilan CO2 S2]]+Indicateur[[#This Row],[Bilan CO2 S1]]</f>
        <v>3.7297948650000006</v>
      </c>
      <c r="M1083" s="21">
        <v>280</v>
      </c>
      <c r="N1083" s="5" t="s">
        <v>409</v>
      </c>
      <c r="O1083" s="2" t="s">
        <v>99</v>
      </c>
      <c r="P1083" s="2" t="s">
        <v>410</v>
      </c>
      <c r="Q1083" s="2" t="s">
        <v>10</v>
      </c>
      <c r="R1083" s="2" t="s">
        <v>11</v>
      </c>
      <c r="S1083" s="2">
        <v>12</v>
      </c>
      <c r="T1083" s="2" t="s">
        <v>12</v>
      </c>
      <c r="U1083" s="6">
        <v>52.249000000000002</v>
      </c>
      <c r="V1083" s="30">
        <f>(VLOOKUP(E1083,Table1[#All],4,FALSE)*VLOOKUP(E1083,Table1[[#All],[Type TRANSPORT]:[% répartition segment 1]],2,FALSE)+VLOOKUP(E1083,Tableau2[#All],4,FALSE)*VLOOKUP(E1083,Tableau2[[#All],[Type TRANSPORT]:[% répartition segment 2]],2,FALSE))*U1083*C1083/1000</f>
        <v>3.7297948650000001</v>
      </c>
    </row>
    <row r="1084" spans="1:22" x14ac:dyDescent="0.3">
      <c r="A1084" s="2">
        <v>1514871</v>
      </c>
      <c r="B1084" s="12">
        <f>+VLOOKUP(Indicateur[[#This Row],[Numero OT]],[1]Raw_data!$D:$E,2,FALSE)</f>
        <v>44720</v>
      </c>
      <c r="C1084" s="2">
        <v>150</v>
      </c>
      <c r="D1084" s="2">
        <f t="shared" si="16"/>
        <v>0.15</v>
      </c>
      <c r="E1084" s="2" t="s">
        <v>19</v>
      </c>
      <c r="F1084" s="3">
        <f>+VLOOKUP(E1084,Table1[#All],4,FALSE)</f>
        <v>0.16</v>
      </c>
      <c r="G1084" s="3">
        <f>+VLOOKUP(E1084,Tableau2[#All],4,FALSE)</f>
        <v>6.7400000000000002E-2</v>
      </c>
      <c r="H1084" s="4">
        <f>VLOOKUP(E1084,Table1[[#All],[Type TRANSPORT]:[% répartition segment 1]],2,FALSE)</f>
        <v>0.3</v>
      </c>
      <c r="I1084" s="4">
        <f>VLOOKUP(E1084,Tableau2[[#All],[Type TRANSPORT]:[% répartition segment 2]],2,FALSE)</f>
        <v>0.7</v>
      </c>
      <c r="J1084" s="20">
        <f>Indicateur[[#This Row],[% rep S1]]*Indicateur[[#This Row],[Taux segement 1]]*Indicateur[[#This Row],[Poids T]]*Indicateur[[#This Row],[Distance en KM]]</f>
        <v>2.0026439999999996</v>
      </c>
      <c r="K1084" s="20">
        <f>+Indicateur[[#This Row],[% rep S2]]*Indicateur[[#This Row],[Taux Segement 2]]*Indicateur[[#This Row],[Poids T]]*Indicateur[[#This Row],[Distance en KM]]</f>
        <v>1.9684321649999998</v>
      </c>
      <c r="L1084" s="20">
        <f>+Indicateur[[#This Row],[Bilan CO2 S2]]+Indicateur[[#This Row],[Bilan CO2 S1]]</f>
        <v>3.9710761649999995</v>
      </c>
      <c r="M1084" s="21">
        <v>158</v>
      </c>
      <c r="N1084" s="5" t="s">
        <v>23</v>
      </c>
      <c r="O1084" s="2" t="s">
        <v>24</v>
      </c>
      <c r="P1084" s="2" t="s">
        <v>25</v>
      </c>
      <c r="Q1084" s="2" t="s">
        <v>10</v>
      </c>
      <c r="R1084" s="2" t="s">
        <v>11</v>
      </c>
      <c r="S1084" s="2">
        <v>12</v>
      </c>
      <c r="T1084" s="2" t="s">
        <v>12</v>
      </c>
      <c r="U1084" s="6">
        <v>278.14499999999998</v>
      </c>
      <c r="V1084" s="30">
        <f>(VLOOKUP(E1084,Table1[#All],4,FALSE)*VLOOKUP(E1084,Table1[[#All],[Type TRANSPORT]:[% répartition segment 1]],2,FALSE)+VLOOKUP(E1084,Tableau2[#All],4,FALSE)*VLOOKUP(E1084,Tableau2[[#All],[Type TRANSPORT]:[% répartition segment 2]],2,FALSE))*U1084*C1084/1000</f>
        <v>3.9710761649999995</v>
      </c>
    </row>
    <row r="1085" spans="1:22" x14ac:dyDescent="0.3">
      <c r="A1085" s="2">
        <v>1515655</v>
      </c>
      <c r="B1085" s="12">
        <f>+VLOOKUP(Indicateur[[#This Row],[Numero OT]],[1]Raw_data!$D:$E,2,FALSE)</f>
        <v>44720</v>
      </c>
      <c r="C1085" s="2">
        <v>150</v>
      </c>
      <c r="D1085" s="2">
        <f t="shared" si="16"/>
        <v>0.15</v>
      </c>
      <c r="E1085" s="2" t="s">
        <v>19</v>
      </c>
      <c r="F1085" s="3">
        <f>+VLOOKUP(E1085,Table1[#All],4,FALSE)</f>
        <v>0.16</v>
      </c>
      <c r="G1085" s="3">
        <f>+VLOOKUP(E1085,Tableau2[#All],4,FALSE)</f>
        <v>6.7400000000000002E-2</v>
      </c>
      <c r="H1085" s="4">
        <f>VLOOKUP(E1085,Table1[[#All],[Type TRANSPORT]:[% répartition segment 1]],2,FALSE)</f>
        <v>0.3</v>
      </c>
      <c r="I1085" s="4">
        <f>VLOOKUP(E1085,Tableau2[[#All],[Type TRANSPORT]:[% répartition segment 2]],2,FALSE)</f>
        <v>0.7</v>
      </c>
      <c r="J1085" s="20">
        <f>Indicateur[[#This Row],[% rep S1]]*Indicateur[[#This Row],[Taux segement 1]]*Indicateur[[#This Row],[Poids T]]*Indicateur[[#This Row],[Distance en KM]]</f>
        <v>1.8302616</v>
      </c>
      <c r="K1085" s="20">
        <f>+Indicateur[[#This Row],[% rep S2]]*Indicateur[[#This Row],[Taux Segement 2]]*Indicateur[[#This Row],[Poids T]]*Indicateur[[#This Row],[Distance en KM]]</f>
        <v>1.798994631</v>
      </c>
      <c r="L1085" s="20">
        <f>+Indicateur[[#This Row],[Bilan CO2 S2]]+Indicateur[[#This Row],[Bilan CO2 S1]]</f>
        <v>3.6292562310000003</v>
      </c>
      <c r="M1085" s="21">
        <v>158</v>
      </c>
      <c r="N1085" s="5" t="s">
        <v>122</v>
      </c>
      <c r="O1085" s="2" t="s">
        <v>123</v>
      </c>
      <c r="P1085" s="2" t="s">
        <v>124</v>
      </c>
      <c r="Q1085" s="2" t="s">
        <v>10</v>
      </c>
      <c r="R1085" s="2" t="s">
        <v>11</v>
      </c>
      <c r="S1085" s="2">
        <v>12</v>
      </c>
      <c r="T1085" s="2" t="s">
        <v>12</v>
      </c>
      <c r="U1085" s="6">
        <v>254.203</v>
      </c>
      <c r="V1085" s="30">
        <f>(VLOOKUP(E1085,Table1[#All],4,FALSE)*VLOOKUP(E1085,Table1[[#All],[Type TRANSPORT]:[% répartition segment 1]],2,FALSE)+VLOOKUP(E1085,Tableau2[#All],4,FALSE)*VLOOKUP(E1085,Tableau2[[#All],[Type TRANSPORT]:[% répartition segment 2]],2,FALSE))*U1085*C1085/1000</f>
        <v>3.6292562310000003</v>
      </c>
    </row>
    <row r="1086" spans="1:22" x14ac:dyDescent="0.3">
      <c r="A1086" s="2">
        <v>1513725</v>
      </c>
      <c r="B1086" s="12">
        <f>+VLOOKUP(Indicateur[[#This Row],[Numero OT]],[1]Raw_data!$D:$E,2,FALSE)</f>
        <v>44720</v>
      </c>
      <c r="C1086" s="2">
        <v>300</v>
      </c>
      <c r="D1086" s="2">
        <f t="shared" si="16"/>
        <v>0.3</v>
      </c>
      <c r="E1086" s="2" t="s">
        <v>19</v>
      </c>
      <c r="F1086" s="3">
        <f>+VLOOKUP(E1086,Table1[#All],4,FALSE)</f>
        <v>0.16</v>
      </c>
      <c r="G1086" s="3">
        <f>+VLOOKUP(E1086,Tableau2[#All],4,FALSE)</f>
        <v>6.7400000000000002E-2</v>
      </c>
      <c r="H1086" s="4">
        <f>VLOOKUP(E1086,Table1[[#All],[Type TRANSPORT]:[% répartition segment 1]],2,FALSE)</f>
        <v>0.3</v>
      </c>
      <c r="I1086" s="4">
        <f>VLOOKUP(E1086,Tableau2[[#All],[Type TRANSPORT]:[% répartition segment 2]],2,FALSE)</f>
        <v>0.7</v>
      </c>
      <c r="J1086" s="20">
        <f>Indicateur[[#This Row],[% rep S1]]*Indicateur[[#This Row],[Taux segement 1]]*Indicateur[[#This Row],[Poids T]]*Indicateur[[#This Row],[Distance en KM]]</f>
        <v>7.7429951999999993</v>
      </c>
      <c r="K1086" s="20">
        <f>+Indicateur[[#This Row],[% rep S2]]*Indicateur[[#This Row],[Taux Segement 2]]*Indicateur[[#This Row],[Poids T]]*Indicateur[[#This Row],[Distance en KM]]</f>
        <v>7.6107190319999996</v>
      </c>
      <c r="L1086" s="20">
        <f>+Indicateur[[#This Row],[Bilan CO2 S2]]+Indicateur[[#This Row],[Bilan CO2 S1]]</f>
        <v>15.353714231999998</v>
      </c>
      <c r="M1086" s="21">
        <v>195</v>
      </c>
      <c r="N1086" s="5" t="s">
        <v>179</v>
      </c>
      <c r="O1086" s="2" t="s">
        <v>180</v>
      </c>
      <c r="P1086" s="2" t="s">
        <v>181</v>
      </c>
      <c r="Q1086" s="2" t="s">
        <v>10</v>
      </c>
      <c r="R1086" s="2" t="s">
        <v>11</v>
      </c>
      <c r="S1086" s="2">
        <v>12</v>
      </c>
      <c r="T1086" s="2" t="s">
        <v>12</v>
      </c>
      <c r="U1086" s="6">
        <v>537.70799999999997</v>
      </c>
      <c r="V1086" s="30">
        <f>(VLOOKUP(E1086,Table1[#All],4,FALSE)*VLOOKUP(E1086,Table1[[#All],[Type TRANSPORT]:[% répartition segment 1]],2,FALSE)+VLOOKUP(E1086,Tableau2[#All],4,FALSE)*VLOOKUP(E1086,Tableau2[[#All],[Type TRANSPORT]:[% répartition segment 2]],2,FALSE))*U1086*C1086/1000</f>
        <v>15.353714232</v>
      </c>
    </row>
    <row r="1087" spans="1:22" x14ac:dyDescent="0.3">
      <c r="A1087" s="2">
        <v>1514720</v>
      </c>
      <c r="B1087" s="12">
        <f>+VLOOKUP(Indicateur[[#This Row],[Numero OT]],[1]Raw_data!$D:$E,2,FALSE)</f>
        <v>44720</v>
      </c>
      <c r="C1087" s="2">
        <v>150</v>
      </c>
      <c r="D1087" s="2">
        <f t="shared" si="16"/>
        <v>0.15</v>
      </c>
      <c r="E1087" s="2" t="s">
        <v>19</v>
      </c>
      <c r="F1087" s="3">
        <f>+VLOOKUP(E1087,Table1[#All],4,FALSE)</f>
        <v>0.16</v>
      </c>
      <c r="G1087" s="3">
        <f>+VLOOKUP(E1087,Tableau2[#All],4,FALSE)</f>
        <v>6.7400000000000002E-2</v>
      </c>
      <c r="H1087" s="4">
        <f>VLOOKUP(E1087,Table1[[#All],[Type TRANSPORT]:[% répartition segment 1]],2,FALSE)</f>
        <v>0.3</v>
      </c>
      <c r="I1087" s="4">
        <f>VLOOKUP(E1087,Tableau2[[#All],[Type TRANSPORT]:[% répartition segment 2]],2,FALSE)</f>
        <v>0.7</v>
      </c>
      <c r="J1087" s="20">
        <f>Indicateur[[#This Row],[% rep S1]]*Indicateur[[#This Row],[Taux segement 1]]*Indicateur[[#This Row],[Poids T]]*Indicateur[[#This Row],[Distance en KM]]</f>
        <v>1.3450607999999999</v>
      </c>
      <c r="K1087" s="20">
        <f>+Indicateur[[#This Row],[% rep S2]]*Indicateur[[#This Row],[Taux Segement 2]]*Indicateur[[#This Row],[Poids T]]*Indicateur[[#This Row],[Distance en KM]]</f>
        <v>1.3220826779999999</v>
      </c>
      <c r="L1087" s="20">
        <f>+Indicateur[[#This Row],[Bilan CO2 S2]]+Indicateur[[#This Row],[Bilan CO2 S1]]</f>
        <v>2.6671434779999998</v>
      </c>
      <c r="M1087" s="21">
        <v>140</v>
      </c>
      <c r="N1087" s="5" t="s">
        <v>185</v>
      </c>
      <c r="O1087" s="2" t="s">
        <v>186</v>
      </c>
      <c r="P1087" s="2" t="s">
        <v>187</v>
      </c>
      <c r="Q1087" s="2" t="s">
        <v>10</v>
      </c>
      <c r="R1087" s="2" t="s">
        <v>11</v>
      </c>
      <c r="S1087" s="2">
        <v>12</v>
      </c>
      <c r="T1087" s="2" t="s">
        <v>12</v>
      </c>
      <c r="U1087" s="6">
        <v>186.81399999999999</v>
      </c>
      <c r="V1087" s="30">
        <f>(VLOOKUP(E1087,Table1[#All],4,FALSE)*VLOOKUP(E1087,Table1[[#All],[Type TRANSPORT]:[% répartition segment 1]],2,FALSE)+VLOOKUP(E1087,Tableau2[#All],4,FALSE)*VLOOKUP(E1087,Tableau2[[#All],[Type TRANSPORT]:[% répartition segment 2]],2,FALSE))*U1087*C1087/1000</f>
        <v>2.6671434779999998</v>
      </c>
    </row>
    <row r="1088" spans="1:22" x14ac:dyDescent="0.3">
      <c r="A1088" s="2">
        <v>1515714</v>
      </c>
      <c r="B1088" s="12">
        <f>+VLOOKUP(Indicateur[[#This Row],[Numero OT]],[1]Raw_data!$D:$E,2,FALSE)</f>
        <v>44720</v>
      </c>
      <c r="C1088" s="2">
        <v>106</v>
      </c>
      <c r="D1088" s="2">
        <f t="shared" si="16"/>
        <v>0.106</v>
      </c>
      <c r="E1088" s="2" t="s">
        <v>6</v>
      </c>
      <c r="F1088" s="3">
        <f>+VLOOKUP(E1088,Table1[#All],4,FALSE)</f>
        <v>0.16</v>
      </c>
      <c r="G1088" s="3">
        <f>+VLOOKUP(E1088,Tableau2[#All],4,FALSE)</f>
        <v>6.7400000000000002E-2</v>
      </c>
      <c r="H1088" s="4">
        <f>VLOOKUP(E1088,Table1[[#All],[Type TRANSPORT]:[% répartition segment 1]],2,FALSE)</f>
        <v>0.3</v>
      </c>
      <c r="I1088" s="4">
        <f>VLOOKUP(E1088,Tableau2[[#All],[Type TRANSPORT]:[% répartition segment 2]],2,FALSE)</f>
        <v>0.7</v>
      </c>
      <c r="J1088" s="20">
        <f>Indicateur[[#This Row],[% rep S1]]*Indicateur[[#This Row],[Taux segement 1]]*Indicateur[[#This Row],[Poids T]]*Indicateur[[#This Row],[Distance en KM]]</f>
        <v>1.416173568</v>
      </c>
      <c r="K1088" s="20">
        <f>+Indicateur[[#This Row],[% rep S2]]*Indicateur[[#This Row],[Taux Segement 2]]*Indicateur[[#This Row],[Poids T]]*Indicateur[[#This Row],[Distance en KM]]</f>
        <v>1.3919806028799999</v>
      </c>
      <c r="L1088" s="20">
        <f>+Indicateur[[#This Row],[Bilan CO2 S2]]+Indicateur[[#This Row],[Bilan CO2 S1]]</f>
        <v>2.80815417088</v>
      </c>
      <c r="M1088" s="21">
        <v>100</v>
      </c>
      <c r="N1088" s="5" t="s">
        <v>214</v>
      </c>
      <c r="O1088" s="2" t="s">
        <v>11</v>
      </c>
      <c r="P1088" s="2" t="s">
        <v>215</v>
      </c>
      <c r="Q1088" s="2" t="s">
        <v>311</v>
      </c>
      <c r="R1088" s="2" t="s">
        <v>58</v>
      </c>
      <c r="S1088" s="2">
        <v>21</v>
      </c>
      <c r="T1088" s="2" t="s">
        <v>312</v>
      </c>
      <c r="U1088" s="6">
        <v>278.33600000000001</v>
      </c>
      <c r="V1088" s="30">
        <f>(VLOOKUP(E1088,Table1[#All],4,FALSE)*VLOOKUP(E1088,Table1[[#All],[Type TRANSPORT]:[% répartition segment 1]],2,FALSE)+VLOOKUP(E1088,Tableau2[#All],4,FALSE)*VLOOKUP(E1088,Tableau2[[#All],[Type TRANSPORT]:[% répartition segment 2]],2,FALSE))*U1088*C1088/1000</f>
        <v>2.80815417088</v>
      </c>
    </row>
    <row r="1089" spans="1:22" x14ac:dyDescent="0.3">
      <c r="A1089" s="2">
        <v>1515659</v>
      </c>
      <c r="B1089" s="12">
        <f>+VLOOKUP(Indicateur[[#This Row],[Numero OT]],[1]Raw_data!$D:$E,2,FALSE)</f>
        <v>44720</v>
      </c>
      <c r="C1089" s="2">
        <v>424</v>
      </c>
      <c r="D1089" s="2">
        <f t="shared" si="16"/>
        <v>0.42399999999999999</v>
      </c>
      <c r="E1089" s="2" t="s">
        <v>6</v>
      </c>
      <c r="F1089" s="3">
        <f>+VLOOKUP(E1089,Table1[#All],4,FALSE)</f>
        <v>0.16</v>
      </c>
      <c r="G1089" s="3">
        <f>+VLOOKUP(E1089,Tableau2[#All],4,FALSE)</f>
        <v>6.7400000000000002E-2</v>
      </c>
      <c r="H1089" s="4">
        <f>VLOOKUP(E1089,Table1[[#All],[Type TRANSPORT]:[% répartition segment 1]],2,FALSE)</f>
        <v>0.3</v>
      </c>
      <c r="I1089" s="4">
        <f>VLOOKUP(E1089,Tableau2[[#All],[Type TRANSPORT]:[% répartition segment 2]],2,FALSE)</f>
        <v>0.7</v>
      </c>
      <c r="J1089" s="20">
        <f>Indicateur[[#This Row],[% rep S1]]*Indicateur[[#This Row],[Taux segement 1]]*Indicateur[[#This Row],[Poids T]]*Indicateur[[#This Row],[Distance en KM]]</f>
        <v>3.536078592</v>
      </c>
      <c r="K1089" s="20">
        <f>+Indicateur[[#This Row],[% rep S2]]*Indicateur[[#This Row],[Taux Segement 2]]*Indicateur[[#This Row],[Poids T]]*Indicateur[[#This Row],[Distance en KM]]</f>
        <v>3.4756705827199998</v>
      </c>
      <c r="L1089" s="20">
        <f>+Indicateur[[#This Row],[Bilan CO2 S2]]+Indicateur[[#This Row],[Bilan CO2 S1]]</f>
        <v>7.0117491747200003</v>
      </c>
      <c r="M1089" s="21">
        <v>250</v>
      </c>
      <c r="N1089" s="5" t="s">
        <v>214</v>
      </c>
      <c r="O1089" s="2" t="s">
        <v>11</v>
      </c>
      <c r="P1089" s="2" t="s">
        <v>215</v>
      </c>
      <c r="Q1089" s="2" t="s">
        <v>331</v>
      </c>
      <c r="R1089" s="2" t="s">
        <v>183</v>
      </c>
      <c r="S1089" s="2">
        <v>13</v>
      </c>
      <c r="T1089" s="2" t="s">
        <v>332</v>
      </c>
      <c r="U1089" s="6">
        <v>173.74600000000001</v>
      </c>
      <c r="V1089" s="30">
        <f>(VLOOKUP(E1089,Table1[#All],4,FALSE)*VLOOKUP(E1089,Table1[[#All],[Type TRANSPORT]:[% répartition segment 1]],2,FALSE)+VLOOKUP(E1089,Tableau2[#All],4,FALSE)*VLOOKUP(E1089,Tableau2[[#All],[Type TRANSPORT]:[% répartition segment 2]],2,FALSE))*U1089*C1089/1000</f>
        <v>7.0117491747200003</v>
      </c>
    </row>
    <row r="1090" spans="1:22" x14ac:dyDescent="0.3">
      <c r="A1090" s="2">
        <v>1515658</v>
      </c>
      <c r="B1090" s="12">
        <f>+VLOOKUP(Indicateur[[#This Row],[Numero OT]],[1]Raw_data!$D:$E,2,FALSE)</f>
        <v>44720</v>
      </c>
      <c r="C1090" s="2">
        <v>1196</v>
      </c>
      <c r="D1090" s="2">
        <f t="shared" ref="D1090:D1153" si="17">+C1090/1000</f>
        <v>1.196</v>
      </c>
      <c r="E1090" s="2" t="s">
        <v>106</v>
      </c>
      <c r="F1090" s="3">
        <f>+VLOOKUP(E1090,Table1[#All],4,FALSE)</f>
        <v>0.16</v>
      </c>
      <c r="G1090" s="3">
        <v>0.24099999999999999</v>
      </c>
      <c r="H1090" s="4">
        <f>VLOOKUP(E1090,Table1[[#All],[Type TRANSPORT]:[% répartition segment 1]],2,FALSE)</f>
        <v>1</v>
      </c>
      <c r="I1090" s="4">
        <f>VLOOKUP(E1090,Tableau2[[#All],[Type TRANSPORT]:[% répartition segment 2]],2,FALSE)</f>
        <v>0</v>
      </c>
      <c r="J1090" s="20">
        <f>Indicateur[[#This Row],[% rep S1]]*Indicateur[[#This Row],[Taux segement 1]]*Indicateur[[#This Row],[Poids T]]*Indicateur[[#This Row],[Distance en KM]]</f>
        <v>50.933525760000002</v>
      </c>
      <c r="K1090" s="20">
        <f>+Indicateur[[#This Row],[% rep S2]]*Indicateur[[#This Row],[Taux Segement 2]]*Indicateur[[#This Row],[Poids T]]*Indicateur[[#This Row],[Distance en KM]]</f>
        <v>0</v>
      </c>
      <c r="L1090" s="20">
        <f>+Indicateur[[#This Row],[Bilan CO2 S2]]+Indicateur[[#This Row],[Bilan CO2 S1]]</f>
        <v>50.933525760000002</v>
      </c>
      <c r="M1090" s="21">
        <v>450</v>
      </c>
      <c r="N1090" s="5" t="s">
        <v>214</v>
      </c>
      <c r="O1090" s="2" t="s">
        <v>11</v>
      </c>
      <c r="P1090" s="2" t="s">
        <v>215</v>
      </c>
      <c r="Q1090" s="2" t="s">
        <v>26</v>
      </c>
      <c r="R1090" s="2" t="s">
        <v>27</v>
      </c>
      <c r="S1090" s="2">
        <v>12</v>
      </c>
      <c r="T1090" s="2" t="s">
        <v>28</v>
      </c>
      <c r="U1090" s="6">
        <v>266.166</v>
      </c>
      <c r="V1090" s="30">
        <f>(VLOOKUP(E1090,Table1[#All],4,FALSE)*VLOOKUP(E1090,Table1[[#All],[Type TRANSPORT]:[% répartition segment 1]],2,FALSE)+VLOOKUP(E1090,Tableau2[#All],4,FALSE)*VLOOKUP(E1090,Tableau2[[#All],[Type TRANSPORT]:[% répartition segment 2]],2,FALSE))*U1090*C1090/1000</f>
        <v>50.933525759999995</v>
      </c>
    </row>
    <row r="1091" spans="1:22" x14ac:dyDescent="0.3">
      <c r="A1091" s="2">
        <v>1514724</v>
      </c>
      <c r="B1091" s="12">
        <f>+VLOOKUP(Indicateur[[#This Row],[Numero OT]],[1]Raw_data!$D:$E,2,FALSE)</f>
        <v>44720</v>
      </c>
      <c r="C1091" s="2">
        <v>300</v>
      </c>
      <c r="D1091" s="2">
        <f t="shared" si="17"/>
        <v>0.3</v>
      </c>
      <c r="E1091" s="2" t="s">
        <v>13</v>
      </c>
      <c r="F1091" s="3">
        <f>+VLOOKUP(E1091,Table1[#All],4,FALSE)</f>
        <v>0.24099999999999999</v>
      </c>
      <c r="G1091" s="3">
        <v>0.24099999999999999</v>
      </c>
      <c r="H1091" s="4">
        <f>VLOOKUP(E1091,Table1[[#All],[Type TRANSPORT]:[% répartition segment 1]],2,FALSE)</f>
        <v>1</v>
      </c>
      <c r="I1091" s="4">
        <f>VLOOKUP(E1091,Tableau2[[#All],[Type TRANSPORT]:[% répartition segment 2]],2,FALSE)</f>
        <v>0</v>
      </c>
      <c r="J1091" s="20">
        <f>Indicateur[[#This Row],[% rep S1]]*Indicateur[[#This Row],[Taux segement 1]]*Indicateur[[#This Row],[Poids T]]*Indicateur[[#This Row],[Distance en KM]]</f>
        <v>2.4575492999999997</v>
      </c>
      <c r="K1091" s="20">
        <f>+Indicateur[[#This Row],[% rep S2]]*Indicateur[[#This Row],[Taux Segement 2]]*Indicateur[[#This Row],[Poids T]]*Indicateur[[#This Row],[Distance en KM]]</f>
        <v>0</v>
      </c>
      <c r="L1091" s="20">
        <f>+Indicateur[[#This Row],[Bilan CO2 S2]]+Indicateur[[#This Row],[Bilan CO2 S1]]</f>
        <v>2.4575492999999997</v>
      </c>
      <c r="M1091" s="21">
        <v>100</v>
      </c>
      <c r="N1091" s="5" t="s">
        <v>422</v>
      </c>
      <c r="O1091" s="2" t="s">
        <v>136</v>
      </c>
      <c r="P1091" s="2" t="s">
        <v>423</v>
      </c>
      <c r="Q1091" s="2" t="s">
        <v>10</v>
      </c>
      <c r="R1091" s="2" t="s">
        <v>11</v>
      </c>
      <c r="S1091" s="2">
        <v>12</v>
      </c>
      <c r="T1091" s="2" t="s">
        <v>12</v>
      </c>
      <c r="U1091" s="6">
        <v>33.991</v>
      </c>
      <c r="V1091" s="30">
        <f>(VLOOKUP(E1091,Table1[#All],4,FALSE)*VLOOKUP(E1091,Table1[[#All],[Type TRANSPORT]:[% répartition segment 1]],2,FALSE)+VLOOKUP(E1091,Tableau2[#All],4,FALSE)*VLOOKUP(E1091,Tableau2[[#All],[Type TRANSPORT]:[% répartition segment 2]],2,FALSE))*U1091*C1091/1000</f>
        <v>2.4575493000000002</v>
      </c>
    </row>
    <row r="1092" spans="1:22" x14ac:dyDescent="0.3">
      <c r="A1092" s="2">
        <v>1515556</v>
      </c>
      <c r="B1092" s="12">
        <f>+VLOOKUP(Indicateur[[#This Row],[Numero OT]],[1]Raw_data!$D:$E,2,FALSE)</f>
        <v>44721</v>
      </c>
      <c r="C1092" s="2">
        <v>300</v>
      </c>
      <c r="D1092" s="2">
        <f t="shared" si="17"/>
        <v>0.3</v>
      </c>
      <c r="E1092" s="2" t="s">
        <v>6</v>
      </c>
      <c r="F1092" s="3">
        <f>+VLOOKUP(E1092,Table1[#All],4,FALSE)</f>
        <v>0.16</v>
      </c>
      <c r="G1092" s="3">
        <f>+VLOOKUP(E1092,Tableau2[#All],4,FALSE)</f>
        <v>6.7400000000000002E-2</v>
      </c>
      <c r="H1092" s="4">
        <f>VLOOKUP(E1092,Table1[[#All],[Type TRANSPORT]:[% répartition segment 1]],2,FALSE)</f>
        <v>0.3</v>
      </c>
      <c r="I1092" s="4">
        <f>VLOOKUP(E1092,Tableau2[[#All],[Type TRANSPORT]:[% répartition segment 2]],2,FALSE)</f>
        <v>0.7</v>
      </c>
      <c r="J1092" s="20">
        <f>Indicateur[[#This Row],[% rep S1]]*Indicateur[[#This Row],[Taux segement 1]]*Indicateur[[#This Row],[Poids T]]*Indicateur[[#This Row],[Distance en KM]]</f>
        <v>7.7979743999999993</v>
      </c>
      <c r="K1092" s="20">
        <f>+Indicateur[[#This Row],[% rep S2]]*Indicateur[[#This Row],[Taux Segement 2]]*Indicateur[[#This Row],[Poids T]]*Indicateur[[#This Row],[Distance en KM]]</f>
        <v>7.6647590039999995</v>
      </c>
      <c r="L1092" s="20">
        <f>+Indicateur[[#This Row],[Bilan CO2 S2]]+Indicateur[[#This Row],[Bilan CO2 S1]]</f>
        <v>15.462733403999998</v>
      </c>
      <c r="M1092" s="21">
        <v>239</v>
      </c>
      <c r="N1092" s="5" t="s">
        <v>35</v>
      </c>
      <c r="O1092" s="2" t="s">
        <v>36</v>
      </c>
      <c r="P1092" s="2" t="s">
        <v>37</v>
      </c>
      <c r="Q1092" s="2" t="s">
        <v>10</v>
      </c>
      <c r="R1092" s="2" t="s">
        <v>11</v>
      </c>
      <c r="S1092" s="2">
        <v>12</v>
      </c>
      <c r="T1092" s="2" t="s">
        <v>12</v>
      </c>
      <c r="U1092" s="6">
        <v>541.52599999999995</v>
      </c>
      <c r="V1092" s="30">
        <f>(VLOOKUP(E1092,Table1[#All],4,FALSE)*VLOOKUP(E1092,Table1[[#All],[Type TRANSPORT]:[% répartition segment 1]],2,FALSE)+VLOOKUP(E1092,Tableau2[#All],4,FALSE)*VLOOKUP(E1092,Tableau2[[#All],[Type TRANSPORT]:[% répartition segment 2]],2,FALSE))*U1092*C1092/1000</f>
        <v>15.462733403999998</v>
      </c>
    </row>
    <row r="1093" spans="1:22" x14ac:dyDescent="0.3">
      <c r="A1093" s="2">
        <v>1516441</v>
      </c>
      <c r="B1093" s="12">
        <f>+VLOOKUP(Indicateur[[#This Row],[Numero OT]],[1]Raw_data!$D:$E,2,FALSE)</f>
        <v>44721</v>
      </c>
      <c r="C1093" s="2">
        <v>622</v>
      </c>
      <c r="D1093" s="2">
        <f t="shared" si="17"/>
        <v>0.622</v>
      </c>
      <c r="E1093" s="2" t="s">
        <v>6</v>
      </c>
      <c r="F1093" s="3">
        <f>+VLOOKUP(E1093,Table1[#All],4,FALSE)</f>
        <v>0.16</v>
      </c>
      <c r="G1093" s="3">
        <f>+VLOOKUP(E1093,Tableau2[#All],4,FALSE)</f>
        <v>6.7400000000000002E-2</v>
      </c>
      <c r="H1093" s="4">
        <f>VLOOKUP(E1093,Table1[[#All],[Type TRANSPORT]:[% répartition segment 1]],2,FALSE)</f>
        <v>0.3</v>
      </c>
      <c r="I1093" s="4">
        <f>VLOOKUP(E1093,Tableau2[[#All],[Type TRANSPORT]:[% répartition segment 2]],2,FALSE)</f>
        <v>0.7</v>
      </c>
      <c r="J1093" s="20">
        <f>Indicateur[[#This Row],[% rep S1]]*Indicateur[[#This Row],[Taux segement 1]]*Indicateur[[#This Row],[Poids T]]*Indicateur[[#This Row],[Distance en KM]]</f>
        <v>7.4280832319999996</v>
      </c>
      <c r="K1093" s="20">
        <f>+Indicateur[[#This Row],[% rep S2]]*Indicateur[[#This Row],[Taux Segement 2]]*Indicateur[[#This Row],[Poids T]]*Indicateur[[#This Row],[Distance en KM]]</f>
        <v>7.3011868101199999</v>
      </c>
      <c r="L1093" s="20">
        <f>+Indicateur[[#This Row],[Bilan CO2 S2]]+Indicateur[[#This Row],[Bilan CO2 S1]]</f>
        <v>14.72927004212</v>
      </c>
      <c r="M1093" s="21">
        <v>234</v>
      </c>
      <c r="N1093" s="5" t="s">
        <v>214</v>
      </c>
      <c r="O1093" s="2" t="s">
        <v>11</v>
      </c>
      <c r="P1093" s="2" t="s">
        <v>215</v>
      </c>
      <c r="Q1093" s="2" t="s">
        <v>148</v>
      </c>
      <c r="R1093" s="2" t="s">
        <v>126</v>
      </c>
      <c r="S1093" s="2">
        <v>12</v>
      </c>
      <c r="T1093" s="2" t="s">
        <v>149</v>
      </c>
      <c r="U1093" s="6">
        <v>248.797</v>
      </c>
      <c r="V1093" s="30">
        <f>(VLOOKUP(E1093,Table1[#All],4,FALSE)*VLOOKUP(E1093,Table1[[#All],[Type TRANSPORT]:[% répartition segment 1]],2,FALSE)+VLOOKUP(E1093,Tableau2[#All],4,FALSE)*VLOOKUP(E1093,Tableau2[[#All],[Type TRANSPORT]:[% répartition segment 2]],2,FALSE))*U1093*C1093/1000</f>
        <v>14.72927004212</v>
      </c>
    </row>
    <row r="1094" spans="1:22" x14ac:dyDescent="0.3">
      <c r="A1094" s="2">
        <v>1515554</v>
      </c>
      <c r="B1094" s="12">
        <f>+VLOOKUP(Indicateur[[#This Row],[Numero OT]],[1]Raw_data!$D:$E,2,FALSE)</f>
        <v>44722</v>
      </c>
      <c r="C1094" s="2">
        <v>1000</v>
      </c>
      <c r="D1094" s="2">
        <f t="shared" si="17"/>
        <v>1</v>
      </c>
      <c r="E1094" s="2" t="s">
        <v>6</v>
      </c>
      <c r="F1094" s="3">
        <f>+VLOOKUP(E1094,Table1[#All],4,FALSE)</f>
        <v>0.16</v>
      </c>
      <c r="G1094" s="3">
        <f>+VLOOKUP(E1094,Tableau2[#All],4,FALSE)</f>
        <v>6.7400000000000002E-2</v>
      </c>
      <c r="H1094" s="4">
        <f>VLOOKUP(E1094,Table1[[#All],[Type TRANSPORT]:[% répartition segment 1]],2,FALSE)</f>
        <v>0.3</v>
      </c>
      <c r="I1094" s="4">
        <f>VLOOKUP(E1094,Tableau2[[#All],[Type TRANSPORT]:[% répartition segment 2]],2,FALSE)</f>
        <v>0.7</v>
      </c>
      <c r="J1094" s="20">
        <f>Indicateur[[#This Row],[% rep S1]]*Indicateur[[#This Row],[Taux segement 1]]*Indicateur[[#This Row],[Poids T]]*Indicateur[[#This Row],[Distance en KM]]</f>
        <v>35.524704</v>
      </c>
      <c r="K1094" s="20">
        <f>+Indicateur[[#This Row],[% rep S2]]*Indicateur[[#This Row],[Taux Segement 2]]*Indicateur[[#This Row],[Poids T]]*Indicateur[[#This Row],[Distance en KM]]</f>
        <v>34.917823639999995</v>
      </c>
      <c r="L1094" s="20">
        <f>+Indicateur[[#This Row],[Bilan CO2 S2]]+Indicateur[[#This Row],[Bilan CO2 S1]]</f>
        <v>70.442527639999994</v>
      </c>
      <c r="M1094" s="21">
        <v>470</v>
      </c>
      <c r="N1094" s="5" t="s">
        <v>7</v>
      </c>
      <c r="O1094" s="2" t="s">
        <v>8</v>
      </c>
      <c r="P1094" s="2" t="s">
        <v>9</v>
      </c>
      <c r="Q1094" s="2" t="s">
        <v>10</v>
      </c>
      <c r="R1094" s="2" t="s">
        <v>11</v>
      </c>
      <c r="S1094" s="2">
        <v>12</v>
      </c>
      <c r="T1094" s="2" t="s">
        <v>12</v>
      </c>
      <c r="U1094" s="6">
        <v>740.09799999999996</v>
      </c>
      <c r="V1094" s="30">
        <f>(VLOOKUP(E1094,Table1[#All],4,FALSE)*VLOOKUP(E1094,Table1[[#All],[Type TRANSPORT]:[% répartition segment 1]],2,FALSE)+VLOOKUP(E1094,Tableau2[#All],4,FALSE)*VLOOKUP(E1094,Tableau2[[#All],[Type TRANSPORT]:[% répartition segment 2]],2,FALSE))*U1094*C1094/1000</f>
        <v>70.442527639999994</v>
      </c>
    </row>
    <row r="1095" spans="1:22" x14ac:dyDescent="0.3">
      <c r="A1095" s="2">
        <v>1516481</v>
      </c>
      <c r="B1095" s="12">
        <f>+VLOOKUP(Indicateur[[#This Row],[Numero OT]],[1]Raw_data!$D:$E,2,FALSE)</f>
        <v>44722</v>
      </c>
      <c r="C1095" s="2">
        <v>300</v>
      </c>
      <c r="D1095" s="2">
        <f t="shared" si="17"/>
        <v>0.3</v>
      </c>
      <c r="E1095" s="2" t="s">
        <v>19</v>
      </c>
      <c r="F1095" s="3">
        <f>+VLOOKUP(E1095,Table1[#All],4,FALSE)</f>
        <v>0.16</v>
      </c>
      <c r="G1095" s="3">
        <f>+VLOOKUP(E1095,Tableau2[#All],4,FALSE)</f>
        <v>6.7400000000000002E-2</v>
      </c>
      <c r="H1095" s="4">
        <f>VLOOKUP(E1095,Table1[[#All],[Type TRANSPORT]:[% répartition segment 1]],2,FALSE)</f>
        <v>0.3</v>
      </c>
      <c r="I1095" s="4">
        <f>VLOOKUP(E1095,Tableau2[[#All],[Type TRANSPORT]:[% répartition segment 2]],2,FALSE)</f>
        <v>0.7</v>
      </c>
      <c r="J1095" s="20">
        <f>Indicateur[[#This Row],[% rep S1]]*Indicateur[[#This Row],[Taux segement 1]]*Indicateur[[#This Row],[Poids T]]*Indicateur[[#This Row],[Distance en KM]]</f>
        <v>7.4861712000000002</v>
      </c>
      <c r="K1095" s="20">
        <f>+Indicateur[[#This Row],[% rep S2]]*Indicateur[[#This Row],[Taux Segement 2]]*Indicateur[[#This Row],[Poids T]]*Indicateur[[#This Row],[Distance en KM]]</f>
        <v>7.358282442000001</v>
      </c>
      <c r="L1095" s="20">
        <f>+Indicateur[[#This Row],[Bilan CO2 S2]]+Indicateur[[#This Row],[Bilan CO2 S1]]</f>
        <v>14.844453642000001</v>
      </c>
      <c r="M1095" s="21">
        <v>320</v>
      </c>
      <c r="N1095" s="5" t="s">
        <v>78</v>
      </c>
      <c r="O1095" s="2" t="s">
        <v>27</v>
      </c>
      <c r="P1095" s="2" t="s">
        <v>79</v>
      </c>
      <c r="Q1095" s="2" t="s">
        <v>104</v>
      </c>
      <c r="R1095" s="2" t="s">
        <v>24</v>
      </c>
      <c r="S1095" s="2">
        <v>12</v>
      </c>
      <c r="T1095" s="2" t="s">
        <v>105</v>
      </c>
      <c r="U1095" s="6">
        <v>519.87300000000005</v>
      </c>
      <c r="V1095" s="30">
        <f>(VLOOKUP(E1095,Table1[#All],4,FALSE)*VLOOKUP(E1095,Table1[[#All],[Type TRANSPORT]:[% répartition segment 1]],2,FALSE)+VLOOKUP(E1095,Tableau2[#All],4,FALSE)*VLOOKUP(E1095,Tableau2[[#All],[Type TRANSPORT]:[% répartition segment 2]],2,FALSE))*U1095*C1095/1000</f>
        <v>14.844453642000003</v>
      </c>
    </row>
    <row r="1096" spans="1:22" x14ac:dyDescent="0.3">
      <c r="A1096" s="2">
        <v>1516196</v>
      </c>
      <c r="B1096" s="12">
        <f>+VLOOKUP(Indicateur[[#This Row],[Numero OT]],[1]Raw_data!$D:$E,2,FALSE)</f>
        <v>44722</v>
      </c>
      <c r="C1096" s="2">
        <v>400</v>
      </c>
      <c r="D1096" s="2">
        <f t="shared" si="17"/>
        <v>0.4</v>
      </c>
      <c r="E1096" s="2" t="s">
        <v>19</v>
      </c>
      <c r="F1096" s="3">
        <f>+VLOOKUP(E1096,Table1[#All],4,FALSE)</f>
        <v>0.16</v>
      </c>
      <c r="G1096" s="3">
        <f>+VLOOKUP(E1096,Tableau2[#All],4,FALSE)</f>
        <v>6.7400000000000002E-2</v>
      </c>
      <c r="H1096" s="4">
        <f>VLOOKUP(E1096,Table1[[#All],[Type TRANSPORT]:[% répartition segment 1]],2,FALSE)</f>
        <v>0.3</v>
      </c>
      <c r="I1096" s="4">
        <f>VLOOKUP(E1096,Tableau2[[#All],[Type TRANSPORT]:[% répartition segment 2]],2,FALSE)</f>
        <v>0.7</v>
      </c>
      <c r="J1096" s="20">
        <f>Indicateur[[#This Row],[% rep S1]]*Indicateur[[#This Row],[Taux segement 1]]*Indicateur[[#This Row],[Poids T]]*Indicateur[[#This Row],[Distance en KM]]</f>
        <v>5.347142400000001</v>
      </c>
      <c r="K1096" s="20">
        <f>+Indicateur[[#This Row],[% rep S2]]*Indicateur[[#This Row],[Taux Segement 2]]*Indicateur[[#This Row],[Poids T]]*Indicateur[[#This Row],[Distance en KM]]</f>
        <v>5.2557953839999998</v>
      </c>
      <c r="L1096" s="20">
        <f>+Indicateur[[#This Row],[Bilan CO2 S2]]+Indicateur[[#This Row],[Bilan CO2 S1]]</f>
        <v>10.602937784000002</v>
      </c>
      <c r="M1096" s="21">
        <v>200</v>
      </c>
      <c r="N1096" s="5" t="s">
        <v>168</v>
      </c>
      <c r="O1096" s="2" t="s">
        <v>151</v>
      </c>
      <c r="P1096" s="2" t="s">
        <v>169</v>
      </c>
      <c r="Q1096" s="2" t="s">
        <v>10</v>
      </c>
      <c r="R1096" s="2" t="s">
        <v>11</v>
      </c>
      <c r="S1096" s="2">
        <v>12</v>
      </c>
      <c r="T1096" s="2" t="s">
        <v>12</v>
      </c>
      <c r="U1096" s="6">
        <v>278.49700000000001</v>
      </c>
      <c r="V1096" s="30">
        <f>(VLOOKUP(E1096,Table1[#All],4,FALSE)*VLOOKUP(E1096,Table1[[#All],[Type TRANSPORT]:[% répartition segment 1]],2,FALSE)+VLOOKUP(E1096,Tableau2[#All],4,FALSE)*VLOOKUP(E1096,Tableau2[[#All],[Type TRANSPORT]:[% répartition segment 2]],2,FALSE))*U1096*C1096/1000</f>
        <v>10.602937784000002</v>
      </c>
    </row>
    <row r="1097" spans="1:22" x14ac:dyDescent="0.3">
      <c r="A1097" s="2">
        <v>1516264</v>
      </c>
      <c r="B1097" s="12">
        <f>+VLOOKUP(Indicateur[[#This Row],[Numero OT]],[1]Raw_data!$D:$E,2,FALSE)</f>
        <v>44722</v>
      </c>
      <c r="C1097" s="2">
        <v>300</v>
      </c>
      <c r="D1097" s="2">
        <f t="shared" si="17"/>
        <v>0.3</v>
      </c>
      <c r="E1097" s="2" t="s">
        <v>6</v>
      </c>
      <c r="F1097" s="3">
        <f>+VLOOKUP(E1097,Table1[#All],4,FALSE)</f>
        <v>0.16</v>
      </c>
      <c r="G1097" s="3">
        <f>+VLOOKUP(E1097,Tableau2[#All],4,FALSE)</f>
        <v>6.7400000000000002E-2</v>
      </c>
      <c r="H1097" s="4">
        <f>VLOOKUP(E1097,Table1[[#All],[Type TRANSPORT]:[% répartition segment 1]],2,FALSE)</f>
        <v>0.3</v>
      </c>
      <c r="I1097" s="4">
        <f>VLOOKUP(E1097,Tableau2[[#All],[Type TRANSPORT]:[% répartition segment 2]],2,FALSE)</f>
        <v>0.7</v>
      </c>
      <c r="J1097" s="20">
        <f>Indicateur[[#This Row],[% rep S1]]*Indicateur[[#This Row],[Taux segement 1]]*Indicateur[[#This Row],[Poids T]]*Indicateur[[#This Row],[Distance en KM]]</f>
        <v>3.7158191999999999</v>
      </c>
      <c r="K1097" s="20">
        <f>+Indicateur[[#This Row],[% rep S2]]*Indicateur[[#This Row],[Taux Segement 2]]*Indicateur[[#This Row],[Poids T]]*Indicateur[[#This Row],[Distance en KM]]</f>
        <v>3.6523406220000001</v>
      </c>
      <c r="L1097" s="20">
        <f>+Indicateur[[#This Row],[Bilan CO2 S2]]+Indicateur[[#This Row],[Bilan CO2 S1]]</f>
        <v>7.368159822</v>
      </c>
      <c r="M1097" s="21">
        <v>200</v>
      </c>
      <c r="N1097" s="5" t="s">
        <v>191</v>
      </c>
      <c r="O1097" s="2" t="s">
        <v>192</v>
      </c>
      <c r="P1097" s="2" t="s">
        <v>193</v>
      </c>
      <c r="Q1097" s="2" t="s">
        <v>10</v>
      </c>
      <c r="R1097" s="2" t="s">
        <v>11</v>
      </c>
      <c r="S1097" s="2">
        <v>12</v>
      </c>
      <c r="T1097" s="2" t="s">
        <v>12</v>
      </c>
      <c r="U1097" s="6">
        <v>258.04300000000001</v>
      </c>
      <c r="V1097" s="30">
        <f>(VLOOKUP(E1097,Table1[#All],4,FALSE)*VLOOKUP(E1097,Table1[[#All],[Type TRANSPORT]:[% répartition segment 1]],2,FALSE)+VLOOKUP(E1097,Tableau2[#All],4,FALSE)*VLOOKUP(E1097,Tableau2[[#All],[Type TRANSPORT]:[% répartition segment 2]],2,FALSE))*U1097*C1097/1000</f>
        <v>7.368159822</v>
      </c>
    </row>
    <row r="1098" spans="1:22" x14ac:dyDescent="0.3">
      <c r="A1098" s="2">
        <v>1514229</v>
      </c>
      <c r="B1098" s="12">
        <f>+VLOOKUP(Indicateur[[#This Row],[Numero OT]],[1]Raw_data!$D:$E,2,FALSE)</f>
        <v>44722</v>
      </c>
      <c r="C1098" s="2">
        <v>150</v>
      </c>
      <c r="D1098" s="2">
        <f t="shared" si="17"/>
        <v>0.15</v>
      </c>
      <c r="E1098" s="2" t="s">
        <v>19</v>
      </c>
      <c r="F1098" s="3">
        <f>+VLOOKUP(E1098,Table1[#All],4,FALSE)</f>
        <v>0.16</v>
      </c>
      <c r="G1098" s="3">
        <f>+VLOOKUP(E1098,Tableau2[#All],4,FALSE)</f>
        <v>6.7400000000000002E-2</v>
      </c>
      <c r="H1098" s="4">
        <f>VLOOKUP(E1098,Table1[[#All],[Type TRANSPORT]:[% répartition segment 1]],2,FALSE)</f>
        <v>0.3</v>
      </c>
      <c r="I1098" s="4">
        <f>VLOOKUP(E1098,Tableau2[[#All],[Type TRANSPORT]:[% répartition segment 2]],2,FALSE)</f>
        <v>0.7</v>
      </c>
      <c r="J1098" s="20">
        <f>Indicateur[[#This Row],[% rep S1]]*Indicateur[[#This Row],[Taux segement 1]]*Indicateur[[#This Row],[Poids T]]*Indicateur[[#This Row],[Distance en KM]]</f>
        <v>2.8012535999999999</v>
      </c>
      <c r="K1098" s="20">
        <f>+Indicateur[[#This Row],[% rep S2]]*Indicateur[[#This Row],[Taux Segement 2]]*Indicateur[[#This Row],[Poids T]]*Indicateur[[#This Row],[Distance en KM]]</f>
        <v>2.753398851</v>
      </c>
      <c r="L1098" s="20">
        <f>+Indicateur[[#This Row],[Bilan CO2 S2]]+Indicateur[[#This Row],[Bilan CO2 S1]]</f>
        <v>5.5546524509999999</v>
      </c>
      <c r="M1098" s="21">
        <v>125</v>
      </c>
      <c r="N1098" s="5" t="s">
        <v>202</v>
      </c>
      <c r="O1098" s="2" t="s">
        <v>203</v>
      </c>
      <c r="P1098" s="2" t="s">
        <v>204</v>
      </c>
      <c r="Q1098" s="2" t="s">
        <v>10</v>
      </c>
      <c r="R1098" s="2" t="s">
        <v>11</v>
      </c>
      <c r="S1098" s="2">
        <v>12</v>
      </c>
      <c r="T1098" s="2" t="s">
        <v>12</v>
      </c>
      <c r="U1098" s="6">
        <v>389.06299999999999</v>
      </c>
      <c r="V1098" s="30">
        <f>(VLOOKUP(E1098,Table1[#All],4,FALSE)*VLOOKUP(E1098,Table1[[#All],[Type TRANSPORT]:[% répartition segment 1]],2,FALSE)+VLOOKUP(E1098,Tableau2[#All],4,FALSE)*VLOOKUP(E1098,Tableau2[[#All],[Type TRANSPORT]:[% répartition segment 2]],2,FALSE))*U1098*C1098/1000</f>
        <v>5.5546524509999999</v>
      </c>
    </row>
    <row r="1099" spans="1:22" x14ac:dyDescent="0.3">
      <c r="A1099" s="2">
        <v>1516991</v>
      </c>
      <c r="B1099" s="12">
        <f>+VLOOKUP(Indicateur[[#This Row],[Numero OT]],[1]Raw_data!$D:$E,2,FALSE)</f>
        <v>44722</v>
      </c>
      <c r="C1099" s="2">
        <v>113</v>
      </c>
      <c r="D1099" s="2">
        <f t="shared" si="17"/>
        <v>0.113</v>
      </c>
      <c r="E1099" s="2" t="s">
        <v>6</v>
      </c>
      <c r="F1099" s="3">
        <f>+VLOOKUP(E1099,Table1[#All],4,FALSE)</f>
        <v>0.16</v>
      </c>
      <c r="G1099" s="3">
        <f>+VLOOKUP(E1099,Tableau2[#All],4,FALSE)</f>
        <v>6.7400000000000002E-2</v>
      </c>
      <c r="H1099" s="4">
        <f>VLOOKUP(E1099,Table1[[#All],[Type TRANSPORT]:[% répartition segment 1]],2,FALSE)</f>
        <v>0.3</v>
      </c>
      <c r="I1099" s="4">
        <f>VLOOKUP(E1099,Tableau2[[#All],[Type TRANSPORT]:[% répartition segment 2]],2,FALSE)</f>
        <v>0.7</v>
      </c>
      <c r="J1099" s="20">
        <f>Indicateur[[#This Row],[% rep S1]]*Indicateur[[#This Row],[Taux segement 1]]*Indicateur[[#This Row],[Poids T]]*Indicateur[[#This Row],[Distance en KM]]</f>
        <v>1.541679792</v>
      </c>
      <c r="K1099" s="20">
        <f>+Indicateur[[#This Row],[% rep S2]]*Indicateur[[#This Row],[Taux Segement 2]]*Indicateur[[#This Row],[Poids T]]*Indicateur[[#This Row],[Distance en KM]]</f>
        <v>1.5153427622200002</v>
      </c>
      <c r="L1099" s="20">
        <f>+Indicateur[[#This Row],[Bilan CO2 S2]]+Indicateur[[#This Row],[Bilan CO2 S1]]</f>
        <v>3.0570225542200005</v>
      </c>
      <c r="M1099" s="21">
        <v>120</v>
      </c>
      <c r="N1099" s="5" t="s">
        <v>214</v>
      </c>
      <c r="O1099" s="2" t="s">
        <v>11</v>
      </c>
      <c r="P1099" s="2" t="s">
        <v>215</v>
      </c>
      <c r="Q1099" s="2" t="s">
        <v>249</v>
      </c>
      <c r="R1099" s="2" t="s">
        <v>33</v>
      </c>
      <c r="S1099" s="2">
        <v>10</v>
      </c>
      <c r="T1099" s="2" t="s">
        <v>250</v>
      </c>
      <c r="U1099" s="6">
        <v>284.233</v>
      </c>
      <c r="V1099" s="30">
        <f>(VLOOKUP(E1099,Table1[#All],4,FALSE)*VLOOKUP(E1099,Table1[[#All],[Type TRANSPORT]:[% répartition segment 1]],2,FALSE)+VLOOKUP(E1099,Tableau2[#All],4,FALSE)*VLOOKUP(E1099,Tableau2[[#All],[Type TRANSPORT]:[% répartition segment 2]],2,FALSE))*U1099*C1099/1000</f>
        <v>3.05702255422</v>
      </c>
    </row>
    <row r="1100" spans="1:22" x14ac:dyDescent="0.3">
      <c r="A1100" s="2">
        <v>1516992</v>
      </c>
      <c r="B1100" s="12">
        <f>+VLOOKUP(Indicateur[[#This Row],[Numero OT]],[1]Raw_data!$D:$E,2,FALSE)</f>
        <v>44722</v>
      </c>
      <c r="C1100" s="2">
        <v>106</v>
      </c>
      <c r="D1100" s="2">
        <f t="shared" si="17"/>
        <v>0.106</v>
      </c>
      <c r="E1100" s="2" t="s">
        <v>6</v>
      </c>
      <c r="F1100" s="3">
        <f>+VLOOKUP(E1100,Table1[#All],4,FALSE)</f>
        <v>0.16</v>
      </c>
      <c r="G1100" s="3">
        <f>+VLOOKUP(E1100,Tableau2[#All],4,FALSE)</f>
        <v>6.7400000000000002E-2</v>
      </c>
      <c r="H1100" s="4">
        <f>VLOOKUP(E1100,Table1[[#All],[Type TRANSPORT]:[% répartition segment 1]],2,FALSE)</f>
        <v>0.3</v>
      </c>
      <c r="I1100" s="4">
        <f>VLOOKUP(E1100,Tableau2[[#All],[Type TRANSPORT]:[% répartition segment 2]],2,FALSE)</f>
        <v>0.7</v>
      </c>
      <c r="J1100" s="20">
        <f>Indicateur[[#This Row],[% rep S1]]*Indicateur[[#This Row],[Taux segement 1]]*Indicateur[[#This Row],[Poids T]]*Indicateur[[#This Row],[Distance en KM]]</f>
        <v>2.2702198079999998</v>
      </c>
      <c r="K1100" s="20">
        <f>+Indicateur[[#This Row],[% rep S2]]*Indicateur[[#This Row],[Taux Segement 2]]*Indicateur[[#This Row],[Poids T]]*Indicateur[[#This Row],[Distance en KM]]</f>
        <v>2.2314368862799996</v>
      </c>
      <c r="L1100" s="20">
        <f>+Indicateur[[#This Row],[Bilan CO2 S2]]+Indicateur[[#This Row],[Bilan CO2 S1]]</f>
        <v>4.5016566942799994</v>
      </c>
      <c r="M1100" s="21">
        <v>130</v>
      </c>
      <c r="N1100" s="5" t="s">
        <v>214</v>
      </c>
      <c r="O1100" s="2" t="s">
        <v>11</v>
      </c>
      <c r="P1100" s="2" t="s">
        <v>215</v>
      </c>
      <c r="Q1100" s="2" t="s">
        <v>344</v>
      </c>
      <c r="R1100" s="2" t="s">
        <v>198</v>
      </c>
      <c r="S1100" s="2">
        <v>20</v>
      </c>
      <c r="T1100" s="2" t="s">
        <v>345</v>
      </c>
      <c r="U1100" s="6">
        <v>446.19099999999997</v>
      </c>
      <c r="V1100" s="30">
        <f>(VLOOKUP(E1100,Table1[#All],4,FALSE)*VLOOKUP(E1100,Table1[[#All],[Type TRANSPORT]:[% répartition segment 1]],2,FALSE)+VLOOKUP(E1100,Tableau2[#All],4,FALSE)*VLOOKUP(E1100,Tableau2[[#All],[Type TRANSPORT]:[% répartition segment 2]],2,FALSE))*U1100*C1100/1000</f>
        <v>4.5016566942800003</v>
      </c>
    </row>
    <row r="1101" spans="1:22" x14ac:dyDescent="0.3">
      <c r="A1101" s="2">
        <v>1516993</v>
      </c>
      <c r="B1101" s="12">
        <f>+VLOOKUP(Indicateur[[#This Row],[Numero OT]],[1]Raw_data!$D:$E,2,FALSE)</f>
        <v>44722</v>
      </c>
      <c r="C1101" s="2">
        <v>212</v>
      </c>
      <c r="D1101" s="2">
        <f t="shared" si="17"/>
        <v>0.21199999999999999</v>
      </c>
      <c r="E1101" s="2" t="s">
        <v>6</v>
      </c>
      <c r="F1101" s="3">
        <f>+VLOOKUP(E1101,Table1[#All],4,FALSE)</f>
        <v>0.16</v>
      </c>
      <c r="G1101" s="3">
        <f>+VLOOKUP(E1101,Tableau2[#All],4,FALSE)</f>
        <v>6.7400000000000002E-2</v>
      </c>
      <c r="H1101" s="4">
        <f>VLOOKUP(E1101,Table1[[#All],[Type TRANSPORT]:[% répartition segment 1]],2,FALSE)</f>
        <v>0.3</v>
      </c>
      <c r="I1101" s="4">
        <f>VLOOKUP(E1101,Tableau2[[#All],[Type TRANSPORT]:[% répartition segment 2]],2,FALSE)</f>
        <v>0.7</v>
      </c>
      <c r="J1101" s="20">
        <f>Indicateur[[#This Row],[% rep S1]]*Indicateur[[#This Row],[Taux segement 1]]*Indicateur[[#This Row],[Poids T]]*Indicateur[[#This Row],[Distance en KM]]</f>
        <v>5.5070476799999994</v>
      </c>
      <c r="K1101" s="20">
        <f>+Indicateur[[#This Row],[% rep S2]]*Indicateur[[#This Row],[Taux Segement 2]]*Indicateur[[#This Row],[Poids T]]*Indicateur[[#This Row],[Distance en KM]]</f>
        <v>5.4129689487999997</v>
      </c>
      <c r="L1101" s="20">
        <f>+Indicateur[[#This Row],[Bilan CO2 S2]]+Indicateur[[#This Row],[Bilan CO2 S1]]</f>
        <v>10.920016628799999</v>
      </c>
      <c r="M1101" s="21">
        <v>225</v>
      </c>
      <c r="N1101" s="5" t="s">
        <v>214</v>
      </c>
      <c r="O1101" s="2" t="s">
        <v>11</v>
      </c>
      <c r="P1101" s="2" t="s">
        <v>215</v>
      </c>
      <c r="Q1101" s="2" t="s">
        <v>133</v>
      </c>
      <c r="R1101" s="2" t="s">
        <v>36</v>
      </c>
      <c r="S1101" s="2">
        <v>20</v>
      </c>
      <c r="T1101" s="2" t="s">
        <v>134</v>
      </c>
      <c r="U1101" s="6">
        <v>541.17999999999995</v>
      </c>
      <c r="V1101" s="30">
        <f>(VLOOKUP(E1101,Table1[#All],4,FALSE)*VLOOKUP(E1101,Table1[[#All],[Type TRANSPORT]:[% répartition segment 1]],2,FALSE)+VLOOKUP(E1101,Tableau2[#All],4,FALSE)*VLOOKUP(E1101,Tableau2[[#All],[Type TRANSPORT]:[% répartition segment 2]],2,FALSE))*U1101*C1101/1000</f>
        <v>10.920016628800001</v>
      </c>
    </row>
    <row r="1102" spans="1:22" x14ac:dyDescent="0.3">
      <c r="A1102" s="2">
        <v>1516995</v>
      </c>
      <c r="B1102" s="12">
        <f>+VLOOKUP(Indicateur[[#This Row],[Numero OT]],[1]Raw_data!$D:$E,2,FALSE)</f>
        <v>44722</v>
      </c>
      <c r="C1102" s="2">
        <v>450</v>
      </c>
      <c r="D1102" s="2">
        <f t="shared" si="17"/>
        <v>0.45</v>
      </c>
      <c r="E1102" s="2" t="s">
        <v>6</v>
      </c>
      <c r="F1102" s="3">
        <f>+VLOOKUP(E1102,Table1[#All],4,FALSE)</f>
        <v>0.16</v>
      </c>
      <c r="G1102" s="3">
        <f>+VLOOKUP(E1102,Tableau2[#All],4,FALSE)</f>
        <v>6.7400000000000002E-2</v>
      </c>
      <c r="H1102" s="4">
        <f>VLOOKUP(E1102,Table1[[#All],[Type TRANSPORT]:[% répartition segment 1]],2,FALSE)</f>
        <v>0.3</v>
      </c>
      <c r="I1102" s="4">
        <f>VLOOKUP(E1102,Tableau2[[#All],[Type TRANSPORT]:[% répartition segment 2]],2,FALSE)</f>
        <v>0.7</v>
      </c>
      <c r="J1102" s="20">
        <f>Indicateur[[#This Row],[% rep S1]]*Indicateur[[#This Row],[Taux segement 1]]*Indicateur[[#This Row],[Poids T]]*Indicateur[[#This Row],[Distance en KM]]</f>
        <v>5.5492775999999999</v>
      </c>
      <c r="K1102" s="20">
        <f>+Indicateur[[#This Row],[% rep S2]]*Indicateur[[#This Row],[Taux Segement 2]]*Indicateur[[#This Row],[Poids T]]*Indicateur[[#This Row],[Distance en KM]]</f>
        <v>5.4544774409999999</v>
      </c>
      <c r="L1102" s="20">
        <f>+Indicateur[[#This Row],[Bilan CO2 S2]]+Indicateur[[#This Row],[Bilan CO2 S1]]</f>
        <v>11.003755041</v>
      </c>
      <c r="M1102" s="21">
        <v>270</v>
      </c>
      <c r="N1102" s="5" t="s">
        <v>214</v>
      </c>
      <c r="O1102" s="2" t="s">
        <v>11</v>
      </c>
      <c r="P1102" s="2" t="s">
        <v>215</v>
      </c>
      <c r="Q1102" s="2" t="s">
        <v>218</v>
      </c>
      <c r="R1102" s="2" t="s">
        <v>219</v>
      </c>
      <c r="S1102" s="2">
        <v>19</v>
      </c>
      <c r="T1102" s="2" t="s">
        <v>220</v>
      </c>
      <c r="U1102" s="6">
        <v>256.911</v>
      </c>
      <c r="V1102" s="30">
        <f>(VLOOKUP(E1102,Table1[#All],4,FALSE)*VLOOKUP(E1102,Table1[[#All],[Type TRANSPORT]:[% répartition segment 1]],2,FALSE)+VLOOKUP(E1102,Tableau2[#All],4,FALSE)*VLOOKUP(E1102,Tableau2[[#All],[Type TRANSPORT]:[% répartition segment 2]],2,FALSE))*U1102*C1102/1000</f>
        <v>11.003755041</v>
      </c>
    </row>
    <row r="1103" spans="1:22" x14ac:dyDescent="0.3">
      <c r="A1103" s="2">
        <v>1516994</v>
      </c>
      <c r="B1103" s="12">
        <f>+VLOOKUP(Indicateur[[#This Row],[Numero OT]],[1]Raw_data!$D:$E,2,FALSE)</f>
        <v>44722</v>
      </c>
      <c r="C1103" s="2">
        <v>900</v>
      </c>
      <c r="D1103" s="2">
        <f t="shared" si="17"/>
        <v>0.9</v>
      </c>
      <c r="E1103" s="2" t="s">
        <v>6</v>
      </c>
      <c r="F1103" s="3">
        <f>+VLOOKUP(E1103,Table1[#All],4,FALSE)</f>
        <v>0.16</v>
      </c>
      <c r="G1103" s="3">
        <f>+VLOOKUP(E1103,Tableau2[#All],4,FALSE)</f>
        <v>6.7400000000000002E-2</v>
      </c>
      <c r="H1103" s="4">
        <f>VLOOKUP(E1103,Table1[[#All],[Type TRANSPORT]:[% répartition segment 1]],2,FALSE)</f>
        <v>0.3</v>
      </c>
      <c r="I1103" s="4">
        <f>VLOOKUP(E1103,Tableau2[[#All],[Type TRANSPORT]:[% répartition segment 2]],2,FALSE)</f>
        <v>0.7</v>
      </c>
      <c r="J1103" s="20">
        <f>Indicateur[[#This Row],[% rep S1]]*Indicateur[[#This Row],[Taux segement 1]]*Indicateur[[#This Row],[Poids T]]*Indicateur[[#This Row],[Distance en KM]]</f>
        <v>19.807502400000001</v>
      </c>
      <c r="K1103" s="20">
        <f>+Indicateur[[#This Row],[% rep S2]]*Indicateur[[#This Row],[Taux Segement 2]]*Indicateur[[#This Row],[Poids T]]*Indicateur[[#This Row],[Distance en KM]]</f>
        <v>19.469124233999999</v>
      </c>
      <c r="L1103" s="20">
        <f>+Indicateur[[#This Row],[Bilan CO2 S2]]+Indicateur[[#This Row],[Bilan CO2 S1]]</f>
        <v>39.276626633999996</v>
      </c>
      <c r="M1103" s="21">
        <v>400</v>
      </c>
      <c r="N1103" s="5" t="s">
        <v>214</v>
      </c>
      <c r="O1103" s="2" t="s">
        <v>11</v>
      </c>
      <c r="P1103" s="2" t="s">
        <v>215</v>
      </c>
      <c r="Q1103" s="2" t="s">
        <v>328</v>
      </c>
      <c r="R1103" s="2" t="s">
        <v>21</v>
      </c>
      <c r="S1103" s="2">
        <v>20</v>
      </c>
      <c r="T1103" s="2" t="s">
        <v>329</v>
      </c>
      <c r="U1103" s="6">
        <v>458.50700000000001</v>
      </c>
      <c r="V1103" s="30">
        <f>(VLOOKUP(E1103,Table1[#All],4,FALSE)*VLOOKUP(E1103,Table1[[#All],[Type TRANSPORT]:[% répartition segment 1]],2,FALSE)+VLOOKUP(E1103,Tableau2[#All],4,FALSE)*VLOOKUP(E1103,Tableau2[[#All],[Type TRANSPORT]:[% répartition segment 2]],2,FALSE))*U1103*C1103/1000</f>
        <v>39.276626634000003</v>
      </c>
    </row>
    <row r="1104" spans="1:22" x14ac:dyDescent="0.3">
      <c r="A1104" s="2">
        <v>1515555</v>
      </c>
      <c r="B1104" s="12">
        <f>+VLOOKUP(Indicateur[[#This Row],[Numero OT]],[1]Raw_data!$D:$E,2,FALSE)</f>
        <v>44722</v>
      </c>
      <c r="C1104" s="2">
        <v>1200</v>
      </c>
      <c r="D1104" s="2">
        <f t="shared" si="17"/>
        <v>1.2</v>
      </c>
      <c r="E1104" s="2" t="s">
        <v>106</v>
      </c>
      <c r="F1104" s="3">
        <f>+VLOOKUP(E1104,Table1[#All],4,FALSE)</f>
        <v>0.16</v>
      </c>
      <c r="G1104" s="3">
        <v>6.7400000000000002E-2</v>
      </c>
      <c r="H1104" s="4">
        <f>VLOOKUP(E1104,Table1[[#All],[Type TRANSPORT]:[% répartition segment 1]],2,FALSE)</f>
        <v>1</v>
      </c>
      <c r="I1104" s="4">
        <f>VLOOKUP(E1104,Tableau2[[#All],[Type TRANSPORT]:[% répartition segment 2]],2,FALSE)</f>
        <v>0</v>
      </c>
      <c r="J1104" s="20">
        <f>Indicateur[[#This Row],[% rep S1]]*Indicateur[[#This Row],[Taux segement 1]]*Indicateur[[#This Row],[Poids T]]*Indicateur[[#This Row],[Distance en KM]]</f>
        <v>51.139776000000005</v>
      </c>
      <c r="K1104" s="20">
        <f>+Indicateur[[#This Row],[% rep S2]]*Indicateur[[#This Row],[Taux Segement 2]]*Indicateur[[#This Row],[Poids T]]*Indicateur[[#This Row],[Distance en KM]]</f>
        <v>0</v>
      </c>
      <c r="L1104" s="20">
        <f>+Indicateur[[#This Row],[Bilan CO2 S2]]+Indicateur[[#This Row],[Bilan CO2 S1]]</f>
        <v>51.139776000000005</v>
      </c>
      <c r="M1104" s="21">
        <v>450</v>
      </c>
      <c r="N1104" s="5" t="s">
        <v>78</v>
      </c>
      <c r="O1104" s="2" t="s">
        <v>27</v>
      </c>
      <c r="P1104" s="2" t="s">
        <v>79</v>
      </c>
      <c r="Q1104" s="2" t="s">
        <v>10</v>
      </c>
      <c r="R1104" s="2" t="s">
        <v>11</v>
      </c>
      <c r="S1104" s="2">
        <v>12</v>
      </c>
      <c r="T1104" s="2" t="s">
        <v>12</v>
      </c>
      <c r="U1104" s="6">
        <v>266.35300000000001</v>
      </c>
      <c r="V1104" s="30">
        <f>(VLOOKUP(E1104,Table1[#All],4,FALSE)*VLOOKUP(E1104,Table1[[#All],[Type TRANSPORT]:[% répartition segment 1]],2,FALSE)+VLOOKUP(E1104,Tableau2[#All],4,FALSE)*VLOOKUP(E1104,Tableau2[[#All],[Type TRANSPORT]:[% répartition segment 2]],2,FALSE))*U1104*C1104/1000</f>
        <v>51.139776000000005</v>
      </c>
    </row>
    <row r="1105" spans="1:22" x14ac:dyDescent="0.3">
      <c r="A1105" s="2">
        <v>1517449</v>
      </c>
      <c r="B1105" s="12">
        <f>+VLOOKUP(Indicateur[[#This Row],[Numero OT]],[1]Raw_data!$D:$E,2,FALSE)</f>
        <v>44725</v>
      </c>
      <c r="C1105" s="2">
        <v>450</v>
      </c>
      <c r="D1105" s="2">
        <f t="shared" si="17"/>
        <v>0.45</v>
      </c>
      <c r="E1105" s="2" t="s">
        <v>6</v>
      </c>
      <c r="F1105" s="3">
        <f>+VLOOKUP(E1105,Table1[#All],4,FALSE)</f>
        <v>0.16</v>
      </c>
      <c r="G1105" s="3">
        <f>+VLOOKUP(E1105,Tableau2[#All],4,FALSE)</f>
        <v>6.7400000000000002E-2</v>
      </c>
      <c r="H1105" s="4">
        <f>VLOOKUP(E1105,Table1[[#All],[Type TRANSPORT]:[% répartition segment 1]],2,FALSE)</f>
        <v>0.3</v>
      </c>
      <c r="I1105" s="4">
        <f>VLOOKUP(E1105,Tableau2[[#All],[Type TRANSPORT]:[% répartition segment 2]],2,FALSE)</f>
        <v>0.7</v>
      </c>
      <c r="J1105" s="20">
        <f>Indicateur[[#This Row],[% rep S1]]*Indicateur[[#This Row],[Taux segement 1]]*Indicateur[[#This Row],[Poids T]]*Indicateur[[#This Row],[Distance en KM]]</f>
        <v>8.2206576000000009</v>
      </c>
      <c r="K1105" s="20">
        <f>+Indicateur[[#This Row],[% rep S2]]*Indicateur[[#This Row],[Taux Segement 2]]*Indicateur[[#This Row],[Poids T]]*Indicateur[[#This Row],[Distance en KM]]</f>
        <v>8.080221366</v>
      </c>
      <c r="L1105" s="20">
        <f>+Indicateur[[#This Row],[Bilan CO2 S2]]+Indicateur[[#This Row],[Bilan CO2 S1]]</f>
        <v>16.300878965999999</v>
      </c>
      <c r="M1105" s="21">
        <v>300</v>
      </c>
      <c r="N1105" s="5" t="s">
        <v>60</v>
      </c>
      <c r="O1105" s="2" t="s">
        <v>61</v>
      </c>
      <c r="P1105" s="2" t="s">
        <v>62</v>
      </c>
      <c r="Q1105" s="2" t="s">
        <v>10</v>
      </c>
      <c r="R1105" s="2" t="s">
        <v>11</v>
      </c>
      <c r="S1105" s="2">
        <v>12</v>
      </c>
      <c r="T1105" s="2" t="s">
        <v>12</v>
      </c>
      <c r="U1105" s="6">
        <v>380.58600000000001</v>
      </c>
      <c r="V1105" s="30">
        <f>(VLOOKUP(E1105,Table1[#All],4,FALSE)*VLOOKUP(E1105,Table1[[#All],[Type TRANSPORT]:[% répartition segment 1]],2,FALSE)+VLOOKUP(E1105,Tableau2[#All],4,FALSE)*VLOOKUP(E1105,Tableau2[[#All],[Type TRANSPORT]:[% répartition segment 2]],2,FALSE))*U1105*C1105/1000</f>
        <v>16.300878965999999</v>
      </c>
    </row>
    <row r="1106" spans="1:22" x14ac:dyDescent="0.3">
      <c r="A1106" s="2">
        <v>1516168</v>
      </c>
      <c r="B1106" s="12">
        <f>+VLOOKUP(Indicateur[[#This Row],[Numero OT]],[1]Raw_data!$D:$E,2,FALSE)</f>
        <v>44725</v>
      </c>
      <c r="C1106" s="2">
        <v>300</v>
      </c>
      <c r="D1106" s="2">
        <f t="shared" si="17"/>
        <v>0.3</v>
      </c>
      <c r="E1106" s="2" t="s">
        <v>19</v>
      </c>
      <c r="F1106" s="3">
        <f>+VLOOKUP(E1106,Table1[#All],4,FALSE)</f>
        <v>0.16</v>
      </c>
      <c r="G1106" s="3">
        <f>+VLOOKUP(E1106,Tableau2[#All],4,FALSE)</f>
        <v>6.7400000000000002E-2</v>
      </c>
      <c r="H1106" s="4">
        <f>VLOOKUP(E1106,Table1[[#All],[Type TRANSPORT]:[% répartition segment 1]],2,FALSE)</f>
        <v>0.3</v>
      </c>
      <c r="I1106" s="4">
        <f>VLOOKUP(E1106,Tableau2[[#All],[Type TRANSPORT]:[% répartition segment 2]],2,FALSE)</f>
        <v>0.7</v>
      </c>
      <c r="J1106" s="20">
        <f>Indicateur[[#This Row],[% rep S1]]*Indicateur[[#This Row],[Taux segement 1]]*Indicateur[[#This Row],[Poids T]]*Indicateur[[#This Row],[Distance en KM]]</f>
        <v>11.0469168</v>
      </c>
      <c r="K1106" s="20">
        <f>+Indicateur[[#This Row],[% rep S2]]*Indicateur[[#This Row],[Taux Segement 2]]*Indicateur[[#This Row],[Poids T]]*Indicateur[[#This Row],[Distance en KM]]</f>
        <v>10.858198638000001</v>
      </c>
      <c r="L1106" s="20">
        <f>+Indicateur[[#This Row],[Bilan CO2 S2]]+Indicateur[[#This Row],[Bilan CO2 S1]]</f>
        <v>21.905115438000003</v>
      </c>
      <c r="M1106" s="21">
        <v>250</v>
      </c>
      <c r="N1106" s="5" t="s">
        <v>170</v>
      </c>
      <c r="O1106" s="2" t="s">
        <v>160</v>
      </c>
      <c r="P1106" s="2" t="s">
        <v>171</v>
      </c>
      <c r="Q1106" s="2" t="s">
        <v>10</v>
      </c>
      <c r="R1106" s="2" t="s">
        <v>11</v>
      </c>
      <c r="S1106" s="2">
        <v>12</v>
      </c>
      <c r="T1106" s="2" t="s">
        <v>12</v>
      </c>
      <c r="U1106" s="6">
        <v>767.14700000000005</v>
      </c>
      <c r="V1106" s="30">
        <f>(VLOOKUP(E1106,Table1[#All],4,FALSE)*VLOOKUP(E1106,Table1[[#All],[Type TRANSPORT]:[% répartition segment 1]],2,FALSE)+VLOOKUP(E1106,Tableau2[#All],4,FALSE)*VLOOKUP(E1106,Tableau2[[#All],[Type TRANSPORT]:[% répartition segment 2]],2,FALSE))*U1106*C1106/1000</f>
        <v>21.905115437999999</v>
      </c>
    </row>
    <row r="1107" spans="1:22" x14ac:dyDescent="0.3">
      <c r="A1107" s="2">
        <v>1517448</v>
      </c>
      <c r="B1107" s="12">
        <f>+VLOOKUP(Indicateur[[#This Row],[Numero OT]],[1]Raw_data!$D:$E,2,FALSE)</f>
        <v>44725</v>
      </c>
      <c r="C1107" s="2">
        <v>1000</v>
      </c>
      <c r="D1107" s="2">
        <f t="shared" si="17"/>
        <v>1</v>
      </c>
      <c r="E1107" s="2" t="s">
        <v>19</v>
      </c>
      <c r="F1107" s="3">
        <f>+VLOOKUP(E1107,Table1[#All],4,FALSE)</f>
        <v>0.16</v>
      </c>
      <c r="G1107" s="3">
        <f>+VLOOKUP(E1107,Tableau2[#All],4,FALSE)</f>
        <v>6.7400000000000002E-2</v>
      </c>
      <c r="H1107" s="4">
        <f>VLOOKUP(E1107,Table1[[#All],[Type TRANSPORT]:[% répartition segment 1]],2,FALSE)</f>
        <v>0.3</v>
      </c>
      <c r="I1107" s="4">
        <f>VLOOKUP(E1107,Tableau2[[#All],[Type TRANSPORT]:[% répartition segment 2]],2,FALSE)</f>
        <v>0.7</v>
      </c>
      <c r="J1107" s="20">
        <f>Indicateur[[#This Row],[% rep S1]]*Indicateur[[#This Row],[Taux segement 1]]*Indicateur[[#This Row],[Poids T]]*Indicateur[[#This Row],[Distance en KM]]</f>
        <v>24.790752000000001</v>
      </c>
      <c r="K1107" s="20">
        <f>+Indicateur[[#This Row],[% rep S2]]*Indicateur[[#This Row],[Taux Segement 2]]*Indicateur[[#This Row],[Poids T]]*Indicateur[[#This Row],[Distance en KM]]</f>
        <v>24.367243320000004</v>
      </c>
      <c r="L1107" s="20">
        <f>+Indicateur[[#This Row],[Bilan CO2 S2]]+Indicateur[[#This Row],[Bilan CO2 S1]]</f>
        <v>49.157995320000005</v>
      </c>
      <c r="M1107" s="21">
        <v>507</v>
      </c>
      <c r="N1107" s="5" t="s">
        <v>175</v>
      </c>
      <c r="O1107" s="2" t="s">
        <v>154</v>
      </c>
      <c r="P1107" s="2" t="s">
        <v>174</v>
      </c>
      <c r="Q1107" s="2" t="s">
        <v>10</v>
      </c>
      <c r="R1107" s="2" t="s">
        <v>11</v>
      </c>
      <c r="S1107" s="2">
        <v>12</v>
      </c>
      <c r="T1107" s="2" t="s">
        <v>12</v>
      </c>
      <c r="U1107" s="6">
        <v>516.47400000000005</v>
      </c>
      <c r="V1107" s="30">
        <f>(VLOOKUP(E1107,Table1[#All],4,FALSE)*VLOOKUP(E1107,Table1[[#All],[Type TRANSPORT]:[% répartition segment 1]],2,FALSE)+VLOOKUP(E1107,Tableau2[#All],4,FALSE)*VLOOKUP(E1107,Tableau2[[#All],[Type TRANSPORT]:[% répartition segment 2]],2,FALSE))*U1107*C1107/1000</f>
        <v>49.157995320000005</v>
      </c>
    </row>
    <row r="1108" spans="1:22" x14ac:dyDescent="0.3">
      <c r="A1108" s="2">
        <v>1517692</v>
      </c>
      <c r="B1108" s="12">
        <f>+VLOOKUP(Indicateur[[#This Row],[Numero OT]],[1]Raw_data!$D:$E,2,FALSE)</f>
        <v>44725</v>
      </c>
      <c r="C1108" s="2">
        <v>450</v>
      </c>
      <c r="D1108" s="2">
        <f t="shared" si="17"/>
        <v>0.45</v>
      </c>
      <c r="E1108" s="2" t="s">
        <v>6</v>
      </c>
      <c r="F1108" s="3">
        <f>+VLOOKUP(E1108,Table1[#All],4,FALSE)</f>
        <v>0.16</v>
      </c>
      <c r="G1108" s="3">
        <f>+VLOOKUP(E1108,Tableau2[#All],4,FALSE)</f>
        <v>6.7400000000000002E-2</v>
      </c>
      <c r="H1108" s="4">
        <f>VLOOKUP(E1108,Table1[[#All],[Type TRANSPORT]:[% répartition segment 1]],2,FALSE)</f>
        <v>0.3</v>
      </c>
      <c r="I1108" s="4">
        <f>VLOOKUP(E1108,Tableau2[[#All],[Type TRANSPORT]:[% répartition segment 2]],2,FALSE)</f>
        <v>0.7</v>
      </c>
      <c r="J1108" s="20">
        <f>Indicateur[[#This Row],[% rep S1]]*Indicateur[[#This Row],[Taux segement 1]]*Indicateur[[#This Row],[Poids T]]*Indicateur[[#This Row],[Distance en KM]]</f>
        <v>11.141236800000001</v>
      </c>
      <c r="K1108" s="20">
        <f>+Indicateur[[#This Row],[% rep S2]]*Indicateur[[#This Row],[Taux Segement 2]]*Indicateur[[#This Row],[Poids T]]*Indicateur[[#This Row],[Distance en KM]]</f>
        <v>10.950907338</v>
      </c>
      <c r="L1108" s="20">
        <f>+Indicateur[[#This Row],[Bilan CO2 S2]]+Indicateur[[#This Row],[Bilan CO2 S1]]</f>
        <v>22.092144138000002</v>
      </c>
      <c r="M1108" s="21">
        <v>306</v>
      </c>
      <c r="N1108" s="5" t="s">
        <v>214</v>
      </c>
      <c r="O1108" s="2" t="s">
        <v>11</v>
      </c>
      <c r="P1108" s="2" t="s">
        <v>215</v>
      </c>
      <c r="Q1108" s="2" t="s">
        <v>153</v>
      </c>
      <c r="R1108" s="2" t="s">
        <v>154</v>
      </c>
      <c r="S1108" s="2">
        <v>15</v>
      </c>
      <c r="T1108" s="2" t="s">
        <v>155</v>
      </c>
      <c r="U1108" s="6">
        <v>515.798</v>
      </c>
      <c r="V1108" s="30">
        <f>(VLOOKUP(E1108,Table1[#All],4,FALSE)*VLOOKUP(E1108,Table1[[#All],[Type TRANSPORT]:[% répartition segment 1]],2,FALSE)+VLOOKUP(E1108,Tableau2[#All],4,FALSE)*VLOOKUP(E1108,Tableau2[[#All],[Type TRANSPORT]:[% répartition segment 2]],2,FALSE))*U1108*C1108/1000</f>
        <v>22.092144137999998</v>
      </c>
    </row>
    <row r="1109" spans="1:22" x14ac:dyDescent="0.3">
      <c r="A1109" s="2">
        <v>1517693</v>
      </c>
      <c r="B1109" s="12">
        <f>+VLOOKUP(Indicateur[[#This Row],[Numero OT]],[1]Raw_data!$D:$E,2,FALSE)</f>
        <v>44725</v>
      </c>
      <c r="C1109" s="2">
        <v>450</v>
      </c>
      <c r="D1109" s="2">
        <f t="shared" si="17"/>
        <v>0.45</v>
      </c>
      <c r="E1109" s="2" t="s">
        <v>13</v>
      </c>
      <c r="F1109" s="3">
        <f>+VLOOKUP(E1109,Table1[#All],4,FALSE)</f>
        <v>0.24099999999999999</v>
      </c>
      <c r="G1109" s="3">
        <v>0.16</v>
      </c>
      <c r="H1109" s="4">
        <f>VLOOKUP(E1109,Table1[[#All],[Type TRANSPORT]:[% répartition segment 1]],2,FALSE)</f>
        <v>1</v>
      </c>
      <c r="I1109" s="4">
        <f>VLOOKUP(E1109,Tableau2[[#All],[Type TRANSPORT]:[% répartition segment 2]],2,FALSE)</f>
        <v>0</v>
      </c>
      <c r="J1109" s="20">
        <f>Indicateur[[#This Row],[% rep S1]]*Indicateur[[#This Row],[Taux segement 1]]*Indicateur[[#This Row],[Poids T]]*Indicateur[[#This Row],[Distance en KM]]</f>
        <v>3.6966266999999999</v>
      </c>
      <c r="K1109" s="20">
        <f>+Indicateur[[#This Row],[% rep S2]]*Indicateur[[#This Row],[Taux Segement 2]]*Indicateur[[#This Row],[Poids T]]*Indicateur[[#This Row],[Distance en KM]]</f>
        <v>0</v>
      </c>
      <c r="L1109" s="20">
        <f>+Indicateur[[#This Row],[Bilan CO2 S2]]+Indicateur[[#This Row],[Bilan CO2 S1]]</f>
        <v>3.6966266999999999</v>
      </c>
      <c r="M1109" s="21">
        <v>125</v>
      </c>
      <c r="N1109" s="5" t="s">
        <v>214</v>
      </c>
      <c r="O1109" s="2" t="s">
        <v>11</v>
      </c>
      <c r="P1109" s="2" t="s">
        <v>215</v>
      </c>
      <c r="Q1109" s="2" t="s">
        <v>135</v>
      </c>
      <c r="R1109" s="2" t="s">
        <v>136</v>
      </c>
      <c r="S1109" s="2">
        <v>20</v>
      </c>
      <c r="T1109" s="2" t="s">
        <v>137</v>
      </c>
      <c r="U1109" s="6">
        <v>34.085999999999999</v>
      </c>
      <c r="V1109" s="30">
        <f>(VLOOKUP(E1109,Table1[#All],4,FALSE)*VLOOKUP(E1109,Table1[[#All],[Type TRANSPORT]:[% répartition segment 1]],2,FALSE)+VLOOKUP(E1109,Tableau2[#All],4,FALSE)*VLOOKUP(E1109,Tableau2[[#All],[Type TRANSPORT]:[% répartition segment 2]],2,FALSE))*U1109*C1109/1000</f>
        <v>3.6966266999999995</v>
      </c>
    </row>
    <row r="1110" spans="1:22" x14ac:dyDescent="0.3">
      <c r="A1110" s="2">
        <v>1518063</v>
      </c>
      <c r="B1110" s="12">
        <f>+VLOOKUP(Indicateur[[#This Row],[Numero OT]],[1]Raw_data!$D:$E,2,FALSE)</f>
        <v>44726</v>
      </c>
      <c r="C1110" s="2">
        <v>450</v>
      </c>
      <c r="D1110" s="2">
        <f t="shared" si="17"/>
        <v>0.45</v>
      </c>
      <c r="E1110" s="2" t="s">
        <v>6</v>
      </c>
      <c r="F1110" s="3">
        <f>+VLOOKUP(E1110,Table1[#All],4,FALSE)</f>
        <v>0.16</v>
      </c>
      <c r="G1110" s="3">
        <f>+VLOOKUP(E1110,Tableau2[#All],4,FALSE)</f>
        <v>6.7400000000000002E-2</v>
      </c>
      <c r="H1110" s="4">
        <f>VLOOKUP(E1110,Table1[[#All],[Type TRANSPORT]:[% répartition segment 1]],2,FALSE)</f>
        <v>0.3</v>
      </c>
      <c r="I1110" s="4">
        <f>VLOOKUP(E1110,Tableau2[[#All],[Type TRANSPORT]:[% répartition segment 2]],2,FALSE)</f>
        <v>0.7</v>
      </c>
      <c r="J1110" s="20">
        <f>Indicateur[[#This Row],[% rep S1]]*Indicateur[[#This Row],[Taux segement 1]]*Indicateur[[#This Row],[Poids T]]*Indicateur[[#This Row],[Distance en KM]]</f>
        <v>9.8510472</v>
      </c>
      <c r="K1110" s="20">
        <f>+Indicateur[[#This Row],[% rep S2]]*Indicateur[[#This Row],[Taux Segement 2]]*Indicateur[[#This Row],[Poids T]]*Indicateur[[#This Row],[Distance en KM]]</f>
        <v>9.6827584770000001</v>
      </c>
      <c r="L1110" s="20">
        <f>+Indicateur[[#This Row],[Bilan CO2 S2]]+Indicateur[[#This Row],[Bilan CO2 S1]]</f>
        <v>19.533805677</v>
      </c>
      <c r="M1110" s="21">
        <v>280</v>
      </c>
      <c r="N1110" s="5" t="s">
        <v>20</v>
      </c>
      <c r="O1110" s="2" t="s">
        <v>21</v>
      </c>
      <c r="P1110" s="2" t="s">
        <v>22</v>
      </c>
      <c r="Q1110" s="2" t="s">
        <v>10</v>
      </c>
      <c r="R1110" s="2" t="s">
        <v>11</v>
      </c>
      <c r="S1110" s="2">
        <v>12</v>
      </c>
      <c r="T1110" s="2" t="s">
        <v>12</v>
      </c>
      <c r="U1110" s="6">
        <v>456.06700000000001</v>
      </c>
      <c r="V1110" s="30">
        <f>(VLOOKUP(E1110,Table1[#All],4,FALSE)*VLOOKUP(E1110,Table1[[#All],[Type TRANSPORT]:[% répartition segment 1]],2,FALSE)+VLOOKUP(E1110,Tableau2[#All],4,FALSE)*VLOOKUP(E1110,Tableau2[[#All],[Type TRANSPORT]:[% répartition segment 2]],2,FALSE))*U1110*C1110/1000</f>
        <v>19.533805677</v>
      </c>
    </row>
    <row r="1111" spans="1:22" x14ac:dyDescent="0.3">
      <c r="A1111" s="2">
        <v>1518324</v>
      </c>
      <c r="B1111" s="12">
        <f>+VLOOKUP(Indicateur[[#This Row],[Numero OT]],[1]Raw_data!$D:$E,2,FALSE)</f>
        <v>44726</v>
      </c>
      <c r="C1111" s="2">
        <v>189</v>
      </c>
      <c r="D1111" s="2">
        <f t="shared" si="17"/>
        <v>0.189</v>
      </c>
      <c r="E1111" s="2" t="s">
        <v>6</v>
      </c>
      <c r="F1111" s="3">
        <f>+VLOOKUP(E1111,Table1[#All],4,FALSE)</f>
        <v>0.16</v>
      </c>
      <c r="G1111" s="3">
        <f>+VLOOKUP(E1111,Tableau2[#All],4,FALSE)</f>
        <v>6.7400000000000002E-2</v>
      </c>
      <c r="H1111" s="4">
        <f>VLOOKUP(E1111,Table1[[#All],[Type TRANSPORT]:[% répartition segment 1]],2,FALSE)</f>
        <v>0.3</v>
      </c>
      <c r="I1111" s="4">
        <f>VLOOKUP(E1111,Tableau2[[#All],[Type TRANSPORT]:[% répartition segment 2]],2,FALSE)</f>
        <v>0.7</v>
      </c>
      <c r="J1111" s="20">
        <f>Indicateur[[#This Row],[% rep S1]]*Indicateur[[#This Row],[Taux segement 1]]*Indicateur[[#This Row],[Poids T]]*Indicateur[[#This Row],[Distance en KM]]</f>
        <v>2.2732526879999999</v>
      </c>
      <c r="K1111" s="20">
        <f>+Indicateur[[#This Row],[% rep S2]]*Indicateur[[#This Row],[Taux Segement 2]]*Indicateur[[#This Row],[Poids T]]*Indicateur[[#This Row],[Distance en KM]]</f>
        <v>2.23441795458</v>
      </c>
      <c r="L1111" s="20">
        <f>+Indicateur[[#This Row],[Bilan CO2 S2]]+Indicateur[[#This Row],[Bilan CO2 S1]]</f>
        <v>4.5076706425799999</v>
      </c>
      <c r="M1111" s="21">
        <v>100</v>
      </c>
      <c r="N1111" s="5" t="s">
        <v>214</v>
      </c>
      <c r="O1111" s="2" t="s">
        <v>11</v>
      </c>
      <c r="P1111" s="2" t="s">
        <v>215</v>
      </c>
      <c r="Q1111" s="2" t="s">
        <v>234</v>
      </c>
      <c r="R1111" s="2" t="s">
        <v>114</v>
      </c>
      <c r="S1111" s="2">
        <v>14</v>
      </c>
      <c r="T1111" s="2" t="s">
        <v>235</v>
      </c>
      <c r="U1111" s="6">
        <v>250.57900000000001</v>
      </c>
      <c r="V1111" s="30">
        <f>(VLOOKUP(E1111,Table1[#All],4,FALSE)*VLOOKUP(E1111,Table1[[#All],[Type TRANSPORT]:[% répartition segment 1]],2,FALSE)+VLOOKUP(E1111,Tableau2[#All],4,FALSE)*VLOOKUP(E1111,Tableau2[[#All],[Type TRANSPORT]:[% répartition segment 2]],2,FALSE))*U1111*C1111/1000</f>
        <v>4.5076706425799999</v>
      </c>
    </row>
    <row r="1112" spans="1:22" x14ac:dyDescent="0.3">
      <c r="A1112" s="2">
        <v>1518329</v>
      </c>
      <c r="B1112" s="12">
        <f>+VLOOKUP(Indicateur[[#This Row],[Numero OT]],[1]Raw_data!$D:$E,2,FALSE)</f>
        <v>44726</v>
      </c>
      <c r="C1112" s="2">
        <v>76</v>
      </c>
      <c r="D1112" s="2">
        <f t="shared" si="17"/>
        <v>7.5999999999999998E-2</v>
      </c>
      <c r="E1112" s="2" t="s">
        <v>6</v>
      </c>
      <c r="F1112" s="3">
        <f>+VLOOKUP(E1112,Table1[#All],4,FALSE)</f>
        <v>0.16</v>
      </c>
      <c r="G1112" s="3">
        <f>+VLOOKUP(E1112,Tableau2[#All],4,FALSE)</f>
        <v>6.7400000000000002E-2</v>
      </c>
      <c r="H1112" s="4">
        <f>VLOOKUP(E1112,Table1[[#All],[Type TRANSPORT]:[% répartition segment 1]],2,FALSE)</f>
        <v>0.3</v>
      </c>
      <c r="I1112" s="4">
        <f>VLOOKUP(E1112,Tableau2[[#All],[Type TRANSPORT]:[% répartition segment 2]],2,FALSE)</f>
        <v>0.7</v>
      </c>
      <c r="J1112" s="20">
        <f>Indicateur[[#This Row],[% rep S1]]*Indicateur[[#This Row],[Taux segement 1]]*Indicateur[[#This Row],[Poids T]]*Indicateur[[#This Row],[Distance en KM]]</f>
        <v>3.2259264000000001</v>
      </c>
      <c r="K1112" s="20">
        <f>+Indicateur[[#This Row],[% rep S2]]*Indicateur[[#This Row],[Taux Segement 2]]*Indicateur[[#This Row],[Poids T]]*Indicateur[[#This Row],[Distance en KM]]</f>
        <v>3.1708168239999996</v>
      </c>
      <c r="L1112" s="20">
        <f>+Indicateur[[#This Row],[Bilan CO2 S2]]+Indicateur[[#This Row],[Bilan CO2 S1]]</f>
        <v>6.3967432239999997</v>
      </c>
      <c r="M1112" s="21">
        <v>196</v>
      </c>
      <c r="N1112" s="5" t="s">
        <v>214</v>
      </c>
      <c r="O1112" s="2" t="s">
        <v>11</v>
      </c>
      <c r="P1112" s="2" t="s">
        <v>215</v>
      </c>
      <c r="Q1112" s="2" t="s">
        <v>369</v>
      </c>
      <c r="R1112" s="2" t="s">
        <v>370</v>
      </c>
      <c r="S1112" s="2">
        <v>10</v>
      </c>
      <c r="T1112" s="2" t="s">
        <v>371</v>
      </c>
      <c r="U1112" s="6">
        <v>884.3</v>
      </c>
      <c r="V1112" s="30">
        <f>(VLOOKUP(E1112,Table1[#All],4,FALSE)*VLOOKUP(E1112,Table1[[#All],[Type TRANSPORT]:[% répartition segment 1]],2,FALSE)+VLOOKUP(E1112,Tableau2[#All],4,FALSE)*VLOOKUP(E1112,Tableau2[[#All],[Type TRANSPORT]:[% répartition segment 2]],2,FALSE))*U1112*C1112/1000</f>
        <v>6.3967432239999988</v>
      </c>
    </row>
    <row r="1113" spans="1:22" x14ac:dyDescent="0.3">
      <c r="A1113" s="2">
        <v>1518325</v>
      </c>
      <c r="B1113" s="12">
        <f>+VLOOKUP(Indicateur[[#This Row],[Numero OT]],[1]Raw_data!$D:$E,2,FALSE)</f>
        <v>44726</v>
      </c>
      <c r="C1113" s="2">
        <v>219</v>
      </c>
      <c r="D1113" s="2">
        <f t="shared" si="17"/>
        <v>0.219</v>
      </c>
      <c r="E1113" s="2" t="s">
        <v>6</v>
      </c>
      <c r="F1113" s="3">
        <f>+VLOOKUP(E1113,Table1[#All],4,FALSE)</f>
        <v>0.16</v>
      </c>
      <c r="G1113" s="3">
        <f>+VLOOKUP(E1113,Tableau2[#All],4,FALSE)</f>
        <v>6.7400000000000002E-2</v>
      </c>
      <c r="H1113" s="4">
        <f>VLOOKUP(E1113,Table1[[#All],[Type TRANSPORT]:[% répartition segment 1]],2,FALSE)</f>
        <v>0.3</v>
      </c>
      <c r="I1113" s="4">
        <f>VLOOKUP(E1113,Tableau2[[#All],[Type TRANSPORT]:[% répartition segment 2]],2,FALSE)</f>
        <v>0.7</v>
      </c>
      <c r="J1113" s="20">
        <f>Indicateur[[#This Row],[% rep S1]]*Indicateur[[#This Row],[Taux segement 1]]*Indicateur[[#This Row],[Poids T]]*Indicateur[[#This Row],[Distance en KM]]</f>
        <v>3.3299598239999999</v>
      </c>
      <c r="K1113" s="20">
        <f>+Indicateur[[#This Row],[% rep S2]]*Indicateur[[#This Row],[Taux Segement 2]]*Indicateur[[#This Row],[Poids T]]*Indicateur[[#This Row],[Distance en KM]]</f>
        <v>3.2730730103400001</v>
      </c>
      <c r="L1113" s="20">
        <f>+Indicateur[[#This Row],[Bilan CO2 S2]]+Indicateur[[#This Row],[Bilan CO2 S1]]</f>
        <v>6.6030328343400004</v>
      </c>
      <c r="M1113" s="21">
        <v>210</v>
      </c>
      <c r="N1113" s="5" t="s">
        <v>214</v>
      </c>
      <c r="O1113" s="2" t="s">
        <v>11</v>
      </c>
      <c r="P1113" s="2" t="s">
        <v>215</v>
      </c>
      <c r="Q1113" s="2" t="s">
        <v>364</v>
      </c>
      <c r="R1113" s="2" t="s">
        <v>73</v>
      </c>
      <c r="S1113" s="2">
        <v>11</v>
      </c>
      <c r="T1113" s="2" t="s">
        <v>365</v>
      </c>
      <c r="U1113" s="6">
        <v>316.77699999999999</v>
      </c>
      <c r="V1113" s="30">
        <f>(VLOOKUP(E1113,Table1[#All],4,FALSE)*VLOOKUP(E1113,Table1[[#All],[Type TRANSPORT]:[% répartition segment 1]],2,FALSE)+VLOOKUP(E1113,Tableau2[#All],4,FALSE)*VLOOKUP(E1113,Tableau2[[#All],[Type TRANSPORT]:[% répartition segment 2]],2,FALSE))*U1113*C1113/1000</f>
        <v>6.6030328343399995</v>
      </c>
    </row>
    <row r="1114" spans="1:22" x14ac:dyDescent="0.3">
      <c r="A1114" s="2">
        <v>1518326</v>
      </c>
      <c r="B1114" s="12">
        <f>+VLOOKUP(Indicateur[[#This Row],[Numero OT]],[1]Raw_data!$D:$E,2,FALSE)</f>
        <v>44726</v>
      </c>
      <c r="C1114" s="2">
        <v>203</v>
      </c>
      <c r="D1114" s="2">
        <f t="shared" si="17"/>
        <v>0.20300000000000001</v>
      </c>
      <c r="E1114" s="2" t="s">
        <v>6</v>
      </c>
      <c r="F1114" s="3">
        <f>+VLOOKUP(E1114,Table1[#All],4,FALSE)</f>
        <v>0.16</v>
      </c>
      <c r="G1114" s="3">
        <f>+VLOOKUP(E1114,Tableau2[#All],4,FALSE)</f>
        <v>6.7400000000000002E-2</v>
      </c>
      <c r="H1114" s="4">
        <f>VLOOKUP(E1114,Table1[[#All],[Type TRANSPORT]:[% répartition segment 1]],2,FALSE)</f>
        <v>0.3</v>
      </c>
      <c r="I1114" s="4">
        <f>VLOOKUP(E1114,Tableau2[[#All],[Type TRANSPORT]:[% répartition segment 2]],2,FALSE)</f>
        <v>0.7</v>
      </c>
      <c r="J1114" s="20">
        <f>Indicateur[[#This Row],[% rep S1]]*Indicateur[[#This Row],[Taux segement 1]]*Indicateur[[#This Row],[Poids T]]*Indicateur[[#This Row],[Distance en KM]]</f>
        <v>8.1597522720000004</v>
      </c>
      <c r="K1114" s="20">
        <f>+Indicateur[[#This Row],[% rep S2]]*Indicateur[[#This Row],[Taux Segement 2]]*Indicateur[[#This Row],[Poids T]]*Indicateur[[#This Row],[Distance en KM]]</f>
        <v>8.0203565040200004</v>
      </c>
      <c r="L1114" s="20">
        <f>+Indicateur[[#This Row],[Bilan CO2 S2]]+Indicateur[[#This Row],[Bilan CO2 S1]]</f>
        <v>16.180108776019999</v>
      </c>
      <c r="M1114" s="21">
        <v>210</v>
      </c>
      <c r="N1114" s="5" t="s">
        <v>214</v>
      </c>
      <c r="O1114" s="2" t="s">
        <v>11</v>
      </c>
      <c r="P1114" s="2" t="s">
        <v>215</v>
      </c>
      <c r="Q1114" s="2" t="s">
        <v>51</v>
      </c>
      <c r="R1114" s="2" t="s">
        <v>52</v>
      </c>
      <c r="S1114" s="2">
        <v>14</v>
      </c>
      <c r="T1114" s="2" t="s">
        <v>53</v>
      </c>
      <c r="U1114" s="6">
        <v>837.41300000000001</v>
      </c>
      <c r="V1114" s="30">
        <f>(VLOOKUP(E1114,Table1[#All],4,FALSE)*VLOOKUP(E1114,Table1[[#All],[Type TRANSPORT]:[% répartition segment 1]],2,FALSE)+VLOOKUP(E1114,Tableau2[#All],4,FALSE)*VLOOKUP(E1114,Tableau2[[#All],[Type TRANSPORT]:[% répartition segment 2]],2,FALSE))*U1114*C1114/1000</f>
        <v>16.180108776019999</v>
      </c>
    </row>
    <row r="1115" spans="1:22" x14ac:dyDescent="0.3">
      <c r="A1115" s="2">
        <v>1518389</v>
      </c>
      <c r="B1115" s="12">
        <f>+VLOOKUP(Indicateur[[#This Row],[Numero OT]],[1]Raw_data!$D:$E,2,FALSE)</f>
        <v>44726</v>
      </c>
      <c r="C1115" s="2">
        <v>441</v>
      </c>
      <c r="D1115" s="2">
        <f t="shared" si="17"/>
        <v>0.441</v>
      </c>
      <c r="E1115" s="2" t="s">
        <v>6</v>
      </c>
      <c r="F1115" s="3">
        <f>+VLOOKUP(E1115,Table1[#All],4,FALSE)</f>
        <v>0.16</v>
      </c>
      <c r="G1115" s="3">
        <f>+VLOOKUP(E1115,Tableau2[#All],4,FALSE)</f>
        <v>6.7400000000000002E-2</v>
      </c>
      <c r="H1115" s="4">
        <f>VLOOKUP(E1115,Table1[[#All],[Type TRANSPORT]:[% répartition segment 1]],2,FALSE)</f>
        <v>0.3</v>
      </c>
      <c r="I1115" s="4">
        <f>VLOOKUP(E1115,Tableau2[[#All],[Type TRANSPORT]:[% répartition segment 2]],2,FALSE)</f>
        <v>0.7</v>
      </c>
      <c r="J1115" s="20">
        <f>Indicateur[[#This Row],[% rep S1]]*Indicateur[[#This Row],[Taux segement 1]]*Indicateur[[#This Row],[Poids T]]*Indicateur[[#This Row],[Distance en KM]]</f>
        <v>5.6210565600000004</v>
      </c>
      <c r="K1115" s="20">
        <f>+Indicateur[[#This Row],[% rep S2]]*Indicateur[[#This Row],[Taux Segement 2]]*Indicateur[[#This Row],[Poids T]]*Indicateur[[#This Row],[Distance en KM]]</f>
        <v>5.5250301771000006</v>
      </c>
      <c r="L1115" s="20">
        <f>+Indicateur[[#This Row],[Bilan CO2 S2]]+Indicateur[[#This Row],[Bilan CO2 S1]]</f>
        <v>11.146086737100001</v>
      </c>
      <c r="M1115" s="21">
        <v>234</v>
      </c>
      <c r="N1115" s="5" t="s">
        <v>214</v>
      </c>
      <c r="O1115" s="2" t="s">
        <v>11</v>
      </c>
      <c r="P1115" s="2" t="s">
        <v>215</v>
      </c>
      <c r="Q1115" s="2" t="s">
        <v>224</v>
      </c>
      <c r="R1115" s="2" t="s">
        <v>111</v>
      </c>
      <c r="S1115" s="2">
        <v>14</v>
      </c>
      <c r="T1115" s="2" t="s">
        <v>225</v>
      </c>
      <c r="U1115" s="6">
        <v>265.54500000000002</v>
      </c>
      <c r="V1115" s="30">
        <f>(VLOOKUP(E1115,Table1[#All],4,FALSE)*VLOOKUP(E1115,Table1[[#All],[Type TRANSPORT]:[% répartition segment 1]],2,FALSE)+VLOOKUP(E1115,Tableau2[#All],4,FALSE)*VLOOKUP(E1115,Tableau2[[#All],[Type TRANSPORT]:[% répartition segment 2]],2,FALSE))*U1115*C1115/1000</f>
        <v>11.146086737100001</v>
      </c>
    </row>
    <row r="1116" spans="1:22" x14ac:dyDescent="0.3">
      <c r="A1116" s="2">
        <v>1518388</v>
      </c>
      <c r="B1116" s="12">
        <f>+VLOOKUP(Indicateur[[#This Row],[Numero OT]],[1]Raw_data!$D:$E,2,FALSE)</f>
        <v>44726</v>
      </c>
      <c r="C1116" s="2">
        <v>384</v>
      </c>
      <c r="D1116" s="2">
        <f t="shared" si="17"/>
        <v>0.38400000000000001</v>
      </c>
      <c r="E1116" s="2" t="s">
        <v>6</v>
      </c>
      <c r="F1116" s="3">
        <f>+VLOOKUP(E1116,Table1[#All],4,FALSE)</f>
        <v>0.16</v>
      </c>
      <c r="G1116" s="3">
        <f>+VLOOKUP(E1116,Tableau2[#All],4,FALSE)</f>
        <v>6.7400000000000002E-2</v>
      </c>
      <c r="H1116" s="4">
        <f>VLOOKUP(E1116,Table1[[#All],[Type TRANSPORT]:[% répartition segment 1]],2,FALSE)</f>
        <v>0.3</v>
      </c>
      <c r="I1116" s="4">
        <f>VLOOKUP(E1116,Tableau2[[#All],[Type TRANSPORT]:[% répartition segment 2]],2,FALSE)</f>
        <v>0.7</v>
      </c>
      <c r="J1116" s="20">
        <f>Indicateur[[#This Row],[% rep S1]]*Indicateur[[#This Row],[Taux segement 1]]*Indicateur[[#This Row],[Poids T]]*Indicateur[[#This Row],[Distance en KM]]</f>
        <v>9.9351060479999997</v>
      </c>
      <c r="K1116" s="20">
        <f>+Indicateur[[#This Row],[% rep S2]]*Indicateur[[#This Row],[Taux Segement 2]]*Indicateur[[#This Row],[Poids T]]*Indicateur[[#This Row],[Distance en KM]]</f>
        <v>9.7653813196800012</v>
      </c>
      <c r="L1116" s="20">
        <f>+Indicateur[[#This Row],[Bilan CO2 S2]]+Indicateur[[#This Row],[Bilan CO2 S1]]</f>
        <v>19.700487367680001</v>
      </c>
      <c r="M1116" s="21">
        <v>260</v>
      </c>
      <c r="N1116" s="5" t="s">
        <v>214</v>
      </c>
      <c r="O1116" s="2" t="s">
        <v>11</v>
      </c>
      <c r="P1116" s="2" t="s">
        <v>215</v>
      </c>
      <c r="Q1116" s="2" t="s">
        <v>326</v>
      </c>
      <c r="R1116" s="2" t="s">
        <v>180</v>
      </c>
      <c r="S1116" s="2">
        <v>15</v>
      </c>
      <c r="T1116" s="2" t="s">
        <v>327</v>
      </c>
      <c r="U1116" s="6">
        <v>539.01400000000001</v>
      </c>
      <c r="V1116" s="30">
        <f>(VLOOKUP(E1116,Table1[#All],4,FALSE)*VLOOKUP(E1116,Table1[[#All],[Type TRANSPORT]:[% répartition segment 1]],2,FALSE)+VLOOKUP(E1116,Tableau2[#All],4,FALSE)*VLOOKUP(E1116,Tableau2[[#All],[Type TRANSPORT]:[% répartition segment 2]],2,FALSE))*U1116*C1116/1000</f>
        <v>19.700487367680001</v>
      </c>
    </row>
    <row r="1117" spans="1:22" x14ac:dyDescent="0.3">
      <c r="A1117" s="2">
        <v>1518390</v>
      </c>
      <c r="B1117" s="12">
        <f>+VLOOKUP(Indicateur[[#This Row],[Numero OT]],[1]Raw_data!$D:$E,2,FALSE)</f>
        <v>44726</v>
      </c>
      <c r="C1117" s="2">
        <v>644</v>
      </c>
      <c r="D1117" s="2">
        <f t="shared" si="17"/>
        <v>0.64400000000000002</v>
      </c>
      <c r="E1117" s="2" t="s">
        <v>6</v>
      </c>
      <c r="F1117" s="3">
        <f>+VLOOKUP(E1117,Table1[#All],4,FALSE)</f>
        <v>0.16</v>
      </c>
      <c r="G1117" s="3">
        <f>+VLOOKUP(E1117,Tableau2[#All],4,FALSE)</f>
        <v>6.7400000000000002E-2</v>
      </c>
      <c r="H1117" s="4">
        <f>VLOOKUP(E1117,Table1[[#All],[Type TRANSPORT]:[% répartition segment 1]],2,FALSE)</f>
        <v>0.3</v>
      </c>
      <c r="I1117" s="4">
        <f>VLOOKUP(E1117,Tableau2[[#All],[Type TRANSPORT]:[% répartition segment 2]],2,FALSE)</f>
        <v>0.7</v>
      </c>
      <c r="J1117" s="20">
        <f>Indicateur[[#This Row],[% rep S1]]*Indicateur[[#This Row],[Taux segement 1]]*Indicateur[[#This Row],[Poids T]]*Indicateur[[#This Row],[Distance en KM]]</f>
        <v>11.760624959999999</v>
      </c>
      <c r="K1117" s="20">
        <f>+Indicateur[[#This Row],[% rep S2]]*Indicateur[[#This Row],[Taux Segement 2]]*Indicateur[[#This Row],[Poids T]]*Indicateur[[#This Row],[Distance en KM]]</f>
        <v>11.5597142836</v>
      </c>
      <c r="L1117" s="20">
        <f>+Indicateur[[#This Row],[Bilan CO2 S2]]+Indicateur[[#This Row],[Bilan CO2 S1]]</f>
        <v>23.320339243599999</v>
      </c>
      <c r="M1117" s="21">
        <v>510</v>
      </c>
      <c r="N1117" s="5" t="s">
        <v>214</v>
      </c>
      <c r="O1117" s="2" t="s">
        <v>11</v>
      </c>
      <c r="P1117" s="2" t="s">
        <v>215</v>
      </c>
      <c r="Q1117" s="2" t="s">
        <v>128</v>
      </c>
      <c r="R1117" s="2" t="s">
        <v>61</v>
      </c>
      <c r="S1117" s="2">
        <v>20</v>
      </c>
      <c r="T1117" s="2" t="s">
        <v>129</v>
      </c>
      <c r="U1117" s="6">
        <v>380.45499999999998</v>
      </c>
      <c r="V1117" s="30">
        <f>(VLOOKUP(E1117,Table1[#All],4,FALSE)*VLOOKUP(E1117,Table1[[#All],[Type TRANSPORT]:[% répartition segment 1]],2,FALSE)+VLOOKUP(E1117,Tableau2[#All],4,FALSE)*VLOOKUP(E1117,Tableau2[[#All],[Type TRANSPORT]:[% répartition segment 2]],2,FALSE))*U1117*C1117/1000</f>
        <v>23.320339243599996</v>
      </c>
    </row>
    <row r="1118" spans="1:22" x14ac:dyDescent="0.3">
      <c r="A1118" s="2">
        <v>1517477</v>
      </c>
      <c r="B1118" s="12">
        <f>+VLOOKUP(Indicateur[[#This Row],[Numero OT]],[1]Raw_data!$D:$E,2,FALSE)</f>
        <v>44726</v>
      </c>
      <c r="C1118" s="2">
        <v>750</v>
      </c>
      <c r="D1118" s="2">
        <f t="shared" si="17"/>
        <v>0.75</v>
      </c>
      <c r="E1118" s="2" t="s">
        <v>19</v>
      </c>
      <c r="F1118" s="3">
        <f>+VLOOKUP(E1118,Table1[#All],4,FALSE)</f>
        <v>0.16</v>
      </c>
      <c r="G1118" s="3">
        <f>+VLOOKUP(E1118,Tableau2[#All],4,FALSE)</f>
        <v>6.7400000000000002E-2</v>
      </c>
      <c r="H1118" s="4">
        <f>VLOOKUP(E1118,Table1[[#All],[Type TRANSPORT]:[% répartition segment 1]],2,FALSE)</f>
        <v>0.3</v>
      </c>
      <c r="I1118" s="4">
        <f>VLOOKUP(E1118,Tableau2[[#All],[Type TRANSPORT]:[% répartition segment 2]],2,FALSE)</f>
        <v>0.7</v>
      </c>
      <c r="J1118" s="20">
        <f>Indicateur[[#This Row],[% rep S1]]*Indicateur[[#This Row],[Taux segement 1]]*Indicateur[[#This Row],[Poids T]]*Indicateur[[#This Row],[Distance en KM]]</f>
        <v>1.8809640000000003</v>
      </c>
      <c r="K1118" s="20">
        <f>+Indicateur[[#This Row],[% rep S2]]*Indicateur[[#This Row],[Taux Segement 2]]*Indicateur[[#This Row],[Poids T]]*Indicateur[[#This Row],[Distance en KM]]</f>
        <v>1.848830865</v>
      </c>
      <c r="L1118" s="20">
        <f>+Indicateur[[#This Row],[Bilan CO2 S2]]+Indicateur[[#This Row],[Bilan CO2 S1]]</f>
        <v>3.7297948650000006</v>
      </c>
      <c r="M1118" s="21">
        <v>220</v>
      </c>
      <c r="N1118" s="5" t="s">
        <v>409</v>
      </c>
      <c r="O1118" s="2" t="s">
        <v>99</v>
      </c>
      <c r="P1118" s="2" t="s">
        <v>410</v>
      </c>
      <c r="Q1118" s="2" t="s">
        <v>10</v>
      </c>
      <c r="R1118" s="2" t="s">
        <v>11</v>
      </c>
      <c r="S1118" s="2">
        <v>12</v>
      </c>
      <c r="T1118" s="2" t="s">
        <v>12</v>
      </c>
      <c r="U1118" s="6">
        <v>52.249000000000002</v>
      </c>
      <c r="V1118" s="30">
        <f>(VLOOKUP(E1118,Table1[#All],4,FALSE)*VLOOKUP(E1118,Table1[[#All],[Type TRANSPORT]:[% répartition segment 1]],2,FALSE)+VLOOKUP(E1118,Tableau2[#All],4,FALSE)*VLOOKUP(E1118,Tableau2[[#All],[Type TRANSPORT]:[% répartition segment 2]],2,FALSE))*U1118*C1118/1000</f>
        <v>3.7297948650000001</v>
      </c>
    </row>
    <row r="1119" spans="1:22" x14ac:dyDescent="0.3">
      <c r="A1119" s="2">
        <v>1518274</v>
      </c>
      <c r="B1119" s="12">
        <f>+VLOOKUP(Indicateur[[#This Row],[Numero OT]],[1]Raw_data!$D:$E,2,FALSE)</f>
        <v>44727</v>
      </c>
      <c r="C1119" s="2">
        <v>150</v>
      </c>
      <c r="D1119" s="2">
        <f t="shared" si="17"/>
        <v>0.15</v>
      </c>
      <c r="E1119" s="2" t="s">
        <v>19</v>
      </c>
      <c r="F1119" s="3">
        <f>+VLOOKUP(E1119,Table1[#All],4,FALSE)</f>
        <v>0.16</v>
      </c>
      <c r="G1119" s="3">
        <f>+VLOOKUP(E1119,Tableau2[#All],4,FALSE)</f>
        <v>6.7400000000000002E-2</v>
      </c>
      <c r="H1119" s="4">
        <f>VLOOKUP(E1119,Table1[[#All],[Type TRANSPORT]:[% répartition segment 1]],2,FALSE)</f>
        <v>0.3</v>
      </c>
      <c r="I1119" s="4">
        <f>VLOOKUP(E1119,Tableau2[[#All],[Type TRANSPORT]:[% répartition segment 2]],2,FALSE)</f>
        <v>0.7</v>
      </c>
      <c r="J1119" s="20">
        <f>Indicateur[[#This Row],[% rep S1]]*Indicateur[[#This Row],[Taux segement 1]]*Indicateur[[#This Row],[Poids T]]*Indicateur[[#This Row],[Distance en KM]]</f>
        <v>2.0026439999999996</v>
      </c>
      <c r="K1119" s="20">
        <f>+Indicateur[[#This Row],[% rep S2]]*Indicateur[[#This Row],[Taux Segement 2]]*Indicateur[[#This Row],[Poids T]]*Indicateur[[#This Row],[Distance en KM]]</f>
        <v>1.9684321649999998</v>
      </c>
      <c r="L1119" s="20">
        <f>+Indicateur[[#This Row],[Bilan CO2 S2]]+Indicateur[[#This Row],[Bilan CO2 S1]]</f>
        <v>3.9710761649999995</v>
      </c>
      <c r="M1119" s="21">
        <v>158</v>
      </c>
      <c r="N1119" s="5" t="s">
        <v>23</v>
      </c>
      <c r="O1119" s="2" t="s">
        <v>24</v>
      </c>
      <c r="P1119" s="2" t="s">
        <v>25</v>
      </c>
      <c r="Q1119" s="2" t="s">
        <v>10</v>
      </c>
      <c r="R1119" s="2" t="s">
        <v>11</v>
      </c>
      <c r="S1119" s="2">
        <v>12</v>
      </c>
      <c r="T1119" s="2" t="s">
        <v>12</v>
      </c>
      <c r="U1119" s="6">
        <v>278.14499999999998</v>
      </c>
      <c r="V1119" s="30">
        <f>(VLOOKUP(E1119,Table1[#All],4,FALSE)*VLOOKUP(E1119,Table1[[#All],[Type TRANSPORT]:[% répartition segment 1]],2,FALSE)+VLOOKUP(E1119,Tableau2[#All],4,FALSE)*VLOOKUP(E1119,Tableau2[[#All],[Type TRANSPORT]:[% répartition segment 2]],2,FALSE))*U1119*C1119/1000</f>
        <v>3.9710761649999995</v>
      </c>
    </row>
    <row r="1120" spans="1:22" x14ac:dyDescent="0.3">
      <c r="A1120" s="2">
        <v>1518090</v>
      </c>
      <c r="B1120" s="12">
        <f>+VLOOKUP(Indicateur[[#This Row],[Numero OT]],[1]Raw_data!$D:$E,2,FALSE)</f>
        <v>44727</v>
      </c>
      <c r="C1120" s="2">
        <v>150</v>
      </c>
      <c r="D1120" s="2">
        <f t="shared" si="17"/>
        <v>0.15</v>
      </c>
      <c r="E1120" s="2" t="s">
        <v>19</v>
      </c>
      <c r="F1120" s="3">
        <f>+VLOOKUP(E1120,Table1[#All],4,FALSE)</f>
        <v>0.16</v>
      </c>
      <c r="G1120" s="3">
        <f>+VLOOKUP(E1120,Tableau2[#All],4,FALSE)</f>
        <v>6.7400000000000002E-2</v>
      </c>
      <c r="H1120" s="4">
        <f>VLOOKUP(E1120,Table1[[#All],[Type TRANSPORT]:[% répartition segment 1]],2,FALSE)</f>
        <v>0.3</v>
      </c>
      <c r="I1120" s="4">
        <f>VLOOKUP(E1120,Tableau2[[#All],[Type TRANSPORT]:[% répartition segment 2]],2,FALSE)</f>
        <v>0.7</v>
      </c>
      <c r="J1120" s="20">
        <f>Indicateur[[#This Row],[% rep S1]]*Indicateur[[#This Row],[Taux segement 1]]*Indicateur[[#This Row],[Poids T]]*Indicateur[[#This Row],[Distance en KM]]</f>
        <v>3.7013975999999995</v>
      </c>
      <c r="K1120" s="20">
        <f>+Indicateur[[#This Row],[% rep S2]]*Indicateur[[#This Row],[Taux Segement 2]]*Indicateur[[#This Row],[Poids T]]*Indicateur[[#This Row],[Distance en KM]]</f>
        <v>3.6381653909999998</v>
      </c>
      <c r="L1120" s="20">
        <f>+Indicateur[[#This Row],[Bilan CO2 S2]]+Indicateur[[#This Row],[Bilan CO2 S1]]</f>
        <v>7.3395629909999993</v>
      </c>
      <c r="M1120" s="21">
        <v>165</v>
      </c>
      <c r="N1120" s="5" t="s">
        <v>176</v>
      </c>
      <c r="O1120" s="2" t="s">
        <v>177</v>
      </c>
      <c r="P1120" s="2" t="s">
        <v>178</v>
      </c>
      <c r="Q1120" s="2" t="s">
        <v>10</v>
      </c>
      <c r="R1120" s="2" t="s">
        <v>11</v>
      </c>
      <c r="S1120" s="2">
        <v>12</v>
      </c>
      <c r="T1120" s="2" t="s">
        <v>12</v>
      </c>
      <c r="U1120" s="6">
        <v>514.08299999999997</v>
      </c>
      <c r="V1120" s="30">
        <f>(VLOOKUP(E1120,Table1[#All],4,FALSE)*VLOOKUP(E1120,Table1[[#All],[Type TRANSPORT]:[% répartition segment 1]],2,FALSE)+VLOOKUP(E1120,Tableau2[#All],4,FALSE)*VLOOKUP(E1120,Tableau2[[#All],[Type TRANSPORT]:[% répartition segment 2]],2,FALSE))*U1120*C1120/1000</f>
        <v>7.3395629910000002</v>
      </c>
    </row>
    <row r="1121" spans="1:22" x14ac:dyDescent="0.3">
      <c r="A1121" s="2">
        <v>1518097</v>
      </c>
      <c r="B1121" s="12">
        <f>+VLOOKUP(Indicateur[[#This Row],[Numero OT]],[1]Raw_data!$D:$E,2,FALSE)</f>
        <v>44727</v>
      </c>
      <c r="C1121" s="2">
        <v>300</v>
      </c>
      <c r="D1121" s="2">
        <f t="shared" si="17"/>
        <v>0.3</v>
      </c>
      <c r="E1121" s="2" t="s">
        <v>6</v>
      </c>
      <c r="F1121" s="3">
        <f>+VLOOKUP(E1121,Table1[#All],4,FALSE)</f>
        <v>0.16</v>
      </c>
      <c r="G1121" s="3">
        <f>+VLOOKUP(E1121,Tableau2[#All],4,FALSE)</f>
        <v>6.7400000000000002E-2</v>
      </c>
      <c r="H1121" s="4">
        <f>VLOOKUP(E1121,Table1[[#All],[Type TRANSPORT]:[% répartition segment 1]],2,FALSE)</f>
        <v>0.3</v>
      </c>
      <c r="I1121" s="4">
        <f>VLOOKUP(E1121,Tableau2[[#All],[Type TRANSPORT]:[% répartition segment 2]],2,FALSE)</f>
        <v>0.7</v>
      </c>
      <c r="J1121" s="20">
        <f>Indicateur[[#This Row],[% rep S1]]*Indicateur[[#This Row],[Taux segement 1]]*Indicateur[[#This Row],[Poids T]]*Indicateur[[#This Row],[Distance en KM]]</f>
        <v>2.4943679999999997</v>
      </c>
      <c r="K1121" s="20">
        <f>+Indicateur[[#This Row],[% rep S2]]*Indicateur[[#This Row],[Taux Segement 2]]*Indicateur[[#This Row],[Poids T]]*Indicateur[[#This Row],[Distance en KM]]</f>
        <v>2.4517558799999999</v>
      </c>
      <c r="L1121" s="20">
        <f>+Indicateur[[#This Row],[Bilan CO2 S2]]+Indicateur[[#This Row],[Bilan CO2 S1]]</f>
        <v>4.94612388</v>
      </c>
      <c r="M1121" s="21">
        <v>200</v>
      </c>
      <c r="N1121" s="5" t="s">
        <v>182</v>
      </c>
      <c r="O1121" s="2" t="s">
        <v>183</v>
      </c>
      <c r="P1121" s="2" t="s">
        <v>184</v>
      </c>
      <c r="Q1121" s="2" t="s">
        <v>10</v>
      </c>
      <c r="R1121" s="2" t="s">
        <v>11</v>
      </c>
      <c r="S1121" s="2">
        <v>12</v>
      </c>
      <c r="T1121" s="2" t="s">
        <v>12</v>
      </c>
      <c r="U1121" s="6">
        <v>173.22</v>
      </c>
      <c r="V1121" s="30">
        <f>(VLOOKUP(E1121,Table1[#All],4,FALSE)*VLOOKUP(E1121,Table1[[#All],[Type TRANSPORT]:[% répartition segment 1]],2,FALSE)+VLOOKUP(E1121,Tableau2[#All],4,FALSE)*VLOOKUP(E1121,Tableau2[[#All],[Type TRANSPORT]:[% répartition segment 2]],2,FALSE))*U1121*C1121/1000</f>
        <v>4.94612388</v>
      </c>
    </row>
    <row r="1122" spans="1:22" x14ac:dyDescent="0.3">
      <c r="A1122" s="2">
        <v>1519182</v>
      </c>
      <c r="B1122" s="12">
        <f>+VLOOKUP(Indicateur[[#This Row],[Numero OT]],[1]Raw_data!$D:$E,2,FALSE)</f>
        <v>44727</v>
      </c>
      <c r="C1122" s="2">
        <v>182</v>
      </c>
      <c r="D1122" s="2">
        <f t="shared" si="17"/>
        <v>0.182</v>
      </c>
      <c r="E1122" s="2" t="s">
        <v>19</v>
      </c>
      <c r="F1122" s="3">
        <f>+VLOOKUP(E1122,Table1[#All],4,FALSE)</f>
        <v>0.16</v>
      </c>
      <c r="G1122" s="3">
        <f>+VLOOKUP(E1122,Tableau2[#All],4,FALSE)</f>
        <v>6.7400000000000002E-2</v>
      </c>
      <c r="H1122" s="4">
        <f>VLOOKUP(E1122,Table1[[#All],[Type TRANSPORT]:[% répartition segment 1]],2,FALSE)</f>
        <v>0.3</v>
      </c>
      <c r="I1122" s="4">
        <f>VLOOKUP(E1122,Tableau2[[#All],[Type TRANSPORT]:[% répartition segment 2]],2,FALSE)</f>
        <v>0.7</v>
      </c>
      <c r="J1122" s="20">
        <f>Indicateur[[#This Row],[% rep S1]]*Indicateur[[#This Row],[Taux segement 1]]*Indicateur[[#This Row],[Poids T]]*Indicateur[[#This Row],[Distance en KM]]</f>
        <v>0.44630476800000002</v>
      </c>
      <c r="K1122" s="20">
        <f>+Indicateur[[#This Row],[% rep S2]]*Indicateur[[#This Row],[Taux Segement 2]]*Indicateur[[#This Row],[Poids T]]*Indicateur[[#This Row],[Distance en KM]]</f>
        <v>0.43868039488000005</v>
      </c>
      <c r="L1122" s="20">
        <f>+Indicateur[[#This Row],[Bilan CO2 S2]]+Indicateur[[#This Row],[Bilan CO2 S1]]</f>
        <v>0.88498516288000006</v>
      </c>
      <c r="M1122" s="21">
        <v>80</v>
      </c>
      <c r="N1122" s="5" t="s">
        <v>214</v>
      </c>
      <c r="O1122" s="2" t="s">
        <v>11</v>
      </c>
      <c r="P1122" s="2" t="s">
        <v>215</v>
      </c>
      <c r="Q1122" s="2" t="s">
        <v>98</v>
      </c>
      <c r="R1122" s="2" t="s">
        <v>99</v>
      </c>
      <c r="S1122" s="2">
        <v>12</v>
      </c>
      <c r="T1122" s="2" t="s">
        <v>100</v>
      </c>
      <c r="U1122" s="6">
        <v>51.088000000000001</v>
      </c>
      <c r="V1122" s="30">
        <f>(VLOOKUP(E1122,Table1[#All],4,FALSE)*VLOOKUP(E1122,Table1[[#All],[Type TRANSPORT]:[% répartition segment 1]],2,FALSE)+VLOOKUP(E1122,Tableau2[#All],4,FALSE)*VLOOKUP(E1122,Tableau2[[#All],[Type TRANSPORT]:[% répartition segment 2]],2,FALSE))*U1122*C1122/1000</f>
        <v>0.88498516287999995</v>
      </c>
    </row>
    <row r="1123" spans="1:22" x14ac:dyDescent="0.3">
      <c r="A1123" s="2">
        <v>1519013</v>
      </c>
      <c r="B1123" s="12">
        <f>+VLOOKUP(Indicateur[[#This Row],[Numero OT]],[1]Raw_data!$D:$E,2,FALSE)</f>
        <v>44727</v>
      </c>
      <c r="C1123" s="2">
        <v>152</v>
      </c>
      <c r="D1123" s="2">
        <f t="shared" si="17"/>
        <v>0.152</v>
      </c>
      <c r="E1123" s="2" t="s">
        <v>19</v>
      </c>
      <c r="F1123" s="3">
        <f>+VLOOKUP(E1123,Table1[#All],4,FALSE)</f>
        <v>0.16</v>
      </c>
      <c r="G1123" s="3">
        <f>+VLOOKUP(E1123,Tableau2[#All],4,FALSE)</f>
        <v>6.7400000000000002E-2</v>
      </c>
      <c r="H1123" s="4">
        <f>VLOOKUP(E1123,Table1[[#All],[Type TRANSPORT]:[% répartition segment 1]],2,FALSE)</f>
        <v>0.3</v>
      </c>
      <c r="I1123" s="4">
        <f>VLOOKUP(E1123,Tableau2[[#All],[Type TRANSPORT]:[% répartition segment 2]],2,FALSE)</f>
        <v>0.7</v>
      </c>
      <c r="J1123" s="20">
        <f>Indicateur[[#This Row],[% rep S1]]*Indicateur[[#This Row],[Taux segement 1]]*Indicateur[[#This Row],[Poids T]]*Indicateur[[#This Row],[Distance en KM]]</f>
        <v>1.8282243840000001</v>
      </c>
      <c r="K1123" s="20">
        <f>+Indicateur[[#This Row],[% rep S2]]*Indicateur[[#This Row],[Taux Segement 2]]*Indicateur[[#This Row],[Poids T]]*Indicateur[[#This Row],[Distance en KM]]</f>
        <v>1.7969922174399999</v>
      </c>
      <c r="L1123" s="20">
        <f>+Indicateur[[#This Row],[Bilan CO2 S2]]+Indicateur[[#This Row],[Bilan CO2 S1]]</f>
        <v>3.62521660144</v>
      </c>
      <c r="M1123" s="21">
        <v>100</v>
      </c>
      <c r="N1123" s="5" t="s">
        <v>214</v>
      </c>
      <c r="O1123" s="2" t="s">
        <v>11</v>
      </c>
      <c r="P1123" s="2" t="s">
        <v>215</v>
      </c>
      <c r="Q1123" s="2" t="s">
        <v>234</v>
      </c>
      <c r="R1123" s="2" t="s">
        <v>114</v>
      </c>
      <c r="S1123" s="2">
        <v>14</v>
      </c>
      <c r="T1123" s="2" t="s">
        <v>235</v>
      </c>
      <c r="U1123" s="6">
        <v>250.57900000000001</v>
      </c>
      <c r="V1123" s="30">
        <f>(VLOOKUP(E1123,Table1[#All],4,FALSE)*VLOOKUP(E1123,Table1[[#All],[Type TRANSPORT]:[% répartition segment 1]],2,FALSE)+VLOOKUP(E1123,Tableau2[#All],4,FALSE)*VLOOKUP(E1123,Tableau2[[#All],[Type TRANSPORT]:[% répartition segment 2]],2,FALSE))*U1123*C1123/1000</f>
        <v>3.62521660144</v>
      </c>
    </row>
    <row r="1124" spans="1:22" x14ac:dyDescent="0.3">
      <c r="A1124" s="2">
        <v>1519183</v>
      </c>
      <c r="B1124" s="12">
        <f>+VLOOKUP(Indicateur[[#This Row],[Numero OT]],[1]Raw_data!$D:$E,2,FALSE)</f>
        <v>44727</v>
      </c>
      <c r="C1124" s="2">
        <v>47</v>
      </c>
      <c r="D1124" s="2">
        <f t="shared" si="17"/>
        <v>4.7E-2</v>
      </c>
      <c r="E1124" s="2" t="s">
        <v>19</v>
      </c>
      <c r="F1124" s="3">
        <f>+VLOOKUP(E1124,Table1[#All],4,FALSE)</f>
        <v>0.16</v>
      </c>
      <c r="G1124" s="3">
        <f>+VLOOKUP(E1124,Tableau2[#All],4,FALSE)</f>
        <v>6.7400000000000002E-2</v>
      </c>
      <c r="H1124" s="4">
        <f>VLOOKUP(E1124,Table1[[#All],[Type TRANSPORT]:[% répartition segment 1]],2,FALSE)</f>
        <v>0.3</v>
      </c>
      <c r="I1124" s="4">
        <f>VLOOKUP(E1124,Tableau2[[#All],[Type TRANSPORT]:[% répartition segment 2]],2,FALSE)</f>
        <v>0.7</v>
      </c>
      <c r="J1124" s="20">
        <f>Indicateur[[#This Row],[% rep S1]]*Indicateur[[#This Row],[Taux segement 1]]*Indicateur[[#This Row],[Poids T]]*Indicateur[[#This Row],[Distance en KM]]</f>
        <v>0.57959121600000008</v>
      </c>
      <c r="K1124" s="20">
        <f>+Indicateur[[#This Row],[% rep S2]]*Indicateur[[#This Row],[Taux Segement 2]]*Indicateur[[#This Row],[Poids T]]*Indicateur[[#This Row],[Distance en KM]]</f>
        <v>0.56968986606000005</v>
      </c>
      <c r="L1124" s="20">
        <f>+Indicateur[[#This Row],[Bilan CO2 S2]]+Indicateur[[#This Row],[Bilan CO2 S1]]</f>
        <v>1.1492810820600001</v>
      </c>
      <c r="M1124" s="21">
        <v>100</v>
      </c>
      <c r="N1124" s="5" t="s">
        <v>214</v>
      </c>
      <c r="O1124" s="2" t="s">
        <v>11</v>
      </c>
      <c r="P1124" s="2" t="s">
        <v>215</v>
      </c>
      <c r="Q1124" s="2" t="s">
        <v>218</v>
      </c>
      <c r="R1124" s="2" t="s">
        <v>219</v>
      </c>
      <c r="S1124" s="2">
        <v>19</v>
      </c>
      <c r="T1124" s="2" t="s">
        <v>220</v>
      </c>
      <c r="U1124" s="6">
        <v>256.911</v>
      </c>
      <c r="V1124" s="30">
        <f>(VLOOKUP(E1124,Table1[#All],4,FALSE)*VLOOKUP(E1124,Table1[[#All],[Type TRANSPORT]:[% répartition segment 1]],2,FALSE)+VLOOKUP(E1124,Tableau2[#All],4,FALSE)*VLOOKUP(E1124,Tableau2[[#All],[Type TRANSPORT]:[% répartition segment 2]],2,FALSE))*U1124*C1124/1000</f>
        <v>1.1492810820600001</v>
      </c>
    </row>
    <row r="1125" spans="1:22" x14ac:dyDescent="0.3">
      <c r="A1125" s="2">
        <v>1519018</v>
      </c>
      <c r="B1125" s="12">
        <f>+VLOOKUP(Indicateur[[#This Row],[Numero OT]],[1]Raw_data!$D:$E,2,FALSE)</f>
        <v>44727</v>
      </c>
      <c r="C1125" s="2">
        <v>203</v>
      </c>
      <c r="D1125" s="2">
        <f t="shared" si="17"/>
        <v>0.20300000000000001</v>
      </c>
      <c r="E1125" s="2" t="s">
        <v>6</v>
      </c>
      <c r="F1125" s="3">
        <f>+VLOOKUP(E1125,Table1[#All],4,FALSE)</f>
        <v>0.16</v>
      </c>
      <c r="G1125" s="3">
        <f>+VLOOKUP(E1125,Tableau2[#All],4,FALSE)</f>
        <v>6.7400000000000002E-2</v>
      </c>
      <c r="H1125" s="4">
        <f>VLOOKUP(E1125,Table1[[#All],[Type TRANSPORT]:[% répartition segment 1]],2,FALSE)</f>
        <v>0.3</v>
      </c>
      <c r="I1125" s="4">
        <f>VLOOKUP(E1125,Tableau2[[#All],[Type TRANSPORT]:[% répartition segment 2]],2,FALSE)</f>
        <v>0.7</v>
      </c>
      <c r="J1125" s="20">
        <f>Indicateur[[#This Row],[% rep S1]]*Indicateur[[#This Row],[Taux segement 1]]*Indicateur[[#This Row],[Poids T]]*Indicateur[[#This Row],[Distance en KM]]</f>
        <v>2.7263614560000002</v>
      </c>
      <c r="K1125" s="20">
        <f>+Indicateur[[#This Row],[% rep S2]]*Indicateur[[#This Row],[Taux Segement 2]]*Indicateur[[#This Row],[Poids T]]*Indicateur[[#This Row],[Distance en KM]]</f>
        <v>2.6797861144600001</v>
      </c>
      <c r="L1125" s="20">
        <f>+Indicateur[[#This Row],[Bilan CO2 S2]]+Indicateur[[#This Row],[Bilan CO2 S1]]</f>
        <v>5.4061475704599999</v>
      </c>
      <c r="M1125" s="21">
        <v>205</v>
      </c>
      <c r="N1125" s="5" t="s">
        <v>214</v>
      </c>
      <c r="O1125" s="2" t="s">
        <v>11</v>
      </c>
      <c r="P1125" s="2" t="s">
        <v>215</v>
      </c>
      <c r="Q1125" s="2" t="s">
        <v>104</v>
      </c>
      <c r="R1125" s="2" t="s">
        <v>24</v>
      </c>
      <c r="S1125" s="2">
        <v>12</v>
      </c>
      <c r="T1125" s="2" t="s">
        <v>105</v>
      </c>
      <c r="U1125" s="6">
        <v>279.79899999999998</v>
      </c>
      <c r="V1125" s="30">
        <f>(VLOOKUP(E1125,Table1[#All],4,FALSE)*VLOOKUP(E1125,Table1[[#All],[Type TRANSPORT]:[% répartition segment 1]],2,FALSE)+VLOOKUP(E1125,Tableau2[#All],4,FALSE)*VLOOKUP(E1125,Tableau2[[#All],[Type TRANSPORT]:[% répartition segment 2]],2,FALSE))*U1125*C1125/1000</f>
        <v>5.4061475704599999</v>
      </c>
    </row>
    <row r="1126" spans="1:22" x14ac:dyDescent="0.3">
      <c r="A1126" s="2">
        <v>1519019</v>
      </c>
      <c r="B1126" s="12">
        <f>+VLOOKUP(Indicateur[[#This Row],[Numero OT]],[1]Raw_data!$D:$E,2,FALSE)</f>
        <v>44727</v>
      </c>
      <c r="C1126" s="2">
        <v>203</v>
      </c>
      <c r="D1126" s="2">
        <f t="shared" si="17"/>
        <v>0.20300000000000001</v>
      </c>
      <c r="E1126" s="2" t="s">
        <v>6</v>
      </c>
      <c r="F1126" s="3">
        <f>+VLOOKUP(E1126,Table1[#All],4,FALSE)</f>
        <v>0.16</v>
      </c>
      <c r="G1126" s="3">
        <f>+VLOOKUP(E1126,Tableau2[#All],4,FALSE)</f>
        <v>6.7400000000000002E-2</v>
      </c>
      <c r="H1126" s="4">
        <f>VLOOKUP(E1126,Table1[[#All],[Type TRANSPORT]:[% répartition segment 1]],2,FALSE)</f>
        <v>0.3</v>
      </c>
      <c r="I1126" s="4">
        <f>VLOOKUP(E1126,Tableau2[[#All],[Type TRANSPORT]:[% répartition segment 2]],2,FALSE)</f>
        <v>0.7</v>
      </c>
      <c r="J1126" s="20">
        <f>Indicateur[[#This Row],[% rep S1]]*Indicateur[[#This Row],[Taux segement 1]]*Indicateur[[#This Row],[Poids T]]*Indicateur[[#This Row],[Distance en KM]]</f>
        <v>4.347685104</v>
      </c>
      <c r="K1126" s="20">
        <f>+Indicateur[[#This Row],[% rep S2]]*Indicateur[[#This Row],[Taux Segement 2]]*Indicateur[[#This Row],[Poids T]]*Indicateur[[#This Row],[Distance en KM]]</f>
        <v>4.2734121501400004</v>
      </c>
      <c r="L1126" s="20">
        <f>+Indicateur[[#This Row],[Bilan CO2 S2]]+Indicateur[[#This Row],[Bilan CO2 S1]]</f>
        <v>8.6210972541400004</v>
      </c>
      <c r="M1126" s="21">
        <v>225</v>
      </c>
      <c r="N1126" s="5" t="s">
        <v>214</v>
      </c>
      <c r="O1126" s="2" t="s">
        <v>11</v>
      </c>
      <c r="P1126" s="2" t="s">
        <v>215</v>
      </c>
      <c r="Q1126" s="2" t="s">
        <v>344</v>
      </c>
      <c r="R1126" s="2" t="s">
        <v>198</v>
      </c>
      <c r="S1126" s="2">
        <v>20</v>
      </c>
      <c r="T1126" s="2" t="s">
        <v>345</v>
      </c>
      <c r="U1126" s="6">
        <v>446.19099999999997</v>
      </c>
      <c r="V1126" s="30">
        <f>(VLOOKUP(E1126,Table1[#All],4,FALSE)*VLOOKUP(E1126,Table1[[#All],[Type TRANSPORT]:[% répartition segment 1]],2,FALSE)+VLOOKUP(E1126,Tableau2[#All],4,FALSE)*VLOOKUP(E1126,Tableau2[[#All],[Type TRANSPORT]:[% répartition segment 2]],2,FALSE))*U1126*C1126/1000</f>
        <v>8.6210972541400004</v>
      </c>
    </row>
    <row r="1127" spans="1:22" x14ac:dyDescent="0.3">
      <c r="A1127" s="2">
        <v>1519017</v>
      </c>
      <c r="B1127" s="12">
        <f>+VLOOKUP(Indicateur[[#This Row],[Numero OT]],[1]Raw_data!$D:$E,2,FALSE)</f>
        <v>44727</v>
      </c>
      <c r="C1127" s="2">
        <v>401</v>
      </c>
      <c r="D1127" s="2">
        <f t="shared" si="17"/>
        <v>0.40100000000000002</v>
      </c>
      <c r="E1127" s="2" t="s">
        <v>19</v>
      </c>
      <c r="F1127" s="3">
        <f>+VLOOKUP(E1127,Table1[#All],4,FALSE)</f>
        <v>0.16</v>
      </c>
      <c r="G1127" s="3">
        <f>+VLOOKUP(E1127,Tableau2[#All],4,FALSE)</f>
        <v>6.7400000000000002E-2</v>
      </c>
      <c r="H1127" s="4">
        <f>VLOOKUP(E1127,Table1[[#All],[Type TRANSPORT]:[% répartition segment 1]],2,FALSE)</f>
        <v>0.3</v>
      </c>
      <c r="I1127" s="4">
        <f>VLOOKUP(E1127,Tableau2[[#All],[Type TRANSPORT]:[% répartition segment 2]],2,FALSE)</f>
        <v>0.7</v>
      </c>
      <c r="J1127" s="20">
        <f>Indicateur[[#This Row],[% rep S1]]*Indicateur[[#This Row],[Taux segement 1]]*Indicateur[[#This Row],[Poids T]]*Indicateur[[#This Row],[Distance en KM]]</f>
        <v>4.8923604000000003</v>
      </c>
      <c r="K1127" s="20">
        <f>+Indicateur[[#This Row],[% rep S2]]*Indicateur[[#This Row],[Taux Segement 2]]*Indicateur[[#This Row],[Poids T]]*Indicateur[[#This Row],[Distance en KM]]</f>
        <v>4.8087825765000005</v>
      </c>
      <c r="L1127" s="20">
        <f>+Indicateur[[#This Row],[Bilan CO2 S2]]+Indicateur[[#This Row],[Bilan CO2 S1]]</f>
        <v>9.7011429765000017</v>
      </c>
      <c r="M1127" s="21">
        <v>234</v>
      </c>
      <c r="N1127" s="5" t="s">
        <v>214</v>
      </c>
      <c r="O1127" s="2" t="s">
        <v>11</v>
      </c>
      <c r="P1127" s="2" t="s">
        <v>215</v>
      </c>
      <c r="Q1127" s="2" t="s">
        <v>245</v>
      </c>
      <c r="R1127" s="2" t="s">
        <v>123</v>
      </c>
      <c r="S1127" s="2">
        <v>10</v>
      </c>
      <c r="T1127" s="2" t="s">
        <v>246</v>
      </c>
      <c r="U1127" s="6">
        <v>254.17500000000001</v>
      </c>
      <c r="V1127" s="30">
        <f>(VLOOKUP(E1127,Table1[#All],4,FALSE)*VLOOKUP(E1127,Table1[[#All],[Type TRANSPORT]:[% répartition segment 1]],2,FALSE)+VLOOKUP(E1127,Tableau2[#All],4,FALSE)*VLOOKUP(E1127,Tableau2[[#All],[Type TRANSPORT]:[% répartition segment 2]],2,FALSE))*U1127*C1127/1000</f>
        <v>9.7011429765000017</v>
      </c>
    </row>
    <row r="1128" spans="1:22" x14ac:dyDescent="0.3">
      <c r="A1128" s="2">
        <v>1519187</v>
      </c>
      <c r="B1128" s="12">
        <f>+VLOOKUP(Indicateur[[#This Row],[Numero OT]],[1]Raw_data!$D:$E,2,FALSE)</f>
        <v>44727</v>
      </c>
      <c r="C1128" s="2">
        <v>604</v>
      </c>
      <c r="D1128" s="2">
        <f t="shared" si="17"/>
        <v>0.60399999999999998</v>
      </c>
      <c r="E1128" s="2" t="s">
        <v>19</v>
      </c>
      <c r="F1128" s="3">
        <f>+VLOOKUP(E1128,Table1[#All],4,FALSE)</f>
        <v>0.16</v>
      </c>
      <c r="G1128" s="3">
        <f>+VLOOKUP(E1128,Tableau2[#All],4,FALSE)</f>
        <v>6.7400000000000002E-2</v>
      </c>
      <c r="H1128" s="4">
        <f>VLOOKUP(E1128,Table1[[#All],[Type TRANSPORT]:[% répartition segment 1]],2,FALSE)</f>
        <v>0.3</v>
      </c>
      <c r="I1128" s="4">
        <f>VLOOKUP(E1128,Tableau2[[#All],[Type TRANSPORT]:[% répartition segment 2]],2,FALSE)</f>
        <v>0.7</v>
      </c>
      <c r="J1128" s="20">
        <f>Indicateur[[#This Row],[% rep S1]]*Indicateur[[#This Row],[Taux segement 1]]*Indicateur[[#This Row],[Poids T]]*Indicateur[[#This Row],[Distance en KM]]</f>
        <v>5.4673983360000005</v>
      </c>
      <c r="K1128" s="20">
        <f>+Indicateur[[#This Row],[% rep S2]]*Indicateur[[#This Row],[Taux Segement 2]]*Indicateur[[#This Row],[Poids T]]*Indicateur[[#This Row],[Distance en KM]]</f>
        <v>5.3739969477600003</v>
      </c>
      <c r="L1128" s="20">
        <f>+Indicateur[[#This Row],[Bilan CO2 S2]]+Indicateur[[#This Row],[Bilan CO2 S1]]</f>
        <v>10.841395283760001</v>
      </c>
      <c r="M1128" s="21">
        <v>250</v>
      </c>
      <c r="N1128" s="5" t="s">
        <v>214</v>
      </c>
      <c r="O1128" s="2" t="s">
        <v>11</v>
      </c>
      <c r="P1128" s="2" t="s">
        <v>215</v>
      </c>
      <c r="Q1128" s="2" t="s">
        <v>346</v>
      </c>
      <c r="R1128" s="2" t="s">
        <v>186</v>
      </c>
      <c r="S1128" s="2">
        <v>11</v>
      </c>
      <c r="T1128" s="2" t="s">
        <v>347</v>
      </c>
      <c r="U1128" s="6">
        <v>188.583</v>
      </c>
      <c r="V1128" s="30">
        <f>(VLOOKUP(E1128,Table1[#All],4,FALSE)*VLOOKUP(E1128,Table1[[#All],[Type TRANSPORT]:[% répartition segment 1]],2,FALSE)+VLOOKUP(E1128,Tableau2[#All],4,FALSE)*VLOOKUP(E1128,Tableau2[[#All],[Type TRANSPORT]:[% répartition segment 2]],2,FALSE))*U1128*C1128/1000</f>
        <v>10.841395283759999</v>
      </c>
    </row>
    <row r="1129" spans="1:22" x14ac:dyDescent="0.3">
      <c r="A1129" s="2">
        <v>1519016</v>
      </c>
      <c r="B1129" s="12">
        <f>+VLOOKUP(Indicateur[[#This Row],[Numero OT]],[1]Raw_data!$D:$E,2,FALSE)</f>
        <v>44727</v>
      </c>
      <c r="C1129" s="2">
        <v>401</v>
      </c>
      <c r="D1129" s="2">
        <f t="shared" si="17"/>
        <v>0.40100000000000002</v>
      </c>
      <c r="E1129" s="2" t="s">
        <v>6</v>
      </c>
      <c r="F1129" s="3">
        <f>+VLOOKUP(E1129,Table1[#All],4,FALSE)</f>
        <v>0.16</v>
      </c>
      <c r="G1129" s="3">
        <f>+VLOOKUP(E1129,Tableau2[#All],4,FALSE)</f>
        <v>6.7400000000000002E-2</v>
      </c>
      <c r="H1129" s="4">
        <f>VLOOKUP(E1129,Table1[[#All],[Type TRANSPORT]:[% répartition segment 1]],2,FALSE)</f>
        <v>0.3</v>
      </c>
      <c r="I1129" s="4">
        <f>VLOOKUP(E1129,Tableau2[[#All],[Type TRANSPORT]:[% répartition segment 2]],2,FALSE)</f>
        <v>0.7</v>
      </c>
      <c r="J1129" s="20">
        <f>Indicateur[[#This Row],[% rep S1]]*Indicateur[[#This Row],[Taux segement 1]]*Indicateur[[#This Row],[Poids T]]*Indicateur[[#This Row],[Distance en KM]]</f>
        <v>8.8253427360000014</v>
      </c>
      <c r="K1129" s="20">
        <f>+Indicateur[[#This Row],[% rep S2]]*Indicateur[[#This Row],[Taux Segement 2]]*Indicateur[[#This Row],[Poids T]]*Indicateur[[#This Row],[Distance en KM]]</f>
        <v>8.6745764642600012</v>
      </c>
      <c r="L1129" s="20">
        <f>+Indicateur[[#This Row],[Bilan CO2 S2]]+Indicateur[[#This Row],[Bilan CO2 S1]]</f>
        <v>17.499919200260003</v>
      </c>
      <c r="M1129" s="21">
        <v>280</v>
      </c>
      <c r="N1129" s="5" t="s">
        <v>214</v>
      </c>
      <c r="O1129" s="2" t="s">
        <v>11</v>
      </c>
      <c r="P1129" s="2" t="s">
        <v>215</v>
      </c>
      <c r="Q1129" s="2" t="s">
        <v>328</v>
      </c>
      <c r="R1129" s="2" t="s">
        <v>21</v>
      </c>
      <c r="S1129" s="2">
        <v>20</v>
      </c>
      <c r="T1129" s="2" t="s">
        <v>329</v>
      </c>
      <c r="U1129" s="6">
        <v>458.50700000000001</v>
      </c>
      <c r="V1129" s="30">
        <f>(VLOOKUP(E1129,Table1[#All],4,FALSE)*VLOOKUP(E1129,Table1[[#All],[Type TRANSPORT]:[% répartition segment 1]],2,FALSE)+VLOOKUP(E1129,Tableau2[#All],4,FALSE)*VLOOKUP(E1129,Tableau2[[#All],[Type TRANSPORT]:[% répartition segment 2]],2,FALSE))*U1129*C1129/1000</f>
        <v>17.499919200259999</v>
      </c>
    </row>
    <row r="1130" spans="1:22" x14ac:dyDescent="0.3">
      <c r="A1130" s="2">
        <v>1519014</v>
      </c>
      <c r="B1130" s="12">
        <f>+VLOOKUP(Indicateur[[#This Row],[Numero OT]],[1]Raw_data!$D:$E,2,FALSE)</f>
        <v>44727</v>
      </c>
      <c r="C1130" s="2">
        <v>709</v>
      </c>
      <c r="D1130" s="2">
        <f t="shared" si="17"/>
        <v>0.70899999999999996</v>
      </c>
      <c r="E1130" s="2" t="s">
        <v>19</v>
      </c>
      <c r="F1130" s="3">
        <f>+VLOOKUP(E1130,Table1[#All],4,FALSE)</f>
        <v>0.16</v>
      </c>
      <c r="G1130" s="3">
        <f>+VLOOKUP(E1130,Tableau2[#All],4,FALSE)</f>
        <v>6.7400000000000002E-2</v>
      </c>
      <c r="H1130" s="4">
        <f>VLOOKUP(E1130,Table1[[#All],[Type TRANSPORT]:[% répartition segment 1]],2,FALSE)</f>
        <v>0.3</v>
      </c>
      <c r="I1130" s="4">
        <f>VLOOKUP(E1130,Tableau2[[#All],[Type TRANSPORT]:[% répartition segment 2]],2,FALSE)</f>
        <v>0.7</v>
      </c>
      <c r="J1130" s="20">
        <f>Indicateur[[#This Row],[% rep S1]]*Indicateur[[#This Row],[Taux segement 1]]*Indicateur[[#This Row],[Poids T]]*Indicateur[[#This Row],[Distance en KM]]</f>
        <v>9.0581613119999993</v>
      </c>
      <c r="K1130" s="20">
        <f>+Indicateur[[#This Row],[% rep S2]]*Indicateur[[#This Row],[Taux Segement 2]]*Indicateur[[#This Row],[Poids T]]*Indicateur[[#This Row],[Distance en KM]]</f>
        <v>8.9034177229200004</v>
      </c>
      <c r="L1130" s="20">
        <f>+Indicateur[[#This Row],[Bilan CO2 S2]]+Indicateur[[#This Row],[Bilan CO2 S1]]</f>
        <v>17.96157903492</v>
      </c>
      <c r="M1130" s="21">
        <v>310</v>
      </c>
      <c r="N1130" s="5" t="s">
        <v>214</v>
      </c>
      <c r="O1130" s="2" t="s">
        <v>11</v>
      </c>
      <c r="P1130" s="2" t="s">
        <v>215</v>
      </c>
      <c r="Q1130" s="2" t="s">
        <v>26</v>
      </c>
      <c r="R1130" s="2" t="s">
        <v>27</v>
      </c>
      <c r="S1130" s="2">
        <v>12</v>
      </c>
      <c r="T1130" s="2" t="s">
        <v>28</v>
      </c>
      <c r="U1130" s="6">
        <v>266.166</v>
      </c>
      <c r="V1130" s="30">
        <f>(VLOOKUP(E1130,Table1[#All],4,FALSE)*VLOOKUP(E1130,Table1[[#All],[Type TRANSPORT]:[% répartition segment 1]],2,FALSE)+VLOOKUP(E1130,Tableau2[#All],4,FALSE)*VLOOKUP(E1130,Tableau2[[#All],[Type TRANSPORT]:[% répartition segment 2]],2,FALSE))*U1130*C1130/1000</f>
        <v>17.96157903492</v>
      </c>
    </row>
    <row r="1131" spans="1:22" x14ac:dyDescent="0.3">
      <c r="A1131" s="2">
        <v>1519015</v>
      </c>
      <c r="B1131" s="12">
        <f>+VLOOKUP(Indicateur[[#This Row],[Numero OT]],[1]Raw_data!$D:$E,2,FALSE)</f>
        <v>44727</v>
      </c>
      <c r="C1131" s="2">
        <v>406</v>
      </c>
      <c r="D1131" s="2">
        <f t="shared" si="17"/>
        <v>0.40600000000000003</v>
      </c>
      <c r="E1131" s="2" t="s">
        <v>6</v>
      </c>
      <c r="F1131" s="3">
        <f>+VLOOKUP(E1131,Table1[#All],4,FALSE)</f>
        <v>0.16</v>
      </c>
      <c r="G1131" s="3">
        <f>+VLOOKUP(E1131,Tableau2[#All],4,FALSE)</f>
        <v>6.7400000000000002E-2</v>
      </c>
      <c r="H1131" s="4">
        <f>VLOOKUP(E1131,Table1[[#All],[Type TRANSPORT]:[% répartition segment 1]],2,FALSE)</f>
        <v>0.3</v>
      </c>
      <c r="I1131" s="4">
        <f>VLOOKUP(E1131,Tableau2[[#All],[Type TRANSPORT]:[% répartition segment 2]],2,FALSE)</f>
        <v>0.7</v>
      </c>
      <c r="J1131" s="20">
        <f>Indicateur[[#This Row],[% rep S1]]*Indicateur[[#This Row],[Taux segement 1]]*Indicateur[[#This Row],[Poids T]]*Indicateur[[#This Row],[Distance en KM]]</f>
        <v>10.54651584</v>
      </c>
      <c r="K1131" s="20">
        <f>+Indicateur[[#This Row],[% rep S2]]*Indicateur[[#This Row],[Taux Segement 2]]*Indicateur[[#This Row],[Poids T]]*Indicateur[[#This Row],[Distance en KM]]</f>
        <v>10.3663461944</v>
      </c>
      <c r="L1131" s="20">
        <f>+Indicateur[[#This Row],[Bilan CO2 S2]]+Indicateur[[#This Row],[Bilan CO2 S1]]</f>
        <v>20.9128620344</v>
      </c>
      <c r="M1131" s="21">
        <v>325</v>
      </c>
      <c r="N1131" s="5" t="s">
        <v>214</v>
      </c>
      <c r="O1131" s="2" t="s">
        <v>11</v>
      </c>
      <c r="P1131" s="2" t="s">
        <v>215</v>
      </c>
      <c r="Q1131" s="2" t="s">
        <v>133</v>
      </c>
      <c r="R1131" s="2" t="s">
        <v>36</v>
      </c>
      <c r="S1131" s="2">
        <v>20</v>
      </c>
      <c r="T1131" s="2" t="s">
        <v>134</v>
      </c>
      <c r="U1131" s="6">
        <v>541.17999999999995</v>
      </c>
      <c r="V1131" s="30">
        <f>(VLOOKUP(E1131,Table1[#All],4,FALSE)*VLOOKUP(E1131,Table1[[#All],[Type TRANSPORT]:[% répartition segment 1]],2,FALSE)+VLOOKUP(E1131,Tableau2[#All],4,FALSE)*VLOOKUP(E1131,Tableau2[[#All],[Type TRANSPORT]:[% répartition segment 2]],2,FALSE))*U1131*C1131/1000</f>
        <v>20.9128620344</v>
      </c>
    </row>
    <row r="1132" spans="1:22" x14ac:dyDescent="0.3">
      <c r="A1132" s="2">
        <v>1518095</v>
      </c>
      <c r="B1132" s="12">
        <f>+VLOOKUP(Indicateur[[#This Row],[Numero OT]],[1]Raw_data!$D:$E,2,FALSE)</f>
        <v>44727</v>
      </c>
      <c r="C1132" s="2">
        <v>300</v>
      </c>
      <c r="D1132" s="2">
        <f t="shared" si="17"/>
        <v>0.3</v>
      </c>
      <c r="E1132" s="2" t="s">
        <v>19</v>
      </c>
      <c r="F1132" s="3">
        <f>+VLOOKUP(E1132,Table1[#All],4,FALSE)</f>
        <v>0.16</v>
      </c>
      <c r="G1132" s="3">
        <f>+VLOOKUP(E1132,Tableau2[#All],4,FALSE)</f>
        <v>6.7400000000000002E-2</v>
      </c>
      <c r="H1132" s="4">
        <f>VLOOKUP(E1132,Table1[[#All],[Type TRANSPORT]:[% répartition segment 1]],2,FALSE)</f>
        <v>0.3</v>
      </c>
      <c r="I1132" s="4">
        <f>VLOOKUP(E1132,Tableau2[[#All],[Type TRANSPORT]:[% répartition segment 2]],2,FALSE)</f>
        <v>0.7</v>
      </c>
      <c r="J1132" s="20">
        <f>Indicateur[[#This Row],[% rep S1]]*Indicateur[[#This Row],[Taux segement 1]]*Indicateur[[#This Row],[Poids T]]*Indicateur[[#This Row],[Distance en KM]]</f>
        <v>0.67008959999999995</v>
      </c>
      <c r="K1132" s="20">
        <f>+Indicateur[[#This Row],[% rep S2]]*Indicateur[[#This Row],[Taux Segement 2]]*Indicateur[[#This Row],[Poids T]]*Indicateur[[#This Row],[Distance en KM]]</f>
        <v>0.65864223599999994</v>
      </c>
      <c r="L1132" s="20">
        <f>+Indicateur[[#This Row],[Bilan CO2 S2]]+Indicateur[[#This Row],[Bilan CO2 S1]]</f>
        <v>1.3287318359999998</v>
      </c>
      <c r="M1132" s="21">
        <v>120</v>
      </c>
      <c r="N1132" s="5" t="s">
        <v>418</v>
      </c>
      <c r="O1132" s="2" t="s">
        <v>131</v>
      </c>
      <c r="P1132" s="2" t="s">
        <v>419</v>
      </c>
      <c r="Q1132" s="2" t="s">
        <v>10</v>
      </c>
      <c r="R1132" s="2" t="s">
        <v>11</v>
      </c>
      <c r="S1132" s="2">
        <v>12</v>
      </c>
      <c r="T1132" s="2" t="s">
        <v>12</v>
      </c>
      <c r="U1132" s="6">
        <v>46.533999999999999</v>
      </c>
      <c r="V1132" s="30">
        <f>(VLOOKUP(E1132,Table1[#All],4,FALSE)*VLOOKUP(E1132,Table1[[#All],[Type TRANSPORT]:[% répartition segment 1]],2,FALSE)+VLOOKUP(E1132,Tableau2[#All],4,FALSE)*VLOOKUP(E1132,Tableau2[[#All],[Type TRANSPORT]:[% répartition segment 2]],2,FALSE))*U1132*C1132/1000</f>
        <v>1.328731836</v>
      </c>
    </row>
    <row r="1133" spans="1:22" x14ac:dyDescent="0.3">
      <c r="A1133" s="2">
        <v>1518075</v>
      </c>
      <c r="B1133" s="12">
        <f>+VLOOKUP(Indicateur[[#This Row],[Numero OT]],[1]Raw_data!$D:$E,2,FALSE)</f>
        <v>44727</v>
      </c>
      <c r="C1133" s="2">
        <v>150</v>
      </c>
      <c r="D1133" s="2">
        <f t="shared" si="17"/>
        <v>0.15</v>
      </c>
      <c r="E1133" s="2" t="s">
        <v>19</v>
      </c>
      <c r="F1133" s="3">
        <f>+VLOOKUP(E1133,Table1[#All],4,FALSE)</f>
        <v>0.16</v>
      </c>
      <c r="G1133" s="3">
        <f>+VLOOKUP(E1133,Tableau2[#All],4,FALSE)</f>
        <v>6.7400000000000002E-2</v>
      </c>
      <c r="H1133" s="4">
        <f>VLOOKUP(E1133,Table1[[#All],[Type TRANSPORT]:[% répartition segment 1]],2,FALSE)</f>
        <v>0.3</v>
      </c>
      <c r="I1133" s="4">
        <f>VLOOKUP(E1133,Tableau2[[#All],[Type TRANSPORT]:[% répartition segment 2]],2,FALSE)</f>
        <v>0.7</v>
      </c>
      <c r="J1133" s="20">
        <f>Indicateur[[#This Row],[% rep S1]]*Indicateur[[#This Row],[Taux segement 1]]*Indicateur[[#This Row],[Poids T]]*Indicateur[[#This Row],[Distance en KM]]</f>
        <v>0.4008024</v>
      </c>
      <c r="K1133" s="20">
        <f>+Indicateur[[#This Row],[% rep S2]]*Indicateur[[#This Row],[Taux Segement 2]]*Indicateur[[#This Row],[Poids T]]*Indicateur[[#This Row],[Distance en KM]]</f>
        <v>0.393955359</v>
      </c>
      <c r="L1133" s="20">
        <f>+Indicateur[[#This Row],[Bilan CO2 S2]]+Indicateur[[#This Row],[Bilan CO2 S1]]</f>
        <v>0.79475775900000001</v>
      </c>
      <c r="M1133" s="21">
        <v>80</v>
      </c>
      <c r="N1133" s="5" t="s">
        <v>420</v>
      </c>
      <c r="O1133" s="2" t="s">
        <v>381</v>
      </c>
      <c r="P1133" s="2" t="s">
        <v>421</v>
      </c>
      <c r="Q1133" s="2" t="s">
        <v>10</v>
      </c>
      <c r="R1133" s="2" t="s">
        <v>11</v>
      </c>
      <c r="S1133" s="2">
        <v>12</v>
      </c>
      <c r="T1133" s="2" t="s">
        <v>12</v>
      </c>
      <c r="U1133" s="6">
        <v>55.667000000000002</v>
      </c>
      <c r="V1133" s="30">
        <f>(VLOOKUP(E1133,Table1[#All],4,FALSE)*VLOOKUP(E1133,Table1[[#All],[Type TRANSPORT]:[% répartition segment 1]],2,FALSE)+VLOOKUP(E1133,Tableau2[#All],4,FALSE)*VLOOKUP(E1133,Tableau2[[#All],[Type TRANSPORT]:[% répartition segment 2]],2,FALSE))*U1133*C1133/1000</f>
        <v>0.79475775900000012</v>
      </c>
    </row>
    <row r="1134" spans="1:22" x14ac:dyDescent="0.3">
      <c r="A1134" s="2">
        <v>1518072</v>
      </c>
      <c r="B1134" s="12">
        <f>+VLOOKUP(Indicateur[[#This Row],[Numero OT]],[1]Raw_data!$D:$E,2,FALSE)</f>
        <v>44727</v>
      </c>
      <c r="C1134" s="2">
        <v>300</v>
      </c>
      <c r="D1134" s="2">
        <f t="shared" si="17"/>
        <v>0.3</v>
      </c>
      <c r="E1134" s="2" t="s">
        <v>13</v>
      </c>
      <c r="F1134" s="3">
        <f>+VLOOKUP(E1134,Table1[#All],4,FALSE)</f>
        <v>0.24099999999999999</v>
      </c>
      <c r="G1134" s="3">
        <v>0.24099999999999999</v>
      </c>
      <c r="H1134" s="4">
        <f>VLOOKUP(E1134,Table1[[#All],[Type TRANSPORT]:[% répartition segment 1]],2,FALSE)</f>
        <v>1</v>
      </c>
      <c r="I1134" s="4">
        <f>VLOOKUP(E1134,Tableau2[[#All],[Type TRANSPORT]:[% répartition segment 2]],2,FALSE)</f>
        <v>0</v>
      </c>
      <c r="J1134" s="20">
        <f>Indicateur[[#This Row],[% rep S1]]*Indicateur[[#This Row],[Taux segement 1]]*Indicateur[[#This Row],[Poids T]]*Indicateur[[#This Row],[Distance en KM]]</f>
        <v>2.4575492999999997</v>
      </c>
      <c r="K1134" s="20">
        <f>+Indicateur[[#This Row],[% rep S2]]*Indicateur[[#This Row],[Taux Segement 2]]*Indicateur[[#This Row],[Poids T]]*Indicateur[[#This Row],[Distance en KM]]</f>
        <v>0</v>
      </c>
      <c r="L1134" s="20">
        <f>+Indicateur[[#This Row],[Bilan CO2 S2]]+Indicateur[[#This Row],[Bilan CO2 S1]]</f>
        <v>2.4575492999999997</v>
      </c>
      <c r="M1134" s="21">
        <v>100</v>
      </c>
      <c r="N1134" s="5" t="s">
        <v>422</v>
      </c>
      <c r="O1134" s="2" t="s">
        <v>136</v>
      </c>
      <c r="P1134" s="2" t="s">
        <v>423</v>
      </c>
      <c r="Q1134" s="2" t="s">
        <v>10</v>
      </c>
      <c r="R1134" s="2" t="s">
        <v>11</v>
      </c>
      <c r="S1134" s="2">
        <v>12</v>
      </c>
      <c r="T1134" s="2" t="s">
        <v>12</v>
      </c>
      <c r="U1134" s="6">
        <v>33.991</v>
      </c>
      <c r="V1134" s="30">
        <f>(VLOOKUP(E1134,Table1[#All],4,FALSE)*VLOOKUP(E1134,Table1[[#All],[Type TRANSPORT]:[% répartition segment 1]],2,FALSE)+VLOOKUP(E1134,Tableau2[#All],4,FALSE)*VLOOKUP(E1134,Tableau2[[#All],[Type TRANSPORT]:[% répartition segment 2]],2,FALSE))*U1134*C1134/1000</f>
        <v>2.4575493000000002</v>
      </c>
    </row>
    <row r="1135" spans="1:22" x14ac:dyDescent="0.3">
      <c r="A1135" s="2">
        <v>1518976</v>
      </c>
      <c r="B1135" s="12">
        <f>+VLOOKUP(Indicateur[[#This Row],[Numero OT]],[1]Raw_data!$D:$E,2,FALSE)</f>
        <v>44728</v>
      </c>
      <c r="C1135" s="2">
        <v>150</v>
      </c>
      <c r="D1135" s="2">
        <f t="shared" si="17"/>
        <v>0.15</v>
      </c>
      <c r="E1135" s="2" t="s">
        <v>6</v>
      </c>
      <c r="F1135" s="3">
        <f>+VLOOKUP(E1135,Table1[#All],4,FALSE)</f>
        <v>0.16</v>
      </c>
      <c r="G1135" s="3">
        <f>+VLOOKUP(E1135,Tableau2[#All],4,FALSE)</f>
        <v>6.7400000000000002E-2</v>
      </c>
      <c r="H1135" s="4">
        <f>VLOOKUP(E1135,Table1[[#All],[Type TRANSPORT]:[% répartition segment 1]],2,FALSE)</f>
        <v>0.3</v>
      </c>
      <c r="I1135" s="4">
        <f>VLOOKUP(E1135,Tableau2[[#All],[Type TRANSPORT]:[% répartition segment 2]],2,FALSE)</f>
        <v>0.7</v>
      </c>
      <c r="J1135" s="20">
        <f>Indicateur[[#This Row],[% rep S1]]*Indicateur[[#This Row],[Taux segement 1]]*Indicateur[[#This Row],[Poids T]]*Indicateur[[#This Row],[Distance en KM]]</f>
        <v>3.8989871999999997</v>
      </c>
      <c r="K1135" s="20">
        <f>+Indicateur[[#This Row],[% rep S2]]*Indicateur[[#This Row],[Taux Segement 2]]*Indicateur[[#This Row],[Poids T]]*Indicateur[[#This Row],[Distance en KM]]</f>
        <v>3.8323795019999998</v>
      </c>
      <c r="L1135" s="20">
        <f>+Indicateur[[#This Row],[Bilan CO2 S2]]+Indicateur[[#This Row],[Bilan CO2 S1]]</f>
        <v>7.731366701999999</v>
      </c>
      <c r="M1135" s="21">
        <v>239</v>
      </c>
      <c r="N1135" s="5" t="s">
        <v>35</v>
      </c>
      <c r="O1135" s="2" t="s">
        <v>36</v>
      </c>
      <c r="P1135" s="2" t="s">
        <v>37</v>
      </c>
      <c r="Q1135" s="2" t="s">
        <v>10</v>
      </c>
      <c r="R1135" s="2" t="s">
        <v>11</v>
      </c>
      <c r="S1135" s="2">
        <v>12</v>
      </c>
      <c r="T1135" s="2" t="s">
        <v>12</v>
      </c>
      <c r="U1135" s="6">
        <v>541.52599999999995</v>
      </c>
      <c r="V1135" s="30">
        <f>(VLOOKUP(E1135,Table1[#All],4,FALSE)*VLOOKUP(E1135,Table1[[#All],[Type TRANSPORT]:[% répartition segment 1]],2,FALSE)+VLOOKUP(E1135,Tableau2[#All],4,FALSE)*VLOOKUP(E1135,Tableau2[[#All],[Type TRANSPORT]:[% répartition segment 2]],2,FALSE))*U1135*C1135/1000</f>
        <v>7.731366701999999</v>
      </c>
    </row>
    <row r="1136" spans="1:22" x14ac:dyDescent="0.3">
      <c r="A1136" s="2">
        <v>1518906</v>
      </c>
      <c r="B1136" s="12">
        <f>+VLOOKUP(Indicateur[[#This Row],[Numero OT]],[1]Raw_data!$D:$E,2,FALSE)</f>
        <v>44728</v>
      </c>
      <c r="C1136" s="2">
        <v>150</v>
      </c>
      <c r="D1136" s="2">
        <f t="shared" si="17"/>
        <v>0.15</v>
      </c>
      <c r="E1136" s="2" t="s">
        <v>19</v>
      </c>
      <c r="F1136" s="3">
        <f>+VLOOKUP(E1136,Table1[#All],4,FALSE)</f>
        <v>0.16</v>
      </c>
      <c r="G1136" s="3">
        <f>+VLOOKUP(E1136,Tableau2[#All],4,FALSE)</f>
        <v>6.7400000000000002E-2</v>
      </c>
      <c r="H1136" s="4">
        <f>VLOOKUP(E1136,Table1[[#All],[Type TRANSPORT]:[% répartition segment 1]],2,FALSE)</f>
        <v>0.3</v>
      </c>
      <c r="I1136" s="4">
        <f>VLOOKUP(E1136,Tableau2[[#All],[Type TRANSPORT]:[% répartition segment 2]],2,FALSE)</f>
        <v>0.7</v>
      </c>
      <c r="J1136" s="20">
        <f>Indicateur[[#This Row],[% rep S1]]*Indicateur[[#This Row],[Taux segement 1]]*Indicateur[[#This Row],[Poids T]]*Indicateur[[#This Row],[Distance en KM]]</f>
        <v>5.4150624000000001</v>
      </c>
      <c r="K1136" s="20">
        <f>+Indicateur[[#This Row],[% rep S2]]*Indicateur[[#This Row],[Taux Segement 2]]*Indicateur[[#This Row],[Poids T]]*Indicateur[[#This Row],[Distance en KM]]</f>
        <v>5.3225550840000002</v>
      </c>
      <c r="L1136" s="20">
        <f>+Indicateur[[#This Row],[Bilan CO2 S2]]+Indicateur[[#This Row],[Bilan CO2 S1]]</f>
        <v>10.737617484000001</v>
      </c>
      <c r="M1136" s="21">
        <v>165</v>
      </c>
      <c r="N1136" s="5" t="s">
        <v>63</v>
      </c>
      <c r="O1136" s="2" t="s">
        <v>64</v>
      </c>
      <c r="P1136" s="2" t="s">
        <v>65</v>
      </c>
      <c r="Q1136" s="2" t="s">
        <v>10</v>
      </c>
      <c r="R1136" s="2" t="s">
        <v>11</v>
      </c>
      <c r="S1136" s="2">
        <v>12</v>
      </c>
      <c r="T1136" s="2" t="s">
        <v>12</v>
      </c>
      <c r="U1136" s="6">
        <v>752.09199999999998</v>
      </c>
      <c r="V1136" s="30">
        <f>(VLOOKUP(E1136,Table1[#All],4,FALSE)*VLOOKUP(E1136,Table1[[#All],[Type TRANSPORT]:[% répartition segment 1]],2,FALSE)+VLOOKUP(E1136,Tableau2[#All],4,FALSE)*VLOOKUP(E1136,Tableau2[[#All],[Type TRANSPORT]:[% répartition segment 2]],2,FALSE))*U1136*C1136/1000</f>
        <v>10.737617484000001</v>
      </c>
    </row>
    <row r="1137" spans="1:22" x14ac:dyDescent="0.3">
      <c r="A1137" s="2">
        <v>1518901</v>
      </c>
      <c r="B1137" s="12">
        <f>+VLOOKUP(Indicateur[[#This Row],[Numero OT]],[1]Raw_data!$D:$E,2,FALSE)</f>
        <v>44728</v>
      </c>
      <c r="C1137" s="2">
        <v>150</v>
      </c>
      <c r="D1137" s="2">
        <f t="shared" si="17"/>
        <v>0.15</v>
      </c>
      <c r="E1137" s="2" t="s">
        <v>19</v>
      </c>
      <c r="F1137" s="3">
        <f>+VLOOKUP(E1137,Table1[#All],4,FALSE)</f>
        <v>0.16</v>
      </c>
      <c r="G1137" s="3">
        <f>+VLOOKUP(E1137,Tableau2[#All],4,FALSE)</f>
        <v>6.7400000000000002E-2</v>
      </c>
      <c r="H1137" s="4">
        <f>VLOOKUP(E1137,Table1[[#All],[Type TRANSPORT]:[% répartition segment 1]],2,FALSE)</f>
        <v>0.3</v>
      </c>
      <c r="I1137" s="4">
        <f>VLOOKUP(E1137,Tableau2[[#All],[Type TRANSPORT]:[% répartition segment 2]],2,FALSE)</f>
        <v>0.7</v>
      </c>
      <c r="J1137" s="20">
        <f>Indicateur[[#This Row],[% rep S1]]*Indicateur[[#This Row],[Taux segement 1]]*Indicateur[[#This Row],[Poids T]]*Indicateur[[#This Row],[Distance en KM]]</f>
        <v>2.2767263999999998</v>
      </c>
      <c r="K1137" s="20">
        <f>+Indicateur[[#This Row],[% rep S2]]*Indicateur[[#This Row],[Taux Segement 2]]*Indicateur[[#This Row],[Poids T]]*Indicateur[[#This Row],[Distance en KM]]</f>
        <v>2.2378323239999998</v>
      </c>
      <c r="L1137" s="20">
        <f>+Indicateur[[#This Row],[Bilan CO2 S2]]+Indicateur[[#This Row],[Bilan CO2 S1]]</f>
        <v>4.5145587239999996</v>
      </c>
      <c r="M1137" s="21">
        <v>158</v>
      </c>
      <c r="N1137" s="5" t="s">
        <v>72</v>
      </c>
      <c r="O1137" s="2" t="s">
        <v>73</v>
      </c>
      <c r="P1137" s="2" t="s">
        <v>74</v>
      </c>
      <c r="Q1137" s="2" t="s">
        <v>10</v>
      </c>
      <c r="R1137" s="2" t="s">
        <v>11</v>
      </c>
      <c r="S1137" s="2">
        <v>12</v>
      </c>
      <c r="T1137" s="2" t="s">
        <v>12</v>
      </c>
      <c r="U1137" s="6">
        <v>316.21199999999999</v>
      </c>
      <c r="V1137" s="30">
        <f>(VLOOKUP(E1137,Table1[#All],4,FALSE)*VLOOKUP(E1137,Table1[[#All],[Type TRANSPORT]:[% répartition segment 1]],2,FALSE)+VLOOKUP(E1137,Tableau2[#All],4,FALSE)*VLOOKUP(E1137,Tableau2[[#All],[Type TRANSPORT]:[% répartition segment 2]],2,FALSE))*U1137*C1137/1000</f>
        <v>4.5145587239999996</v>
      </c>
    </row>
    <row r="1138" spans="1:22" x14ac:dyDescent="0.3">
      <c r="A1138" s="2">
        <v>1518067</v>
      </c>
      <c r="B1138" s="12">
        <f>+VLOOKUP(Indicateur[[#This Row],[Numero OT]],[1]Raw_data!$D:$E,2,FALSE)</f>
        <v>44728</v>
      </c>
      <c r="C1138" s="2">
        <v>150</v>
      </c>
      <c r="D1138" s="2">
        <f t="shared" si="17"/>
        <v>0.15</v>
      </c>
      <c r="E1138" s="2" t="s">
        <v>19</v>
      </c>
      <c r="F1138" s="3">
        <f>+VLOOKUP(E1138,Table1[#All],4,FALSE)</f>
        <v>0.16</v>
      </c>
      <c r="G1138" s="3">
        <f>+VLOOKUP(E1138,Tableau2[#All],4,FALSE)</f>
        <v>6.7400000000000002E-2</v>
      </c>
      <c r="H1138" s="4">
        <f>VLOOKUP(E1138,Table1[[#All],[Type TRANSPORT]:[% répartition segment 1]],2,FALSE)</f>
        <v>0.3</v>
      </c>
      <c r="I1138" s="4">
        <f>VLOOKUP(E1138,Tableau2[[#All],[Type TRANSPORT]:[% répartition segment 2]],2,FALSE)</f>
        <v>0.7</v>
      </c>
      <c r="J1138" s="20">
        <f>Indicateur[[#This Row],[% rep S1]]*Indicateur[[#This Row],[Taux segement 1]]*Indicateur[[#This Row],[Poids T]]*Indicateur[[#This Row],[Distance en KM]]</f>
        <v>1.8138168000000001</v>
      </c>
      <c r="K1138" s="20">
        <f>+Indicateur[[#This Row],[% rep S2]]*Indicateur[[#This Row],[Taux Segement 2]]*Indicateur[[#This Row],[Poids T]]*Indicateur[[#This Row],[Distance en KM]]</f>
        <v>1.782830763</v>
      </c>
      <c r="L1138" s="20">
        <f>+Indicateur[[#This Row],[Bilan CO2 S2]]+Indicateur[[#This Row],[Bilan CO2 S1]]</f>
        <v>3.5966475630000003</v>
      </c>
      <c r="M1138" s="21">
        <v>158</v>
      </c>
      <c r="N1138" s="5" t="s">
        <v>113</v>
      </c>
      <c r="O1138" s="2" t="s">
        <v>114</v>
      </c>
      <c r="P1138" s="2" t="s">
        <v>115</v>
      </c>
      <c r="Q1138" s="2" t="s">
        <v>10</v>
      </c>
      <c r="R1138" s="2" t="s">
        <v>11</v>
      </c>
      <c r="S1138" s="2">
        <v>12</v>
      </c>
      <c r="T1138" s="2" t="s">
        <v>12</v>
      </c>
      <c r="U1138" s="6">
        <v>251.91900000000001</v>
      </c>
      <c r="V1138" s="30">
        <f>(VLOOKUP(E1138,Table1[#All],4,FALSE)*VLOOKUP(E1138,Table1[[#All],[Type TRANSPORT]:[% répartition segment 1]],2,FALSE)+VLOOKUP(E1138,Tableau2[#All],4,FALSE)*VLOOKUP(E1138,Tableau2[[#All],[Type TRANSPORT]:[% répartition segment 2]],2,FALSE))*U1138*C1138/1000</f>
        <v>3.5966475629999999</v>
      </c>
    </row>
    <row r="1139" spans="1:22" x14ac:dyDescent="0.3">
      <c r="A1139" s="2">
        <v>1518925</v>
      </c>
      <c r="B1139" s="12">
        <f>+VLOOKUP(Indicateur[[#This Row],[Numero OT]],[1]Raw_data!$D:$E,2,FALSE)</f>
        <v>44728</v>
      </c>
      <c r="C1139" s="2">
        <v>150</v>
      </c>
      <c r="D1139" s="2">
        <f t="shared" si="17"/>
        <v>0.15</v>
      </c>
      <c r="E1139" s="2" t="s">
        <v>19</v>
      </c>
      <c r="F1139" s="3">
        <f>+VLOOKUP(E1139,Table1[#All],4,FALSE)</f>
        <v>0.16</v>
      </c>
      <c r="G1139" s="3">
        <f>+VLOOKUP(E1139,Tableau2[#All],4,FALSE)</f>
        <v>6.7400000000000002E-2</v>
      </c>
      <c r="H1139" s="4">
        <f>VLOOKUP(E1139,Table1[[#All],[Type TRANSPORT]:[% répartition segment 1]],2,FALSE)</f>
        <v>0.3</v>
      </c>
      <c r="I1139" s="4">
        <f>VLOOKUP(E1139,Tableau2[[#All],[Type TRANSPORT]:[% répartition segment 2]],2,FALSE)</f>
        <v>0.7</v>
      </c>
      <c r="J1139" s="20">
        <f>Indicateur[[#This Row],[% rep S1]]*Indicateur[[#This Row],[Taux segement 1]]*Indicateur[[#This Row],[Poids T]]*Indicateur[[#This Row],[Distance en KM]]</f>
        <v>1.8302616</v>
      </c>
      <c r="K1139" s="20">
        <f>+Indicateur[[#This Row],[% rep S2]]*Indicateur[[#This Row],[Taux Segement 2]]*Indicateur[[#This Row],[Poids T]]*Indicateur[[#This Row],[Distance en KM]]</f>
        <v>1.798994631</v>
      </c>
      <c r="L1139" s="20">
        <f>+Indicateur[[#This Row],[Bilan CO2 S2]]+Indicateur[[#This Row],[Bilan CO2 S1]]</f>
        <v>3.6292562310000003</v>
      </c>
      <c r="M1139" s="21">
        <v>158</v>
      </c>
      <c r="N1139" s="5" t="s">
        <v>122</v>
      </c>
      <c r="O1139" s="2" t="s">
        <v>123</v>
      </c>
      <c r="P1139" s="2" t="s">
        <v>124</v>
      </c>
      <c r="Q1139" s="2" t="s">
        <v>10</v>
      </c>
      <c r="R1139" s="2" t="s">
        <v>11</v>
      </c>
      <c r="S1139" s="2">
        <v>12</v>
      </c>
      <c r="T1139" s="2" t="s">
        <v>12</v>
      </c>
      <c r="U1139" s="6">
        <v>254.203</v>
      </c>
      <c r="V1139" s="30">
        <f>(VLOOKUP(E1139,Table1[#All],4,FALSE)*VLOOKUP(E1139,Table1[[#All],[Type TRANSPORT]:[% répartition segment 1]],2,FALSE)+VLOOKUP(E1139,Tableau2[#All],4,FALSE)*VLOOKUP(E1139,Tableau2[[#All],[Type TRANSPORT]:[% répartition segment 2]],2,FALSE))*U1139*C1139/1000</f>
        <v>3.6292562310000003</v>
      </c>
    </row>
    <row r="1140" spans="1:22" x14ac:dyDescent="0.3">
      <c r="A1140" s="2">
        <v>1518093</v>
      </c>
      <c r="B1140" s="12">
        <f>+VLOOKUP(Indicateur[[#This Row],[Numero OT]],[1]Raw_data!$D:$E,2,FALSE)</f>
        <v>44728</v>
      </c>
      <c r="C1140" s="2">
        <v>300</v>
      </c>
      <c r="D1140" s="2">
        <f t="shared" si="17"/>
        <v>0.3</v>
      </c>
      <c r="E1140" s="2" t="s">
        <v>19</v>
      </c>
      <c r="F1140" s="3">
        <f>+VLOOKUP(E1140,Table1[#All],4,FALSE)</f>
        <v>0.16</v>
      </c>
      <c r="G1140" s="3">
        <f>+VLOOKUP(E1140,Tableau2[#All],4,FALSE)</f>
        <v>6.7400000000000002E-2</v>
      </c>
      <c r="H1140" s="4">
        <f>VLOOKUP(E1140,Table1[[#All],[Type TRANSPORT]:[% répartition segment 1]],2,FALSE)</f>
        <v>0.3</v>
      </c>
      <c r="I1140" s="4">
        <f>VLOOKUP(E1140,Tableau2[[#All],[Type TRANSPORT]:[% répartition segment 2]],2,FALSE)</f>
        <v>0.7</v>
      </c>
      <c r="J1140" s="20">
        <f>Indicateur[[#This Row],[% rep S1]]*Indicateur[[#This Row],[Taux segement 1]]*Indicateur[[#This Row],[Poids T]]*Indicateur[[#This Row],[Distance en KM]]</f>
        <v>7.7429951999999993</v>
      </c>
      <c r="K1140" s="20">
        <f>+Indicateur[[#This Row],[% rep S2]]*Indicateur[[#This Row],[Taux Segement 2]]*Indicateur[[#This Row],[Poids T]]*Indicateur[[#This Row],[Distance en KM]]</f>
        <v>7.6107190319999996</v>
      </c>
      <c r="L1140" s="20">
        <f>+Indicateur[[#This Row],[Bilan CO2 S2]]+Indicateur[[#This Row],[Bilan CO2 S1]]</f>
        <v>15.353714231999998</v>
      </c>
      <c r="M1140" s="21">
        <v>195</v>
      </c>
      <c r="N1140" s="5" t="s">
        <v>179</v>
      </c>
      <c r="O1140" s="2" t="s">
        <v>180</v>
      </c>
      <c r="P1140" s="2" t="s">
        <v>181</v>
      </c>
      <c r="Q1140" s="2" t="s">
        <v>10</v>
      </c>
      <c r="R1140" s="2" t="s">
        <v>11</v>
      </c>
      <c r="S1140" s="2">
        <v>12</v>
      </c>
      <c r="T1140" s="2" t="s">
        <v>12</v>
      </c>
      <c r="U1140" s="6">
        <v>537.70799999999997</v>
      </c>
      <c r="V1140" s="30">
        <f>(VLOOKUP(E1140,Table1[#All],4,FALSE)*VLOOKUP(E1140,Table1[[#All],[Type TRANSPORT]:[% répartition segment 1]],2,FALSE)+VLOOKUP(E1140,Tableau2[#All],4,FALSE)*VLOOKUP(E1140,Tableau2[[#All],[Type TRANSPORT]:[% répartition segment 2]],2,FALSE))*U1140*C1140/1000</f>
        <v>15.353714232</v>
      </c>
    </row>
    <row r="1141" spans="1:22" x14ac:dyDescent="0.3">
      <c r="A1141" s="2">
        <v>1518886</v>
      </c>
      <c r="B1141" s="12">
        <f>+VLOOKUP(Indicateur[[#This Row],[Numero OT]],[1]Raw_data!$D:$E,2,FALSE)</f>
        <v>44728</v>
      </c>
      <c r="C1141" s="2">
        <v>150</v>
      </c>
      <c r="D1141" s="2">
        <f t="shared" si="17"/>
        <v>0.15</v>
      </c>
      <c r="E1141" s="2" t="s">
        <v>19</v>
      </c>
      <c r="F1141" s="3">
        <f>+VLOOKUP(E1141,Table1[#All],4,FALSE)</f>
        <v>0.16</v>
      </c>
      <c r="G1141" s="3">
        <f>+VLOOKUP(E1141,Tableau2[#All],4,FALSE)</f>
        <v>6.7400000000000002E-2</v>
      </c>
      <c r="H1141" s="4">
        <f>VLOOKUP(E1141,Table1[[#All],[Type TRANSPORT]:[% répartition segment 1]],2,FALSE)</f>
        <v>0.3</v>
      </c>
      <c r="I1141" s="4">
        <f>VLOOKUP(E1141,Tableau2[[#All],[Type TRANSPORT]:[% répartition segment 2]],2,FALSE)</f>
        <v>0.7</v>
      </c>
      <c r="J1141" s="20">
        <f>Indicateur[[#This Row],[% rep S1]]*Indicateur[[#This Row],[Taux segement 1]]*Indicateur[[#This Row],[Poids T]]*Indicateur[[#This Row],[Distance en KM]]</f>
        <v>1.3450607999999999</v>
      </c>
      <c r="K1141" s="20">
        <f>+Indicateur[[#This Row],[% rep S2]]*Indicateur[[#This Row],[Taux Segement 2]]*Indicateur[[#This Row],[Poids T]]*Indicateur[[#This Row],[Distance en KM]]</f>
        <v>1.3220826779999999</v>
      </c>
      <c r="L1141" s="20">
        <f>+Indicateur[[#This Row],[Bilan CO2 S2]]+Indicateur[[#This Row],[Bilan CO2 S1]]</f>
        <v>2.6671434779999998</v>
      </c>
      <c r="M1141" s="21">
        <v>140</v>
      </c>
      <c r="N1141" s="5" t="s">
        <v>185</v>
      </c>
      <c r="O1141" s="2" t="s">
        <v>186</v>
      </c>
      <c r="P1141" s="2" t="s">
        <v>187</v>
      </c>
      <c r="Q1141" s="2" t="s">
        <v>10</v>
      </c>
      <c r="R1141" s="2" t="s">
        <v>11</v>
      </c>
      <c r="S1141" s="2">
        <v>12</v>
      </c>
      <c r="T1141" s="2" t="s">
        <v>12</v>
      </c>
      <c r="U1141" s="6">
        <v>186.81399999999999</v>
      </c>
      <c r="V1141" s="30">
        <f>(VLOOKUP(E1141,Table1[#All],4,FALSE)*VLOOKUP(E1141,Table1[[#All],[Type TRANSPORT]:[% répartition segment 1]],2,FALSE)+VLOOKUP(E1141,Tableau2[#All],4,FALSE)*VLOOKUP(E1141,Tableau2[[#All],[Type TRANSPORT]:[% répartition segment 2]],2,FALSE))*U1141*C1141/1000</f>
        <v>2.6671434779999998</v>
      </c>
    </row>
    <row r="1142" spans="1:22" x14ac:dyDescent="0.3">
      <c r="A1142" s="2">
        <v>1518890</v>
      </c>
      <c r="B1142" s="12">
        <f>+VLOOKUP(Indicateur[[#This Row],[Numero OT]],[1]Raw_data!$D:$E,2,FALSE)</f>
        <v>44728</v>
      </c>
      <c r="C1142" s="2">
        <v>150</v>
      </c>
      <c r="D1142" s="2">
        <f t="shared" si="17"/>
        <v>0.15</v>
      </c>
      <c r="E1142" s="2" t="s">
        <v>19</v>
      </c>
      <c r="F1142" s="3">
        <f>+VLOOKUP(E1142,Table1[#All],4,FALSE)</f>
        <v>0.16</v>
      </c>
      <c r="G1142" s="3">
        <f>+VLOOKUP(E1142,Tableau2[#All],4,FALSE)</f>
        <v>6.7400000000000002E-2</v>
      </c>
      <c r="H1142" s="4">
        <f>VLOOKUP(E1142,Table1[[#All],[Type TRANSPORT]:[% répartition segment 1]],2,FALSE)</f>
        <v>0.3</v>
      </c>
      <c r="I1142" s="4">
        <f>VLOOKUP(E1142,Tableau2[[#All],[Type TRANSPORT]:[% répartition segment 2]],2,FALSE)</f>
        <v>0.7</v>
      </c>
      <c r="J1142" s="20">
        <f>Indicateur[[#This Row],[% rep S1]]*Indicateur[[#This Row],[Taux segement 1]]*Indicateur[[#This Row],[Poids T]]*Indicateur[[#This Row],[Distance en KM]]</f>
        <v>3.2002847999999999</v>
      </c>
      <c r="K1142" s="20">
        <f>+Indicateur[[#This Row],[% rep S2]]*Indicateur[[#This Row],[Taux Segement 2]]*Indicateur[[#This Row],[Poids T]]*Indicateur[[#This Row],[Distance en KM]]</f>
        <v>3.145613268</v>
      </c>
      <c r="L1142" s="20">
        <f>+Indicateur[[#This Row],[Bilan CO2 S2]]+Indicateur[[#This Row],[Bilan CO2 S1]]</f>
        <v>6.3458980680000003</v>
      </c>
      <c r="M1142" s="21">
        <v>130</v>
      </c>
      <c r="N1142" s="5" t="s">
        <v>197</v>
      </c>
      <c r="O1142" s="2" t="s">
        <v>198</v>
      </c>
      <c r="P1142" s="2" t="s">
        <v>199</v>
      </c>
      <c r="Q1142" s="2" t="s">
        <v>10</v>
      </c>
      <c r="R1142" s="2" t="s">
        <v>11</v>
      </c>
      <c r="S1142" s="2">
        <v>12</v>
      </c>
      <c r="T1142" s="2" t="s">
        <v>12</v>
      </c>
      <c r="U1142" s="6">
        <v>444.48399999999998</v>
      </c>
      <c r="V1142" s="30">
        <f>(VLOOKUP(E1142,Table1[#All],4,FALSE)*VLOOKUP(E1142,Table1[[#All],[Type TRANSPORT]:[% répartition segment 1]],2,FALSE)+VLOOKUP(E1142,Tableau2[#All],4,FALSE)*VLOOKUP(E1142,Tableau2[[#All],[Type TRANSPORT]:[% répartition segment 2]],2,FALSE))*U1142*C1142/1000</f>
        <v>6.3458980679999994</v>
      </c>
    </row>
    <row r="1143" spans="1:22" x14ac:dyDescent="0.3">
      <c r="A1143" s="2">
        <v>1519636</v>
      </c>
      <c r="B1143" s="12">
        <f>+VLOOKUP(Indicateur[[#This Row],[Numero OT]],[1]Raw_data!$D:$E,2,FALSE)</f>
        <v>44728</v>
      </c>
      <c r="C1143" s="2">
        <v>150</v>
      </c>
      <c r="D1143" s="2">
        <f t="shared" si="17"/>
        <v>0.15</v>
      </c>
      <c r="E1143" s="2" t="s">
        <v>19</v>
      </c>
      <c r="F1143" s="3">
        <f>+VLOOKUP(E1143,Table1[#All],4,FALSE)</f>
        <v>0.16</v>
      </c>
      <c r="G1143" s="3">
        <f>+VLOOKUP(E1143,Tableau2[#All],4,FALSE)</f>
        <v>6.7400000000000002E-2</v>
      </c>
      <c r="H1143" s="4">
        <f>VLOOKUP(E1143,Table1[[#All],[Type TRANSPORT]:[% répartition segment 1]],2,FALSE)</f>
        <v>0.3</v>
      </c>
      <c r="I1143" s="4">
        <f>VLOOKUP(E1143,Tableau2[[#All],[Type TRANSPORT]:[% répartition segment 2]],2,FALSE)</f>
        <v>0.7</v>
      </c>
      <c r="J1143" s="20">
        <f>Indicateur[[#This Row],[% rep S1]]*Indicateur[[#This Row],[Taux segement 1]]*Indicateur[[#This Row],[Poids T]]*Indicateur[[#This Row],[Distance en KM]]</f>
        <v>0.28478880000000001</v>
      </c>
      <c r="K1143" s="20">
        <f>+Indicateur[[#This Row],[% rep S2]]*Indicateur[[#This Row],[Taux Segement 2]]*Indicateur[[#This Row],[Poids T]]*Indicateur[[#This Row],[Distance en KM]]</f>
        <v>0.27992365800000002</v>
      </c>
      <c r="L1143" s="20">
        <f>+Indicateur[[#This Row],[Bilan CO2 S2]]+Indicateur[[#This Row],[Bilan CO2 S1]]</f>
        <v>0.56471245800000003</v>
      </c>
      <c r="M1143" s="21">
        <v>80</v>
      </c>
      <c r="N1143" s="5" t="s">
        <v>214</v>
      </c>
      <c r="O1143" s="2" t="s">
        <v>11</v>
      </c>
      <c r="P1143" s="2" t="s">
        <v>215</v>
      </c>
      <c r="Q1143" s="2" t="s">
        <v>394</v>
      </c>
      <c r="R1143" s="2" t="s">
        <v>395</v>
      </c>
      <c r="S1143" s="2">
        <v>13</v>
      </c>
      <c r="T1143" s="2" t="s">
        <v>396</v>
      </c>
      <c r="U1143" s="6">
        <v>39.554000000000002</v>
      </c>
      <c r="V1143" s="30">
        <f>(VLOOKUP(E1143,Table1[#All],4,FALSE)*VLOOKUP(E1143,Table1[[#All],[Type TRANSPORT]:[% répartition segment 1]],2,FALSE)+VLOOKUP(E1143,Tableau2[#All],4,FALSE)*VLOOKUP(E1143,Tableau2[[#All],[Type TRANSPORT]:[% répartition segment 2]],2,FALSE))*U1143*C1143/1000</f>
        <v>0.56471245800000003</v>
      </c>
    </row>
    <row r="1144" spans="1:22" x14ac:dyDescent="0.3">
      <c r="A1144" s="2">
        <v>1519635</v>
      </c>
      <c r="B1144" s="12">
        <f>+VLOOKUP(Indicateur[[#This Row],[Numero OT]],[1]Raw_data!$D:$E,2,FALSE)</f>
        <v>44728</v>
      </c>
      <c r="C1144" s="2">
        <v>102</v>
      </c>
      <c r="D1144" s="2">
        <f t="shared" si="17"/>
        <v>0.10199999999999999</v>
      </c>
      <c r="E1144" s="2" t="s">
        <v>6</v>
      </c>
      <c r="F1144" s="3">
        <f>+VLOOKUP(E1144,Table1[#All],4,FALSE)</f>
        <v>0.16</v>
      </c>
      <c r="G1144" s="3">
        <f>+VLOOKUP(E1144,Tableau2[#All],4,FALSE)</f>
        <v>6.7400000000000002E-2</v>
      </c>
      <c r="H1144" s="4">
        <f>VLOOKUP(E1144,Table1[[#All],[Type TRANSPORT]:[% répartition segment 1]],2,FALSE)</f>
        <v>0.3</v>
      </c>
      <c r="I1144" s="4">
        <f>VLOOKUP(E1144,Tableau2[[#All],[Type TRANSPORT]:[% répartition segment 2]],2,FALSE)</f>
        <v>0.7</v>
      </c>
      <c r="J1144" s="20">
        <f>Indicateur[[#This Row],[% rep S1]]*Indicateur[[#This Row],[Taux segement 1]]*Indicateur[[#This Row],[Poids T]]*Indicateur[[#This Row],[Distance en KM]]</f>
        <v>1.3698959040000001</v>
      </c>
      <c r="K1144" s="20">
        <f>+Indicateur[[#This Row],[% rep S2]]*Indicateur[[#This Row],[Taux Segement 2]]*Indicateur[[#This Row],[Poids T]]*Indicateur[[#This Row],[Distance en KM]]</f>
        <v>1.34649351564</v>
      </c>
      <c r="L1144" s="20">
        <f>+Indicateur[[#This Row],[Bilan CO2 S2]]+Indicateur[[#This Row],[Bilan CO2 S1]]</f>
        <v>2.71638941964</v>
      </c>
      <c r="M1144" s="21">
        <v>120</v>
      </c>
      <c r="N1144" s="5" t="s">
        <v>214</v>
      </c>
      <c r="O1144" s="2" t="s">
        <v>11</v>
      </c>
      <c r="P1144" s="2" t="s">
        <v>215</v>
      </c>
      <c r="Q1144" s="2" t="s">
        <v>104</v>
      </c>
      <c r="R1144" s="2" t="s">
        <v>24</v>
      </c>
      <c r="S1144" s="2">
        <v>12</v>
      </c>
      <c r="T1144" s="2" t="s">
        <v>105</v>
      </c>
      <c r="U1144" s="6">
        <v>279.79899999999998</v>
      </c>
      <c r="V1144" s="30">
        <f>(VLOOKUP(E1144,Table1[#All],4,FALSE)*VLOOKUP(E1144,Table1[[#All],[Type TRANSPORT]:[% répartition segment 1]],2,FALSE)+VLOOKUP(E1144,Tableau2[#All],4,FALSE)*VLOOKUP(E1144,Tableau2[[#All],[Type TRANSPORT]:[% répartition segment 2]],2,FALSE))*U1144*C1144/1000</f>
        <v>2.7163894196399996</v>
      </c>
    </row>
    <row r="1145" spans="1:22" x14ac:dyDescent="0.3">
      <c r="A1145" s="2">
        <v>1518974</v>
      </c>
      <c r="B1145" s="12">
        <f>+VLOOKUP(Indicateur[[#This Row],[Numero OT]],[1]Raw_data!$D:$E,2,FALSE)</f>
        <v>44729</v>
      </c>
      <c r="C1145" s="2">
        <v>1000</v>
      </c>
      <c r="D1145" s="2">
        <f t="shared" si="17"/>
        <v>1</v>
      </c>
      <c r="E1145" s="2" t="s">
        <v>6</v>
      </c>
      <c r="F1145" s="3">
        <f>+VLOOKUP(E1145,Table1[#All],4,FALSE)</f>
        <v>0.16</v>
      </c>
      <c r="G1145" s="3">
        <f>+VLOOKUP(E1145,Tableau2[#All],4,FALSE)</f>
        <v>6.7400000000000002E-2</v>
      </c>
      <c r="H1145" s="4">
        <f>VLOOKUP(E1145,Table1[[#All],[Type TRANSPORT]:[% répartition segment 1]],2,FALSE)</f>
        <v>0.3</v>
      </c>
      <c r="I1145" s="4">
        <f>VLOOKUP(E1145,Tableau2[[#All],[Type TRANSPORT]:[% répartition segment 2]],2,FALSE)</f>
        <v>0.7</v>
      </c>
      <c r="J1145" s="20">
        <f>Indicateur[[#This Row],[% rep S1]]*Indicateur[[#This Row],[Taux segement 1]]*Indicateur[[#This Row],[Poids T]]*Indicateur[[#This Row],[Distance en KM]]</f>
        <v>35.524704</v>
      </c>
      <c r="K1145" s="20">
        <f>+Indicateur[[#This Row],[% rep S2]]*Indicateur[[#This Row],[Taux Segement 2]]*Indicateur[[#This Row],[Poids T]]*Indicateur[[#This Row],[Distance en KM]]</f>
        <v>34.917823639999995</v>
      </c>
      <c r="L1145" s="20">
        <f>+Indicateur[[#This Row],[Bilan CO2 S2]]+Indicateur[[#This Row],[Bilan CO2 S1]]</f>
        <v>70.442527639999994</v>
      </c>
      <c r="M1145" s="21">
        <v>470</v>
      </c>
      <c r="N1145" s="5" t="s">
        <v>7</v>
      </c>
      <c r="O1145" s="2" t="s">
        <v>8</v>
      </c>
      <c r="P1145" s="2" t="s">
        <v>9</v>
      </c>
      <c r="Q1145" s="2" t="s">
        <v>10</v>
      </c>
      <c r="R1145" s="2" t="s">
        <v>11</v>
      </c>
      <c r="S1145" s="2">
        <v>12</v>
      </c>
      <c r="T1145" s="2" t="s">
        <v>12</v>
      </c>
      <c r="U1145" s="6">
        <v>740.09799999999996</v>
      </c>
      <c r="V1145" s="30">
        <f>(VLOOKUP(E1145,Table1[#All],4,FALSE)*VLOOKUP(E1145,Table1[[#All],[Type TRANSPORT]:[% répartition segment 1]],2,FALSE)+VLOOKUP(E1145,Tableau2[#All],4,FALSE)*VLOOKUP(E1145,Tableau2[[#All],[Type TRANSPORT]:[% répartition segment 2]],2,FALSE))*U1145*C1145/1000</f>
        <v>70.442527639999994</v>
      </c>
    </row>
    <row r="1146" spans="1:22" x14ac:dyDescent="0.3">
      <c r="A1146" s="2">
        <v>1519901</v>
      </c>
      <c r="B1146" s="12">
        <f>+VLOOKUP(Indicateur[[#This Row],[Numero OT]],[1]Raw_data!$D:$E,2,FALSE)</f>
        <v>44729</v>
      </c>
      <c r="C1146" s="2">
        <v>300</v>
      </c>
      <c r="D1146" s="2">
        <f t="shared" si="17"/>
        <v>0.3</v>
      </c>
      <c r="E1146" s="2" t="s">
        <v>6</v>
      </c>
      <c r="F1146" s="3">
        <f>+VLOOKUP(E1146,Table1[#All],4,FALSE)</f>
        <v>0.16</v>
      </c>
      <c r="G1146" s="3">
        <f>+VLOOKUP(E1146,Tableau2[#All],4,FALSE)</f>
        <v>6.7400000000000002E-2</v>
      </c>
      <c r="H1146" s="4">
        <f>VLOOKUP(E1146,Table1[[#All],[Type TRANSPORT]:[% répartition segment 1]],2,FALSE)</f>
        <v>0.3</v>
      </c>
      <c r="I1146" s="4">
        <f>VLOOKUP(E1146,Tableau2[[#All],[Type TRANSPORT]:[% répartition segment 2]],2,FALSE)</f>
        <v>0.7</v>
      </c>
      <c r="J1146" s="20">
        <f>Indicateur[[#This Row],[% rep S1]]*Indicateur[[#This Row],[Taux segement 1]]*Indicateur[[#This Row],[Poids T]]*Indicateur[[#This Row],[Distance en KM]]</f>
        <v>6.5673648</v>
      </c>
      <c r="K1146" s="20">
        <f>+Indicateur[[#This Row],[% rep S2]]*Indicateur[[#This Row],[Taux Segement 2]]*Indicateur[[#This Row],[Poids T]]*Indicateur[[#This Row],[Distance en KM]]</f>
        <v>6.4551723179999998</v>
      </c>
      <c r="L1146" s="20">
        <f>+Indicateur[[#This Row],[Bilan CO2 S2]]+Indicateur[[#This Row],[Bilan CO2 S1]]</f>
        <v>13.022537117999999</v>
      </c>
      <c r="M1146" s="21">
        <v>210</v>
      </c>
      <c r="N1146" s="5" t="s">
        <v>20</v>
      </c>
      <c r="O1146" s="2" t="s">
        <v>21</v>
      </c>
      <c r="P1146" s="2" t="s">
        <v>22</v>
      </c>
      <c r="Q1146" s="2" t="s">
        <v>10</v>
      </c>
      <c r="R1146" s="2" t="s">
        <v>11</v>
      </c>
      <c r="S1146" s="2">
        <v>12</v>
      </c>
      <c r="T1146" s="2" t="s">
        <v>12</v>
      </c>
      <c r="U1146" s="6">
        <v>456.06700000000001</v>
      </c>
      <c r="V1146" s="30">
        <f>(VLOOKUP(E1146,Table1[#All],4,FALSE)*VLOOKUP(E1146,Table1[[#All],[Type TRANSPORT]:[% répartition segment 1]],2,FALSE)+VLOOKUP(E1146,Tableau2[#All],4,FALSE)*VLOOKUP(E1146,Tableau2[[#All],[Type TRANSPORT]:[% répartition segment 2]],2,FALSE))*U1146*C1146/1000</f>
        <v>13.022537118000001</v>
      </c>
    </row>
    <row r="1147" spans="1:22" x14ac:dyDescent="0.3">
      <c r="A1147" s="2">
        <v>1519031</v>
      </c>
      <c r="B1147" s="12">
        <f>+VLOOKUP(Indicateur[[#This Row],[Numero OT]],[1]Raw_data!$D:$E,2,FALSE)</f>
        <v>44729</v>
      </c>
      <c r="C1147" s="2">
        <v>150</v>
      </c>
      <c r="D1147" s="2">
        <f t="shared" si="17"/>
        <v>0.15</v>
      </c>
      <c r="E1147" s="2" t="s">
        <v>19</v>
      </c>
      <c r="F1147" s="3">
        <f>+VLOOKUP(E1147,Table1[#All],4,FALSE)</f>
        <v>0.16</v>
      </c>
      <c r="G1147" s="3">
        <f>+VLOOKUP(E1147,Tableau2[#All],4,FALSE)</f>
        <v>6.7400000000000002E-2</v>
      </c>
      <c r="H1147" s="4">
        <f>VLOOKUP(E1147,Table1[[#All],[Type TRANSPORT]:[% répartition segment 1]],2,FALSE)</f>
        <v>0.3</v>
      </c>
      <c r="I1147" s="4">
        <f>VLOOKUP(E1147,Tableau2[[#All],[Type TRANSPORT]:[% répartition segment 2]],2,FALSE)</f>
        <v>0.7</v>
      </c>
      <c r="J1147" s="20">
        <f>Indicateur[[#This Row],[% rep S1]]*Indicateur[[#This Row],[Taux segement 1]]*Indicateur[[#This Row],[Poids T]]*Indicateur[[#This Row],[Distance en KM]]</f>
        <v>1.9215215999999999</v>
      </c>
      <c r="K1147" s="20">
        <f>+Indicateur[[#This Row],[% rep S2]]*Indicateur[[#This Row],[Taux Segement 2]]*Indicateur[[#This Row],[Poids T]]*Indicateur[[#This Row],[Distance en KM]]</f>
        <v>1.888695606</v>
      </c>
      <c r="L1147" s="20">
        <f>+Indicateur[[#This Row],[Bilan CO2 S2]]+Indicateur[[#This Row],[Bilan CO2 S1]]</f>
        <v>3.8102172059999999</v>
      </c>
      <c r="M1147" s="21">
        <v>158</v>
      </c>
      <c r="N1147" s="5" t="s">
        <v>110</v>
      </c>
      <c r="O1147" s="2" t="s">
        <v>111</v>
      </c>
      <c r="P1147" s="2" t="s">
        <v>112</v>
      </c>
      <c r="Q1147" s="2" t="s">
        <v>10</v>
      </c>
      <c r="R1147" s="2" t="s">
        <v>11</v>
      </c>
      <c r="S1147" s="2">
        <v>12</v>
      </c>
      <c r="T1147" s="2" t="s">
        <v>12</v>
      </c>
      <c r="U1147" s="6">
        <v>266.87799999999999</v>
      </c>
      <c r="V1147" s="30">
        <f>(VLOOKUP(E1147,Table1[#All],4,FALSE)*VLOOKUP(E1147,Table1[[#All],[Type TRANSPORT]:[% répartition segment 1]],2,FALSE)+VLOOKUP(E1147,Tableau2[#All],4,FALSE)*VLOOKUP(E1147,Tableau2[[#All],[Type TRANSPORT]:[% répartition segment 2]],2,FALSE))*U1147*C1147/1000</f>
        <v>3.8102172059999999</v>
      </c>
    </row>
    <row r="1148" spans="1:22" x14ac:dyDescent="0.3">
      <c r="A1148" s="2">
        <v>1519683</v>
      </c>
      <c r="B1148" s="12">
        <f>+VLOOKUP(Indicateur[[#This Row],[Numero OT]],[1]Raw_data!$D:$E,2,FALSE)</f>
        <v>44729</v>
      </c>
      <c r="C1148" s="2">
        <v>400</v>
      </c>
      <c r="D1148" s="2">
        <f t="shared" si="17"/>
        <v>0.4</v>
      </c>
      <c r="E1148" s="2" t="s">
        <v>19</v>
      </c>
      <c r="F1148" s="3">
        <f>+VLOOKUP(E1148,Table1[#All],4,FALSE)</f>
        <v>0.16</v>
      </c>
      <c r="G1148" s="3">
        <f>+VLOOKUP(E1148,Tableau2[#All],4,FALSE)</f>
        <v>6.7400000000000002E-2</v>
      </c>
      <c r="H1148" s="4">
        <f>VLOOKUP(E1148,Table1[[#All],[Type TRANSPORT]:[% répartition segment 1]],2,FALSE)</f>
        <v>0.3</v>
      </c>
      <c r="I1148" s="4">
        <f>VLOOKUP(E1148,Tableau2[[#All],[Type TRANSPORT]:[% répartition segment 2]],2,FALSE)</f>
        <v>0.7</v>
      </c>
      <c r="J1148" s="20">
        <f>Indicateur[[#This Row],[% rep S1]]*Indicateur[[#This Row],[Taux segement 1]]*Indicateur[[#This Row],[Poids T]]*Indicateur[[#This Row],[Distance en KM]]</f>
        <v>5.347142400000001</v>
      </c>
      <c r="K1148" s="20">
        <f>+Indicateur[[#This Row],[% rep S2]]*Indicateur[[#This Row],[Taux Segement 2]]*Indicateur[[#This Row],[Poids T]]*Indicateur[[#This Row],[Distance en KM]]</f>
        <v>5.2557953839999998</v>
      </c>
      <c r="L1148" s="20">
        <f>+Indicateur[[#This Row],[Bilan CO2 S2]]+Indicateur[[#This Row],[Bilan CO2 S1]]</f>
        <v>10.602937784000002</v>
      </c>
      <c r="M1148" s="21">
        <v>200</v>
      </c>
      <c r="N1148" s="5" t="s">
        <v>168</v>
      </c>
      <c r="O1148" s="2" t="s">
        <v>151</v>
      </c>
      <c r="P1148" s="2" t="s">
        <v>169</v>
      </c>
      <c r="Q1148" s="2" t="s">
        <v>10</v>
      </c>
      <c r="R1148" s="2" t="s">
        <v>11</v>
      </c>
      <c r="S1148" s="2">
        <v>12</v>
      </c>
      <c r="T1148" s="2" t="s">
        <v>12</v>
      </c>
      <c r="U1148" s="6">
        <v>278.49700000000001</v>
      </c>
      <c r="V1148" s="30">
        <f>(VLOOKUP(E1148,Table1[#All],4,FALSE)*VLOOKUP(E1148,Table1[[#All],[Type TRANSPORT]:[% répartition segment 1]],2,FALSE)+VLOOKUP(E1148,Tableau2[#All],4,FALSE)*VLOOKUP(E1148,Tableau2[[#All],[Type TRANSPORT]:[% répartition segment 2]],2,FALSE))*U1148*C1148/1000</f>
        <v>10.602937784000002</v>
      </c>
    </row>
    <row r="1149" spans="1:22" x14ac:dyDescent="0.3">
      <c r="A1149" s="2">
        <v>1518880</v>
      </c>
      <c r="B1149" s="12">
        <f>+VLOOKUP(Indicateur[[#This Row],[Numero OT]],[1]Raw_data!$D:$E,2,FALSE)</f>
        <v>44729</v>
      </c>
      <c r="C1149" s="2">
        <v>300</v>
      </c>
      <c r="D1149" s="2">
        <f t="shared" si="17"/>
        <v>0.3</v>
      </c>
      <c r="E1149" s="2" t="s">
        <v>6</v>
      </c>
      <c r="F1149" s="3">
        <f>+VLOOKUP(E1149,Table1[#All],4,FALSE)</f>
        <v>0.16</v>
      </c>
      <c r="G1149" s="3">
        <f>+VLOOKUP(E1149,Tableau2[#All],4,FALSE)</f>
        <v>6.7400000000000002E-2</v>
      </c>
      <c r="H1149" s="4">
        <f>VLOOKUP(E1149,Table1[[#All],[Type TRANSPORT]:[% répartition segment 1]],2,FALSE)</f>
        <v>0.3</v>
      </c>
      <c r="I1149" s="4">
        <f>VLOOKUP(E1149,Tableau2[[#All],[Type TRANSPORT]:[% répartition segment 2]],2,FALSE)</f>
        <v>0.7</v>
      </c>
      <c r="J1149" s="20">
        <f>Indicateur[[#This Row],[% rep S1]]*Indicateur[[#This Row],[Taux segement 1]]*Indicateur[[#This Row],[Poids T]]*Indicateur[[#This Row],[Distance en KM]]</f>
        <v>2.4943679999999997</v>
      </c>
      <c r="K1149" s="20">
        <f>+Indicateur[[#This Row],[% rep S2]]*Indicateur[[#This Row],[Taux Segement 2]]*Indicateur[[#This Row],[Poids T]]*Indicateur[[#This Row],[Distance en KM]]</f>
        <v>2.4517558799999999</v>
      </c>
      <c r="L1149" s="20">
        <f>+Indicateur[[#This Row],[Bilan CO2 S2]]+Indicateur[[#This Row],[Bilan CO2 S1]]</f>
        <v>4.94612388</v>
      </c>
      <c r="M1149" s="21">
        <v>200</v>
      </c>
      <c r="N1149" s="5" t="s">
        <v>182</v>
      </c>
      <c r="O1149" s="2" t="s">
        <v>183</v>
      </c>
      <c r="P1149" s="2" t="s">
        <v>184</v>
      </c>
      <c r="Q1149" s="2" t="s">
        <v>10</v>
      </c>
      <c r="R1149" s="2" t="s">
        <v>11</v>
      </c>
      <c r="S1149" s="2">
        <v>12</v>
      </c>
      <c r="T1149" s="2" t="s">
        <v>12</v>
      </c>
      <c r="U1149" s="6">
        <v>173.22</v>
      </c>
      <c r="V1149" s="30">
        <f>(VLOOKUP(E1149,Table1[#All],4,FALSE)*VLOOKUP(E1149,Table1[[#All],[Type TRANSPORT]:[% répartition segment 1]],2,FALSE)+VLOOKUP(E1149,Tableau2[#All],4,FALSE)*VLOOKUP(E1149,Tableau2[[#All],[Type TRANSPORT]:[% répartition segment 2]],2,FALSE))*U1149*C1149/1000</f>
        <v>4.94612388</v>
      </c>
    </row>
    <row r="1150" spans="1:22" x14ac:dyDescent="0.3">
      <c r="A1150" s="2">
        <v>1519687</v>
      </c>
      <c r="B1150" s="12">
        <f>+VLOOKUP(Indicateur[[#This Row],[Numero OT]],[1]Raw_data!$D:$E,2,FALSE)</f>
        <v>44729</v>
      </c>
      <c r="C1150" s="2">
        <v>300</v>
      </c>
      <c r="D1150" s="2">
        <f t="shared" si="17"/>
        <v>0.3</v>
      </c>
      <c r="E1150" s="2" t="s">
        <v>6</v>
      </c>
      <c r="F1150" s="3">
        <f>+VLOOKUP(E1150,Table1[#All],4,FALSE)</f>
        <v>0.16</v>
      </c>
      <c r="G1150" s="3">
        <f>+VLOOKUP(E1150,Tableau2[#All],4,FALSE)</f>
        <v>6.7400000000000002E-2</v>
      </c>
      <c r="H1150" s="4">
        <f>VLOOKUP(E1150,Table1[[#All],[Type TRANSPORT]:[% répartition segment 1]],2,FALSE)</f>
        <v>0.3</v>
      </c>
      <c r="I1150" s="4">
        <f>VLOOKUP(E1150,Tableau2[[#All],[Type TRANSPORT]:[% répartition segment 2]],2,FALSE)</f>
        <v>0.7</v>
      </c>
      <c r="J1150" s="20">
        <f>Indicateur[[#This Row],[% rep S1]]*Indicateur[[#This Row],[Taux segement 1]]*Indicateur[[#This Row],[Poids T]]*Indicateur[[#This Row],[Distance en KM]]</f>
        <v>3.7158191999999999</v>
      </c>
      <c r="K1150" s="20">
        <f>+Indicateur[[#This Row],[% rep S2]]*Indicateur[[#This Row],[Taux Segement 2]]*Indicateur[[#This Row],[Poids T]]*Indicateur[[#This Row],[Distance en KM]]</f>
        <v>3.6523406220000001</v>
      </c>
      <c r="L1150" s="20">
        <f>+Indicateur[[#This Row],[Bilan CO2 S2]]+Indicateur[[#This Row],[Bilan CO2 S1]]</f>
        <v>7.368159822</v>
      </c>
      <c r="M1150" s="21">
        <v>260</v>
      </c>
      <c r="N1150" s="5" t="s">
        <v>191</v>
      </c>
      <c r="O1150" s="2" t="s">
        <v>192</v>
      </c>
      <c r="P1150" s="2" t="s">
        <v>193</v>
      </c>
      <c r="Q1150" s="2" t="s">
        <v>10</v>
      </c>
      <c r="R1150" s="2" t="s">
        <v>11</v>
      </c>
      <c r="S1150" s="2">
        <v>12</v>
      </c>
      <c r="T1150" s="2" t="s">
        <v>12</v>
      </c>
      <c r="U1150" s="6">
        <v>258.04300000000001</v>
      </c>
      <c r="V1150" s="30">
        <f>(VLOOKUP(E1150,Table1[#All],4,FALSE)*VLOOKUP(E1150,Table1[[#All],[Type TRANSPORT]:[% répartition segment 1]],2,FALSE)+VLOOKUP(E1150,Tableau2[#All],4,FALSE)*VLOOKUP(E1150,Tableau2[[#All],[Type TRANSPORT]:[% répartition segment 2]],2,FALSE))*U1150*C1150/1000</f>
        <v>7.368159822</v>
      </c>
    </row>
    <row r="1151" spans="1:22" x14ac:dyDescent="0.3">
      <c r="A1151" s="2">
        <v>1518611</v>
      </c>
      <c r="B1151" s="12">
        <f>+VLOOKUP(Indicateur[[#This Row],[Numero OT]],[1]Raw_data!$D:$E,2,FALSE)</f>
        <v>44729</v>
      </c>
      <c r="C1151" s="2">
        <v>150</v>
      </c>
      <c r="D1151" s="2">
        <f t="shared" si="17"/>
        <v>0.15</v>
      </c>
      <c r="E1151" s="2" t="s">
        <v>19</v>
      </c>
      <c r="F1151" s="3">
        <f>+VLOOKUP(E1151,Table1[#All],4,FALSE)</f>
        <v>0.16</v>
      </c>
      <c r="G1151" s="3">
        <f>+VLOOKUP(E1151,Tableau2[#All],4,FALSE)</f>
        <v>6.7400000000000002E-2</v>
      </c>
      <c r="H1151" s="4">
        <f>VLOOKUP(E1151,Table1[[#All],[Type TRANSPORT]:[% répartition segment 1]],2,FALSE)</f>
        <v>0.3</v>
      </c>
      <c r="I1151" s="4">
        <f>VLOOKUP(E1151,Tableau2[[#All],[Type TRANSPORT]:[% répartition segment 2]],2,FALSE)</f>
        <v>0.7</v>
      </c>
      <c r="J1151" s="20">
        <f>Indicateur[[#This Row],[% rep S1]]*Indicateur[[#This Row],[Taux segement 1]]*Indicateur[[#This Row],[Poids T]]*Indicateur[[#This Row],[Distance en KM]]</f>
        <v>2.8012535999999999</v>
      </c>
      <c r="K1151" s="20">
        <f>+Indicateur[[#This Row],[% rep S2]]*Indicateur[[#This Row],[Taux Segement 2]]*Indicateur[[#This Row],[Poids T]]*Indicateur[[#This Row],[Distance en KM]]</f>
        <v>2.753398851</v>
      </c>
      <c r="L1151" s="20">
        <f>+Indicateur[[#This Row],[Bilan CO2 S2]]+Indicateur[[#This Row],[Bilan CO2 S1]]</f>
        <v>5.5546524509999999</v>
      </c>
      <c r="M1151" s="21">
        <v>125</v>
      </c>
      <c r="N1151" s="5" t="s">
        <v>202</v>
      </c>
      <c r="O1151" s="2" t="s">
        <v>203</v>
      </c>
      <c r="P1151" s="2" t="s">
        <v>204</v>
      </c>
      <c r="Q1151" s="2" t="s">
        <v>10</v>
      </c>
      <c r="R1151" s="2" t="s">
        <v>11</v>
      </c>
      <c r="S1151" s="2">
        <v>12</v>
      </c>
      <c r="T1151" s="2" t="s">
        <v>12</v>
      </c>
      <c r="U1151" s="6">
        <v>389.06299999999999</v>
      </c>
      <c r="V1151" s="30">
        <f>(VLOOKUP(E1151,Table1[#All],4,FALSE)*VLOOKUP(E1151,Table1[[#All],[Type TRANSPORT]:[% répartition segment 1]],2,FALSE)+VLOOKUP(E1151,Tableau2[#All],4,FALSE)*VLOOKUP(E1151,Tableau2[[#All],[Type TRANSPORT]:[% répartition segment 2]],2,FALSE))*U1151*C1151/1000</f>
        <v>5.5546524509999999</v>
      </c>
    </row>
    <row r="1152" spans="1:22" x14ac:dyDescent="0.3">
      <c r="A1152" s="2">
        <v>1520228</v>
      </c>
      <c r="B1152" s="12">
        <f>+VLOOKUP(Indicateur[[#This Row],[Numero OT]],[1]Raw_data!$D:$E,2,FALSE)</f>
        <v>44729</v>
      </c>
      <c r="C1152" s="2">
        <v>31</v>
      </c>
      <c r="D1152" s="2">
        <f t="shared" si="17"/>
        <v>3.1E-2</v>
      </c>
      <c r="E1152" s="2" t="s">
        <v>6</v>
      </c>
      <c r="F1152" s="3">
        <f>+VLOOKUP(E1152,Table1[#All],4,FALSE)</f>
        <v>0.16</v>
      </c>
      <c r="G1152" s="3">
        <f>+VLOOKUP(E1152,Tableau2[#All],4,FALSE)</f>
        <v>6.7400000000000002E-2</v>
      </c>
      <c r="H1152" s="4">
        <f>VLOOKUP(E1152,Table1[[#All],[Type TRANSPORT]:[% répartition segment 1]],2,FALSE)</f>
        <v>0.3</v>
      </c>
      <c r="I1152" s="4">
        <f>VLOOKUP(E1152,Tableau2[[#All],[Type TRANSPORT]:[% répartition segment 2]],2,FALSE)</f>
        <v>0.7</v>
      </c>
      <c r="J1152" s="20">
        <f>Indicateur[[#This Row],[% rep S1]]*Indicateur[[#This Row],[Taux segement 1]]*Indicateur[[#This Row],[Poids T]]*Indicateur[[#This Row],[Distance en KM]]</f>
        <v>1.1588841599999999</v>
      </c>
      <c r="K1152" s="20">
        <f>+Indicateur[[#This Row],[% rep S2]]*Indicateur[[#This Row],[Taux Segement 2]]*Indicateur[[#This Row],[Poids T]]*Indicateur[[#This Row],[Distance en KM]]</f>
        <v>1.1390865556000001</v>
      </c>
      <c r="L1152" s="20">
        <f>+Indicateur[[#This Row],[Bilan CO2 S2]]+Indicateur[[#This Row],[Bilan CO2 S1]]</f>
        <v>2.2979707156</v>
      </c>
      <c r="M1152" s="21">
        <v>200</v>
      </c>
      <c r="N1152" s="5" t="s">
        <v>214</v>
      </c>
      <c r="O1152" s="2" t="s">
        <v>11</v>
      </c>
      <c r="P1152" s="2" t="s">
        <v>215</v>
      </c>
      <c r="Q1152" s="2" t="s">
        <v>375</v>
      </c>
      <c r="R1152" s="2" t="s">
        <v>195</v>
      </c>
      <c r="S1152" s="2">
        <v>14</v>
      </c>
      <c r="T1152" s="2" t="s">
        <v>376</v>
      </c>
      <c r="U1152" s="6">
        <v>778.82</v>
      </c>
      <c r="V1152" s="30">
        <f>(VLOOKUP(E1152,Table1[#All],4,FALSE)*VLOOKUP(E1152,Table1[[#All],[Type TRANSPORT]:[% répartition segment 1]],2,FALSE)+VLOOKUP(E1152,Tableau2[#All],4,FALSE)*VLOOKUP(E1152,Tableau2[[#All],[Type TRANSPORT]:[% répartition segment 2]],2,FALSE))*U1152*C1152/1000</f>
        <v>2.2979707156</v>
      </c>
    </row>
    <row r="1153" spans="1:22" x14ac:dyDescent="0.3">
      <c r="A1153" s="2">
        <v>1520315</v>
      </c>
      <c r="B1153" s="12">
        <f>+VLOOKUP(Indicateur[[#This Row],[Numero OT]],[1]Raw_data!$D:$E,2,FALSE)</f>
        <v>44732</v>
      </c>
      <c r="C1153" s="2">
        <v>450</v>
      </c>
      <c r="D1153" s="2">
        <f t="shared" si="17"/>
        <v>0.45</v>
      </c>
      <c r="E1153" s="2" t="s">
        <v>6</v>
      </c>
      <c r="F1153" s="3">
        <f>+VLOOKUP(E1153,Table1[#All],4,FALSE)</f>
        <v>0.16</v>
      </c>
      <c r="G1153" s="3">
        <f>+VLOOKUP(E1153,Tableau2[#All],4,FALSE)</f>
        <v>6.7400000000000002E-2</v>
      </c>
      <c r="H1153" s="4">
        <f>VLOOKUP(E1153,Table1[[#All],[Type TRANSPORT]:[% répartition segment 1]],2,FALSE)</f>
        <v>0.3</v>
      </c>
      <c r="I1153" s="4">
        <f>VLOOKUP(E1153,Tableau2[[#All],[Type TRANSPORT]:[% répartition segment 2]],2,FALSE)</f>
        <v>0.7</v>
      </c>
      <c r="J1153" s="20">
        <f>Indicateur[[#This Row],[% rep S1]]*Indicateur[[#This Row],[Taux segement 1]]*Indicateur[[#This Row],[Poids T]]*Indicateur[[#This Row],[Distance en KM]]</f>
        <v>8.2206576000000009</v>
      </c>
      <c r="K1153" s="20">
        <f>+Indicateur[[#This Row],[% rep S2]]*Indicateur[[#This Row],[Taux Segement 2]]*Indicateur[[#This Row],[Poids T]]*Indicateur[[#This Row],[Distance en KM]]</f>
        <v>8.080221366</v>
      </c>
      <c r="L1153" s="20">
        <f>+Indicateur[[#This Row],[Bilan CO2 S2]]+Indicateur[[#This Row],[Bilan CO2 S1]]</f>
        <v>16.300878965999999</v>
      </c>
      <c r="M1153" s="21">
        <v>300</v>
      </c>
      <c r="N1153" s="5" t="s">
        <v>60</v>
      </c>
      <c r="O1153" s="2" t="s">
        <v>61</v>
      </c>
      <c r="P1153" s="2" t="s">
        <v>62</v>
      </c>
      <c r="Q1153" s="2" t="s">
        <v>10</v>
      </c>
      <c r="R1153" s="2" t="s">
        <v>11</v>
      </c>
      <c r="S1153" s="2">
        <v>12</v>
      </c>
      <c r="T1153" s="2" t="s">
        <v>12</v>
      </c>
      <c r="U1153" s="6">
        <v>380.58600000000001</v>
      </c>
      <c r="V1153" s="30">
        <f>(VLOOKUP(E1153,Table1[#All],4,FALSE)*VLOOKUP(E1153,Table1[[#All],[Type TRANSPORT]:[% répartition segment 1]],2,FALSE)+VLOOKUP(E1153,Tableau2[#All],4,FALSE)*VLOOKUP(E1153,Tableau2[[#All],[Type TRANSPORT]:[% répartition segment 2]],2,FALSE))*U1153*C1153/1000</f>
        <v>16.300878965999999</v>
      </c>
    </row>
    <row r="1154" spans="1:22" x14ac:dyDescent="0.3">
      <c r="A1154" s="2">
        <v>1520078</v>
      </c>
      <c r="B1154" s="12">
        <f>+VLOOKUP(Indicateur[[#This Row],[Numero OT]],[1]Raw_data!$D:$E,2,FALSE)</f>
        <v>44732</v>
      </c>
      <c r="C1154" s="2">
        <v>450</v>
      </c>
      <c r="D1154" s="2">
        <f t="shared" ref="D1154:D1217" si="18">+C1154/1000</f>
        <v>0.45</v>
      </c>
      <c r="E1154" s="2" t="s">
        <v>19</v>
      </c>
      <c r="F1154" s="3">
        <f>+VLOOKUP(E1154,Table1[#All],4,FALSE)</f>
        <v>0.16</v>
      </c>
      <c r="G1154" s="3">
        <f>+VLOOKUP(E1154,Tableau2[#All],4,FALSE)</f>
        <v>6.7400000000000002E-2</v>
      </c>
      <c r="H1154" s="4">
        <f>VLOOKUP(E1154,Table1[[#All],[Type TRANSPORT]:[% répartition segment 1]],2,FALSE)</f>
        <v>0.3</v>
      </c>
      <c r="I1154" s="4">
        <f>VLOOKUP(E1154,Tableau2[[#All],[Type TRANSPORT]:[% répartition segment 2]],2,FALSE)</f>
        <v>0.7</v>
      </c>
      <c r="J1154" s="20">
        <f>Indicateur[[#This Row],[% rep S1]]*Indicateur[[#This Row],[Taux segement 1]]*Indicateur[[#This Row],[Poids T]]*Indicateur[[#This Row],[Distance en KM]]</f>
        <v>16.570375200000001</v>
      </c>
      <c r="K1154" s="20">
        <f>+Indicateur[[#This Row],[% rep S2]]*Indicateur[[#This Row],[Taux Segement 2]]*Indicateur[[#This Row],[Poids T]]*Indicateur[[#This Row],[Distance en KM]]</f>
        <v>16.287297957</v>
      </c>
      <c r="L1154" s="20">
        <f>+Indicateur[[#This Row],[Bilan CO2 S2]]+Indicateur[[#This Row],[Bilan CO2 S1]]</f>
        <v>32.857673157000001</v>
      </c>
      <c r="M1154" s="21">
        <v>400</v>
      </c>
      <c r="N1154" s="5" t="s">
        <v>170</v>
      </c>
      <c r="O1154" s="2" t="s">
        <v>160</v>
      </c>
      <c r="P1154" s="2" t="s">
        <v>171</v>
      </c>
      <c r="Q1154" s="2" t="s">
        <v>10</v>
      </c>
      <c r="R1154" s="2" t="s">
        <v>11</v>
      </c>
      <c r="S1154" s="2">
        <v>12</v>
      </c>
      <c r="T1154" s="2" t="s">
        <v>12</v>
      </c>
      <c r="U1154" s="6">
        <v>767.14700000000005</v>
      </c>
      <c r="V1154" s="30">
        <f>(VLOOKUP(E1154,Table1[#All],4,FALSE)*VLOOKUP(E1154,Table1[[#All],[Type TRANSPORT]:[% répartition segment 1]],2,FALSE)+VLOOKUP(E1154,Tableau2[#All],4,FALSE)*VLOOKUP(E1154,Tableau2[[#All],[Type TRANSPORT]:[% répartition segment 2]],2,FALSE))*U1154*C1154/1000</f>
        <v>32.857673157000008</v>
      </c>
    </row>
    <row r="1155" spans="1:22" x14ac:dyDescent="0.3">
      <c r="A1155" s="2">
        <v>1520882</v>
      </c>
      <c r="B1155" s="12">
        <f>+VLOOKUP(Indicateur[[#This Row],[Numero OT]],[1]Raw_data!$D:$E,2,FALSE)</f>
        <v>44732</v>
      </c>
      <c r="C1155" s="2">
        <v>121</v>
      </c>
      <c r="D1155" s="2">
        <f t="shared" si="18"/>
        <v>0.121</v>
      </c>
      <c r="E1155" s="2" t="s">
        <v>6</v>
      </c>
      <c r="F1155" s="3">
        <f>+VLOOKUP(E1155,Table1[#All],4,FALSE)</f>
        <v>0.16</v>
      </c>
      <c r="G1155" s="3">
        <f>+VLOOKUP(E1155,Tableau2[#All],4,FALSE)</f>
        <v>6.7400000000000002E-2</v>
      </c>
      <c r="H1155" s="4">
        <f>VLOOKUP(E1155,Table1[[#All],[Type TRANSPORT]:[% répartition segment 1]],2,FALSE)</f>
        <v>0.3</v>
      </c>
      <c r="I1155" s="4">
        <f>VLOOKUP(E1155,Tableau2[[#All],[Type TRANSPORT]:[% répartition segment 2]],2,FALSE)</f>
        <v>0.7</v>
      </c>
      <c r="J1155" s="20">
        <f>Indicateur[[#This Row],[% rep S1]]*Indicateur[[#This Row],[Taux segement 1]]*Indicateur[[#This Row],[Poids T]]*Indicateur[[#This Row],[Distance en KM]]</f>
        <v>1.545892128</v>
      </c>
      <c r="K1155" s="20">
        <f>+Indicateur[[#This Row],[% rep S2]]*Indicateur[[#This Row],[Taux Segement 2]]*Indicateur[[#This Row],[Poids T]]*Indicateur[[#This Row],[Distance en KM]]</f>
        <v>1.51948313748</v>
      </c>
      <c r="L1155" s="20">
        <f>+Indicateur[[#This Row],[Bilan CO2 S2]]+Indicateur[[#This Row],[Bilan CO2 S1]]</f>
        <v>3.0653752654800002</v>
      </c>
      <c r="M1155" s="21">
        <v>100</v>
      </c>
      <c r="N1155" s="5" t="s">
        <v>214</v>
      </c>
      <c r="O1155" s="2" t="s">
        <v>11</v>
      </c>
      <c r="P1155" s="2" t="s">
        <v>215</v>
      </c>
      <c r="Q1155" s="2" t="s">
        <v>26</v>
      </c>
      <c r="R1155" s="2" t="s">
        <v>27</v>
      </c>
      <c r="S1155" s="2">
        <v>12</v>
      </c>
      <c r="T1155" s="2" t="s">
        <v>28</v>
      </c>
      <c r="U1155" s="6">
        <v>266.166</v>
      </c>
      <c r="V1155" s="30">
        <f>(VLOOKUP(E1155,Table1[#All],4,FALSE)*VLOOKUP(E1155,Table1[[#All],[Type TRANSPORT]:[% répartition segment 1]],2,FALSE)+VLOOKUP(E1155,Tableau2[#All],4,FALSE)*VLOOKUP(E1155,Tableau2[[#All],[Type TRANSPORT]:[% répartition segment 2]],2,FALSE))*U1155*C1155/1000</f>
        <v>3.0653752654799997</v>
      </c>
    </row>
    <row r="1156" spans="1:22" x14ac:dyDescent="0.3">
      <c r="A1156" s="2">
        <v>1520883</v>
      </c>
      <c r="B1156" s="12">
        <f>+VLOOKUP(Indicateur[[#This Row],[Numero OT]],[1]Raw_data!$D:$E,2,FALSE)</f>
        <v>44732</v>
      </c>
      <c r="C1156" s="2">
        <v>278</v>
      </c>
      <c r="D1156" s="2">
        <f t="shared" si="18"/>
        <v>0.27800000000000002</v>
      </c>
      <c r="E1156" s="2" t="s">
        <v>6</v>
      </c>
      <c r="F1156" s="3">
        <f>+VLOOKUP(E1156,Table1[#All],4,FALSE)</f>
        <v>0.16</v>
      </c>
      <c r="G1156" s="3">
        <f>+VLOOKUP(E1156,Tableau2[#All],4,FALSE)</f>
        <v>6.7400000000000002E-2</v>
      </c>
      <c r="H1156" s="4">
        <f>VLOOKUP(E1156,Table1[[#All],[Type TRANSPORT]:[% répartition segment 1]],2,FALSE)</f>
        <v>0.3</v>
      </c>
      <c r="I1156" s="4">
        <f>VLOOKUP(E1156,Tableau2[[#All],[Type TRANSPORT]:[% répartition segment 2]],2,FALSE)</f>
        <v>0.7</v>
      </c>
      <c r="J1156" s="20">
        <f>Indicateur[[#This Row],[% rep S1]]*Indicateur[[#This Row],[Taux segement 1]]*Indicateur[[#This Row],[Poids T]]*Indicateur[[#This Row],[Distance en KM]]</f>
        <v>5.2046403840000011</v>
      </c>
      <c r="K1156" s="20">
        <f>+Indicateur[[#This Row],[% rep S2]]*Indicateur[[#This Row],[Taux Segement 2]]*Indicateur[[#This Row],[Poids T]]*Indicateur[[#This Row],[Distance en KM]]</f>
        <v>5.1157277774400001</v>
      </c>
      <c r="L1156" s="20">
        <f>+Indicateur[[#This Row],[Bilan CO2 S2]]+Indicateur[[#This Row],[Bilan CO2 S1]]</f>
        <v>10.320368161440001</v>
      </c>
      <c r="M1156" s="21">
        <v>210</v>
      </c>
      <c r="N1156" s="5" t="s">
        <v>214</v>
      </c>
      <c r="O1156" s="2" t="s">
        <v>11</v>
      </c>
      <c r="P1156" s="2" t="s">
        <v>215</v>
      </c>
      <c r="Q1156" s="2" t="s">
        <v>362</v>
      </c>
      <c r="R1156" s="2" t="s">
        <v>203</v>
      </c>
      <c r="S1156" s="2">
        <v>12</v>
      </c>
      <c r="T1156" s="2" t="s">
        <v>363</v>
      </c>
      <c r="U1156" s="6">
        <v>390.036</v>
      </c>
      <c r="V1156" s="30">
        <f>(VLOOKUP(E1156,Table1[#All],4,FALSE)*VLOOKUP(E1156,Table1[[#All],[Type TRANSPORT]:[% répartition segment 1]],2,FALSE)+VLOOKUP(E1156,Tableau2[#All],4,FALSE)*VLOOKUP(E1156,Tableau2[[#All],[Type TRANSPORT]:[% répartition segment 2]],2,FALSE))*U1156*C1156/1000</f>
        <v>10.320368161439999</v>
      </c>
    </row>
    <row r="1157" spans="1:22" x14ac:dyDescent="0.3">
      <c r="A1157" s="2">
        <v>1521189</v>
      </c>
      <c r="B1157" s="12">
        <f>+VLOOKUP(Indicateur[[#This Row],[Numero OT]],[1]Raw_data!$D:$E,2,FALSE)</f>
        <v>44733</v>
      </c>
      <c r="C1157" s="2">
        <v>450</v>
      </c>
      <c r="D1157" s="2">
        <f t="shared" si="18"/>
        <v>0.45</v>
      </c>
      <c r="E1157" s="2" t="s">
        <v>6</v>
      </c>
      <c r="F1157" s="3">
        <f>+VLOOKUP(E1157,Table1[#All],4,FALSE)</f>
        <v>0.16</v>
      </c>
      <c r="G1157" s="3">
        <f>+VLOOKUP(E1157,Tableau2[#All],4,FALSE)</f>
        <v>6.7400000000000002E-2</v>
      </c>
      <c r="H1157" s="4">
        <f>VLOOKUP(E1157,Table1[[#All],[Type TRANSPORT]:[% répartition segment 1]],2,FALSE)</f>
        <v>0.3</v>
      </c>
      <c r="I1157" s="4">
        <f>VLOOKUP(E1157,Tableau2[[#All],[Type TRANSPORT]:[% répartition segment 2]],2,FALSE)</f>
        <v>0.7</v>
      </c>
      <c r="J1157" s="20">
        <f>Indicateur[[#This Row],[% rep S1]]*Indicateur[[#This Row],[Taux segement 1]]*Indicateur[[#This Row],[Poids T]]*Indicateur[[#This Row],[Distance en KM]]</f>
        <v>15.9861168</v>
      </c>
      <c r="K1157" s="20">
        <f>+Indicateur[[#This Row],[% rep S2]]*Indicateur[[#This Row],[Taux Segement 2]]*Indicateur[[#This Row],[Poids T]]*Indicateur[[#This Row],[Distance en KM]]</f>
        <v>15.713020638</v>
      </c>
      <c r="L1157" s="20">
        <f>+Indicateur[[#This Row],[Bilan CO2 S2]]+Indicateur[[#This Row],[Bilan CO2 S1]]</f>
        <v>31.699137438000001</v>
      </c>
      <c r="M1157" s="21">
        <v>280</v>
      </c>
      <c r="N1157" s="5" t="s">
        <v>7</v>
      </c>
      <c r="O1157" s="2" t="s">
        <v>8</v>
      </c>
      <c r="P1157" s="2" t="s">
        <v>9</v>
      </c>
      <c r="Q1157" s="2" t="s">
        <v>10</v>
      </c>
      <c r="R1157" s="2" t="s">
        <v>11</v>
      </c>
      <c r="S1157" s="2">
        <v>12</v>
      </c>
      <c r="T1157" s="2" t="s">
        <v>12</v>
      </c>
      <c r="U1157" s="6">
        <v>740.09799999999996</v>
      </c>
      <c r="V1157" s="30">
        <f>(VLOOKUP(E1157,Table1[#All],4,FALSE)*VLOOKUP(E1157,Table1[[#All],[Type TRANSPORT]:[% répartition segment 1]],2,FALSE)+VLOOKUP(E1157,Tableau2[#All],4,FALSE)*VLOOKUP(E1157,Tableau2[[#All],[Type TRANSPORT]:[% répartition segment 2]],2,FALSE))*U1157*C1157/1000</f>
        <v>31.699137437999998</v>
      </c>
    </row>
    <row r="1158" spans="1:22" x14ac:dyDescent="0.3">
      <c r="A1158" s="2">
        <v>1521567</v>
      </c>
      <c r="B1158" s="12">
        <f>+VLOOKUP(Indicateur[[#This Row],[Numero OT]],[1]Raw_data!$D:$E,2,FALSE)</f>
        <v>44734</v>
      </c>
      <c r="C1158" s="2">
        <v>150</v>
      </c>
      <c r="D1158" s="2">
        <f t="shared" si="18"/>
        <v>0.15</v>
      </c>
      <c r="E1158" s="2" t="s">
        <v>19</v>
      </c>
      <c r="F1158" s="3">
        <f>+VLOOKUP(E1158,Table1[#All],4,FALSE)</f>
        <v>0.16</v>
      </c>
      <c r="G1158" s="3">
        <f>+VLOOKUP(E1158,Tableau2[#All],4,FALSE)</f>
        <v>6.7400000000000002E-2</v>
      </c>
      <c r="H1158" s="4">
        <f>VLOOKUP(E1158,Table1[[#All],[Type TRANSPORT]:[% répartition segment 1]],2,FALSE)</f>
        <v>0.3</v>
      </c>
      <c r="I1158" s="4">
        <f>VLOOKUP(E1158,Tableau2[[#All],[Type TRANSPORT]:[% répartition segment 2]],2,FALSE)</f>
        <v>0.7</v>
      </c>
      <c r="J1158" s="20">
        <f>Indicateur[[#This Row],[% rep S1]]*Indicateur[[#This Row],[Taux segement 1]]*Indicateur[[#This Row],[Poids T]]*Indicateur[[#This Row],[Distance en KM]]</f>
        <v>2.0026439999999996</v>
      </c>
      <c r="K1158" s="20">
        <f>+Indicateur[[#This Row],[% rep S2]]*Indicateur[[#This Row],[Taux Segement 2]]*Indicateur[[#This Row],[Poids T]]*Indicateur[[#This Row],[Distance en KM]]</f>
        <v>1.9684321649999998</v>
      </c>
      <c r="L1158" s="20">
        <f>+Indicateur[[#This Row],[Bilan CO2 S2]]+Indicateur[[#This Row],[Bilan CO2 S1]]</f>
        <v>3.9710761649999995</v>
      </c>
      <c r="M1158" s="21">
        <v>158</v>
      </c>
      <c r="N1158" s="5" t="s">
        <v>23</v>
      </c>
      <c r="O1158" s="2" t="s">
        <v>24</v>
      </c>
      <c r="P1158" s="2" t="s">
        <v>25</v>
      </c>
      <c r="Q1158" s="2" t="s">
        <v>10</v>
      </c>
      <c r="R1158" s="2" t="s">
        <v>11</v>
      </c>
      <c r="S1158" s="2">
        <v>12</v>
      </c>
      <c r="T1158" s="2" t="s">
        <v>12</v>
      </c>
      <c r="U1158" s="6">
        <v>278.14499999999998</v>
      </c>
      <c r="V1158" s="30">
        <f>(VLOOKUP(E1158,Table1[#All],4,FALSE)*VLOOKUP(E1158,Table1[[#All],[Type TRANSPORT]:[% répartition segment 1]],2,FALSE)+VLOOKUP(E1158,Tableau2[#All],4,FALSE)*VLOOKUP(E1158,Tableau2[[#All],[Type TRANSPORT]:[% répartition segment 2]],2,FALSE))*U1158*C1158/1000</f>
        <v>3.9710761649999995</v>
      </c>
    </row>
    <row r="1159" spans="1:22" x14ac:dyDescent="0.3">
      <c r="A1159" s="2">
        <v>1522199</v>
      </c>
      <c r="B1159" s="12">
        <f>+VLOOKUP(Indicateur[[#This Row],[Numero OT]],[1]Raw_data!$D:$E,2,FALSE)</f>
        <v>44734</v>
      </c>
      <c r="C1159" s="2">
        <v>450</v>
      </c>
      <c r="D1159" s="2">
        <f t="shared" si="18"/>
        <v>0.45</v>
      </c>
      <c r="E1159" s="2" t="s">
        <v>19</v>
      </c>
      <c r="F1159" s="3">
        <f>+VLOOKUP(E1159,Table1[#All],4,FALSE)</f>
        <v>0.16</v>
      </c>
      <c r="G1159" s="3">
        <f>+VLOOKUP(E1159,Tableau2[#All],4,FALSE)</f>
        <v>6.7400000000000002E-2</v>
      </c>
      <c r="H1159" s="4">
        <f>VLOOKUP(E1159,Table1[[#All],[Type TRANSPORT]:[% répartition segment 1]],2,FALSE)</f>
        <v>0.3</v>
      </c>
      <c r="I1159" s="4">
        <f>VLOOKUP(E1159,Tableau2[[#All],[Type TRANSPORT]:[% répartition segment 2]],2,FALSE)</f>
        <v>0.7</v>
      </c>
      <c r="J1159" s="20">
        <f>Indicateur[[#This Row],[% rep S1]]*Indicateur[[#This Row],[Taux segement 1]]*Indicateur[[#This Row],[Poids T]]*Indicateur[[#This Row],[Distance en KM]]</f>
        <v>16.570375200000001</v>
      </c>
      <c r="K1159" s="20">
        <f>+Indicateur[[#This Row],[% rep S2]]*Indicateur[[#This Row],[Taux Segement 2]]*Indicateur[[#This Row],[Poids T]]*Indicateur[[#This Row],[Distance en KM]]</f>
        <v>16.287297957</v>
      </c>
      <c r="L1159" s="20">
        <f>+Indicateur[[#This Row],[Bilan CO2 S2]]+Indicateur[[#This Row],[Bilan CO2 S1]]</f>
        <v>32.857673157000001</v>
      </c>
      <c r="M1159" s="21">
        <v>400</v>
      </c>
      <c r="N1159" s="5" t="s">
        <v>170</v>
      </c>
      <c r="O1159" s="2" t="s">
        <v>160</v>
      </c>
      <c r="P1159" s="2" t="s">
        <v>171</v>
      </c>
      <c r="Q1159" s="2" t="s">
        <v>10</v>
      </c>
      <c r="R1159" s="2" t="s">
        <v>11</v>
      </c>
      <c r="S1159" s="2">
        <v>12</v>
      </c>
      <c r="T1159" s="2" t="s">
        <v>12</v>
      </c>
      <c r="U1159" s="6">
        <v>767.14700000000005</v>
      </c>
      <c r="V1159" s="30">
        <f>(VLOOKUP(E1159,Table1[#All],4,FALSE)*VLOOKUP(E1159,Table1[[#All],[Type TRANSPORT]:[% répartition segment 1]],2,FALSE)+VLOOKUP(E1159,Tableau2[#All],4,FALSE)*VLOOKUP(E1159,Tableau2[[#All],[Type TRANSPORT]:[% répartition segment 2]],2,FALSE))*U1159*C1159/1000</f>
        <v>32.857673157000008</v>
      </c>
    </row>
    <row r="1160" spans="1:22" x14ac:dyDescent="0.3">
      <c r="A1160" s="2">
        <v>1522324</v>
      </c>
      <c r="B1160" s="12">
        <f>+VLOOKUP(Indicateur[[#This Row],[Numero OT]],[1]Raw_data!$D:$E,2,FALSE)</f>
        <v>44734</v>
      </c>
      <c r="C1160" s="2">
        <v>101</v>
      </c>
      <c r="D1160" s="2">
        <f t="shared" si="18"/>
        <v>0.10100000000000001</v>
      </c>
      <c r="E1160" s="2" t="s">
        <v>6</v>
      </c>
      <c r="F1160" s="3">
        <f>+VLOOKUP(E1160,Table1[#All],4,FALSE)</f>
        <v>0.16</v>
      </c>
      <c r="G1160" s="3">
        <f>+VLOOKUP(E1160,Tableau2[#All],4,FALSE)</f>
        <v>6.7400000000000002E-2</v>
      </c>
      <c r="H1160" s="4">
        <f>VLOOKUP(E1160,Table1[[#All],[Type TRANSPORT]:[% répartition segment 1]],2,FALSE)</f>
        <v>0.3</v>
      </c>
      <c r="I1160" s="4">
        <f>VLOOKUP(E1160,Tableau2[[#All],[Type TRANSPORT]:[% répartition segment 2]],2,FALSE)</f>
        <v>0.7</v>
      </c>
      <c r="J1160" s="20">
        <f>Indicateur[[#This Row],[% rep S1]]*Indicateur[[#This Row],[Taux segement 1]]*Indicateur[[#This Row],[Poids T]]*Indicateur[[#This Row],[Distance en KM]]</f>
        <v>1.2061678560000002</v>
      </c>
      <c r="K1160" s="20">
        <f>+Indicateur[[#This Row],[% rep S2]]*Indicateur[[#This Row],[Taux Segement 2]]*Indicateur[[#This Row],[Poids T]]*Indicateur[[#This Row],[Distance en KM]]</f>
        <v>1.18556248846</v>
      </c>
      <c r="L1160" s="20">
        <f>+Indicateur[[#This Row],[Bilan CO2 S2]]+Indicateur[[#This Row],[Bilan CO2 S1]]</f>
        <v>2.39173034446</v>
      </c>
      <c r="M1160" s="21">
        <v>100</v>
      </c>
      <c r="N1160" s="5" t="s">
        <v>214</v>
      </c>
      <c r="O1160" s="2" t="s">
        <v>11</v>
      </c>
      <c r="P1160" s="2" t="s">
        <v>215</v>
      </c>
      <c r="Q1160" s="2" t="s">
        <v>148</v>
      </c>
      <c r="R1160" s="2" t="s">
        <v>126</v>
      </c>
      <c r="S1160" s="2">
        <v>12</v>
      </c>
      <c r="T1160" s="2" t="s">
        <v>149</v>
      </c>
      <c r="U1160" s="6">
        <v>248.797</v>
      </c>
      <c r="V1160" s="30">
        <f>(VLOOKUP(E1160,Table1[#All],4,FALSE)*VLOOKUP(E1160,Table1[[#All],[Type TRANSPORT]:[% répartition segment 1]],2,FALSE)+VLOOKUP(E1160,Tableau2[#All],4,FALSE)*VLOOKUP(E1160,Tableau2[[#All],[Type TRANSPORT]:[% répartition segment 2]],2,FALSE))*U1160*C1160/1000</f>
        <v>2.3917303444599995</v>
      </c>
    </row>
    <row r="1161" spans="1:22" x14ac:dyDescent="0.3">
      <c r="A1161" s="2">
        <v>1522326</v>
      </c>
      <c r="B1161" s="12">
        <f>+VLOOKUP(Indicateur[[#This Row],[Numero OT]],[1]Raw_data!$D:$E,2,FALSE)</f>
        <v>44734</v>
      </c>
      <c r="C1161" s="2">
        <v>800</v>
      </c>
      <c r="D1161" s="2">
        <f t="shared" si="18"/>
        <v>0.8</v>
      </c>
      <c r="E1161" s="2" t="s">
        <v>19</v>
      </c>
      <c r="F1161" s="3">
        <f>+VLOOKUP(E1161,Table1[#All],4,FALSE)</f>
        <v>0.16</v>
      </c>
      <c r="G1161" s="3">
        <f>+VLOOKUP(E1161,Tableau2[#All],4,FALSE)</f>
        <v>6.7400000000000002E-2</v>
      </c>
      <c r="H1161" s="4">
        <f>VLOOKUP(E1161,Table1[[#All],[Type TRANSPORT]:[% répartition segment 1]],2,FALSE)</f>
        <v>0.3</v>
      </c>
      <c r="I1161" s="4">
        <f>VLOOKUP(E1161,Tableau2[[#All],[Type TRANSPORT]:[% répartition segment 2]],2,FALSE)</f>
        <v>0.7</v>
      </c>
      <c r="J1161" s="20">
        <f>Indicateur[[#This Row],[% rep S1]]*Indicateur[[#This Row],[Taux segement 1]]*Indicateur[[#This Row],[Poids T]]*Indicateur[[#This Row],[Distance en KM]]</f>
        <v>9.8653824000000014</v>
      </c>
      <c r="K1161" s="20">
        <f>+Indicateur[[#This Row],[% rep S2]]*Indicateur[[#This Row],[Taux Segement 2]]*Indicateur[[#This Row],[Poids T]]*Indicateur[[#This Row],[Distance en KM]]</f>
        <v>9.6968487840000002</v>
      </c>
      <c r="L1161" s="20">
        <f>+Indicateur[[#This Row],[Bilan CO2 S2]]+Indicateur[[#This Row],[Bilan CO2 S1]]</f>
        <v>19.562231184000002</v>
      </c>
      <c r="M1161" s="21">
        <v>399</v>
      </c>
      <c r="N1161" s="5" t="s">
        <v>214</v>
      </c>
      <c r="O1161" s="2" t="s">
        <v>11</v>
      </c>
      <c r="P1161" s="2" t="s">
        <v>215</v>
      </c>
      <c r="Q1161" s="2" t="s">
        <v>218</v>
      </c>
      <c r="R1161" s="2" t="s">
        <v>219</v>
      </c>
      <c r="S1161" s="2">
        <v>19</v>
      </c>
      <c r="T1161" s="2" t="s">
        <v>220</v>
      </c>
      <c r="U1161" s="6">
        <v>256.911</v>
      </c>
      <c r="V1161" s="30">
        <f>(VLOOKUP(E1161,Table1[#All],4,FALSE)*VLOOKUP(E1161,Table1[[#All],[Type TRANSPORT]:[% répartition segment 1]],2,FALSE)+VLOOKUP(E1161,Tableau2[#All],4,FALSE)*VLOOKUP(E1161,Tableau2[[#All],[Type TRANSPORT]:[% répartition segment 2]],2,FALSE))*U1161*C1161/1000</f>
        <v>19.562231184000002</v>
      </c>
    </row>
    <row r="1162" spans="1:22" x14ac:dyDescent="0.3">
      <c r="A1162" s="2">
        <v>1522323</v>
      </c>
      <c r="B1162" s="12">
        <f>+VLOOKUP(Indicateur[[#This Row],[Numero OT]],[1]Raw_data!$D:$E,2,FALSE)</f>
        <v>44734</v>
      </c>
      <c r="C1162" s="2">
        <v>413</v>
      </c>
      <c r="D1162" s="2">
        <f t="shared" si="18"/>
        <v>0.41299999999999998</v>
      </c>
      <c r="E1162" s="2" t="s">
        <v>13</v>
      </c>
      <c r="F1162" s="3">
        <f>+VLOOKUP(E1162,Table1[#All],4,FALSE)</f>
        <v>0.24099999999999999</v>
      </c>
      <c r="G1162" s="3">
        <v>0.24099999999999999</v>
      </c>
      <c r="H1162" s="4">
        <f>VLOOKUP(E1162,Table1[[#All],[Type TRANSPORT]:[% répartition segment 1]],2,FALSE)</f>
        <v>1</v>
      </c>
      <c r="I1162" s="4">
        <f>VLOOKUP(E1162,Tableau2[[#All],[Type TRANSPORT]:[% répartition segment 2]],2,FALSE)</f>
        <v>0</v>
      </c>
      <c r="J1162" s="20">
        <f>Indicateur[[#This Row],[% rep S1]]*Indicateur[[#This Row],[Taux segement 1]]*Indicateur[[#This Row],[Poids T]]*Indicateur[[#This Row],[Distance en KM]]</f>
        <v>3.3926818379999997</v>
      </c>
      <c r="K1162" s="20">
        <f>+Indicateur[[#This Row],[% rep S2]]*Indicateur[[#This Row],[Taux Segement 2]]*Indicateur[[#This Row],[Poids T]]*Indicateur[[#This Row],[Distance en KM]]</f>
        <v>0</v>
      </c>
      <c r="L1162" s="20">
        <f>+Indicateur[[#This Row],[Bilan CO2 S2]]+Indicateur[[#This Row],[Bilan CO2 S1]]</f>
        <v>3.3926818379999997</v>
      </c>
      <c r="M1162" s="21">
        <v>140</v>
      </c>
      <c r="N1162" s="5" t="s">
        <v>214</v>
      </c>
      <c r="O1162" s="2" t="s">
        <v>11</v>
      </c>
      <c r="P1162" s="2" t="s">
        <v>215</v>
      </c>
      <c r="Q1162" s="2" t="s">
        <v>135</v>
      </c>
      <c r="R1162" s="2" t="s">
        <v>136</v>
      </c>
      <c r="S1162" s="2">
        <v>20</v>
      </c>
      <c r="T1162" s="2" t="s">
        <v>137</v>
      </c>
      <c r="U1162" s="6">
        <v>34.085999999999999</v>
      </c>
      <c r="V1162" s="30">
        <f>(VLOOKUP(E1162,Table1[#All],4,FALSE)*VLOOKUP(E1162,Table1[[#All],[Type TRANSPORT]:[% répartition segment 1]],2,FALSE)+VLOOKUP(E1162,Tableau2[#All],4,FALSE)*VLOOKUP(E1162,Tableau2[[#All],[Type TRANSPORT]:[% répartition segment 2]],2,FALSE))*U1162*C1162/1000</f>
        <v>3.3926818379999997</v>
      </c>
    </row>
    <row r="1163" spans="1:22" x14ac:dyDescent="0.3">
      <c r="A1163" s="2">
        <v>1521367</v>
      </c>
      <c r="B1163" s="12">
        <f>+VLOOKUP(Indicateur[[#This Row],[Numero OT]],[1]Raw_data!$D:$E,2,FALSE)</f>
        <v>44734</v>
      </c>
      <c r="C1163" s="2">
        <v>300</v>
      </c>
      <c r="D1163" s="2">
        <f t="shared" si="18"/>
        <v>0.3</v>
      </c>
      <c r="E1163" s="2" t="s">
        <v>13</v>
      </c>
      <c r="F1163" s="3">
        <f>+VLOOKUP(E1163,Table1[#All],4,FALSE)</f>
        <v>0.24099999999999999</v>
      </c>
      <c r="G1163" s="3">
        <v>0.24099999999999999</v>
      </c>
      <c r="H1163" s="4">
        <f>VLOOKUP(E1163,Table1[[#All],[Type TRANSPORT]:[% répartition segment 1]],2,FALSE)</f>
        <v>1</v>
      </c>
      <c r="I1163" s="4">
        <f>VLOOKUP(E1163,Tableau2[[#All],[Type TRANSPORT]:[% répartition segment 2]],2,FALSE)</f>
        <v>0</v>
      </c>
      <c r="J1163" s="20">
        <f>Indicateur[[#This Row],[% rep S1]]*Indicateur[[#This Row],[Taux segement 1]]*Indicateur[[#This Row],[Poids T]]*Indicateur[[#This Row],[Distance en KM]]</f>
        <v>2.4575492999999997</v>
      </c>
      <c r="K1163" s="20">
        <f>+Indicateur[[#This Row],[% rep S2]]*Indicateur[[#This Row],[Taux Segement 2]]*Indicateur[[#This Row],[Poids T]]*Indicateur[[#This Row],[Distance en KM]]</f>
        <v>0</v>
      </c>
      <c r="L1163" s="20">
        <f>+Indicateur[[#This Row],[Bilan CO2 S2]]+Indicateur[[#This Row],[Bilan CO2 S1]]</f>
        <v>2.4575492999999997</v>
      </c>
      <c r="M1163" s="21">
        <v>100</v>
      </c>
      <c r="N1163" s="5" t="s">
        <v>422</v>
      </c>
      <c r="O1163" s="2" t="s">
        <v>136</v>
      </c>
      <c r="P1163" s="2" t="s">
        <v>423</v>
      </c>
      <c r="Q1163" s="2" t="s">
        <v>10</v>
      </c>
      <c r="R1163" s="2" t="s">
        <v>11</v>
      </c>
      <c r="S1163" s="2">
        <v>12</v>
      </c>
      <c r="T1163" s="2" t="s">
        <v>12</v>
      </c>
      <c r="U1163" s="6">
        <v>33.991</v>
      </c>
      <c r="V1163" s="30">
        <f>(VLOOKUP(E1163,Table1[#All],4,FALSE)*VLOOKUP(E1163,Table1[[#All],[Type TRANSPORT]:[% répartition segment 1]],2,FALSE)+VLOOKUP(E1163,Tableau2[#All],4,FALSE)*VLOOKUP(E1163,Tableau2[[#All],[Type TRANSPORT]:[% répartition segment 2]],2,FALSE))*U1163*C1163/1000</f>
        <v>2.4575493000000002</v>
      </c>
    </row>
    <row r="1164" spans="1:22" x14ac:dyDescent="0.3">
      <c r="A1164" s="2">
        <v>1522174</v>
      </c>
      <c r="B1164" s="12">
        <f>+VLOOKUP(Indicateur[[#This Row],[Numero OT]],[1]Raw_data!$D:$E,2,FALSE)</f>
        <v>44735</v>
      </c>
      <c r="C1164" s="2">
        <v>300</v>
      </c>
      <c r="D1164" s="2">
        <f t="shared" si="18"/>
        <v>0.3</v>
      </c>
      <c r="E1164" s="2" t="s">
        <v>6</v>
      </c>
      <c r="F1164" s="3">
        <f>+VLOOKUP(E1164,Table1[#All],4,FALSE)</f>
        <v>0.16</v>
      </c>
      <c r="G1164" s="3">
        <f>+VLOOKUP(E1164,Tableau2[#All],4,FALSE)</f>
        <v>6.7400000000000002E-2</v>
      </c>
      <c r="H1164" s="4">
        <f>VLOOKUP(E1164,Table1[[#All],[Type TRANSPORT]:[% répartition segment 1]],2,FALSE)</f>
        <v>0.3</v>
      </c>
      <c r="I1164" s="4">
        <f>VLOOKUP(E1164,Tableau2[[#All],[Type TRANSPORT]:[% répartition segment 2]],2,FALSE)</f>
        <v>0.7</v>
      </c>
      <c r="J1164" s="20">
        <f>Indicateur[[#This Row],[% rep S1]]*Indicateur[[#This Row],[Taux segement 1]]*Indicateur[[#This Row],[Poids T]]*Indicateur[[#This Row],[Distance en KM]]</f>
        <v>7.7979743999999993</v>
      </c>
      <c r="K1164" s="20">
        <f>+Indicateur[[#This Row],[% rep S2]]*Indicateur[[#This Row],[Taux Segement 2]]*Indicateur[[#This Row],[Poids T]]*Indicateur[[#This Row],[Distance en KM]]</f>
        <v>7.6647590039999995</v>
      </c>
      <c r="L1164" s="20">
        <f>+Indicateur[[#This Row],[Bilan CO2 S2]]+Indicateur[[#This Row],[Bilan CO2 S1]]</f>
        <v>15.462733403999998</v>
      </c>
      <c r="M1164" s="21">
        <v>239</v>
      </c>
      <c r="N1164" s="5" t="s">
        <v>35</v>
      </c>
      <c r="O1164" s="2" t="s">
        <v>36</v>
      </c>
      <c r="P1164" s="2" t="s">
        <v>37</v>
      </c>
      <c r="Q1164" s="2" t="s">
        <v>10</v>
      </c>
      <c r="R1164" s="2" t="s">
        <v>11</v>
      </c>
      <c r="S1164" s="2">
        <v>12</v>
      </c>
      <c r="T1164" s="2" t="s">
        <v>12</v>
      </c>
      <c r="U1164" s="6">
        <v>541.52599999999995</v>
      </c>
      <c r="V1164" s="30">
        <f>(VLOOKUP(E1164,Table1[#All],4,FALSE)*VLOOKUP(E1164,Table1[[#All],[Type TRANSPORT]:[% répartition segment 1]],2,FALSE)+VLOOKUP(E1164,Tableau2[#All],4,FALSE)*VLOOKUP(E1164,Tableau2[[#All],[Type TRANSPORT]:[% répartition segment 2]],2,FALSE))*U1164*C1164/1000</f>
        <v>15.462733403999998</v>
      </c>
    </row>
    <row r="1165" spans="1:22" x14ac:dyDescent="0.3">
      <c r="A1165" s="2">
        <v>1522105</v>
      </c>
      <c r="B1165" s="12">
        <f>+VLOOKUP(Indicateur[[#This Row],[Numero OT]],[1]Raw_data!$D:$E,2,FALSE)</f>
        <v>44735</v>
      </c>
      <c r="C1165" s="2">
        <v>150</v>
      </c>
      <c r="D1165" s="2">
        <f t="shared" si="18"/>
        <v>0.15</v>
      </c>
      <c r="E1165" s="2" t="s">
        <v>19</v>
      </c>
      <c r="F1165" s="3">
        <f>+VLOOKUP(E1165,Table1[#All],4,FALSE)</f>
        <v>0.16</v>
      </c>
      <c r="G1165" s="3">
        <f>+VLOOKUP(E1165,Tableau2[#All],4,FALSE)</f>
        <v>6.7400000000000002E-2</v>
      </c>
      <c r="H1165" s="4">
        <f>VLOOKUP(E1165,Table1[[#All],[Type TRANSPORT]:[% répartition segment 1]],2,FALSE)</f>
        <v>0.3</v>
      </c>
      <c r="I1165" s="4">
        <f>VLOOKUP(E1165,Tableau2[[#All],[Type TRANSPORT]:[% répartition segment 2]],2,FALSE)</f>
        <v>0.7</v>
      </c>
      <c r="J1165" s="20">
        <f>Indicateur[[#This Row],[% rep S1]]*Indicateur[[#This Row],[Taux segement 1]]*Indicateur[[#This Row],[Poids T]]*Indicateur[[#This Row],[Distance en KM]]</f>
        <v>2.2767263999999998</v>
      </c>
      <c r="K1165" s="20">
        <f>+Indicateur[[#This Row],[% rep S2]]*Indicateur[[#This Row],[Taux Segement 2]]*Indicateur[[#This Row],[Poids T]]*Indicateur[[#This Row],[Distance en KM]]</f>
        <v>2.2378323239999998</v>
      </c>
      <c r="L1165" s="20">
        <f>+Indicateur[[#This Row],[Bilan CO2 S2]]+Indicateur[[#This Row],[Bilan CO2 S1]]</f>
        <v>4.5145587239999996</v>
      </c>
      <c r="M1165" s="21">
        <v>158</v>
      </c>
      <c r="N1165" s="5" t="s">
        <v>72</v>
      </c>
      <c r="O1165" s="2" t="s">
        <v>73</v>
      </c>
      <c r="P1165" s="2" t="s">
        <v>74</v>
      </c>
      <c r="Q1165" s="2" t="s">
        <v>10</v>
      </c>
      <c r="R1165" s="2" t="s">
        <v>11</v>
      </c>
      <c r="S1165" s="2">
        <v>12</v>
      </c>
      <c r="T1165" s="2" t="s">
        <v>12</v>
      </c>
      <c r="U1165" s="6">
        <v>316.21199999999999</v>
      </c>
      <c r="V1165" s="30">
        <f>(VLOOKUP(E1165,Table1[#All],4,FALSE)*VLOOKUP(E1165,Table1[[#All],[Type TRANSPORT]:[% répartition segment 1]],2,FALSE)+VLOOKUP(E1165,Tableau2[#All],4,FALSE)*VLOOKUP(E1165,Tableau2[[#All],[Type TRANSPORT]:[% répartition segment 2]],2,FALSE))*U1165*C1165/1000</f>
        <v>4.5145587239999996</v>
      </c>
    </row>
    <row r="1166" spans="1:22" x14ac:dyDescent="0.3">
      <c r="A1166" s="2">
        <v>1520744</v>
      </c>
      <c r="B1166" s="12">
        <f>+VLOOKUP(Indicateur[[#This Row],[Numero OT]],[1]Raw_data!$D:$E,2,FALSE)</f>
        <v>44735</v>
      </c>
      <c r="C1166" s="2">
        <v>300</v>
      </c>
      <c r="D1166" s="2">
        <f t="shared" si="18"/>
        <v>0.3</v>
      </c>
      <c r="E1166" s="2" t="s">
        <v>19</v>
      </c>
      <c r="F1166" s="3">
        <f>+VLOOKUP(E1166,Table1[#All],4,FALSE)</f>
        <v>0.16</v>
      </c>
      <c r="G1166" s="3">
        <f>+VLOOKUP(E1166,Tableau2[#All],4,FALSE)</f>
        <v>6.7400000000000002E-2</v>
      </c>
      <c r="H1166" s="4">
        <f>VLOOKUP(E1166,Table1[[#All],[Type TRANSPORT]:[% répartition segment 1]],2,FALSE)</f>
        <v>0.3</v>
      </c>
      <c r="I1166" s="4">
        <f>VLOOKUP(E1166,Tableau2[[#All],[Type TRANSPORT]:[% répartition segment 2]],2,FALSE)</f>
        <v>0.7</v>
      </c>
      <c r="J1166" s="20">
        <f>Indicateur[[#This Row],[% rep S1]]*Indicateur[[#This Row],[Taux segement 1]]*Indicateur[[#This Row],[Poids T]]*Indicateur[[#This Row],[Distance en KM]]</f>
        <v>7.7429951999999993</v>
      </c>
      <c r="K1166" s="20">
        <f>+Indicateur[[#This Row],[% rep S2]]*Indicateur[[#This Row],[Taux Segement 2]]*Indicateur[[#This Row],[Poids T]]*Indicateur[[#This Row],[Distance en KM]]</f>
        <v>7.6107190319999996</v>
      </c>
      <c r="L1166" s="20">
        <f>+Indicateur[[#This Row],[Bilan CO2 S2]]+Indicateur[[#This Row],[Bilan CO2 S1]]</f>
        <v>15.353714231999998</v>
      </c>
      <c r="M1166" s="21">
        <v>195</v>
      </c>
      <c r="N1166" s="5" t="s">
        <v>179</v>
      </c>
      <c r="O1166" s="2" t="s">
        <v>180</v>
      </c>
      <c r="P1166" s="2" t="s">
        <v>181</v>
      </c>
      <c r="Q1166" s="2" t="s">
        <v>10</v>
      </c>
      <c r="R1166" s="2" t="s">
        <v>11</v>
      </c>
      <c r="S1166" s="2">
        <v>12</v>
      </c>
      <c r="T1166" s="2" t="s">
        <v>12</v>
      </c>
      <c r="U1166" s="6">
        <v>537.70799999999997</v>
      </c>
      <c r="V1166" s="30">
        <f>(VLOOKUP(E1166,Table1[#All],4,FALSE)*VLOOKUP(E1166,Table1[[#All],[Type TRANSPORT]:[% répartition segment 1]],2,FALSE)+VLOOKUP(E1166,Tableau2[#All],4,FALSE)*VLOOKUP(E1166,Tableau2[[#All],[Type TRANSPORT]:[% répartition segment 2]],2,FALSE))*U1166*C1166/1000</f>
        <v>15.353714232</v>
      </c>
    </row>
    <row r="1167" spans="1:22" x14ac:dyDescent="0.3">
      <c r="A1167" s="2">
        <v>1523184</v>
      </c>
      <c r="B1167" s="12">
        <f>+VLOOKUP(Indicateur[[#This Row],[Numero OT]],[1]Raw_data!$D:$E,2,FALSE)</f>
        <v>44735</v>
      </c>
      <c r="C1167" s="2">
        <v>150</v>
      </c>
      <c r="D1167" s="2">
        <f t="shared" si="18"/>
        <v>0.15</v>
      </c>
      <c r="E1167" s="2" t="s">
        <v>6</v>
      </c>
      <c r="F1167" s="3">
        <f>+VLOOKUP(E1167,Table1[#All],4,FALSE)</f>
        <v>0.16</v>
      </c>
      <c r="G1167" s="3">
        <f>+VLOOKUP(E1167,Tableau2[#All],4,FALSE)</f>
        <v>6.7400000000000002E-2</v>
      </c>
      <c r="H1167" s="4">
        <f>VLOOKUP(E1167,Table1[[#All],[Type TRANSPORT]:[% répartition segment 1]],2,FALSE)</f>
        <v>0.3</v>
      </c>
      <c r="I1167" s="4">
        <f>VLOOKUP(E1167,Tableau2[[#All],[Type TRANSPORT]:[% répartition segment 2]],2,FALSE)</f>
        <v>0.7</v>
      </c>
      <c r="J1167" s="20">
        <f>Indicateur[[#This Row],[% rep S1]]*Indicateur[[#This Row],[Taux segement 1]]*Indicateur[[#This Row],[Poids T]]*Indicateur[[#This Row],[Distance en KM]]</f>
        <v>1.3450607999999999</v>
      </c>
      <c r="K1167" s="20">
        <f>+Indicateur[[#This Row],[% rep S2]]*Indicateur[[#This Row],[Taux Segement 2]]*Indicateur[[#This Row],[Poids T]]*Indicateur[[#This Row],[Distance en KM]]</f>
        <v>1.3220826779999999</v>
      </c>
      <c r="L1167" s="20">
        <f>+Indicateur[[#This Row],[Bilan CO2 S2]]+Indicateur[[#This Row],[Bilan CO2 S1]]</f>
        <v>2.6671434779999998</v>
      </c>
      <c r="M1167" s="21">
        <v>140</v>
      </c>
      <c r="N1167" s="5" t="s">
        <v>185</v>
      </c>
      <c r="O1167" s="2" t="s">
        <v>186</v>
      </c>
      <c r="P1167" s="2" t="s">
        <v>187</v>
      </c>
      <c r="Q1167" s="2" t="s">
        <v>10</v>
      </c>
      <c r="R1167" s="2" t="s">
        <v>11</v>
      </c>
      <c r="S1167" s="2">
        <v>12</v>
      </c>
      <c r="T1167" s="2" t="s">
        <v>12</v>
      </c>
      <c r="U1167" s="6">
        <v>186.81399999999999</v>
      </c>
      <c r="V1167" s="30">
        <f>(VLOOKUP(E1167,Table1[#All],4,FALSE)*VLOOKUP(E1167,Table1[[#All],[Type TRANSPORT]:[% répartition segment 1]],2,FALSE)+VLOOKUP(E1167,Tableau2[#All],4,FALSE)*VLOOKUP(E1167,Tableau2[[#All],[Type TRANSPORT]:[% répartition segment 2]],2,FALSE))*U1167*C1167/1000</f>
        <v>2.6671434779999998</v>
      </c>
    </row>
    <row r="1168" spans="1:22" x14ac:dyDescent="0.3">
      <c r="A1168" s="2">
        <v>1523114</v>
      </c>
      <c r="B1168" s="12">
        <f>+VLOOKUP(Indicateur[[#This Row],[Numero OT]],[1]Raw_data!$D:$E,2,FALSE)</f>
        <v>44735</v>
      </c>
      <c r="C1168" s="2">
        <v>102</v>
      </c>
      <c r="D1168" s="2">
        <f t="shared" si="18"/>
        <v>0.10199999999999999</v>
      </c>
      <c r="E1168" s="2" t="s">
        <v>6</v>
      </c>
      <c r="F1168" s="3">
        <f>+VLOOKUP(E1168,Table1[#All],4,FALSE)</f>
        <v>0.16</v>
      </c>
      <c r="G1168" s="3">
        <f>+VLOOKUP(E1168,Tableau2[#All],4,FALSE)</f>
        <v>6.7400000000000002E-2</v>
      </c>
      <c r="H1168" s="4">
        <f>VLOOKUP(E1168,Table1[[#All],[Type TRANSPORT]:[% répartition segment 1]],2,FALSE)</f>
        <v>0.3</v>
      </c>
      <c r="I1168" s="4">
        <f>VLOOKUP(E1168,Tableau2[[#All],[Type TRANSPORT]:[% répartition segment 2]],2,FALSE)</f>
        <v>0.7</v>
      </c>
      <c r="J1168" s="20">
        <f>Indicateur[[#This Row],[% rep S1]]*Indicateur[[#This Row],[Taux segement 1]]*Indicateur[[#This Row],[Poids T]]*Indicateur[[#This Row],[Distance en KM]]</f>
        <v>1.203427008</v>
      </c>
      <c r="K1168" s="20">
        <f>+Indicateur[[#This Row],[% rep S2]]*Indicateur[[#This Row],[Taux Segement 2]]*Indicateur[[#This Row],[Poids T]]*Indicateur[[#This Row],[Distance en KM]]</f>
        <v>1.1828684632799999</v>
      </c>
      <c r="L1168" s="20">
        <f>+Indicateur[[#This Row],[Bilan CO2 S2]]+Indicateur[[#This Row],[Bilan CO2 S1]]</f>
        <v>2.38629547128</v>
      </c>
      <c r="M1168" s="21">
        <v>100</v>
      </c>
      <c r="N1168" s="5" t="s">
        <v>214</v>
      </c>
      <c r="O1168" s="2" t="s">
        <v>11</v>
      </c>
      <c r="P1168" s="2" t="s">
        <v>215</v>
      </c>
      <c r="Q1168" s="2" t="s">
        <v>260</v>
      </c>
      <c r="R1168" s="2" t="s">
        <v>166</v>
      </c>
      <c r="S1168" s="2">
        <v>10</v>
      </c>
      <c r="T1168" s="2" t="s">
        <v>261</v>
      </c>
      <c r="U1168" s="6">
        <v>245.798</v>
      </c>
      <c r="V1168" s="30">
        <f>(VLOOKUP(E1168,Table1[#All],4,FALSE)*VLOOKUP(E1168,Table1[[#All],[Type TRANSPORT]:[% répartition segment 1]],2,FALSE)+VLOOKUP(E1168,Tableau2[#All],4,FALSE)*VLOOKUP(E1168,Tableau2[[#All],[Type TRANSPORT]:[% répartition segment 2]],2,FALSE))*U1168*C1168/1000</f>
        <v>2.38629547128</v>
      </c>
    </row>
    <row r="1169" spans="1:22" x14ac:dyDescent="0.3">
      <c r="A1169" s="2">
        <v>1523113</v>
      </c>
      <c r="B1169" s="12">
        <f>+VLOOKUP(Indicateur[[#This Row],[Numero OT]],[1]Raw_data!$D:$E,2,FALSE)</f>
        <v>44735</v>
      </c>
      <c r="C1169" s="2">
        <v>220</v>
      </c>
      <c r="D1169" s="2">
        <f t="shared" si="18"/>
        <v>0.22</v>
      </c>
      <c r="E1169" s="2" t="s">
        <v>6</v>
      </c>
      <c r="F1169" s="3">
        <f>+VLOOKUP(E1169,Table1[#All],4,FALSE)</f>
        <v>0.16</v>
      </c>
      <c r="G1169" s="3">
        <f>+VLOOKUP(E1169,Tableau2[#All],4,FALSE)</f>
        <v>6.7400000000000002E-2</v>
      </c>
      <c r="H1169" s="4">
        <f>VLOOKUP(E1169,Table1[[#All],[Type TRANSPORT]:[% répartition segment 1]],2,FALSE)</f>
        <v>0.3</v>
      </c>
      <c r="I1169" s="4">
        <f>VLOOKUP(E1169,Tableau2[[#All],[Type TRANSPORT]:[% répartition segment 2]],2,FALSE)</f>
        <v>0.7</v>
      </c>
      <c r="J1169" s="20">
        <f>Indicateur[[#This Row],[% rep S1]]*Indicateur[[#This Row],[Taux segement 1]]*Indicateur[[#This Row],[Poids T]]*Indicateur[[#This Row],[Distance en KM]]</f>
        <v>3.3451651199999999</v>
      </c>
      <c r="K1169" s="20">
        <f>+Indicateur[[#This Row],[% rep S2]]*Indicateur[[#This Row],[Taux Segement 2]]*Indicateur[[#This Row],[Poids T]]*Indicateur[[#This Row],[Distance en KM]]</f>
        <v>3.2880185491999998</v>
      </c>
      <c r="L1169" s="20">
        <f>+Indicateur[[#This Row],[Bilan CO2 S2]]+Indicateur[[#This Row],[Bilan CO2 S1]]</f>
        <v>6.6331836691999992</v>
      </c>
      <c r="M1169" s="21">
        <v>230</v>
      </c>
      <c r="N1169" s="5" t="s">
        <v>214</v>
      </c>
      <c r="O1169" s="2" t="s">
        <v>11</v>
      </c>
      <c r="P1169" s="2" t="s">
        <v>215</v>
      </c>
      <c r="Q1169" s="2" t="s">
        <v>364</v>
      </c>
      <c r="R1169" s="2" t="s">
        <v>73</v>
      </c>
      <c r="S1169" s="2">
        <v>11</v>
      </c>
      <c r="T1169" s="2" t="s">
        <v>365</v>
      </c>
      <c r="U1169" s="6">
        <v>316.77699999999999</v>
      </c>
      <c r="V1169" s="30">
        <f>(VLOOKUP(E1169,Table1[#All],4,FALSE)*VLOOKUP(E1169,Table1[[#All],[Type TRANSPORT]:[% répartition segment 1]],2,FALSE)+VLOOKUP(E1169,Tableau2[#All],4,FALSE)*VLOOKUP(E1169,Tableau2[[#All],[Type TRANSPORT]:[% répartition segment 2]],2,FALSE))*U1169*C1169/1000</f>
        <v>6.6331836692000001</v>
      </c>
    </row>
    <row r="1170" spans="1:22" x14ac:dyDescent="0.3">
      <c r="A1170" s="2">
        <v>1523116</v>
      </c>
      <c r="B1170" s="12">
        <f>+VLOOKUP(Indicateur[[#This Row],[Numero OT]],[1]Raw_data!$D:$E,2,FALSE)</f>
        <v>44735</v>
      </c>
      <c r="C1170" s="2">
        <v>194</v>
      </c>
      <c r="D1170" s="2">
        <f t="shared" si="18"/>
        <v>0.19400000000000001</v>
      </c>
      <c r="E1170" s="2" t="s">
        <v>6</v>
      </c>
      <c r="F1170" s="3">
        <f>+VLOOKUP(E1170,Table1[#All],4,FALSE)</f>
        <v>0.16</v>
      </c>
      <c r="G1170" s="3">
        <f>+VLOOKUP(E1170,Tableau2[#All],4,FALSE)</f>
        <v>6.7400000000000002E-2</v>
      </c>
      <c r="H1170" s="4">
        <f>VLOOKUP(E1170,Table1[[#All],[Type TRANSPORT]:[% répartition segment 1]],2,FALSE)</f>
        <v>0.3</v>
      </c>
      <c r="I1170" s="4">
        <f>VLOOKUP(E1170,Tableau2[[#All],[Type TRANSPORT]:[% répartition segment 2]],2,FALSE)</f>
        <v>0.7</v>
      </c>
      <c r="J1170" s="20">
        <f>Indicateur[[#This Row],[% rep S1]]*Indicateur[[#This Row],[Taux segement 1]]*Indicateur[[#This Row],[Poids T]]*Indicateur[[#This Row],[Distance en KM]]</f>
        <v>7.0057621440000002</v>
      </c>
      <c r="K1170" s="20">
        <f>+Indicateur[[#This Row],[% rep S2]]*Indicateur[[#This Row],[Taux Segement 2]]*Indicateur[[#This Row],[Poids T]]*Indicateur[[#This Row],[Distance en KM]]</f>
        <v>6.8860803740399996</v>
      </c>
      <c r="L1170" s="20">
        <f>+Indicateur[[#This Row],[Bilan CO2 S2]]+Indicateur[[#This Row],[Bilan CO2 S1]]</f>
        <v>13.891842518040001</v>
      </c>
      <c r="M1170" s="21">
        <v>250</v>
      </c>
      <c r="N1170" s="5" t="s">
        <v>214</v>
      </c>
      <c r="O1170" s="2" t="s">
        <v>11</v>
      </c>
      <c r="P1170" s="2" t="s">
        <v>215</v>
      </c>
      <c r="Q1170" s="2" t="s">
        <v>397</v>
      </c>
      <c r="R1170" s="2" t="s">
        <v>64</v>
      </c>
      <c r="S1170" s="2">
        <v>16</v>
      </c>
      <c r="T1170" s="2" t="s">
        <v>398</v>
      </c>
      <c r="U1170" s="6">
        <v>752.33699999999999</v>
      </c>
      <c r="V1170" s="30">
        <f>(VLOOKUP(E1170,Table1[#All],4,FALSE)*VLOOKUP(E1170,Table1[[#All],[Type TRANSPORT]:[% répartition segment 1]],2,FALSE)+VLOOKUP(E1170,Tableau2[#All],4,FALSE)*VLOOKUP(E1170,Tableau2[[#All],[Type TRANSPORT]:[% répartition segment 2]],2,FALSE))*U1170*C1170/1000</f>
        <v>13.891842518039999</v>
      </c>
    </row>
    <row r="1171" spans="1:22" x14ac:dyDescent="0.3">
      <c r="A1171" s="2">
        <v>1523117</v>
      </c>
      <c r="B1171" s="12">
        <f>+VLOOKUP(Indicateur[[#This Row],[Numero OT]],[1]Raw_data!$D:$E,2,FALSE)</f>
        <v>44735</v>
      </c>
      <c r="C1171" s="2">
        <v>406</v>
      </c>
      <c r="D1171" s="2">
        <f t="shared" si="18"/>
        <v>0.40600000000000003</v>
      </c>
      <c r="E1171" s="2" t="s">
        <v>6</v>
      </c>
      <c r="F1171" s="3">
        <f>+VLOOKUP(E1171,Table1[#All],4,FALSE)</f>
        <v>0.16</v>
      </c>
      <c r="G1171" s="3">
        <f>+VLOOKUP(E1171,Tableau2[#All],4,FALSE)</f>
        <v>6.7400000000000002E-2</v>
      </c>
      <c r="H1171" s="4">
        <f>VLOOKUP(E1171,Table1[[#All],[Type TRANSPORT]:[% répartition segment 1]],2,FALSE)</f>
        <v>0.3</v>
      </c>
      <c r="I1171" s="4">
        <f>VLOOKUP(E1171,Tableau2[[#All],[Type TRANSPORT]:[% répartition segment 2]],2,FALSE)</f>
        <v>0.7</v>
      </c>
      <c r="J1171" s="20">
        <f>Indicateur[[#This Row],[% rep S1]]*Indicateur[[#This Row],[Taux segement 1]]*Indicateur[[#This Row],[Poids T]]*Indicateur[[#This Row],[Distance en KM]]</f>
        <v>16.319504544000001</v>
      </c>
      <c r="K1171" s="20">
        <f>+Indicateur[[#This Row],[% rep S2]]*Indicateur[[#This Row],[Taux Segement 2]]*Indicateur[[#This Row],[Poids T]]*Indicateur[[#This Row],[Distance en KM]]</f>
        <v>16.040713008040001</v>
      </c>
      <c r="L1171" s="20">
        <f>+Indicateur[[#This Row],[Bilan CO2 S2]]+Indicateur[[#This Row],[Bilan CO2 S1]]</f>
        <v>32.360217552039998</v>
      </c>
      <c r="M1171" s="21">
        <v>470</v>
      </c>
      <c r="N1171" s="5" t="s">
        <v>214</v>
      </c>
      <c r="O1171" s="2" t="s">
        <v>11</v>
      </c>
      <c r="P1171" s="2" t="s">
        <v>215</v>
      </c>
      <c r="Q1171" s="2" t="s">
        <v>51</v>
      </c>
      <c r="R1171" s="2" t="s">
        <v>52</v>
      </c>
      <c r="S1171" s="2">
        <v>14</v>
      </c>
      <c r="T1171" s="2" t="s">
        <v>53</v>
      </c>
      <c r="U1171" s="6">
        <v>837.41300000000001</v>
      </c>
      <c r="V1171" s="30">
        <f>(VLOOKUP(E1171,Table1[#All],4,FALSE)*VLOOKUP(E1171,Table1[[#All],[Type TRANSPORT]:[% répartition segment 1]],2,FALSE)+VLOOKUP(E1171,Tableau2[#All],4,FALSE)*VLOOKUP(E1171,Tableau2[[#All],[Type TRANSPORT]:[% répartition segment 2]],2,FALSE))*U1171*C1171/1000</f>
        <v>32.360217552039998</v>
      </c>
    </row>
    <row r="1172" spans="1:22" x14ac:dyDescent="0.3">
      <c r="A1172" s="2">
        <v>1523115</v>
      </c>
      <c r="B1172" s="12">
        <f>+VLOOKUP(Indicateur[[#This Row],[Numero OT]],[1]Raw_data!$D:$E,2,FALSE)</f>
        <v>44735</v>
      </c>
      <c r="C1172" s="2">
        <v>1115</v>
      </c>
      <c r="D1172" s="2">
        <f t="shared" si="18"/>
        <v>1.115</v>
      </c>
      <c r="E1172" s="2" t="s">
        <v>6</v>
      </c>
      <c r="F1172" s="3">
        <f>+VLOOKUP(E1172,Table1[#All],4,FALSE)</f>
        <v>0.16</v>
      </c>
      <c r="G1172" s="3">
        <f>+VLOOKUP(E1172,Tableau2[#All],4,FALSE)</f>
        <v>6.7400000000000002E-2</v>
      </c>
      <c r="H1172" s="4">
        <f>VLOOKUP(E1172,Table1[[#All],[Type TRANSPORT]:[% répartition segment 1]],2,FALSE)</f>
        <v>0.3</v>
      </c>
      <c r="I1172" s="4">
        <f>VLOOKUP(E1172,Tableau2[[#All],[Type TRANSPORT]:[% répartition segment 2]],2,FALSE)</f>
        <v>0.7</v>
      </c>
      <c r="J1172" s="20">
        <f>Indicateur[[#This Row],[% rep S1]]*Indicateur[[#This Row],[Taux segement 1]]*Indicateur[[#This Row],[Poids T]]*Indicateur[[#This Row],[Distance en KM]]</f>
        <v>39.628616399999999</v>
      </c>
      <c r="K1172" s="20">
        <f>+Indicateur[[#This Row],[% rep S2]]*Indicateur[[#This Row],[Taux Segement 2]]*Indicateur[[#This Row],[Poids T]]*Indicateur[[#This Row],[Distance en KM]]</f>
        <v>38.951627536499998</v>
      </c>
      <c r="L1172" s="20">
        <f>+Indicateur[[#This Row],[Bilan CO2 S2]]+Indicateur[[#This Row],[Bilan CO2 S1]]</f>
        <v>78.580243936499997</v>
      </c>
      <c r="M1172" s="21">
        <v>615</v>
      </c>
      <c r="N1172" s="5" t="s">
        <v>214</v>
      </c>
      <c r="O1172" s="2" t="s">
        <v>11</v>
      </c>
      <c r="P1172" s="2" t="s">
        <v>215</v>
      </c>
      <c r="Q1172" s="2" t="s">
        <v>216</v>
      </c>
      <c r="R1172" s="2" t="s">
        <v>8</v>
      </c>
      <c r="S1172" s="2">
        <v>14</v>
      </c>
      <c r="T1172" s="2" t="s">
        <v>217</v>
      </c>
      <c r="U1172" s="6">
        <v>740.44500000000005</v>
      </c>
      <c r="V1172" s="30">
        <f>(VLOOKUP(E1172,Table1[#All],4,FALSE)*VLOOKUP(E1172,Table1[[#All],[Type TRANSPORT]:[% répartition segment 1]],2,FALSE)+VLOOKUP(E1172,Tableau2[#All],4,FALSE)*VLOOKUP(E1172,Tableau2[[#All],[Type TRANSPORT]:[% répartition segment 2]],2,FALSE))*U1172*C1172/1000</f>
        <v>78.580243936499997</v>
      </c>
    </row>
    <row r="1173" spans="1:22" x14ac:dyDescent="0.3">
      <c r="A1173" s="2">
        <v>1522812</v>
      </c>
      <c r="B1173" s="12">
        <f>+VLOOKUP(Indicateur[[#This Row],[Numero OT]],[1]Raw_data!$D:$E,2,FALSE)</f>
        <v>44736</v>
      </c>
      <c r="C1173" s="2">
        <v>400</v>
      </c>
      <c r="D1173" s="2">
        <f t="shared" si="18"/>
        <v>0.4</v>
      </c>
      <c r="E1173" s="2" t="s">
        <v>19</v>
      </c>
      <c r="F1173" s="3">
        <f>+VLOOKUP(E1173,Table1[#All],4,FALSE)</f>
        <v>0.16</v>
      </c>
      <c r="G1173" s="3">
        <f>+VLOOKUP(E1173,Tableau2[#All],4,FALSE)</f>
        <v>6.7400000000000002E-2</v>
      </c>
      <c r="H1173" s="4">
        <f>VLOOKUP(E1173,Table1[[#All],[Type TRANSPORT]:[% répartition segment 1]],2,FALSE)</f>
        <v>0.3</v>
      </c>
      <c r="I1173" s="4">
        <f>VLOOKUP(E1173,Tableau2[[#All],[Type TRANSPORT]:[% répartition segment 2]],2,FALSE)</f>
        <v>0.7</v>
      </c>
      <c r="J1173" s="20">
        <f>Indicateur[[#This Row],[% rep S1]]*Indicateur[[#This Row],[Taux segement 1]]*Indicateur[[#This Row],[Poids T]]*Indicateur[[#This Row],[Distance en KM]]</f>
        <v>5.347142400000001</v>
      </c>
      <c r="K1173" s="20">
        <f>+Indicateur[[#This Row],[% rep S2]]*Indicateur[[#This Row],[Taux Segement 2]]*Indicateur[[#This Row],[Poids T]]*Indicateur[[#This Row],[Distance en KM]]</f>
        <v>5.2557953839999998</v>
      </c>
      <c r="L1173" s="20">
        <f>+Indicateur[[#This Row],[Bilan CO2 S2]]+Indicateur[[#This Row],[Bilan CO2 S1]]</f>
        <v>10.602937784000002</v>
      </c>
      <c r="M1173" s="21">
        <v>200</v>
      </c>
      <c r="N1173" s="5" t="s">
        <v>168</v>
      </c>
      <c r="O1173" s="2" t="s">
        <v>151</v>
      </c>
      <c r="P1173" s="2" t="s">
        <v>169</v>
      </c>
      <c r="Q1173" s="2" t="s">
        <v>10</v>
      </c>
      <c r="R1173" s="2" t="s">
        <v>11</v>
      </c>
      <c r="S1173" s="2">
        <v>12</v>
      </c>
      <c r="T1173" s="2" t="s">
        <v>12</v>
      </c>
      <c r="U1173" s="6">
        <v>278.49700000000001</v>
      </c>
      <c r="V1173" s="30">
        <f>(VLOOKUP(E1173,Table1[#All],4,FALSE)*VLOOKUP(E1173,Table1[[#All],[Type TRANSPORT]:[% répartition segment 1]],2,FALSE)+VLOOKUP(E1173,Tableau2[#All],4,FALSE)*VLOOKUP(E1173,Tableau2[[#All],[Type TRANSPORT]:[% répartition segment 2]],2,FALSE))*U1173*C1173/1000</f>
        <v>10.602937784000002</v>
      </c>
    </row>
    <row r="1174" spans="1:22" x14ac:dyDescent="0.3">
      <c r="A1174" s="2">
        <v>1522718</v>
      </c>
      <c r="B1174" s="12">
        <f>+VLOOKUP(Indicateur[[#This Row],[Numero OT]],[1]Raw_data!$D:$E,2,FALSE)</f>
        <v>44736</v>
      </c>
      <c r="C1174" s="2">
        <v>300</v>
      </c>
      <c r="D1174" s="2">
        <f t="shared" si="18"/>
        <v>0.3</v>
      </c>
      <c r="E1174" s="2" t="s">
        <v>6</v>
      </c>
      <c r="F1174" s="3">
        <f>+VLOOKUP(E1174,Table1[#All],4,FALSE)</f>
        <v>0.16</v>
      </c>
      <c r="G1174" s="3">
        <f>+VLOOKUP(E1174,Tableau2[#All],4,FALSE)</f>
        <v>6.7400000000000002E-2</v>
      </c>
      <c r="H1174" s="4">
        <f>VLOOKUP(E1174,Table1[[#All],[Type TRANSPORT]:[% répartition segment 1]],2,FALSE)</f>
        <v>0.3</v>
      </c>
      <c r="I1174" s="4">
        <f>VLOOKUP(E1174,Tableau2[[#All],[Type TRANSPORT]:[% répartition segment 2]],2,FALSE)</f>
        <v>0.7</v>
      </c>
      <c r="J1174" s="20">
        <f>Indicateur[[#This Row],[% rep S1]]*Indicateur[[#This Row],[Taux segement 1]]*Indicateur[[#This Row],[Poids T]]*Indicateur[[#This Row],[Distance en KM]]</f>
        <v>2.4943679999999997</v>
      </c>
      <c r="K1174" s="20">
        <f>+Indicateur[[#This Row],[% rep S2]]*Indicateur[[#This Row],[Taux Segement 2]]*Indicateur[[#This Row],[Poids T]]*Indicateur[[#This Row],[Distance en KM]]</f>
        <v>2.4517558799999999</v>
      </c>
      <c r="L1174" s="20">
        <f>+Indicateur[[#This Row],[Bilan CO2 S2]]+Indicateur[[#This Row],[Bilan CO2 S1]]</f>
        <v>4.94612388</v>
      </c>
      <c r="M1174" s="21">
        <v>200</v>
      </c>
      <c r="N1174" s="5" t="s">
        <v>182</v>
      </c>
      <c r="O1174" s="2" t="s">
        <v>183</v>
      </c>
      <c r="P1174" s="2" t="s">
        <v>184</v>
      </c>
      <c r="Q1174" s="2" t="s">
        <v>10</v>
      </c>
      <c r="R1174" s="2" t="s">
        <v>11</v>
      </c>
      <c r="S1174" s="2">
        <v>12</v>
      </c>
      <c r="T1174" s="2" t="s">
        <v>12</v>
      </c>
      <c r="U1174" s="6">
        <v>173.22</v>
      </c>
      <c r="V1174" s="30">
        <f>(VLOOKUP(E1174,Table1[#All],4,FALSE)*VLOOKUP(E1174,Table1[[#All],[Type TRANSPORT]:[% répartition segment 1]],2,FALSE)+VLOOKUP(E1174,Tableau2[#All],4,FALSE)*VLOOKUP(E1174,Tableau2[[#All],[Type TRANSPORT]:[% répartition segment 2]],2,FALSE))*U1174*C1174/1000</f>
        <v>4.94612388</v>
      </c>
    </row>
    <row r="1175" spans="1:22" x14ac:dyDescent="0.3">
      <c r="A1175" s="2">
        <v>1522817</v>
      </c>
      <c r="B1175" s="12">
        <f>+VLOOKUP(Indicateur[[#This Row],[Numero OT]],[1]Raw_data!$D:$E,2,FALSE)</f>
        <v>44736</v>
      </c>
      <c r="C1175" s="2">
        <v>300</v>
      </c>
      <c r="D1175" s="2">
        <f t="shared" si="18"/>
        <v>0.3</v>
      </c>
      <c r="E1175" s="2" t="s">
        <v>6</v>
      </c>
      <c r="F1175" s="3">
        <f>+VLOOKUP(E1175,Table1[#All],4,FALSE)</f>
        <v>0.16</v>
      </c>
      <c r="G1175" s="3">
        <f>+VLOOKUP(E1175,Tableau2[#All],4,FALSE)</f>
        <v>6.7400000000000002E-2</v>
      </c>
      <c r="H1175" s="4">
        <f>VLOOKUP(E1175,Table1[[#All],[Type TRANSPORT]:[% répartition segment 1]],2,FALSE)</f>
        <v>0.3</v>
      </c>
      <c r="I1175" s="4">
        <f>VLOOKUP(E1175,Tableau2[[#All],[Type TRANSPORT]:[% répartition segment 2]],2,FALSE)</f>
        <v>0.7</v>
      </c>
      <c r="J1175" s="20">
        <f>Indicateur[[#This Row],[% rep S1]]*Indicateur[[#This Row],[Taux segement 1]]*Indicateur[[#This Row],[Poids T]]*Indicateur[[#This Row],[Distance en KM]]</f>
        <v>3.7158191999999999</v>
      </c>
      <c r="K1175" s="20">
        <f>+Indicateur[[#This Row],[% rep S2]]*Indicateur[[#This Row],[Taux Segement 2]]*Indicateur[[#This Row],[Poids T]]*Indicateur[[#This Row],[Distance en KM]]</f>
        <v>3.6523406220000001</v>
      </c>
      <c r="L1175" s="20">
        <f>+Indicateur[[#This Row],[Bilan CO2 S2]]+Indicateur[[#This Row],[Bilan CO2 S1]]</f>
        <v>7.368159822</v>
      </c>
      <c r="M1175" s="21">
        <v>270</v>
      </c>
      <c r="N1175" s="5" t="s">
        <v>191</v>
      </c>
      <c r="O1175" s="2" t="s">
        <v>192</v>
      </c>
      <c r="P1175" s="2" t="s">
        <v>193</v>
      </c>
      <c r="Q1175" s="2" t="s">
        <v>10</v>
      </c>
      <c r="R1175" s="2" t="s">
        <v>11</v>
      </c>
      <c r="S1175" s="2">
        <v>12</v>
      </c>
      <c r="T1175" s="2" t="s">
        <v>12</v>
      </c>
      <c r="U1175" s="6">
        <v>258.04300000000001</v>
      </c>
      <c r="V1175" s="30">
        <f>(VLOOKUP(E1175,Table1[#All],4,FALSE)*VLOOKUP(E1175,Table1[[#All],[Type TRANSPORT]:[% répartition segment 1]],2,FALSE)+VLOOKUP(E1175,Tableau2[#All],4,FALSE)*VLOOKUP(E1175,Tableau2[[#All],[Type TRANSPORT]:[% répartition segment 2]],2,FALSE))*U1175*C1175/1000</f>
        <v>7.368159822</v>
      </c>
    </row>
    <row r="1176" spans="1:22" x14ac:dyDescent="0.3">
      <c r="A1176" s="2">
        <v>1521364</v>
      </c>
      <c r="B1176" s="12">
        <f>+VLOOKUP(Indicateur[[#This Row],[Numero OT]],[1]Raw_data!$D:$E,2,FALSE)</f>
        <v>44736</v>
      </c>
      <c r="C1176" s="2">
        <v>150</v>
      </c>
      <c r="D1176" s="2">
        <f t="shared" si="18"/>
        <v>0.15</v>
      </c>
      <c r="E1176" s="2" t="s">
        <v>19</v>
      </c>
      <c r="F1176" s="3">
        <f>+VLOOKUP(E1176,Table1[#All],4,FALSE)</f>
        <v>0.16</v>
      </c>
      <c r="G1176" s="3">
        <f>+VLOOKUP(E1176,Tableau2[#All],4,FALSE)</f>
        <v>6.7400000000000002E-2</v>
      </c>
      <c r="H1176" s="4">
        <f>VLOOKUP(E1176,Table1[[#All],[Type TRANSPORT]:[% répartition segment 1]],2,FALSE)</f>
        <v>0.3</v>
      </c>
      <c r="I1176" s="4">
        <f>VLOOKUP(E1176,Tableau2[[#All],[Type TRANSPORT]:[% répartition segment 2]],2,FALSE)</f>
        <v>0.7</v>
      </c>
      <c r="J1176" s="20">
        <f>Indicateur[[#This Row],[% rep S1]]*Indicateur[[#This Row],[Taux segement 1]]*Indicateur[[#This Row],[Poids T]]*Indicateur[[#This Row],[Distance en KM]]</f>
        <v>2.8012535999999999</v>
      </c>
      <c r="K1176" s="20">
        <f>+Indicateur[[#This Row],[% rep S2]]*Indicateur[[#This Row],[Taux Segement 2]]*Indicateur[[#This Row],[Poids T]]*Indicateur[[#This Row],[Distance en KM]]</f>
        <v>2.753398851</v>
      </c>
      <c r="L1176" s="20">
        <f>+Indicateur[[#This Row],[Bilan CO2 S2]]+Indicateur[[#This Row],[Bilan CO2 S1]]</f>
        <v>5.5546524509999999</v>
      </c>
      <c r="M1176" s="21">
        <v>125</v>
      </c>
      <c r="N1176" s="5" t="s">
        <v>202</v>
      </c>
      <c r="O1176" s="2" t="s">
        <v>203</v>
      </c>
      <c r="P1176" s="2" t="s">
        <v>204</v>
      </c>
      <c r="Q1176" s="2" t="s">
        <v>10</v>
      </c>
      <c r="R1176" s="2" t="s">
        <v>11</v>
      </c>
      <c r="S1176" s="2">
        <v>12</v>
      </c>
      <c r="T1176" s="2" t="s">
        <v>12</v>
      </c>
      <c r="U1176" s="6">
        <v>389.06299999999999</v>
      </c>
      <c r="V1176" s="30">
        <f>(VLOOKUP(E1176,Table1[#All],4,FALSE)*VLOOKUP(E1176,Table1[[#All],[Type TRANSPORT]:[% répartition segment 1]],2,FALSE)+VLOOKUP(E1176,Tableau2[#All],4,FALSE)*VLOOKUP(E1176,Tableau2[[#All],[Type TRANSPORT]:[% répartition segment 2]],2,FALSE))*U1176*C1176/1000</f>
        <v>5.5546524509999999</v>
      </c>
    </row>
    <row r="1177" spans="1:22" x14ac:dyDescent="0.3">
      <c r="A1177" s="2">
        <v>1523654</v>
      </c>
      <c r="B1177" s="12">
        <f>+VLOOKUP(Indicateur[[#This Row],[Numero OT]],[1]Raw_data!$D:$E,2,FALSE)</f>
        <v>44736</v>
      </c>
      <c r="C1177" s="2">
        <v>30</v>
      </c>
      <c r="D1177" s="2">
        <f t="shared" si="18"/>
        <v>0.03</v>
      </c>
      <c r="E1177" s="2" t="s">
        <v>19</v>
      </c>
      <c r="F1177" s="3">
        <f>+VLOOKUP(E1177,Table1[#All],4,FALSE)</f>
        <v>0.16</v>
      </c>
      <c r="G1177" s="3">
        <f>+VLOOKUP(E1177,Tableau2[#All],4,FALSE)</f>
        <v>6.7400000000000002E-2</v>
      </c>
      <c r="H1177" s="4">
        <f>VLOOKUP(E1177,Table1[[#All],[Type TRANSPORT]:[% répartition segment 1]],2,FALSE)</f>
        <v>0.3</v>
      </c>
      <c r="I1177" s="4">
        <f>VLOOKUP(E1177,Tableau2[[#All],[Type TRANSPORT]:[% répartition segment 2]],2,FALSE)</f>
        <v>0.7</v>
      </c>
      <c r="J1177" s="20">
        <f>Indicateur[[#This Row],[% rep S1]]*Indicateur[[#This Row],[Taux segement 1]]*Indicateur[[#This Row],[Poids T]]*Indicateur[[#This Row],[Distance en KM]]</f>
        <v>0.38327903999999996</v>
      </c>
      <c r="K1177" s="20">
        <f>+Indicateur[[#This Row],[% rep S2]]*Indicateur[[#This Row],[Taux Segement 2]]*Indicateur[[#This Row],[Poids T]]*Indicateur[[#This Row],[Distance en KM]]</f>
        <v>0.37673135639999999</v>
      </c>
      <c r="L1177" s="20">
        <f>+Indicateur[[#This Row],[Bilan CO2 S2]]+Indicateur[[#This Row],[Bilan CO2 S1]]</f>
        <v>0.76001039640000001</v>
      </c>
      <c r="M1177" s="21">
        <v>100</v>
      </c>
      <c r="N1177" s="5" t="s">
        <v>214</v>
      </c>
      <c r="O1177" s="2" t="s">
        <v>11</v>
      </c>
      <c r="P1177" s="2" t="s">
        <v>215</v>
      </c>
      <c r="Q1177" s="2" t="s">
        <v>26</v>
      </c>
      <c r="R1177" s="2" t="s">
        <v>27</v>
      </c>
      <c r="S1177" s="2">
        <v>12</v>
      </c>
      <c r="T1177" s="2" t="s">
        <v>28</v>
      </c>
      <c r="U1177" s="6">
        <v>266.166</v>
      </c>
      <c r="V1177" s="30">
        <f>(VLOOKUP(E1177,Table1[#All],4,FALSE)*VLOOKUP(E1177,Table1[[#All],[Type TRANSPORT]:[% répartition segment 1]],2,FALSE)+VLOOKUP(E1177,Tableau2[#All],4,FALSE)*VLOOKUP(E1177,Tableau2[[#All],[Type TRANSPORT]:[% répartition segment 2]],2,FALSE))*U1177*C1177/1000</f>
        <v>0.76001039640000001</v>
      </c>
    </row>
    <row r="1178" spans="1:22" x14ac:dyDescent="0.3">
      <c r="A1178" s="2">
        <v>1523653</v>
      </c>
      <c r="B1178" s="12">
        <f>+VLOOKUP(Indicateur[[#This Row],[Numero OT]],[1]Raw_data!$D:$E,2,FALSE)</f>
        <v>44736</v>
      </c>
      <c r="C1178" s="2">
        <v>203</v>
      </c>
      <c r="D1178" s="2">
        <f t="shared" si="18"/>
        <v>0.20300000000000001</v>
      </c>
      <c r="E1178" s="2" t="s">
        <v>6</v>
      </c>
      <c r="F1178" s="3">
        <f>+VLOOKUP(E1178,Table1[#All],4,FALSE)</f>
        <v>0.16</v>
      </c>
      <c r="G1178" s="3">
        <f>+VLOOKUP(E1178,Tableau2[#All],4,FALSE)</f>
        <v>6.7400000000000002E-2</v>
      </c>
      <c r="H1178" s="4">
        <f>VLOOKUP(E1178,Table1[[#All],[Type TRANSPORT]:[% répartition segment 1]],2,FALSE)</f>
        <v>0.3</v>
      </c>
      <c r="I1178" s="4">
        <f>VLOOKUP(E1178,Tableau2[[#All],[Type TRANSPORT]:[% répartition segment 2]],2,FALSE)</f>
        <v>0.7</v>
      </c>
      <c r="J1178" s="20">
        <f>Indicateur[[#This Row],[% rep S1]]*Indicateur[[#This Row],[Taux segement 1]]*Indicateur[[#This Row],[Poids T]]*Indicateur[[#This Row],[Distance en KM]]</f>
        <v>6.967037952000001</v>
      </c>
      <c r="K1178" s="20">
        <f>+Indicateur[[#This Row],[% rep S2]]*Indicateur[[#This Row],[Taux Segement 2]]*Indicateur[[#This Row],[Poids T]]*Indicateur[[#This Row],[Distance en KM]]</f>
        <v>6.8480177203200006</v>
      </c>
      <c r="L1178" s="20">
        <f>+Indicateur[[#This Row],[Bilan CO2 S2]]+Indicateur[[#This Row],[Bilan CO2 S1]]</f>
        <v>13.815055672320002</v>
      </c>
      <c r="M1178" s="21">
        <v>270</v>
      </c>
      <c r="N1178" s="5" t="s">
        <v>214</v>
      </c>
      <c r="O1178" s="2" t="s">
        <v>11</v>
      </c>
      <c r="P1178" s="2" t="s">
        <v>215</v>
      </c>
      <c r="Q1178" s="2" t="s">
        <v>351</v>
      </c>
      <c r="R1178" s="2" t="s">
        <v>39</v>
      </c>
      <c r="S1178" s="2">
        <v>13</v>
      </c>
      <c r="T1178" s="2" t="s">
        <v>352</v>
      </c>
      <c r="U1178" s="6">
        <v>715.00800000000004</v>
      </c>
      <c r="V1178" s="30">
        <f>(VLOOKUP(E1178,Table1[#All],4,FALSE)*VLOOKUP(E1178,Table1[[#All],[Type TRANSPORT]:[% répartition segment 1]],2,FALSE)+VLOOKUP(E1178,Tableau2[#All],4,FALSE)*VLOOKUP(E1178,Tableau2[[#All],[Type TRANSPORT]:[% répartition segment 2]],2,FALSE))*U1178*C1178/1000</f>
        <v>13.815055672319998</v>
      </c>
    </row>
    <row r="1179" spans="1:22" x14ac:dyDescent="0.3">
      <c r="A1179" s="2">
        <v>1523655</v>
      </c>
      <c r="B1179" s="12">
        <f>+VLOOKUP(Indicateur[[#This Row],[Numero OT]],[1]Raw_data!$D:$E,2,FALSE)</f>
        <v>44736</v>
      </c>
      <c r="C1179" s="2">
        <v>550</v>
      </c>
      <c r="D1179" s="2">
        <f t="shared" si="18"/>
        <v>0.55000000000000004</v>
      </c>
      <c r="E1179" s="2" t="s">
        <v>6</v>
      </c>
      <c r="F1179" s="3">
        <f>+VLOOKUP(E1179,Table1[#All],4,FALSE)</f>
        <v>0.16</v>
      </c>
      <c r="G1179" s="3">
        <f>+VLOOKUP(E1179,Tableau2[#All],4,FALSE)</f>
        <v>6.7400000000000002E-2</v>
      </c>
      <c r="H1179" s="4">
        <f>VLOOKUP(E1179,Table1[[#All],[Type TRANSPORT]:[% répartition segment 1]],2,FALSE)</f>
        <v>0.3</v>
      </c>
      <c r="I1179" s="4">
        <f>VLOOKUP(E1179,Tableau2[[#All],[Type TRANSPORT]:[% répartition segment 2]],2,FALSE)</f>
        <v>0.7</v>
      </c>
      <c r="J1179" s="20">
        <f>Indicateur[[#This Row],[% rep S1]]*Indicateur[[#This Row],[Taux segement 1]]*Indicateur[[#This Row],[Poids T]]*Indicateur[[#This Row],[Distance en KM]]</f>
        <v>13.617067200000001</v>
      </c>
      <c r="K1179" s="20">
        <f>+Indicateur[[#This Row],[% rep S2]]*Indicateur[[#This Row],[Taux Segement 2]]*Indicateur[[#This Row],[Poids T]]*Indicateur[[#This Row],[Distance en KM]]</f>
        <v>13.384442302000002</v>
      </c>
      <c r="L1179" s="20">
        <f>+Indicateur[[#This Row],[Bilan CO2 S2]]+Indicateur[[#This Row],[Bilan CO2 S1]]</f>
        <v>27.001509502000005</v>
      </c>
      <c r="M1179" s="21">
        <v>450</v>
      </c>
      <c r="N1179" s="5" t="s">
        <v>214</v>
      </c>
      <c r="O1179" s="2" t="s">
        <v>11</v>
      </c>
      <c r="P1179" s="2" t="s">
        <v>215</v>
      </c>
      <c r="Q1179" s="2" t="s">
        <v>153</v>
      </c>
      <c r="R1179" s="2" t="s">
        <v>154</v>
      </c>
      <c r="S1179" s="2">
        <v>15</v>
      </c>
      <c r="T1179" s="2" t="s">
        <v>155</v>
      </c>
      <c r="U1179" s="6">
        <v>515.798</v>
      </c>
      <c r="V1179" s="30">
        <f>(VLOOKUP(E1179,Table1[#All],4,FALSE)*VLOOKUP(E1179,Table1[[#All],[Type TRANSPORT]:[% répartition segment 1]],2,FALSE)+VLOOKUP(E1179,Tableau2[#All],4,FALSE)*VLOOKUP(E1179,Tableau2[[#All],[Type TRANSPORT]:[% répartition segment 2]],2,FALSE))*U1179*C1179/1000</f>
        <v>27.001509502000001</v>
      </c>
    </row>
    <row r="1180" spans="1:22" x14ac:dyDescent="0.3">
      <c r="A1180" s="2">
        <v>1523817</v>
      </c>
      <c r="B1180" s="12">
        <f>+VLOOKUP(Indicateur[[#This Row],[Numero OT]],[1]Raw_data!$D:$E,2,FALSE)</f>
        <v>44736</v>
      </c>
      <c r="C1180" s="2">
        <v>150</v>
      </c>
      <c r="D1180" s="2">
        <f t="shared" si="18"/>
        <v>0.15</v>
      </c>
      <c r="E1180" s="2" t="s">
        <v>19</v>
      </c>
      <c r="F1180" s="3">
        <f>+VLOOKUP(E1180,Table1[#All],4,FALSE)</f>
        <v>0.16</v>
      </c>
      <c r="G1180" s="3">
        <f>+VLOOKUP(E1180,Tableau2[#All],4,FALSE)</f>
        <v>6.7400000000000002E-2</v>
      </c>
      <c r="H1180" s="4">
        <f>VLOOKUP(E1180,Table1[[#All],[Type TRANSPORT]:[% répartition segment 1]],2,FALSE)</f>
        <v>0.3</v>
      </c>
      <c r="I1180" s="4">
        <f>VLOOKUP(E1180,Tableau2[[#All],[Type TRANSPORT]:[% répartition segment 2]],2,FALSE)</f>
        <v>0.7</v>
      </c>
      <c r="J1180" s="20">
        <f>Indicateur[[#This Row],[% rep S1]]*Indicateur[[#This Row],[Taux segement 1]]*Indicateur[[#This Row],[Poids T]]*Indicateur[[#This Row],[Distance en KM]]</f>
        <v>0.4008024</v>
      </c>
      <c r="K1180" s="20">
        <f>+Indicateur[[#This Row],[% rep S2]]*Indicateur[[#This Row],[Taux Segement 2]]*Indicateur[[#This Row],[Poids T]]*Indicateur[[#This Row],[Distance en KM]]</f>
        <v>0.393955359</v>
      </c>
      <c r="L1180" s="20">
        <f>+Indicateur[[#This Row],[Bilan CO2 S2]]+Indicateur[[#This Row],[Bilan CO2 S1]]</f>
        <v>0.79475775900000001</v>
      </c>
      <c r="M1180" s="21">
        <v>80</v>
      </c>
      <c r="N1180" s="5" t="s">
        <v>420</v>
      </c>
      <c r="O1180" s="2" t="s">
        <v>381</v>
      </c>
      <c r="P1180" s="2" t="s">
        <v>421</v>
      </c>
      <c r="Q1180" s="2" t="s">
        <v>10</v>
      </c>
      <c r="R1180" s="2" t="s">
        <v>11</v>
      </c>
      <c r="S1180" s="2">
        <v>12</v>
      </c>
      <c r="T1180" s="2" t="s">
        <v>12</v>
      </c>
      <c r="U1180" s="6">
        <v>55.667000000000002</v>
      </c>
      <c r="V1180" s="30">
        <f>(VLOOKUP(E1180,Table1[#All],4,FALSE)*VLOOKUP(E1180,Table1[[#All],[Type TRANSPORT]:[% répartition segment 1]],2,FALSE)+VLOOKUP(E1180,Tableau2[#All],4,FALSE)*VLOOKUP(E1180,Tableau2[[#All],[Type TRANSPORT]:[% répartition segment 2]],2,FALSE))*U1180*C1180/1000</f>
        <v>0.79475775900000012</v>
      </c>
    </row>
    <row r="1181" spans="1:22" x14ac:dyDescent="0.3">
      <c r="A1181" s="2">
        <v>1522813</v>
      </c>
      <c r="B1181" s="12">
        <f>+VLOOKUP(Indicateur[[#This Row],[Numero OT]],[1]Raw_data!$D:$E,2,FALSE)</f>
        <v>44739</v>
      </c>
      <c r="C1181" s="2">
        <v>750</v>
      </c>
      <c r="D1181" s="2">
        <f t="shared" si="18"/>
        <v>0.75</v>
      </c>
      <c r="E1181" s="2" t="s">
        <v>6</v>
      </c>
      <c r="F1181" s="3">
        <f>+VLOOKUP(E1181,Table1[#All],4,FALSE)</f>
        <v>0.16</v>
      </c>
      <c r="G1181" s="3">
        <f>+VLOOKUP(E1181,Tableau2[#All],4,FALSE)</f>
        <v>6.7400000000000002E-2</v>
      </c>
      <c r="H1181" s="4">
        <f>VLOOKUP(E1181,Table1[[#All],[Type TRANSPORT]:[% répartition segment 1]],2,FALSE)</f>
        <v>0.3</v>
      </c>
      <c r="I1181" s="4">
        <f>VLOOKUP(E1181,Tableau2[[#All],[Type TRANSPORT]:[% répartition segment 2]],2,FALSE)</f>
        <v>0.7</v>
      </c>
      <c r="J1181" s="20">
        <f>Indicateur[[#This Row],[% rep S1]]*Indicateur[[#This Row],[Taux segement 1]]*Indicateur[[#This Row],[Poids T]]*Indicateur[[#This Row],[Distance en KM]]</f>
        <v>26.643528</v>
      </c>
      <c r="K1181" s="20">
        <f>+Indicateur[[#This Row],[% rep S2]]*Indicateur[[#This Row],[Taux Segement 2]]*Indicateur[[#This Row],[Poids T]]*Indicateur[[#This Row],[Distance en KM]]</f>
        <v>26.18836773</v>
      </c>
      <c r="L1181" s="20">
        <f>+Indicateur[[#This Row],[Bilan CO2 S2]]+Indicateur[[#This Row],[Bilan CO2 S1]]</f>
        <v>52.831895729999999</v>
      </c>
      <c r="M1181" s="21">
        <v>470</v>
      </c>
      <c r="N1181" s="5" t="s">
        <v>7</v>
      </c>
      <c r="O1181" s="2" t="s">
        <v>8</v>
      </c>
      <c r="P1181" s="2" t="s">
        <v>9</v>
      </c>
      <c r="Q1181" s="2" t="s">
        <v>10</v>
      </c>
      <c r="R1181" s="2" t="s">
        <v>11</v>
      </c>
      <c r="S1181" s="2">
        <v>12</v>
      </c>
      <c r="T1181" s="2" t="s">
        <v>12</v>
      </c>
      <c r="U1181" s="6">
        <v>740.09799999999996</v>
      </c>
      <c r="V1181" s="30">
        <f>(VLOOKUP(E1181,Table1[#All],4,FALSE)*VLOOKUP(E1181,Table1[[#All],[Type TRANSPORT]:[% répartition segment 1]],2,FALSE)+VLOOKUP(E1181,Tableau2[#All],4,FALSE)*VLOOKUP(E1181,Tableau2[[#All],[Type TRANSPORT]:[% répartition segment 2]],2,FALSE))*U1181*C1181/1000</f>
        <v>52.831895729999999</v>
      </c>
    </row>
    <row r="1182" spans="1:22" x14ac:dyDescent="0.3">
      <c r="A1182" s="2">
        <v>1523412</v>
      </c>
      <c r="B1182" s="12">
        <f>+VLOOKUP(Indicateur[[#This Row],[Numero OT]],[1]Raw_data!$D:$E,2,FALSE)</f>
        <v>44739</v>
      </c>
      <c r="C1182" s="2">
        <v>450</v>
      </c>
      <c r="D1182" s="2">
        <f t="shared" si="18"/>
        <v>0.45</v>
      </c>
      <c r="E1182" s="2" t="s">
        <v>6</v>
      </c>
      <c r="F1182" s="3">
        <f>+VLOOKUP(E1182,Table1[#All],4,FALSE)</f>
        <v>0.16</v>
      </c>
      <c r="G1182" s="3">
        <f>+VLOOKUP(E1182,Tableau2[#All],4,FALSE)</f>
        <v>6.7400000000000002E-2</v>
      </c>
      <c r="H1182" s="4">
        <f>VLOOKUP(E1182,Table1[[#All],[Type TRANSPORT]:[% répartition segment 1]],2,FALSE)</f>
        <v>0.3</v>
      </c>
      <c r="I1182" s="4">
        <f>VLOOKUP(E1182,Tableau2[[#All],[Type TRANSPORT]:[% répartition segment 2]],2,FALSE)</f>
        <v>0.7</v>
      </c>
      <c r="J1182" s="20">
        <f>Indicateur[[#This Row],[% rep S1]]*Indicateur[[#This Row],[Taux segement 1]]*Indicateur[[#This Row],[Poids T]]*Indicateur[[#This Row],[Distance en KM]]</f>
        <v>9.8510472</v>
      </c>
      <c r="K1182" s="20">
        <f>+Indicateur[[#This Row],[% rep S2]]*Indicateur[[#This Row],[Taux Segement 2]]*Indicateur[[#This Row],[Poids T]]*Indicateur[[#This Row],[Distance en KM]]</f>
        <v>9.6827584770000001</v>
      </c>
      <c r="L1182" s="20">
        <f>+Indicateur[[#This Row],[Bilan CO2 S2]]+Indicateur[[#This Row],[Bilan CO2 S1]]</f>
        <v>19.533805677</v>
      </c>
      <c r="M1182" s="21">
        <v>280</v>
      </c>
      <c r="N1182" s="5" t="s">
        <v>20</v>
      </c>
      <c r="O1182" s="2" t="s">
        <v>21</v>
      </c>
      <c r="P1182" s="2" t="s">
        <v>22</v>
      </c>
      <c r="Q1182" s="2" t="s">
        <v>10</v>
      </c>
      <c r="R1182" s="2" t="s">
        <v>11</v>
      </c>
      <c r="S1182" s="2">
        <v>12</v>
      </c>
      <c r="T1182" s="2" t="s">
        <v>12</v>
      </c>
      <c r="U1182" s="6">
        <v>456.06700000000001</v>
      </c>
      <c r="V1182" s="30">
        <f>(VLOOKUP(E1182,Table1[#All],4,FALSE)*VLOOKUP(E1182,Table1[[#All],[Type TRANSPORT]:[% répartition segment 1]],2,FALSE)+VLOOKUP(E1182,Tableau2[#All],4,FALSE)*VLOOKUP(E1182,Tableau2[[#All],[Type TRANSPORT]:[% répartition segment 2]],2,FALSE))*U1182*C1182/1000</f>
        <v>19.533805677</v>
      </c>
    </row>
    <row r="1183" spans="1:22" x14ac:dyDescent="0.3">
      <c r="A1183" s="2">
        <v>1523521</v>
      </c>
      <c r="B1183" s="12">
        <f>+VLOOKUP(Indicateur[[#This Row],[Numero OT]],[1]Raw_data!$D:$E,2,FALSE)</f>
        <v>44739</v>
      </c>
      <c r="C1183" s="2">
        <v>450</v>
      </c>
      <c r="D1183" s="2">
        <f t="shared" si="18"/>
        <v>0.45</v>
      </c>
      <c r="E1183" s="2" t="s">
        <v>6</v>
      </c>
      <c r="F1183" s="3">
        <f>+VLOOKUP(E1183,Table1[#All],4,FALSE)</f>
        <v>0.16</v>
      </c>
      <c r="G1183" s="3">
        <f>+VLOOKUP(E1183,Tableau2[#All],4,FALSE)</f>
        <v>6.7400000000000002E-2</v>
      </c>
      <c r="H1183" s="4">
        <f>VLOOKUP(E1183,Table1[[#All],[Type TRANSPORT]:[% répartition segment 1]],2,FALSE)</f>
        <v>0.3</v>
      </c>
      <c r="I1183" s="4">
        <f>VLOOKUP(E1183,Tableau2[[#All],[Type TRANSPORT]:[% répartition segment 2]],2,FALSE)</f>
        <v>0.7</v>
      </c>
      <c r="J1183" s="20">
        <f>Indicateur[[#This Row],[% rep S1]]*Indicateur[[#This Row],[Taux segement 1]]*Indicateur[[#This Row],[Poids T]]*Indicateur[[#This Row],[Distance en KM]]</f>
        <v>8.2206576000000009</v>
      </c>
      <c r="K1183" s="20">
        <f>+Indicateur[[#This Row],[% rep S2]]*Indicateur[[#This Row],[Taux Segement 2]]*Indicateur[[#This Row],[Poids T]]*Indicateur[[#This Row],[Distance en KM]]</f>
        <v>8.080221366</v>
      </c>
      <c r="L1183" s="20">
        <f>+Indicateur[[#This Row],[Bilan CO2 S2]]+Indicateur[[#This Row],[Bilan CO2 S1]]</f>
        <v>16.300878965999999</v>
      </c>
      <c r="M1183" s="21">
        <v>300</v>
      </c>
      <c r="N1183" s="5" t="s">
        <v>60</v>
      </c>
      <c r="O1183" s="2" t="s">
        <v>61</v>
      </c>
      <c r="P1183" s="2" t="s">
        <v>62</v>
      </c>
      <c r="Q1183" s="2" t="s">
        <v>10</v>
      </c>
      <c r="R1183" s="2" t="s">
        <v>11</v>
      </c>
      <c r="S1183" s="2">
        <v>12</v>
      </c>
      <c r="T1183" s="2" t="s">
        <v>12</v>
      </c>
      <c r="U1183" s="6">
        <v>380.58600000000001</v>
      </c>
      <c r="V1183" s="30">
        <f>(VLOOKUP(E1183,Table1[#All],4,FALSE)*VLOOKUP(E1183,Table1[[#All],[Type TRANSPORT]:[% répartition segment 1]],2,FALSE)+VLOOKUP(E1183,Tableau2[#All],4,FALSE)*VLOOKUP(E1183,Tableau2[[#All],[Type TRANSPORT]:[% répartition segment 2]],2,FALSE))*U1183*C1183/1000</f>
        <v>16.300878965999999</v>
      </c>
    </row>
    <row r="1184" spans="1:22" x14ac:dyDescent="0.3">
      <c r="A1184" s="2">
        <v>1523407</v>
      </c>
      <c r="B1184" s="12">
        <f>+VLOOKUP(Indicateur[[#This Row],[Numero OT]],[1]Raw_data!$D:$E,2,FALSE)</f>
        <v>44739</v>
      </c>
      <c r="C1184" s="2">
        <v>150</v>
      </c>
      <c r="D1184" s="2">
        <f t="shared" si="18"/>
        <v>0.15</v>
      </c>
      <c r="E1184" s="2" t="s">
        <v>19</v>
      </c>
      <c r="F1184" s="3">
        <f>+VLOOKUP(E1184,Table1[#All],4,FALSE)</f>
        <v>0.16</v>
      </c>
      <c r="G1184" s="3">
        <f>+VLOOKUP(E1184,Tableau2[#All],4,FALSE)</f>
        <v>6.7400000000000002E-2</v>
      </c>
      <c r="H1184" s="4">
        <f>VLOOKUP(E1184,Table1[[#All],[Type TRANSPORT]:[% répartition segment 1]],2,FALSE)</f>
        <v>0.3</v>
      </c>
      <c r="I1184" s="4">
        <f>VLOOKUP(E1184,Tableau2[[#All],[Type TRANSPORT]:[% répartition segment 2]],2,FALSE)</f>
        <v>0.7</v>
      </c>
      <c r="J1184" s="20">
        <f>Indicateur[[#This Row],[% rep S1]]*Indicateur[[#This Row],[Taux segement 1]]*Indicateur[[#This Row],[Poids T]]*Indicateur[[#This Row],[Distance en KM]]</f>
        <v>1.8302616</v>
      </c>
      <c r="K1184" s="20">
        <f>+Indicateur[[#This Row],[% rep S2]]*Indicateur[[#This Row],[Taux Segement 2]]*Indicateur[[#This Row],[Poids T]]*Indicateur[[#This Row],[Distance en KM]]</f>
        <v>1.798994631</v>
      </c>
      <c r="L1184" s="20">
        <f>+Indicateur[[#This Row],[Bilan CO2 S2]]+Indicateur[[#This Row],[Bilan CO2 S1]]</f>
        <v>3.6292562310000003</v>
      </c>
      <c r="M1184" s="21">
        <v>158</v>
      </c>
      <c r="N1184" s="5" t="s">
        <v>122</v>
      </c>
      <c r="O1184" s="2" t="s">
        <v>123</v>
      </c>
      <c r="P1184" s="2" t="s">
        <v>124</v>
      </c>
      <c r="Q1184" s="2" t="s">
        <v>10</v>
      </c>
      <c r="R1184" s="2" t="s">
        <v>11</v>
      </c>
      <c r="S1184" s="2">
        <v>12</v>
      </c>
      <c r="T1184" s="2" t="s">
        <v>12</v>
      </c>
      <c r="U1184" s="6">
        <v>254.203</v>
      </c>
      <c r="V1184" s="30">
        <f>(VLOOKUP(E1184,Table1[#All],4,FALSE)*VLOOKUP(E1184,Table1[[#All],[Type TRANSPORT]:[% répartition segment 1]],2,FALSE)+VLOOKUP(E1184,Tableau2[#All],4,FALSE)*VLOOKUP(E1184,Tableau2[[#All],[Type TRANSPORT]:[% répartition segment 2]],2,FALSE))*U1184*C1184/1000</f>
        <v>3.6292562310000003</v>
      </c>
    </row>
    <row r="1185" spans="1:22" x14ac:dyDescent="0.3">
      <c r="A1185" s="2">
        <v>1523181</v>
      </c>
      <c r="B1185" s="12">
        <f>+VLOOKUP(Indicateur[[#This Row],[Numero OT]],[1]Raw_data!$D:$E,2,FALSE)</f>
        <v>44739</v>
      </c>
      <c r="C1185" s="2">
        <v>300</v>
      </c>
      <c r="D1185" s="2">
        <f t="shared" si="18"/>
        <v>0.3</v>
      </c>
      <c r="E1185" s="2" t="s">
        <v>19</v>
      </c>
      <c r="F1185" s="3">
        <f>+VLOOKUP(E1185,Table1[#All],4,FALSE)</f>
        <v>0.16</v>
      </c>
      <c r="G1185" s="3">
        <f>+VLOOKUP(E1185,Tableau2[#All],4,FALSE)</f>
        <v>6.7400000000000002E-2</v>
      </c>
      <c r="H1185" s="4">
        <f>VLOOKUP(E1185,Table1[[#All],[Type TRANSPORT]:[% répartition segment 1]],2,FALSE)</f>
        <v>0.3</v>
      </c>
      <c r="I1185" s="4">
        <f>VLOOKUP(E1185,Tableau2[[#All],[Type TRANSPORT]:[% répartition segment 2]],2,FALSE)</f>
        <v>0.7</v>
      </c>
      <c r="J1185" s="20">
        <f>Indicateur[[#This Row],[% rep S1]]*Indicateur[[#This Row],[Taux segement 1]]*Indicateur[[#This Row],[Poids T]]*Indicateur[[#This Row],[Distance en KM]]</f>
        <v>11.0469168</v>
      </c>
      <c r="K1185" s="20">
        <f>+Indicateur[[#This Row],[% rep S2]]*Indicateur[[#This Row],[Taux Segement 2]]*Indicateur[[#This Row],[Poids T]]*Indicateur[[#This Row],[Distance en KM]]</f>
        <v>10.858198638000001</v>
      </c>
      <c r="L1185" s="20">
        <f>+Indicateur[[#This Row],[Bilan CO2 S2]]+Indicateur[[#This Row],[Bilan CO2 S1]]</f>
        <v>21.905115438000003</v>
      </c>
      <c r="M1185" s="21">
        <v>250</v>
      </c>
      <c r="N1185" s="5" t="s">
        <v>170</v>
      </c>
      <c r="O1185" s="2" t="s">
        <v>160</v>
      </c>
      <c r="P1185" s="2" t="s">
        <v>171</v>
      </c>
      <c r="Q1185" s="2" t="s">
        <v>10</v>
      </c>
      <c r="R1185" s="2" t="s">
        <v>11</v>
      </c>
      <c r="S1185" s="2">
        <v>12</v>
      </c>
      <c r="T1185" s="2" t="s">
        <v>12</v>
      </c>
      <c r="U1185" s="6">
        <v>767.14700000000005</v>
      </c>
      <c r="V1185" s="30">
        <f>(VLOOKUP(E1185,Table1[#All],4,FALSE)*VLOOKUP(E1185,Table1[[#All],[Type TRANSPORT]:[% répartition segment 1]],2,FALSE)+VLOOKUP(E1185,Tableau2[#All],4,FALSE)*VLOOKUP(E1185,Tableau2[[#All],[Type TRANSPORT]:[% répartition segment 2]],2,FALSE))*U1185*C1185/1000</f>
        <v>21.905115437999999</v>
      </c>
    </row>
    <row r="1186" spans="1:22" x14ac:dyDescent="0.3">
      <c r="A1186" s="2">
        <v>1523520</v>
      </c>
      <c r="B1186" s="12">
        <f>+VLOOKUP(Indicateur[[#This Row],[Numero OT]],[1]Raw_data!$D:$E,2,FALSE)</f>
        <v>44739</v>
      </c>
      <c r="C1186" s="2">
        <v>750</v>
      </c>
      <c r="D1186" s="2">
        <f t="shared" si="18"/>
        <v>0.75</v>
      </c>
      <c r="E1186" s="2" t="s">
        <v>19</v>
      </c>
      <c r="F1186" s="3">
        <f>+VLOOKUP(E1186,Table1[#All],4,FALSE)</f>
        <v>0.16</v>
      </c>
      <c r="G1186" s="3">
        <f>+VLOOKUP(E1186,Tableau2[#All],4,FALSE)</f>
        <v>6.7400000000000002E-2</v>
      </c>
      <c r="H1186" s="4">
        <f>VLOOKUP(E1186,Table1[[#All],[Type TRANSPORT]:[% répartition segment 1]],2,FALSE)</f>
        <v>0.3</v>
      </c>
      <c r="I1186" s="4">
        <f>VLOOKUP(E1186,Tableau2[[#All],[Type TRANSPORT]:[% répartition segment 2]],2,FALSE)</f>
        <v>0.7</v>
      </c>
      <c r="J1186" s="20">
        <f>Indicateur[[#This Row],[% rep S1]]*Indicateur[[#This Row],[Taux segement 1]]*Indicateur[[#This Row],[Poids T]]*Indicateur[[#This Row],[Distance en KM]]</f>
        <v>18.593064000000005</v>
      </c>
      <c r="K1186" s="20">
        <f>+Indicateur[[#This Row],[% rep S2]]*Indicateur[[#This Row],[Taux Segement 2]]*Indicateur[[#This Row],[Poids T]]*Indicateur[[#This Row],[Distance en KM]]</f>
        <v>18.27543249</v>
      </c>
      <c r="L1186" s="20">
        <f>+Indicateur[[#This Row],[Bilan CO2 S2]]+Indicateur[[#This Row],[Bilan CO2 S1]]</f>
        <v>36.868496490000005</v>
      </c>
      <c r="M1186" s="21">
        <v>450</v>
      </c>
      <c r="N1186" s="5" t="s">
        <v>175</v>
      </c>
      <c r="O1186" s="2" t="s">
        <v>154</v>
      </c>
      <c r="P1186" s="2" t="s">
        <v>174</v>
      </c>
      <c r="Q1186" s="2" t="s">
        <v>10</v>
      </c>
      <c r="R1186" s="2" t="s">
        <v>11</v>
      </c>
      <c r="S1186" s="2">
        <v>12</v>
      </c>
      <c r="T1186" s="2" t="s">
        <v>12</v>
      </c>
      <c r="U1186" s="6">
        <v>516.47400000000005</v>
      </c>
      <c r="V1186" s="30">
        <f>(VLOOKUP(E1186,Table1[#All],4,FALSE)*VLOOKUP(E1186,Table1[[#All],[Type TRANSPORT]:[% répartition segment 1]],2,FALSE)+VLOOKUP(E1186,Tableau2[#All],4,FALSE)*VLOOKUP(E1186,Tableau2[[#All],[Type TRANSPORT]:[% répartition segment 2]],2,FALSE))*U1186*C1186/1000</f>
        <v>36.868496490000005</v>
      </c>
    </row>
    <row r="1187" spans="1:22" x14ac:dyDescent="0.3">
      <c r="A1187" s="2">
        <v>1523998</v>
      </c>
      <c r="B1187" s="12">
        <f>+VLOOKUP(Indicateur[[#This Row],[Numero OT]],[1]Raw_data!$D:$E,2,FALSE)</f>
        <v>44739</v>
      </c>
      <c r="C1187" s="2">
        <v>102</v>
      </c>
      <c r="D1187" s="2">
        <f t="shared" si="18"/>
        <v>0.10199999999999999</v>
      </c>
      <c r="E1187" s="2" t="s">
        <v>6</v>
      </c>
      <c r="F1187" s="3">
        <f>+VLOOKUP(E1187,Table1[#All],4,FALSE)</f>
        <v>0.16</v>
      </c>
      <c r="G1187" s="3">
        <f>+VLOOKUP(E1187,Tableau2[#All],4,FALSE)</f>
        <v>6.7400000000000002E-2</v>
      </c>
      <c r="H1187" s="4">
        <f>VLOOKUP(E1187,Table1[[#All],[Type TRANSPORT]:[% répartition segment 1]],2,FALSE)</f>
        <v>0.3</v>
      </c>
      <c r="I1187" s="4">
        <f>VLOOKUP(E1187,Tableau2[[#All],[Type TRANSPORT]:[% répartition segment 2]],2,FALSE)</f>
        <v>0.7</v>
      </c>
      <c r="J1187" s="20">
        <f>Indicateur[[#This Row],[% rep S1]]*Indicateur[[#This Row],[Taux segement 1]]*Indicateur[[#This Row],[Poids T]]*Indicateur[[#This Row],[Distance en KM]]</f>
        <v>2.0254164480000001</v>
      </c>
      <c r="K1187" s="20">
        <f>+Indicateur[[#This Row],[% rep S2]]*Indicateur[[#This Row],[Taux Segement 2]]*Indicateur[[#This Row],[Poids T]]*Indicateur[[#This Row],[Distance en KM]]</f>
        <v>1.9908155836799999</v>
      </c>
      <c r="L1187" s="20">
        <f>+Indicateur[[#This Row],[Bilan CO2 S2]]+Indicateur[[#This Row],[Bilan CO2 S1]]</f>
        <v>4.0162320316799995</v>
      </c>
      <c r="M1187" s="21">
        <v>126.6</v>
      </c>
      <c r="N1187" s="5" t="s">
        <v>214</v>
      </c>
      <c r="O1187" s="2" t="s">
        <v>11</v>
      </c>
      <c r="P1187" s="2" t="s">
        <v>215</v>
      </c>
      <c r="Q1187" s="2" t="s">
        <v>236</v>
      </c>
      <c r="R1187" s="2" t="s">
        <v>70</v>
      </c>
      <c r="S1187" s="2">
        <v>20</v>
      </c>
      <c r="T1187" s="2" t="s">
        <v>237</v>
      </c>
      <c r="U1187" s="6">
        <v>413.68799999999999</v>
      </c>
      <c r="V1187" s="30">
        <f>(VLOOKUP(E1187,Table1[#All],4,FALSE)*VLOOKUP(E1187,Table1[[#All],[Type TRANSPORT]:[% répartition segment 1]],2,FALSE)+VLOOKUP(E1187,Tableau2[#All],4,FALSE)*VLOOKUP(E1187,Tableau2[[#All],[Type TRANSPORT]:[% répartition segment 2]],2,FALSE))*U1187*C1187/1000</f>
        <v>4.0162320316799995</v>
      </c>
    </row>
    <row r="1188" spans="1:22" x14ac:dyDescent="0.3">
      <c r="A1188" s="2">
        <v>1523996</v>
      </c>
      <c r="B1188" s="12">
        <f>+VLOOKUP(Indicateur[[#This Row],[Numero OT]],[1]Raw_data!$D:$E,2,FALSE)</f>
        <v>44739</v>
      </c>
      <c r="C1188" s="2">
        <v>52</v>
      </c>
      <c r="D1188" s="2">
        <f t="shared" si="18"/>
        <v>5.1999999999999998E-2</v>
      </c>
      <c r="E1188" s="2" t="s">
        <v>6</v>
      </c>
      <c r="F1188" s="3">
        <f>+VLOOKUP(E1188,Table1[#All],4,FALSE)</f>
        <v>0.16</v>
      </c>
      <c r="G1188" s="3">
        <f>+VLOOKUP(E1188,Tableau2[#All],4,FALSE)</f>
        <v>6.7400000000000002E-2</v>
      </c>
      <c r="H1188" s="4">
        <f>VLOOKUP(E1188,Table1[[#All],[Type TRANSPORT]:[% répartition segment 1]],2,FALSE)</f>
        <v>0.3</v>
      </c>
      <c r="I1188" s="4">
        <f>VLOOKUP(E1188,Tableau2[[#All],[Type TRANSPORT]:[% répartition segment 2]],2,FALSE)</f>
        <v>0.7</v>
      </c>
      <c r="J1188" s="20">
        <f>Indicateur[[#This Row],[% rep S1]]*Indicateur[[#This Row],[Taux segement 1]]*Indicateur[[#This Row],[Poids T]]*Indicateur[[#This Row],[Distance en KM]]</f>
        <v>1.436088576</v>
      </c>
      <c r="K1188" s="20">
        <f>+Indicateur[[#This Row],[% rep S2]]*Indicateur[[#This Row],[Taux Segement 2]]*Indicateur[[#This Row],[Poids T]]*Indicateur[[#This Row],[Distance en KM]]</f>
        <v>1.41155539616</v>
      </c>
      <c r="L1188" s="20">
        <f>+Indicateur[[#This Row],[Bilan CO2 S2]]+Indicateur[[#This Row],[Bilan CO2 S1]]</f>
        <v>2.8476439721600002</v>
      </c>
      <c r="M1188" s="21">
        <v>155</v>
      </c>
      <c r="N1188" s="5" t="s">
        <v>214</v>
      </c>
      <c r="O1188" s="2" t="s">
        <v>11</v>
      </c>
      <c r="P1188" s="2" t="s">
        <v>215</v>
      </c>
      <c r="Q1188" s="2" t="s">
        <v>333</v>
      </c>
      <c r="R1188" s="2" t="s">
        <v>42</v>
      </c>
      <c r="S1188" s="2">
        <v>11</v>
      </c>
      <c r="T1188" s="2" t="s">
        <v>334</v>
      </c>
      <c r="U1188" s="6">
        <v>575.35599999999999</v>
      </c>
      <c r="V1188" s="30">
        <f>(VLOOKUP(E1188,Table1[#All],4,FALSE)*VLOOKUP(E1188,Table1[[#All],[Type TRANSPORT]:[% répartition segment 1]],2,FALSE)+VLOOKUP(E1188,Tableau2[#All],4,FALSE)*VLOOKUP(E1188,Tableau2[[#All],[Type TRANSPORT]:[% répartition segment 2]],2,FALSE))*U1188*C1188/1000</f>
        <v>2.8476439721599998</v>
      </c>
    </row>
    <row r="1189" spans="1:22" x14ac:dyDescent="0.3">
      <c r="A1189" s="2">
        <v>1524025</v>
      </c>
      <c r="B1189" s="12">
        <f>+VLOOKUP(Indicateur[[#This Row],[Numero OT]],[1]Raw_data!$D:$E,2,FALSE)</f>
        <v>44739</v>
      </c>
      <c r="C1189" s="2">
        <v>227</v>
      </c>
      <c r="D1189" s="2">
        <f t="shared" si="18"/>
        <v>0.22700000000000001</v>
      </c>
      <c r="E1189" s="2" t="s">
        <v>6</v>
      </c>
      <c r="F1189" s="3">
        <f>+VLOOKUP(E1189,Table1[#All],4,FALSE)</f>
        <v>0.16</v>
      </c>
      <c r="G1189" s="3">
        <f>+VLOOKUP(E1189,Tableau2[#All],4,FALSE)</f>
        <v>6.7400000000000002E-2</v>
      </c>
      <c r="H1189" s="4">
        <f>VLOOKUP(E1189,Table1[[#All],[Type TRANSPORT]:[% répartition segment 1]],2,FALSE)</f>
        <v>0.3</v>
      </c>
      <c r="I1189" s="4">
        <f>VLOOKUP(E1189,Tableau2[[#All],[Type TRANSPORT]:[% répartition segment 2]],2,FALSE)</f>
        <v>0.7</v>
      </c>
      <c r="J1189" s="20">
        <f>Indicateur[[#This Row],[% rep S1]]*Indicateur[[#This Row],[Taux segement 1]]*Indicateur[[#This Row],[Poids T]]*Indicateur[[#This Row],[Distance en KM]]</f>
        <v>3.9238239360000002</v>
      </c>
      <c r="K1189" s="20">
        <f>+Indicateur[[#This Row],[% rep S2]]*Indicateur[[#This Row],[Taux Segement 2]]*Indicateur[[#This Row],[Poids T]]*Indicateur[[#This Row],[Distance en KM]]</f>
        <v>3.8567919437599998</v>
      </c>
      <c r="L1189" s="20">
        <f>+Indicateur[[#This Row],[Bilan CO2 S2]]+Indicateur[[#This Row],[Bilan CO2 S1]]</f>
        <v>7.78061587976</v>
      </c>
      <c r="M1189" s="21">
        <v>250</v>
      </c>
      <c r="N1189" s="5" t="s">
        <v>214</v>
      </c>
      <c r="O1189" s="2" t="s">
        <v>11</v>
      </c>
      <c r="P1189" s="2" t="s">
        <v>215</v>
      </c>
      <c r="Q1189" s="2" t="s">
        <v>389</v>
      </c>
      <c r="R1189" s="2" t="s">
        <v>67</v>
      </c>
      <c r="S1189" s="2">
        <v>12</v>
      </c>
      <c r="T1189" s="2" t="s">
        <v>390</v>
      </c>
      <c r="U1189" s="6">
        <v>360.11599999999999</v>
      </c>
      <c r="V1189" s="30">
        <f>(VLOOKUP(E1189,Table1[#All],4,FALSE)*VLOOKUP(E1189,Table1[[#All],[Type TRANSPORT]:[% répartition segment 1]],2,FALSE)+VLOOKUP(E1189,Tableau2[#All],4,FALSE)*VLOOKUP(E1189,Tableau2[[#All],[Type TRANSPORT]:[% répartition segment 2]],2,FALSE))*U1189*C1189/1000</f>
        <v>7.7806158797599991</v>
      </c>
    </row>
    <row r="1190" spans="1:22" x14ac:dyDescent="0.3">
      <c r="A1190" s="2">
        <v>1523997</v>
      </c>
      <c r="B1190" s="12">
        <f>+VLOOKUP(Indicateur[[#This Row],[Numero OT]],[1]Raw_data!$D:$E,2,FALSE)</f>
        <v>44739</v>
      </c>
      <c r="C1190" s="2">
        <v>201</v>
      </c>
      <c r="D1190" s="2">
        <f t="shared" si="18"/>
        <v>0.20100000000000001</v>
      </c>
      <c r="E1190" s="2" t="s">
        <v>6</v>
      </c>
      <c r="F1190" s="3">
        <f>+VLOOKUP(E1190,Table1[#All],4,FALSE)</f>
        <v>0.16</v>
      </c>
      <c r="G1190" s="3">
        <f>+VLOOKUP(E1190,Tableau2[#All],4,FALSE)</f>
        <v>6.7400000000000002E-2</v>
      </c>
      <c r="H1190" s="4">
        <f>VLOOKUP(E1190,Table1[[#All],[Type TRANSPORT]:[% répartition segment 1]],2,FALSE)</f>
        <v>0.3</v>
      </c>
      <c r="I1190" s="4">
        <f>VLOOKUP(E1190,Tableau2[[#All],[Type TRANSPORT]:[% répartition segment 2]],2,FALSE)</f>
        <v>0.7</v>
      </c>
      <c r="J1190" s="20">
        <f>Indicateur[[#This Row],[% rep S1]]*Indicateur[[#This Row],[Taux segement 1]]*Indicateur[[#This Row],[Poids T]]*Indicateur[[#This Row],[Distance en KM]]</f>
        <v>3.6706298400000001</v>
      </c>
      <c r="K1190" s="20">
        <f>+Indicateur[[#This Row],[% rep S2]]*Indicateur[[#This Row],[Taux Segement 2]]*Indicateur[[#This Row],[Poids T]]*Indicateur[[#This Row],[Distance en KM]]</f>
        <v>3.6079232469</v>
      </c>
      <c r="L1190" s="20">
        <f>+Indicateur[[#This Row],[Bilan CO2 S2]]+Indicateur[[#This Row],[Bilan CO2 S1]]</f>
        <v>7.2785530869000006</v>
      </c>
      <c r="M1190" s="21">
        <v>261</v>
      </c>
      <c r="N1190" s="5" t="s">
        <v>214</v>
      </c>
      <c r="O1190" s="2" t="s">
        <v>11</v>
      </c>
      <c r="P1190" s="2" t="s">
        <v>215</v>
      </c>
      <c r="Q1190" s="2" t="s">
        <v>128</v>
      </c>
      <c r="R1190" s="2" t="s">
        <v>61</v>
      </c>
      <c r="S1190" s="2">
        <v>20</v>
      </c>
      <c r="T1190" s="2" t="s">
        <v>129</v>
      </c>
      <c r="U1190" s="6">
        <v>380.45499999999998</v>
      </c>
      <c r="V1190" s="30">
        <f>(VLOOKUP(E1190,Table1[#All],4,FALSE)*VLOOKUP(E1190,Table1[[#All],[Type TRANSPORT]:[% répartition segment 1]],2,FALSE)+VLOOKUP(E1190,Tableau2[#All],4,FALSE)*VLOOKUP(E1190,Tableau2[[#All],[Type TRANSPORT]:[% répartition segment 2]],2,FALSE))*U1190*C1190/1000</f>
        <v>7.2785530868999997</v>
      </c>
    </row>
    <row r="1191" spans="1:22" x14ac:dyDescent="0.3">
      <c r="A1191" s="2">
        <v>1524024</v>
      </c>
      <c r="B1191" s="12">
        <f>+VLOOKUP(Indicateur[[#This Row],[Numero OT]],[1]Raw_data!$D:$E,2,FALSE)</f>
        <v>44739</v>
      </c>
      <c r="C1191" s="2">
        <v>264</v>
      </c>
      <c r="D1191" s="2">
        <f t="shared" si="18"/>
        <v>0.26400000000000001</v>
      </c>
      <c r="E1191" s="2" t="s">
        <v>6</v>
      </c>
      <c r="F1191" s="3">
        <f>+VLOOKUP(E1191,Table1[#All],4,FALSE)</f>
        <v>0.16</v>
      </c>
      <c r="G1191" s="3">
        <f>+VLOOKUP(E1191,Tableau2[#All],4,FALSE)</f>
        <v>6.7400000000000002E-2</v>
      </c>
      <c r="H1191" s="4">
        <f>VLOOKUP(E1191,Table1[[#All],[Type TRANSPORT]:[% répartition segment 1]],2,FALSE)</f>
        <v>0.3</v>
      </c>
      <c r="I1191" s="4">
        <f>VLOOKUP(E1191,Tableau2[[#All],[Type TRANSPORT]:[% répartition segment 2]],2,FALSE)</f>
        <v>0.7</v>
      </c>
      <c r="J1191" s="20">
        <f>Indicateur[[#This Row],[% rep S1]]*Indicateur[[#This Row],[Taux segement 1]]*Indicateur[[#This Row],[Poids T]]*Indicateur[[#This Row],[Distance en KM]]</f>
        <v>6.8303854080000006</v>
      </c>
      <c r="K1191" s="20">
        <f>+Indicateur[[#This Row],[% rep S2]]*Indicateur[[#This Row],[Taux Segement 2]]*Indicateur[[#This Row],[Poids T]]*Indicateur[[#This Row],[Distance en KM]]</f>
        <v>6.7136996572800012</v>
      </c>
      <c r="L1191" s="20">
        <f>+Indicateur[[#This Row],[Bilan CO2 S2]]+Indicateur[[#This Row],[Bilan CO2 S1]]</f>
        <v>13.544085065280001</v>
      </c>
      <c r="M1191" s="21">
        <v>320</v>
      </c>
      <c r="N1191" s="5" t="s">
        <v>214</v>
      </c>
      <c r="O1191" s="2" t="s">
        <v>11</v>
      </c>
      <c r="P1191" s="2" t="s">
        <v>215</v>
      </c>
      <c r="Q1191" s="2" t="s">
        <v>326</v>
      </c>
      <c r="R1191" s="2" t="s">
        <v>180</v>
      </c>
      <c r="S1191" s="2">
        <v>15</v>
      </c>
      <c r="T1191" s="2" t="s">
        <v>327</v>
      </c>
      <c r="U1191" s="6">
        <v>539.01400000000001</v>
      </c>
      <c r="V1191" s="30">
        <f>(VLOOKUP(E1191,Table1[#All],4,FALSE)*VLOOKUP(E1191,Table1[[#All],[Type TRANSPORT]:[% répartition segment 1]],2,FALSE)+VLOOKUP(E1191,Tableau2[#All],4,FALSE)*VLOOKUP(E1191,Tableau2[[#All],[Type TRANSPORT]:[% répartition segment 2]],2,FALSE))*U1191*C1191/1000</f>
        <v>13.544085065280003</v>
      </c>
    </row>
    <row r="1192" spans="1:22" x14ac:dyDescent="0.3">
      <c r="A1192" s="2">
        <v>1524158</v>
      </c>
      <c r="B1192" s="12">
        <f>+VLOOKUP(Indicateur[[#This Row],[Numero OT]],[1]Raw_data!$D:$E,2,FALSE)</f>
        <v>44740</v>
      </c>
      <c r="C1192" s="2">
        <v>150</v>
      </c>
      <c r="D1192" s="2">
        <f t="shared" si="18"/>
        <v>0.15</v>
      </c>
      <c r="E1192" s="2" t="s">
        <v>19</v>
      </c>
      <c r="F1192" s="3">
        <f>+VLOOKUP(E1192,Table1[#All],4,FALSE)</f>
        <v>0.16</v>
      </c>
      <c r="G1192" s="3">
        <f>+VLOOKUP(E1192,Tableau2[#All],4,FALSE)</f>
        <v>6.7400000000000002E-2</v>
      </c>
      <c r="H1192" s="4">
        <f>VLOOKUP(E1192,Table1[[#All],[Type TRANSPORT]:[% répartition segment 1]],2,FALSE)</f>
        <v>0.3</v>
      </c>
      <c r="I1192" s="4">
        <f>VLOOKUP(E1192,Tableau2[[#All],[Type TRANSPORT]:[% répartition segment 2]],2,FALSE)</f>
        <v>0.7</v>
      </c>
      <c r="J1192" s="20">
        <f>Indicateur[[#This Row],[% rep S1]]*Indicateur[[#This Row],[Taux segement 1]]*Indicateur[[#This Row],[Poids T]]*Indicateur[[#This Row],[Distance en KM]]</f>
        <v>5.4150624000000001</v>
      </c>
      <c r="K1192" s="20">
        <f>+Indicateur[[#This Row],[% rep S2]]*Indicateur[[#This Row],[Taux Segement 2]]*Indicateur[[#This Row],[Poids T]]*Indicateur[[#This Row],[Distance en KM]]</f>
        <v>5.3225550840000002</v>
      </c>
      <c r="L1192" s="20">
        <f>+Indicateur[[#This Row],[Bilan CO2 S2]]+Indicateur[[#This Row],[Bilan CO2 S1]]</f>
        <v>10.737617484000001</v>
      </c>
      <c r="M1192" s="21">
        <v>165</v>
      </c>
      <c r="N1192" s="5" t="s">
        <v>63</v>
      </c>
      <c r="O1192" s="2" t="s">
        <v>64</v>
      </c>
      <c r="P1192" s="2" t="s">
        <v>65</v>
      </c>
      <c r="Q1192" s="2" t="s">
        <v>10</v>
      </c>
      <c r="R1192" s="2" t="s">
        <v>11</v>
      </c>
      <c r="S1192" s="2">
        <v>12</v>
      </c>
      <c r="T1192" s="2" t="s">
        <v>12</v>
      </c>
      <c r="U1192" s="6">
        <v>752.09199999999998</v>
      </c>
      <c r="V1192" s="30">
        <f>(VLOOKUP(E1192,Table1[#All],4,FALSE)*VLOOKUP(E1192,Table1[[#All],[Type TRANSPORT]:[% répartition segment 1]],2,FALSE)+VLOOKUP(E1192,Tableau2[#All],4,FALSE)*VLOOKUP(E1192,Tableau2[[#All],[Type TRANSPORT]:[% répartition segment 2]],2,FALSE))*U1192*C1192/1000</f>
        <v>10.737617484000001</v>
      </c>
    </row>
    <row r="1193" spans="1:22" x14ac:dyDescent="0.3">
      <c r="A1193" s="2">
        <v>1524881</v>
      </c>
      <c r="B1193" s="12">
        <f>+VLOOKUP(Indicateur[[#This Row],[Numero OT]],[1]Raw_data!$D:$E,2,FALSE)</f>
        <v>44740</v>
      </c>
      <c r="C1193" s="2">
        <v>152</v>
      </c>
      <c r="D1193" s="2">
        <f t="shared" si="18"/>
        <v>0.152</v>
      </c>
      <c r="E1193" s="2" t="s">
        <v>19</v>
      </c>
      <c r="F1193" s="3">
        <f>+VLOOKUP(E1193,Table1[#All],4,FALSE)</f>
        <v>0.16</v>
      </c>
      <c r="G1193" s="3">
        <f>+VLOOKUP(E1193,Tableau2[#All],4,FALSE)</f>
        <v>6.7400000000000002E-2</v>
      </c>
      <c r="H1193" s="4">
        <f>VLOOKUP(E1193,Table1[[#All],[Type TRANSPORT]:[% répartition segment 1]],2,FALSE)</f>
        <v>0.3</v>
      </c>
      <c r="I1193" s="4">
        <f>VLOOKUP(E1193,Tableau2[[#All],[Type TRANSPORT]:[% répartition segment 2]],2,FALSE)</f>
        <v>0.7</v>
      </c>
      <c r="J1193" s="20">
        <f>Indicateur[[#This Row],[% rep S1]]*Indicateur[[#This Row],[Taux segement 1]]*Indicateur[[#This Row],[Poids T]]*Indicateur[[#This Row],[Distance en KM]]</f>
        <v>1.8282243840000001</v>
      </c>
      <c r="K1193" s="20">
        <f>+Indicateur[[#This Row],[% rep S2]]*Indicateur[[#This Row],[Taux Segement 2]]*Indicateur[[#This Row],[Poids T]]*Indicateur[[#This Row],[Distance en KM]]</f>
        <v>1.7969922174399999</v>
      </c>
      <c r="L1193" s="20">
        <f>+Indicateur[[#This Row],[Bilan CO2 S2]]+Indicateur[[#This Row],[Bilan CO2 S1]]</f>
        <v>3.62521660144</v>
      </c>
      <c r="M1193" s="21">
        <v>100</v>
      </c>
      <c r="N1193" s="5" t="s">
        <v>214</v>
      </c>
      <c r="O1193" s="2" t="s">
        <v>11</v>
      </c>
      <c r="P1193" s="2" t="s">
        <v>215</v>
      </c>
      <c r="Q1193" s="2" t="s">
        <v>234</v>
      </c>
      <c r="R1193" s="2" t="s">
        <v>114</v>
      </c>
      <c r="S1193" s="2">
        <v>14</v>
      </c>
      <c r="T1193" s="2" t="s">
        <v>235</v>
      </c>
      <c r="U1193" s="6">
        <v>250.57900000000001</v>
      </c>
      <c r="V1193" s="30">
        <f>(VLOOKUP(E1193,Table1[#All],4,FALSE)*VLOOKUP(E1193,Table1[[#All],[Type TRANSPORT]:[% répartition segment 1]],2,FALSE)+VLOOKUP(E1193,Tableau2[#All],4,FALSE)*VLOOKUP(E1193,Tableau2[[#All],[Type TRANSPORT]:[% répartition segment 2]],2,FALSE))*U1193*C1193/1000</f>
        <v>3.62521660144</v>
      </c>
    </row>
    <row r="1194" spans="1:22" x14ac:dyDescent="0.3">
      <c r="A1194" s="2">
        <v>1524952</v>
      </c>
      <c r="B1194" s="12">
        <f>+VLOOKUP(Indicateur[[#This Row],[Numero OT]],[1]Raw_data!$D:$E,2,FALSE)</f>
        <v>44740</v>
      </c>
      <c r="C1194" s="2">
        <v>187</v>
      </c>
      <c r="D1194" s="2">
        <f t="shared" si="18"/>
        <v>0.187</v>
      </c>
      <c r="E1194" s="2" t="s">
        <v>6</v>
      </c>
      <c r="F1194" s="3">
        <f>+VLOOKUP(E1194,Table1[#All],4,FALSE)</f>
        <v>0.16</v>
      </c>
      <c r="G1194" s="3">
        <f>+VLOOKUP(E1194,Tableau2[#All],4,FALSE)</f>
        <v>6.7400000000000002E-2</v>
      </c>
      <c r="H1194" s="4">
        <f>VLOOKUP(E1194,Table1[[#All],[Type TRANSPORT]:[% répartition segment 1]],2,FALSE)</f>
        <v>0.3</v>
      </c>
      <c r="I1194" s="4">
        <f>VLOOKUP(E1194,Tableau2[[#All],[Type TRANSPORT]:[% répartition segment 2]],2,FALSE)</f>
        <v>0.7</v>
      </c>
      <c r="J1194" s="20">
        <f>Indicateur[[#This Row],[% rep S1]]*Indicateur[[#This Row],[Taux segement 1]]*Indicateur[[#This Row],[Poids T]]*Indicateur[[#This Row],[Distance en KM]]</f>
        <v>1.5023131199999999</v>
      </c>
      <c r="K1194" s="20">
        <f>+Indicateur[[#This Row],[% rep S2]]*Indicateur[[#This Row],[Taux Segement 2]]*Indicateur[[#This Row],[Poids T]]*Indicateur[[#This Row],[Distance en KM]]</f>
        <v>1.4766486042</v>
      </c>
      <c r="L1194" s="20">
        <f>+Indicateur[[#This Row],[Bilan CO2 S2]]+Indicateur[[#This Row],[Bilan CO2 S1]]</f>
        <v>2.9789617241999999</v>
      </c>
      <c r="M1194" s="21">
        <v>108</v>
      </c>
      <c r="N1194" s="5" t="s">
        <v>214</v>
      </c>
      <c r="O1194" s="2" t="s">
        <v>11</v>
      </c>
      <c r="P1194" s="2" t="s">
        <v>215</v>
      </c>
      <c r="Q1194" s="2" t="s">
        <v>271</v>
      </c>
      <c r="R1194" s="2" t="s">
        <v>206</v>
      </c>
      <c r="S1194" s="2">
        <v>18</v>
      </c>
      <c r="T1194" s="2" t="s">
        <v>272</v>
      </c>
      <c r="U1194" s="6">
        <v>167.37</v>
      </c>
      <c r="V1194" s="30">
        <f>(VLOOKUP(E1194,Table1[#All],4,FALSE)*VLOOKUP(E1194,Table1[[#All],[Type TRANSPORT]:[% répartition segment 1]],2,FALSE)+VLOOKUP(E1194,Tableau2[#All],4,FALSE)*VLOOKUP(E1194,Tableau2[[#All],[Type TRANSPORT]:[% répartition segment 2]],2,FALSE))*U1194*C1194/1000</f>
        <v>2.9789617242000004</v>
      </c>
    </row>
    <row r="1195" spans="1:22" x14ac:dyDescent="0.3">
      <c r="A1195" s="2">
        <v>1524925</v>
      </c>
      <c r="B1195" s="12">
        <f>+VLOOKUP(Indicateur[[#This Row],[Numero OT]],[1]Raw_data!$D:$E,2,FALSE)</f>
        <v>44740</v>
      </c>
      <c r="C1195" s="2">
        <v>604</v>
      </c>
      <c r="D1195" s="2">
        <f t="shared" si="18"/>
        <v>0.60399999999999998</v>
      </c>
      <c r="E1195" s="2" t="s">
        <v>19</v>
      </c>
      <c r="F1195" s="3">
        <f>+VLOOKUP(E1195,Table1[#All],4,FALSE)</f>
        <v>0.16</v>
      </c>
      <c r="G1195" s="3">
        <f>+VLOOKUP(E1195,Tableau2[#All],4,FALSE)</f>
        <v>6.7400000000000002E-2</v>
      </c>
      <c r="H1195" s="4">
        <f>VLOOKUP(E1195,Table1[[#All],[Type TRANSPORT]:[% répartition segment 1]],2,FALSE)</f>
        <v>0.3</v>
      </c>
      <c r="I1195" s="4">
        <f>VLOOKUP(E1195,Tableau2[[#All],[Type TRANSPORT]:[% répartition segment 2]],2,FALSE)</f>
        <v>0.7</v>
      </c>
      <c r="J1195" s="20">
        <f>Indicateur[[#This Row],[% rep S1]]*Indicateur[[#This Row],[Taux segement 1]]*Indicateur[[#This Row],[Poids T]]*Indicateur[[#This Row],[Distance en KM]]</f>
        <v>5.4673983360000005</v>
      </c>
      <c r="K1195" s="20">
        <f>+Indicateur[[#This Row],[% rep S2]]*Indicateur[[#This Row],[Taux Segement 2]]*Indicateur[[#This Row],[Poids T]]*Indicateur[[#This Row],[Distance en KM]]</f>
        <v>5.3739969477600003</v>
      </c>
      <c r="L1195" s="20">
        <f>+Indicateur[[#This Row],[Bilan CO2 S2]]+Indicateur[[#This Row],[Bilan CO2 S1]]</f>
        <v>10.841395283760001</v>
      </c>
      <c r="M1195" s="21">
        <v>250</v>
      </c>
      <c r="N1195" s="5" t="s">
        <v>214</v>
      </c>
      <c r="O1195" s="2" t="s">
        <v>11</v>
      </c>
      <c r="P1195" s="2" t="s">
        <v>215</v>
      </c>
      <c r="Q1195" s="2" t="s">
        <v>346</v>
      </c>
      <c r="R1195" s="2" t="s">
        <v>186</v>
      </c>
      <c r="S1195" s="2">
        <v>11</v>
      </c>
      <c r="T1195" s="2" t="s">
        <v>347</v>
      </c>
      <c r="U1195" s="6">
        <v>188.583</v>
      </c>
      <c r="V1195" s="30">
        <f>(VLOOKUP(E1195,Table1[#All],4,FALSE)*VLOOKUP(E1195,Table1[[#All],[Type TRANSPORT]:[% répartition segment 1]],2,FALSE)+VLOOKUP(E1195,Tableau2[#All],4,FALSE)*VLOOKUP(E1195,Tableau2[[#All],[Type TRANSPORT]:[% répartition segment 2]],2,FALSE))*U1195*C1195/1000</f>
        <v>10.841395283759999</v>
      </c>
    </row>
    <row r="1196" spans="1:22" x14ac:dyDescent="0.3">
      <c r="A1196" s="2">
        <v>1524883</v>
      </c>
      <c r="B1196" s="12">
        <f>+VLOOKUP(Indicateur[[#This Row],[Numero OT]],[1]Raw_data!$D:$E,2,FALSE)</f>
        <v>44740</v>
      </c>
      <c r="C1196" s="2">
        <v>406</v>
      </c>
      <c r="D1196" s="2">
        <f t="shared" si="18"/>
        <v>0.40600000000000003</v>
      </c>
      <c r="E1196" s="2" t="s">
        <v>6</v>
      </c>
      <c r="F1196" s="3">
        <f>+VLOOKUP(E1196,Table1[#All],4,FALSE)</f>
        <v>0.16</v>
      </c>
      <c r="G1196" s="3">
        <f>+VLOOKUP(E1196,Tableau2[#All],4,FALSE)</f>
        <v>6.7400000000000002E-2</v>
      </c>
      <c r="H1196" s="4">
        <f>VLOOKUP(E1196,Table1[[#All],[Type TRANSPORT]:[% répartition segment 1]],2,FALSE)</f>
        <v>0.3</v>
      </c>
      <c r="I1196" s="4">
        <f>VLOOKUP(E1196,Tableau2[[#All],[Type TRANSPORT]:[% répartition segment 2]],2,FALSE)</f>
        <v>0.7</v>
      </c>
      <c r="J1196" s="20">
        <f>Indicateur[[#This Row],[% rep S1]]*Indicateur[[#This Row],[Taux segement 1]]*Indicateur[[#This Row],[Poids T]]*Indicateur[[#This Row],[Distance en KM]]</f>
        <v>10.54651584</v>
      </c>
      <c r="K1196" s="20">
        <f>+Indicateur[[#This Row],[% rep S2]]*Indicateur[[#This Row],[Taux Segement 2]]*Indicateur[[#This Row],[Poids T]]*Indicateur[[#This Row],[Distance en KM]]</f>
        <v>10.3663461944</v>
      </c>
      <c r="L1196" s="20">
        <f>+Indicateur[[#This Row],[Bilan CO2 S2]]+Indicateur[[#This Row],[Bilan CO2 S1]]</f>
        <v>20.9128620344</v>
      </c>
      <c r="M1196" s="21">
        <v>350</v>
      </c>
      <c r="N1196" s="5" t="s">
        <v>214</v>
      </c>
      <c r="O1196" s="2" t="s">
        <v>11</v>
      </c>
      <c r="P1196" s="2" t="s">
        <v>215</v>
      </c>
      <c r="Q1196" s="2" t="s">
        <v>133</v>
      </c>
      <c r="R1196" s="2" t="s">
        <v>36</v>
      </c>
      <c r="S1196" s="2">
        <v>20</v>
      </c>
      <c r="T1196" s="2" t="s">
        <v>134</v>
      </c>
      <c r="U1196" s="6">
        <v>541.17999999999995</v>
      </c>
      <c r="V1196" s="30">
        <f>(VLOOKUP(E1196,Table1[#All],4,FALSE)*VLOOKUP(E1196,Table1[[#All],[Type TRANSPORT]:[% répartition segment 1]],2,FALSE)+VLOOKUP(E1196,Tableau2[#All],4,FALSE)*VLOOKUP(E1196,Tableau2[[#All],[Type TRANSPORT]:[% répartition segment 2]],2,FALSE))*U1196*C1196/1000</f>
        <v>20.9128620344</v>
      </c>
    </row>
    <row r="1197" spans="1:22" x14ac:dyDescent="0.3">
      <c r="A1197" s="2">
        <v>1524127</v>
      </c>
      <c r="B1197" s="12">
        <f>+VLOOKUP(Indicateur[[#This Row],[Numero OT]],[1]Raw_data!$D:$E,2,FALSE)</f>
        <v>44740</v>
      </c>
      <c r="C1197" s="2">
        <v>150</v>
      </c>
      <c r="D1197" s="2">
        <f t="shared" si="18"/>
        <v>0.15</v>
      </c>
      <c r="E1197" s="2" t="s">
        <v>19</v>
      </c>
      <c r="F1197" s="3">
        <f>+VLOOKUP(E1197,Table1[#All],4,FALSE)</f>
        <v>0.16</v>
      </c>
      <c r="G1197" s="3">
        <f>+VLOOKUP(E1197,Tableau2[#All],4,FALSE)</f>
        <v>6.7400000000000002E-2</v>
      </c>
      <c r="H1197" s="4">
        <f>VLOOKUP(E1197,Table1[[#All],[Type TRANSPORT]:[% répartition segment 1]],2,FALSE)</f>
        <v>0.3</v>
      </c>
      <c r="I1197" s="4">
        <f>VLOOKUP(E1197,Tableau2[[#All],[Type TRANSPORT]:[% répartition segment 2]],2,FALSE)</f>
        <v>0.7</v>
      </c>
      <c r="J1197" s="20">
        <f>Indicateur[[#This Row],[% rep S1]]*Indicateur[[#This Row],[Taux segement 1]]*Indicateur[[#This Row],[Poids T]]*Indicateur[[#This Row],[Distance en KM]]</f>
        <v>0.33504479999999998</v>
      </c>
      <c r="K1197" s="20">
        <f>+Indicateur[[#This Row],[% rep S2]]*Indicateur[[#This Row],[Taux Segement 2]]*Indicateur[[#This Row],[Poids T]]*Indicateur[[#This Row],[Distance en KM]]</f>
        <v>0.32932111799999997</v>
      </c>
      <c r="L1197" s="20">
        <f>+Indicateur[[#This Row],[Bilan CO2 S2]]+Indicateur[[#This Row],[Bilan CO2 S1]]</f>
        <v>0.66436591799999989</v>
      </c>
      <c r="M1197" s="21">
        <v>90</v>
      </c>
      <c r="N1197" s="5" t="s">
        <v>418</v>
      </c>
      <c r="O1197" s="2" t="s">
        <v>131</v>
      </c>
      <c r="P1197" s="2" t="s">
        <v>419</v>
      </c>
      <c r="Q1197" s="2" t="s">
        <v>10</v>
      </c>
      <c r="R1197" s="2" t="s">
        <v>11</v>
      </c>
      <c r="S1197" s="2">
        <v>12</v>
      </c>
      <c r="T1197" s="2" t="s">
        <v>12</v>
      </c>
      <c r="U1197" s="6">
        <v>46.533999999999999</v>
      </c>
      <c r="V1197" s="30">
        <f>(VLOOKUP(E1197,Table1[#All],4,FALSE)*VLOOKUP(E1197,Table1[[#All],[Type TRANSPORT]:[% répartition segment 1]],2,FALSE)+VLOOKUP(E1197,Tableau2[#All],4,FALSE)*VLOOKUP(E1197,Tableau2[[#All],[Type TRANSPORT]:[% répartition segment 2]],2,FALSE))*U1197*C1197/1000</f>
        <v>0.664365918</v>
      </c>
    </row>
    <row r="1198" spans="1:22" x14ac:dyDescent="0.3">
      <c r="A1198" s="2">
        <v>1524882</v>
      </c>
      <c r="B1198" s="12">
        <f>+VLOOKUP(Indicateur[[#This Row],[Numero OT]],[1]Raw_data!$D:$E,2,FALSE)</f>
        <v>44740</v>
      </c>
      <c r="C1198" s="2">
        <v>151</v>
      </c>
      <c r="D1198" s="2">
        <f t="shared" si="18"/>
        <v>0.151</v>
      </c>
      <c r="E1198" s="2" t="s">
        <v>13</v>
      </c>
      <c r="F1198" s="3">
        <f>+VLOOKUP(E1198,Table1[#All],4,FALSE)</f>
        <v>0.24099999999999999</v>
      </c>
      <c r="G1198" s="3">
        <v>0.24099999999999999</v>
      </c>
      <c r="H1198" s="4">
        <f>VLOOKUP(E1198,Table1[[#All],[Type TRANSPORT]:[% répartition segment 1]],2,FALSE)</f>
        <v>1</v>
      </c>
      <c r="I1198" s="4">
        <f>VLOOKUP(E1198,Tableau2[[#All],[Type TRANSPORT]:[% répartition segment 2]],2,FALSE)</f>
        <v>0</v>
      </c>
      <c r="J1198" s="20">
        <f>Indicateur[[#This Row],[% rep S1]]*Indicateur[[#This Row],[Taux segement 1]]*Indicateur[[#This Row],[Poids T]]*Indicateur[[#This Row],[Distance en KM]]</f>
        <v>1.2404236259999999</v>
      </c>
      <c r="K1198" s="20">
        <f>+Indicateur[[#This Row],[% rep S2]]*Indicateur[[#This Row],[Taux Segement 2]]*Indicateur[[#This Row],[Poids T]]*Indicateur[[#This Row],[Distance en KM]]</f>
        <v>0</v>
      </c>
      <c r="L1198" s="20">
        <f>+Indicateur[[#This Row],[Bilan CO2 S2]]+Indicateur[[#This Row],[Bilan CO2 S1]]</f>
        <v>1.2404236259999999</v>
      </c>
      <c r="M1198" s="21">
        <v>80</v>
      </c>
      <c r="N1198" s="5" t="s">
        <v>214</v>
      </c>
      <c r="O1198" s="2" t="s">
        <v>11</v>
      </c>
      <c r="P1198" s="2" t="s">
        <v>215</v>
      </c>
      <c r="Q1198" s="2" t="s">
        <v>135</v>
      </c>
      <c r="R1198" s="2" t="s">
        <v>136</v>
      </c>
      <c r="S1198" s="2">
        <v>20</v>
      </c>
      <c r="T1198" s="2" t="s">
        <v>137</v>
      </c>
      <c r="U1198" s="6">
        <v>34.085999999999999</v>
      </c>
      <c r="V1198" s="30">
        <f>(VLOOKUP(E1198,Table1[#All],4,FALSE)*VLOOKUP(E1198,Table1[[#All],[Type TRANSPORT]:[% répartition segment 1]],2,FALSE)+VLOOKUP(E1198,Tableau2[#All],4,FALSE)*VLOOKUP(E1198,Tableau2[[#All],[Type TRANSPORT]:[% répartition segment 2]],2,FALSE))*U1198*C1198/1000</f>
        <v>1.2404236259999999</v>
      </c>
    </row>
    <row r="1199" spans="1:22" x14ac:dyDescent="0.3">
      <c r="A1199" s="2">
        <v>1524124</v>
      </c>
      <c r="B1199" s="12">
        <f>+VLOOKUP(Indicateur[[#This Row],[Numero OT]],[1]Raw_data!$D:$E,2,FALSE)</f>
        <v>44740</v>
      </c>
      <c r="C1199" s="2">
        <v>300</v>
      </c>
      <c r="D1199" s="2">
        <f t="shared" si="18"/>
        <v>0.3</v>
      </c>
      <c r="E1199" s="2" t="s">
        <v>13</v>
      </c>
      <c r="F1199" s="3">
        <f>+VLOOKUP(E1199,Table1[#All],4,FALSE)</f>
        <v>0.24099999999999999</v>
      </c>
      <c r="G1199" s="3">
        <v>0.24099999999999999</v>
      </c>
      <c r="H1199" s="4">
        <f>VLOOKUP(E1199,Table1[[#All],[Type TRANSPORT]:[% répartition segment 1]],2,FALSE)</f>
        <v>1</v>
      </c>
      <c r="I1199" s="4">
        <f>VLOOKUP(E1199,Tableau2[[#All],[Type TRANSPORT]:[% répartition segment 2]],2,FALSE)</f>
        <v>0</v>
      </c>
      <c r="J1199" s="20">
        <f>Indicateur[[#This Row],[% rep S1]]*Indicateur[[#This Row],[Taux segement 1]]*Indicateur[[#This Row],[Poids T]]*Indicateur[[#This Row],[Distance en KM]]</f>
        <v>2.4575492999999997</v>
      </c>
      <c r="K1199" s="20">
        <f>+Indicateur[[#This Row],[% rep S2]]*Indicateur[[#This Row],[Taux Segement 2]]*Indicateur[[#This Row],[Poids T]]*Indicateur[[#This Row],[Distance en KM]]</f>
        <v>0</v>
      </c>
      <c r="L1199" s="20">
        <f>+Indicateur[[#This Row],[Bilan CO2 S2]]+Indicateur[[#This Row],[Bilan CO2 S1]]</f>
        <v>2.4575492999999997</v>
      </c>
      <c r="M1199" s="21">
        <v>100</v>
      </c>
      <c r="N1199" s="5" t="s">
        <v>422</v>
      </c>
      <c r="O1199" s="2" t="s">
        <v>136</v>
      </c>
      <c r="P1199" s="2" t="s">
        <v>423</v>
      </c>
      <c r="Q1199" s="2" t="s">
        <v>10</v>
      </c>
      <c r="R1199" s="2" t="s">
        <v>11</v>
      </c>
      <c r="S1199" s="2">
        <v>12</v>
      </c>
      <c r="T1199" s="2" t="s">
        <v>12</v>
      </c>
      <c r="U1199" s="6">
        <v>33.991</v>
      </c>
      <c r="V1199" s="30">
        <f>(VLOOKUP(E1199,Table1[#All],4,FALSE)*VLOOKUP(E1199,Table1[[#All],[Type TRANSPORT]:[% répartition segment 1]],2,FALSE)+VLOOKUP(E1199,Tableau2[#All],4,FALSE)*VLOOKUP(E1199,Tableau2[[#All],[Type TRANSPORT]:[% répartition segment 2]],2,FALSE))*U1199*C1199/1000</f>
        <v>2.4575493000000002</v>
      </c>
    </row>
    <row r="1200" spans="1:22" x14ac:dyDescent="0.3">
      <c r="A1200" s="2">
        <v>1524778</v>
      </c>
      <c r="B1200" s="12">
        <f>+VLOOKUP(Indicateur[[#This Row],[Numero OT]],[1]Raw_data!$D:$E,2,FALSE)</f>
        <v>44741</v>
      </c>
      <c r="C1200" s="2">
        <v>300</v>
      </c>
      <c r="D1200" s="2">
        <f t="shared" si="18"/>
        <v>0.3</v>
      </c>
      <c r="E1200" s="2" t="s">
        <v>19</v>
      </c>
      <c r="F1200" s="3">
        <f>+VLOOKUP(E1200,Table1[#All],4,FALSE)</f>
        <v>0.16</v>
      </c>
      <c r="G1200" s="3">
        <f>+VLOOKUP(E1200,Tableau2[#All],4,FALSE)</f>
        <v>6.7400000000000002E-2</v>
      </c>
      <c r="H1200" s="4">
        <f>VLOOKUP(E1200,Table1[[#All],[Type TRANSPORT]:[% répartition segment 1]],2,FALSE)</f>
        <v>0.3</v>
      </c>
      <c r="I1200" s="4">
        <f>VLOOKUP(E1200,Tableau2[[#All],[Type TRANSPORT]:[% répartition segment 2]],2,FALSE)</f>
        <v>0.7</v>
      </c>
      <c r="J1200" s="20">
        <f>Indicateur[[#This Row],[% rep S1]]*Indicateur[[#This Row],[Taux segement 1]]*Indicateur[[#This Row],[Poids T]]*Indicateur[[#This Row],[Distance en KM]]</f>
        <v>4.0052879999999993</v>
      </c>
      <c r="K1200" s="20">
        <f>+Indicateur[[#This Row],[% rep S2]]*Indicateur[[#This Row],[Taux Segement 2]]*Indicateur[[#This Row],[Poids T]]*Indicateur[[#This Row],[Distance en KM]]</f>
        <v>3.9368643299999997</v>
      </c>
      <c r="L1200" s="20">
        <f>+Indicateur[[#This Row],[Bilan CO2 S2]]+Indicateur[[#This Row],[Bilan CO2 S1]]</f>
        <v>7.942152329999999</v>
      </c>
      <c r="M1200" s="21">
        <v>188</v>
      </c>
      <c r="N1200" s="5" t="s">
        <v>23</v>
      </c>
      <c r="O1200" s="2" t="s">
        <v>24</v>
      </c>
      <c r="P1200" s="2" t="s">
        <v>25</v>
      </c>
      <c r="Q1200" s="2" t="s">
        <v>10</v>
      </c>
      <c r="R1200" s="2" t="s">
        <v>11</v>
      </c>
      <c r="S1200" s="2">
        <v>12</v>
      </c>
      <c r="T1200" s="2" t="s">
        <v>12</v>
      </c>
      <c r="U1200" s="6">
        <v>278.14499999999998</v>
      </c>
      <c r="V1200" s="30">
        <f>(VLOOKUP(E1200,Table1[#All],4,FALSE)*VLOOKUP(E1200,Table1[[#All],[Type TRANSPORT]:[% répartition segment 1]],2,FALSE)+VLOOKUP(E1200,Tableau2[#All],4,FALSE)*VLOOKUP(E1200,Tableau2[[#All],[Type TRANSPORT]:[% répartition segment 2]],2,FALSE))*U1200*C1200/1000</f>
        <v>7.942152329999999</v>
      </c>
    </row>
    <row r="1201" spans="1:22" x14ac:dyDescent="0.3">
      <c r="A1201" s="2">
        <v>1524653</v>
      </c>
      <c r="B1201" s="12">
        <f>+VLOOKUP(Indicateur[[#This Row],[Numero OT]],[1]Raw_data!$D:$E,2,FALSE)</f>
        <v>44741</v>
      </c>
      <c r="C1201" s="2">
        <v>150</v>
      </c>
      <c r="D1201" s="2">
        <f t="shared" si="18"/>
        <v>0.15</v>
      </c>
      <c r="E1201" s="2" t="s">
        <v>19</v>
      </c>
      <c r="F1201" s="3">
        <f>+VLOOKUP(E1201,Table1[#All],4,FALSE)</f>
        <v>0.16</v>
      </c>
      <c r="G1201" s="3">
        <f>+VLOOKUP(E1201,Tableau2[#All],4,FALSE)</f>
        <v>6.7400000000000002E-2</v>
      </c>
      <c r="H1201" s="4">
        <f>VLOOKUP(E1201,Table1[[#All],[Type TRANSPORT]:[% répartition segment 1]],2,FALSE)</f>
        <v>0.3</v>
      </c>
      <c r="I1201" s="4">
        <f>VLOOKUP(E1201,Tableau2[[#All],[Type TRANSPORT]:[% répartition segment 2]],2,FALSE)</f>
        <v>0.7</v>
      </c>
      <c r="J1201" s="20">
        <f>Indicateur[[#This Row],[% rep S1]]*Indicateur[[#This Row],[Taux segement 1]]*Indicateur[[#This Row],[Poids T]]*Indicateur[[#This Row],[Distance en KM]]</f>
        <v>1.9215215999999999</v>
      </c>
      <c r="K1201" s="20">
        <f>+Indicateur[[#This Row],[% rep S2]]*Indicateur[[#This Row],[Taux Segement 2]]*Indicateur[[#This Row],[Poids T]]*Indicateur[[#This Row],[Distance en KM]]</f>
        <v>1.888695606</v>
      </c>
      <c r="L1201" s="20">
        <f>+Indicateur[[#This Row],[Bilan CO2 S2]]+Indicateur[[#This Row],[Bilan CO2 S1]]</f>
        <v>3.8102172059999999</v>
      </c>
      <c r="M1201" s="21">
        <v>158</v>
      </c>
      <c r="N1201" s="5" t="s">
        <v>110</v>
      </c>
      <c r="O1201" s="2" t="s">
        <v>111</v>
      </c>
      <c r="P1201" s="2" t="s">
        <v>112</v>
      </c>
      <c r="Q1201" s="2" t="s">
        <v>10</v>
      </c>
      <c r="R1201" s="2" t="s">
        <v>11</v>
      </c>
      <c r="S1201" s="2">
        <v>12</v>
      </c>
      <c r="T1201" s="2" t="s">
        <v>12</v>
      </c>
      <c r="U1201" s="6">
        <v>266.87799999999999</v>
      </c>
      <c r="V1201" s="30">
        <f>(VLOOKUP(E1201,Table1[#All],4,FALSE)*VLOOKUP(E1201,Table1[[#All],[Type TRANSPORT]:[% répartition segment 1]],2,FALSE)+VLOOKUP(E1201,Tableau2[#All],4,FALSE)*VLOOKUP(E1201,Tableau2[[#All],[Type TRANSPORT]:[% répartition segment 2]],2,FALSE))*U1201*C1201/1000</f>
        <v>3.8102172059999999</v>
      </c>
    </row>
    <row r="1202" spans="1:22" x14ac:dyDescent="0.3">
      <c r="A1202" s="2">
        <v>1525639</v>
      </c>
      <c r="B1202" s="12">
        <f>+VLOOKUP(Indicateur[[#This Row],[Numero OT]],[1]Raw_data!$D:$E,2,FALSE)</f>
        <v>44741</v>
      </c>
      <c r="C1202" s="2">
        <v>150</v>
      </c>
      <c r="D1202" s="2">
        <f t="shared" si="18"/>
        <v>0.15</v>
      </c>
      <c r="E1202" s="2" t="s">
        <v>19</v>
      </c>
      <c r="F1202" s="3">
        <f>+VLOOKUP(E1202,Table1[#All],4,FALSE)</f>
        <v>0.16</v>
      </c>
      <c r="G1202" s="3">
        <f>+VLOOKUP(E1202,Tableau2[#All],4,FALSE)</f>
        <v>6.7400000000000002E-2</v>
      </c>
      <c r="H1202" s="4">
        <f>VLOOKUP(E1202,Table1[[#All],[Type TRANSPORT]:[% répartition segment 1]],2,FALSE)</f>
        <v>0.3</v>
      </c>
      <c r="I1202" s="4">
        <f>VLOOKUP(E1202,Tableau2[[#All],[Type TRANSPORT]:[% répartition segment 2]],2,FALSE)</f>
        <v>0.7</v>
      </c>
      <c r="J1202" s="20">
        <f>Indicateur[[#This Row],[% rep S1]]*Indicateur[[#This Row],[Taux segement 1]]*Indicateur[[#This Row],[Poids T]]*Indicateur[[#This Row],[Distance en KM]]</f>
        <v>1.8138168000000001</v>
      </c>
      <c r="K1202" s="20">
        <f>+Indicateur[[#This Row],[% rep S2]]*Indicateur[[#This Row],[Taux Segement 2]]*Indicateur[[#This Row],[Poids T]]*Indicateur[[#This Row],[Distance en KM]]</f>
        <v>1.782830763</v>
      </c>
      <c r="L1202" s="20">
        <f>+Indicateur[[#This Row],[Bilan CO2 S2]]+Indicateur[[#This Row],[Bilan CO2 S1]]</f>
        <v>3.5966475630000003</v>
      </c>
      <c r="M1202" s="21">
        <v>158</v>
      </c>
      <c r="N1202" s="5" t="s">
        <v>113</v>
      </c>
      <c r="O1202" s="2" t="s">
        <v>114</v>
      </c>
      <c r="P1202" s="2" t="s">
        <v>115</v>
      </c>
      <c r="Q1202" s="2" t="s">
        <v>10</v>
      </c>
      <c r="R1202" s="2" t="s">
        <v>11</v>
      </c>
      <c r="S1202" s="2">
        <v>12</v>
      </c>
      <c r="T1202" s="2" t="s">
        <v>12</v>
      </c>
      <c r="U1202" s="6">
        <v>251.91900000000001</v>
      </c>
      <c r="V1202" s="30">
        <f>(VLOOKUP(E1202,Table1[#All],4,FALSE)*VLOOKUP(E1202,Table1[[#All],[Type TRANSPORT]:[% répartition segment 1]],2,FALSE)+VLOOKUP(E1202,Tableau2[#All],4,FALSE)*VLOOKUP(E1202,Tableau2[[#All],[Type TRANSPORT]:[% répartition segment 2]],2,FALSE))*U1202*C1202/1000</f>
        <v>3.5966475629999999</v>
      </c>
    </row>
    <row r="1203" spans="1:22" x14ac:dyDescent="0.3">
      <c r="A1203" s="2">
        <v>1525616</v>
      </c>
      <c r="B1203" s="12">
        <f>+VLOOKUP(Indicateur[[#This Row],[Numero OT]],[1]Raw_data!$D:$E,2,FALSE)</f>
        <v>44741</v>
      </c>
      <c r="C1203" s="2">
        <v>300</v>
      </c>
      <c r="D1203" s="2">
        <f t="shared" si="18"/>
        <v>0.3</v>
      </c>
      <c r="E1203" s="2" t="s">
        <v>6</v>
      </c>
      <c r="F1203" s="3">
        <f>+VLOOKUP(E1203,Table1[#All],4,FALSE)</f>
        <v>0.16</v>
      </c>
      <c r="G1203" s="3">
        <f>+VLOOKUP(E1203,Tableau2[#All],4,FALSE)</f>
        <v>6.7400000000000002E-2</v>
      </c>
      <c r="H1203" s="4">
        <f>VLOOKUP(E1203,Table1[[#All],[Type TRANSPORT]:[% répartition segment 1]],2,FALSE)</f>
        <v>0.3</v>
      </c>
      <c r="I1203" s="4">
        <f>VLOOKUP(E1203,Tableau2[[#All],[Type TRANSPORT]:[% répartition segment 2]],2,FALSE)</f>
        <v>0.7</v>
      </c>
      <c r="J1203" s="20">
        <f>Indicateur[[#This Row],[% rep S1]]*Indicateur[[#This Row],[Taux segement 1]]*Indicateur[[#This Row],[Poids T]]*Indicateur[[#This Row],[Distance en KM]]</f>
        <v>2.4943679999999997</v>
      </c>
      <c r="K1203" s="20">
        <f>+Indicateur[[#This Row],[% rep S2]]*Indicateur[[#This Row],[Taux Segement 2]]*Indicateur[[#This Row],[Poids T]]*Indicateur[[#This Row],[Distance en KM]]</f>
        <v>2.4517558799999999</v>
      </c>
      <c r="L1203" s="20">
        <f>+Indicateur[[#This Row],[Bilan CO2 S2]]+Indicateur[[#This Row],[Bilan CO2 S1]]</f>
        <v>4.94612388</v>
      </c>
      <c r="M1203" s="21">
        <v>200</v>
      </c>
      <c r="N1203" s="5" t="s">
        <v>182</v>
      </c>
      <c r="O1203" s="2" t="s">
        <v>183</v>
      </c>
      <c r="P1203" s="2" t="s">
        <v>184</v>
      </c>
      <c r="Q1203" s="2" t="s">
        <v>10</v>
      </c>
      <c r="R1203" s="2" t="s">
        <v>11</v>
      </c>
      <c r="S1203" s="2">
        <v>12</v>
      </c>
      <c r="T1203" s="2" t="s">
        <v>12</v>
      </c>
      <c r="U1203" s="6">
        <v>173.22</v>
      </c>
      <c r="V1203" s="30">
        <f>(VLOOKUP(E1203,Table1[#All],4,FALSE)*VLOOKUP(E1203,Table1[[#All],[Type TRANSPORT]:[% répartition segment 1]],2,FALSE)+VLOOKUP(E1203,Tableau2[#All],4,FALSE)*VLOOKUP(E1203,Tableau2[[#All],[Type TRANSPORT]:[% répartition segment 2]],2,FALSE))*U1203*C1203/1000</f>
        <v>4.94612388</v>
      </c>
    </row>
    <row r="1204" spans="1:22" x14ac:dyDescent="0.3">
      <c r="A1204" s="2">
        <v>1525539</v>
      </c>
      <c r="B1204" s="12">
        <f>+VLOOKUP(Indicateur[[#This Row],[Numero OT]],[1]Raw_data!$D:$E,2,FALSE)</f>
        <v>44741</v>
      </c>
      <c r="C1204" s="2">
        <v>378</v>
      </c>
      <c r="D1204" s="2">
        <f t="shared" si="18"/>
        <v>0.378</v>
      </c>
      <c r="E1204" s="2" t="s">
        <v>19</v>
      </c>
      <c r="F1204" s="3">
        <f>+VLOOKUP(E1204,Table1[#All],4,FALSE)</f>
        <v>0.16</v>
      </c>
      <c r="G1204" s="3">
        <f>+VLOOKUP(E1204,Tableau2[#All],4,FALSE)</f>
        <v>6.7400000000000002E-2</v>
      </c>
      <c r="H1204" s="4">
        <f>VLOOKUP(E1204,Table1[[#All],[Type TRANSPORT]:[% répartition segment 1]],2,FALSE)</f>
        <v>0.3</v>
      </c>
      <c r="I1204" s="4">
        <f>VLOOKUP(E1204,Tableau2[[#All],[Type TRANSPORT]:[% répartition segment 2]],2,FALSE)</f>
        <v>0.7</v>
      </c>
      <c r="J1204" s="20">
        <f>Indicateur[[#This Row],[% rep S1]]*Indicateur[[#This Row],[Taux segement 1]]*Indicateur[[#This Row],[Poids T]]*Indicateur[[#This Row],[Distance en KM]]</f>
        <v>5.0929845120000001</v>
      </c>
      <c r="K1204" s="20">
        <f>+Indicateur[[#This Row],[% rep S2]]*Indicateur[[#This Row],[Taux Segement 2]]*Indicateur[[#This Row],[Poids T]]*Indicateur[[#This Row],[Distance en KM]]</f>
        <v>5.0059793599199995</v>
      </c>
      <c r="L1204" s="20">
        <f>+Indicateur[[#This Row],[Bilan CO2 S2]]+Indicateur[[#This Row],[Bilan CO2 S1]]</f>
        <v>10.098963871919999</v>
      </c>
      <c r="M1204" s="21">
        <v>234</v>
      </c>
      <c r="N1204" s="5" t="s">
        <v>214</v>
      </c>
      <c r="O1204" s="2" t="s">
        <v>11</v>
      </c>
      <c r="P1204" s="2" t="s">
        <v>215</v>
      </c>
      <c r="Q1204" s="2" t="s">
        <v>150</v>
      </c>
      <c r="R1204" s="2" t="s">
        <v>151</v>
      </c>
      <c r="S1204" s="2">
        <v>9</v>
      </c>
      <c r="T1204" s="2" t="s">
        <v>152</v>
      </c>
      <c r="U1204" s="6">
        <v>280.69799999999998</v>
      </c>
      <c r="V1204" s="30">
        <f>(VLOOKUP(E1204,Table1[#All],4,FALSE)*VLOOKUP(E1204,Table1[[#All],[Type TRANSPORT]:[% répartition segment 1]],2,FALSE)+VLOOKUP(E1204,Tableau2[#All],4,FALSE)*VLOOKUP(E1204,Tableau2[[#All],[Type TRANSPORT]:[% répartition segment 2]],2,FALSE))*U1204*C1204/1000</f>
        <v>10.098963871919999</v>
      </c>
    </row>
    <row r="1205" spans="1:22" x14ac:dyDescent="0.3">
      <c r="A1205" s="2">
        <v>1525540</v>
      </c>
      <c r="B1205" s="12">
        <f>+VLOOKUP(Indicateur[[#This Row],[Numero OT]],[1]Raw_data!$D:$E,2,FALSE)</f>
        <v>44741</v>
      </c>
      <c r="C1205" s="2">
        <v>1620</v>
      </c>
      <c r="D1205" s="2">
        <f t="shared" si="18"/>
        <v>1.62</v>
      </c>
      <c r="E1205" s="2" t="s">
        <v>106</v>
      </c>
      <c r="F1205" s="3">
        <f>+VLOOKUP(E1205,Table1[#All],4,FALSE)</f>
        <v>0.16</v>
      </c>
      <c r="G1205" s="3">
        <v>0.24099999999999999</v>
      </c>
      <c r="H1205" s="4">
        <f>VLOOKUP(E1205,Table1[[#All],[Type TRANSPORT]:[% répartition segment 1]],2,FALSE)</f>
        <v>1</v>
      </c>
      <c r="I1205" s="4">
        <f>VLOOKUP(E1205,Tableau2[[#All],[Type TRANSPORT]:[% répartition segment 2]],2,FALSE)</f>
        <v>0</v>
      </c>
      <c r="J1205" s="20">
        <f>Indicateur[[#This Row],[% rep S1]]*Indicateur[[#This Row],[Taux segement 1]]*Indicateur[[#This Row],[Poids T]]*Indicateur[[#This Row],[Distance en KM]]</f>
        <v>68.990227200000007</v>
      </c>
      <c r="K1205" s="20">
        <f>+Indicateur[[#This Row],[% rep S2]]*Indicateur[[#This Row],[Taux Segement 2]]*Indicateur[[#This Row],[Poids T]]*Indicateur[[#This Row],[Distance en KM]]</f>
        <v>0</v>
      </c>
      <c r="L1205" s="20">
        <f>+Indicateur[[#This Row],[Bilan CO2 S2]]+Indicateur[[#This Row],[Bilan CO2 S1]]</f>
        <v>68.990227200000007</v>
      </c>
      <c r="M1205" s="21">
        <v>550</v>
      </c>
      <c r="N1205" s="5" t="s">
        <v>214</v>
      </c>
      <c r="O1205" s="2" t="s">
        <v>11</v>
      </c>
      <c r="P1205" s="2" t="s">
        <v>215</v>
      </c>
      <c r="Q1205" s="2" t="s">
        <v>26</v>
      </c>
      <c r="R1205" s="2" t="s">
        <v>27</v>
      </c>
      <c r="S1205" s="2">
        <v>12</v>
      </c>
      <c r="T1205" s="2" t="s">
        <v>28</v>
      </c>
      <c r="U1205" s="6">
        <v>266.166</v>
      </c>
      <c r="V1205" s="30">
        <f>(VLOOKUP(E1205,Table1[#All],4,FALSE)*VLOOKUP(E1205,Table1[[#All],[Type TRANSPORT]:[% répartition segment 1]],2,FALSE)+VLOOKUP(E1205,Tableau2[#All],4,FALSE)*VLOOKUP(E1205,Tableau2[[#All],[Type TRANSPORT]:[% répartition segment 2]],2,FALSE))*U1205*C1205/1000</f>
        <v>68.990227199999993</v>
      </c>
    </row>
    <row r="1206" spans="1:22" x14ac:dyDescent="0.3">
      <c r="A1206" s="2">
        <v>1526229</v>
      </c>
      <c r="B1206" s="12">
        <f>+VLOOKUP(Indicateur[[#This Row],[Numero OT]],[1]Raw_data!$D:$E,2,FALSE)</f>
        <v>44742</v>
      </c>
      <c r="C1206" s="2">
        <v>450</v>
      </c>
      <c r="D1206" s="2">
        <f t="shared" si="18"/>
        <v>0.45</v>
      </c>
      <c r="E1206" s="2" t="s">
        <v>6</v>
      </c>
      <c r="F1206" s="3">
        <f>+VLOOKUP(E1206,Table1[#All],4,FALSE)</f>
        <v>0.16</v>
      </c>
      <c r="G1206" s="3">
        <f>+VLOOKUP(E1206,Tableau2[#All],4,FALSE)</f>
        <v>6.7400000000000002E-2</v>
      </c>
      <c r="H1206" s="4">
        <f>VLOOKUP(E1206,Table1[[#All],[Type TRANSPORT]:[% répartition segment 1]],2,FALSE)</f>
        <v>0.3</v>
      </c>
      <c r="I1206" s="4">
        <f>VLOOKUP(E1206,Tableau2[[#All],[Type TRANSPORT]:[% répartition segment 2]],2,FALSE)</f>
        <v>0.7</v>
      </c>
      <c r="J1206" s="20">
        <f>Indicateur[[#This Row],[% rep S1]]*Indicateur[[#This Row],[Taux segement 1]]*Indicateur[[#This Row],[Poids T]]*Indicateur[[#This Row],[Distance en KM]]</f>
        <v>9.8510472</v>
      </c>
      <c r="K1206" s="20">
        <f>+Indicateur[[#This Row],[% rep S2]]*Indicateur[[#This Row],[Taux Segement 2]]*Indicateur[[#This Row],[Poids T]]*Indicateur[[#This Row],[Distance en KM]]</f>
        <v>9.6827584770000001</v>
      </c>
      <c r="L1206" s="20">
        <f>+Indicateur[[#This Row],[Bilan CO2 S2]]+Indicateur[[#This Row],[Bilan CO2 S1]]</f>
        <v>19.533805677</v>
      </c>
      <c r="M1206" s="21">
        <v>280</v>
      </c>
      <c r="N1206" s="5" t="s">
        <v>20</v>
      </c>
      <c r="O1206" s="2" t="s">
        <v>21</v>
      </c>
      <c r="P1206" s="2" t="s">
        <v>22</v>
      </c>
      <c r="Q1206" s="2" t="s">
        <v>10</v>
      </c>
      <c r="R1206" s="2" t="s">
        <v>11</v>
      </c>
      <c r="S1206" s="2">
        <v>12</v>
      </c>
      <c r="T1206" s="2" t="s">
        <v>12</v>
      </c>
      <c r="U1206" s="6">
        <v>456.06700000000001</v>
      </c>
      <c r="V1206" s="30">
        <f>(VLOOKUP(E1206,Table1[#All],4,FALSE)*VLOOKUP(E1206,Table1[[#All],[Type TRANSPORT]:[% répartition segment 1]],2,FALSE)+VLOOKUP(E1206,Tableau2[#All],4,FALSE)*VLOOKUP(E1206,Tableau2[[#All],[Type TRANSPORT]:[% répartition segment 2]],2,FALSE))*U1206*C1206/1000</f>
        <v>19.533805677</v>
      </c>
    </row>
    <row r="1207" spans="1:22" x14ac:dyDescent="0.3">
      <c r="A1207" s="2">
        <v>1525433</v>
      </c>
      <c r="B1207" s="12">
        <f>+VLOOKUP(Indicateur[[#This Row],[Numero OT]],[1]Raw_data!$D:$E,2,FALSE)</f>
        <v>44742</v>
      </c>
      <c r="C1207" s="2">
        <v>300</v>
      </c>
      <c r="D1207" s="2">
        <f t="shared" si="18"/>
        <v>0.3</v>
      </c>
      <c r="E1207" s="2" t="s">
        <v>6</v>
      </c>
      <c r="F1207" s="3">
        <f>+VLOOKUP(E1207,Table1[#All],4,FALSE)</f>
        <v>0.16</v>
      </c>
      <c r="G1207" s="3">
        <f>+VLOOKUP(E1207,Tableau2[#All],4,FALSE)</f>
        <v>6.7400000000000002E-2</v>
      </c>
      <c r="H1207" s="4">
        <f>VLOOKUP(E1207,Table1[[#All],[Type TRANSPORT]:[% répartition segment 1]],2,FALSE)</f>
        <v>0.3</v>
      </c>
      <c r="I1207" s="4">
        <f>VLOOKUP(E1207,Tableau2[[#All],[Type TRANSPORT]:[% répartition segment 2]],2,FALSE)</f>
        <v>0.7</v>
      </c>
      <c r="J1207" s="20">
        <f>Indicateur[[#This Row],[% rep S1]]*Indicateur[[#This Row],[Taux segement 1]]*Indicateur[[#This Row],[Poids T]]*Indicateur[[#This Row],[Distance en KM]]</f>
        <v>7.7979743999999993</v>
      </c>
      <c r="K1207" s="20">
        <f>+Indicateur[[#This Row],[% rep S2]]*Indicateur[[#This Row],[Taux Segement 2]]*Indicateur[[#This Row],[Poids T]]*Indicateur[[#This Row],[Distance en KM]]</f>
        <v>7.6647590039999995</v>
      </c>
      <c r="L1207" s="20">
        <f>+Indicateur[[#This Row],[Bilan CO2 S2]]+Indicateur[[#This Row],[Bilan CO2 S1]]</f>
        <v>15.462733403999998</v>
      </c>
      <c r="M1207" s="21">
        <v>239</v>
      </c>
      <c r="N1207" s="5" t="s">
        <v>35</v>
      </c>
      <c r="O1207" s="2" t="s">
        <v>36</v>
      </c>
      <c r="P1207" s="2" t="s">
        <v>37</v>
      </c>
      <c r="Q1207" s="2" t="s">
        <v>10</v>
      </c>
      <c r="R1207" s="2" t="s">
        <v>11</v>
      </c>
      <c r="S1207" s="2">
        <v>12</v>
      </c>
      <c r="T1207" s="2" t="s">
        <v>12</v>
      </c>
      <c r="U1207" s="6">
        <v>541.52599999999995</v>
      </c>
      <c r="V1207" s="30">
        <f>(VLOOKUP(E1207,Table1[#All],4,FALSE)*VLOOKUP(E1207,Table1[[#All],[Type TRANSPORT]:[% répartition segment 1]],2,FALSE)+VLOOKUP(E1207,Tableau2[#All],4,FALSE)*VLOOKUP(E1207,Tableau2[[#All],[Type TRANSPORT]:[% répartition segment 2]],2,FALSE))*U1207*C1207/1000</f>
        <v>15.462733403999998</v>
      </c>
    </row>
    <row r="1208" spans="1:22" x14ac:dyDescent="0.3">
      <c r="A1208" s="2">
        <v>1525362</v>
      </c>
      <c r="B1208" s="12">
        <f>+VLOOKUP(Indicateur[[#This Row],[Numero OT]],[1]Raw_data!$D:$E,2,FALSE)</f>
        <v>44742</v>
      </c>
      <c r="C1208" s="2">
        <v>300</v>
      </c>
      <c r="D1208" s="2">
        <f t="shared" si="18"/>
        <v>0.3</v>
      </c>
      <c r="E1208" s="2" t="s">
        <v>6</v>
      </c>
      <c r="F1208" s="3">
        <f>+VLOOKUP(E1208,Table1[#All],4,FALSE)</f>
        <v>0.16</v>
      </c>
      <c r="G1208" s="3">
        <f>+VLOOKUP(E1208,Tableau2[#All],4,FALSE)</f>
        <v>6.7400000000000002E-2</v>
      </c>
      <c r="H1208" s="4">
        <f>VLOOKUP(E1208,Table1[[#All],[Type TRANSPORT]:[% répartition segment 1]],2,FALSE)</f>
        <v>0.3</v>
      </c>
      <c r="I1208" s="4">
        <f>VLOOKUP(E1208,Tableau2[[#All],[Type TRANSPORT]:[% répartition segment 2]],2,FALSE)</f>
        <v>0.7</v>
      </c>
      <c r="J1208" s="20">
        <f>Indicateur[[#This Row],[% rep S1]]*Indicateur[[#This Row],[Taux segement 1]]*Indicateur[[#This Row],[Poids T]]*Indicateur[[#This Row],[Distance en KM]]</f>
        <v>5.1763680000000001</v>
      </c>
      <c r="K1208" s="20">
        <f>+Indicateur[[#This Row],[% rep S2]]*Indicateur[[#This Row],[Taux Segement 2]]*Indicateur[[#This Row],[Poids T]]*Indicateur[[#This Row],[Distance en KM]]</f>
        <v>5.0879383800000006</v>
      </c>
      <c r="L1208" s="20">
        <f>+Indicateur[[#This Row],[Bilan CO2 S2]]+Indicateur[[#This Row],[Bilan CO2 S1]]</f>
        <v>10.264306380000001</v>
      </c>
      <c r="M1208" s="21">
        <v>250</v>
      </c>
      <c r="N1208" s="5" t="s">
        <v>66</v>
      </c>
      <c r="O1208" s="2" t="s">
        <v>67</v>
      </c>
      <c r="P1208" s="2" t="s">
        <v>68</v>
      </c>
      <c r="Q1208" s="2" t="s">
        <v>10</v>
      </c>
      <c r="R1208" s="2" t="s">
        <v>11</v>
      </c>
      <c r="S1208" s="2">
        <v>12</v>
      </c>
      <c r="T1208" s="2" t="s">
        <v>12</v>
      </c>
      <c r="U1208" s="6">
        <v>359.47</v>
      </c>
      <c r="V1208" s="30">
        <f>(VLOOKUP(E1208,Table1[#All],4,FALSE)*VLOOKUP(E1208,Table1[[#All],[Type TRANSPORT]:[% répartition segment 1]],2,FALSE)+VLOOKUP(E1208,Tableau2[#All],4,FALSE)*VLOOKUP(E1208,Tableau2[[#All],[Type TRANSPORT]:[% répartition segment 2]],2,FALSE))*U1208*C1208/1000</f>
        <v>10.264306380000001</v>
      </c>
    </row>
    <row r="1209" spans="1:22" x14ac:dyDescent="0.3">
      <c r="A1209" s="2">
        <v>1524598</v>
      </c>
      <c r="B1209" s="12">
        <f>+VLOOKUP(Indicateur[[#This Row],[Numero OT]],[1]Raw_data!$D:$E,2,FALSE)</f>
        <v>44742</v>
      </c>
      <c r="C1209" s="2">
        <v>150</v>
      </c>
      <c r="D1209" s="2">
        <f t="shared" si="18"/>
        <v>0.15</v>
      </c>
      <c r="E1209" s="2" t="s">
        <v>19</v>
      </c>
      <c r="F1209" s="3">
        <f>+VLOOKUP(E1209,Table1[#All],4,FALSE)</f>
        <v>0.16</v>
      </c>
      <c r="G1209" s="3">
        <f>+VLOOKUP(E1209,Tableau2[#All],4,FALSE)</f>
        <v>6.7400000000000002E-2</v>
      </c>
      <c r="H1209" s="4">
        <f>VLOOKUP(E1209,Table1[[#All],[Type TRANSPORT]:[% répartition segment 1]],2,FALSE)</f>
        <v>0.3</v>
      </c>
      <c r="I1209" s="4">
        <f>VLOOKUP(E1209,Tableau2[[#All],[Type TRANSPORT]:[% répartition segment 2]],2,FALSE)</f>
        <v>0.7</v>
      </c>
      <c r="J1209" s="20">
        <f>Indicateur[[#This Row],[% rep S1]]*Indicateur[[#This Row],[Taux segement 1]]*Indicateur[[#This Row],[Poids T]]*Indicateur[[#This Row],[Distance en KM]]</f>
        <v>2.9440008</v>
      </c>
      <c r="K1209" s="20">
        <f>+Indicateur[[#This Row],[% rep S2]]*Indicateur[[#This Row],[Taux Segement 2]]*Indicateur[[#This Row],[Poids T]]*Indicateur[[#This Row],[Distance en KM]]</f>
        <v>2.8937074530000002</v>
      </c>
      <c r="L1209" s="20">
        <f>+Indicateur[[#This Row],[Bilan CO2 S2]]+Indicateur[[#This Row],[Bilan CO2 S1]]</f>
        <v>5.8377082530000006</v>
      </c>
      <c r="M1209" s="21">
        <v>130</v>
      </c>
      <c r="N1209" s="5" t="s">
        <v>69</v>
      </c>
      <c r="O1209" s="2" t="s">
        <v>70</v>
      </c>
      <c r="P1209" s="2" t="s">
        <v>71</v>
      </c>
      <c r="Q1209" s="2" t="s">
        <v>10</v>
      </c>
      <c r="R1209" s="2" t="s">
        <v>11</v>
      </c>
      <c r="S1209" s="2">
        <v>12</v>
      </c>
      <c r="T1209" s="2" t="s">
        <v>12</v>
      </c>
      <c r="U1209" s="6">
        <v>408.88900000000001</v>
      </c>
      <c r="V1209" s="30">
        <f>(VLOOKUP(E1209,Table1[#All],4,FALSE)*VLOOKUP(E1209,Table1[[#All],[Type TRANSPORT]:[% répartition segment 1]],2,FALSE)+VLOOKUP(E1209,Tableau2[#All],4,FALSE)*VLOOKUP(E1209,Tableau2[[#All],[Type TRANSPORT]:[% répartition segment 2]],2,FALSE))*U1209*C1209/1000</f>
        <v>5.8377082530000006</v>
      </c>
    </row>
    <row r="1210" spans="1:22" x14ac:dyDescent="0.3">
      <c r="A1210" s="2">
        <v>1525636</v>
      </c>
      <c r="B1210" s="12">
        <f>+VLOOKUP(Indicateur[[#This Row],[Numero OT]],[1]Raw_data!$D:$E,2,FALSE)</f>
        <v>44742</v>
      </c>
      <c r="C1210" s="2">
        <v>150</v>
      </c>
      <c r="D1210" s="2">
        <f t="shared" si="18"/>
        <v>0.15</v>
      </c>
      <c r="E1210" s="2" t="s">
        <v>19</v>
      </c>
      <c r="F1210" s="3">
        <f>+VLOOKUP(E1210,Table1[#All],4,FALSE)</f>
        <v>0.16</v>
      </c>
      <c r="G1210" s="3">
        <f>+VLOOKUP(E1210,Tableau2[#All],4,FALSE)</f>
        <v>6.7400000000000002E-2</v>
      </c>
      <c r="H1210" s="4">
        <f>VLOOKUP(E1210,Table1[[#All],[Type TRANSPORT]:[% répartition segment 1]],2,FALSE)</f>
        <v>0.3</v>
      </c>
      <c r="I1210" s="4">
        <f>VLOOKUP(E1210,Tableau2[[#All],[Type TRANSPORT]:[% répartition segment 2]],2,FALSE)</f>
        <v>0.7</v>
      </c>
      <c r="J1210" s="20">
        <f>Indicateur[[#This Row],[% rep S1]]*Indicateur[[#This Row],[Taux segement 1]]*Indicateur[[#This Row],[Poids T]]*Indicateur[[#This Row],[Distance en KM]]</f>
        <v>1.8302616</v>
      </c>
      <c r="K1210" s="20">
        <f>+Indicateur[[#This Row],[% rep S2]]*Indicateur[[#This Row],[Taux Segement 2]]*Indicateur[[#This Row],[Poids T]]*Indicateur[[#This Row],[Distance en KM]]</f>
        <v>1.798994631</v>
      </c>
      <c r="L1210" s="20">
        <f>+Indicateur[[#This Row],[Bilan CO2 S2]]+Indicateur[[#This Row],[Bilan CO2 S1]]</f>
        <v>3.6292562310000003</v>
      </c>
      <c r="M1210" s="21">
        <v>158</v>
      </c>
      <c r="N1210" s="5" t="s">
        <v>122</v>
      </c>
      <c r="O1210" s="2" t="s">
        <v>123</v>
      </c>
      <c r="P1210" s="2" t="s">
        <v>124</v>
      </c>
      <c r="Q1210" s="2" t="s">
        <v>10</v>
      </c>
      <c r="R1210" s="2" t="s">
        <v>11</v>
      </c>
      <c r="S1210" s="2">
        <v>12</v>
      </c>
      <c r="T1210" s="2" t="s">
        <v>12</v>
      </c>
      <c r="U1210" s="6">
        <v>254.203</v>
      </c>
      <c r="V1210" s="30">
        <f>(VLOOKUP(E1210,Table1[#All],4,FALSE)*VLOOKUP(E1210,Table1[[#All],[Type TRANSPORT]:[% répartition segment 1]],2,FALSE)+VLOOKUP(E1210,Tableau2[#All],4,FALSE)*VLOOKUP(E1210,Tableau2[[#All],[Type TRANSPORT]:[% répartition segment 2]],2,FALSE))*U1210*C1210/1000</f>
        <v>3.6292562310000003</v>
      </c>
    </row>
    <row r="1211" spans="1:22" x14ac:dyDescent="0.3">
      <c r="A1211" s="2">
        <v>1525963</v>
      </c>
      <c r="B1211" s="12">
        <f>+VLOOKUP(Indicateur[[#This Row],[Numero OT]],[1]Raw_data!$D:$E,2,FALSE)</f>
        <v>44742</v>
      </c>
      <c r="C1211" s="2">
        <v>750</v>
      </c>
      <c r="D1211" s="2">
        <f t="shared" si="18"/>
        <v>0.75</v>
      </c>
      <c r="E1211" s="2" t="s">
        <v>19</v>
      </c>
      <c r="F1211" s="3">
        <f>+VLOOKUP(E1211,Table1[#All],4,FALSE)</f>
        <v>0.16</v>
      </c>
      <c r="G1211" s="3">
        <f>+VLOOKUP(E1211,Tableau2[#All],4,FALSE)</f>
        <v>6.7400000000000002E-2</v>
      </c>
      <c r="H1211" s="4">
        <f>VLOOKUP(E1211,Table1[[#All],[Type TRANSPORT]:[% répartition segment 1]],2,FALSE)</f>
        <v>0.3</v>
      </c>
      <c r="I1211" s="4">
        <f>VLOOKUP(E1211,Tableau2[[#All],[Type TRANSPORT]:[% répartition segment 2]],2,FALSE)</f>
        <v>0.7</v>
      </c>
      <c r="J1211" s="20">
        <f>Indicateur[[#This Row],[% rep S1]]*Indicateur[[#This Row],[Taux segement 1]]*Indicateur[[#This Row],[Poids T]]*Indicateur[[#This Row],[Distance en KM]]</f>
        <v>27.617292000000006</v>
      </c>
      <c r="K1211" s="20">
        <f>+Indicateur[[#This Row],[% rep S2]]*Indicateur[[#This Row],[Taux Segement 2]]*Indicateur[[#This Row],[Poids T]]*Indicateur[[#This Row],[Distance en KM]]</f>
        <v>27.145496595000001</v>
      </c>
      <c r="L1211" s="20">
        <f>+Indicateur[[#This Row],[Bilan CO2 S2]]+Indicateur[[#This Row],[Bilan CO2 S1]]</f>
        <v>54.762788595000004</v>
      </c>
      <c r="M1211" s="21">
        <v>480</v>
      </c>
      <c r="N1211" s="5" t="s">
        <v>170</v>
      </c>
      <c r="O1211" s="2" t="s">
        <v>160</v>
      </c>
      <c r="P1211" s="2" t="s">
        <v>171</v>
      </c>
      <c r="Q1211" s="2" t="s">
        <v>10</v>
      </c>
      <c r="R1211" s="2" t="s">
        <v>11</v>
      </c>
      <c r="S1211" s="2">
        <v>12</v>
      </c>
      <c r="T1211" s="2" t="s">
        <v>12</v>
      </c>
      <c r="U1211" s="6">
        <v>767.14700000000005</v>
      </c>
      <c r="V1211" s="30">
        <f>(VLOOKUP(E1211,Table1[#All],4,FALSE)*VLOOKUP(E1211,Table1[[#All],[Type TRANSPORT]:[% répartition segment 1]],2,FALSE)+VLOOKUP(E1211,Tableau2[#All],4,FALSE)*VLOOKUP(E1211,Tableau2[[#All],[Type TRANSPORT]:[% répartition segment 2]],2,FALSE))*U1211*C1211/1000</f>
        <v>54.762788595000004</v>
      </c>
    </row>
    <row r="1212" spans="1:22" x14ac:dyDescent="0.3">
      <c r="A1212" s="2">
        <v>1523630</v>
      </c>
      <c r="B1212" s="12">
        <f>+VLOOKUP(Indicateur[[#This Row],[Numero OT]],[1]Raw_data!$D:$E,2,FALSE)</f>
        <v>44742</v>
      </c>
      <c r="C1212" s="2">
        <v>300</v>
      </c>
      <c r="D1212" s="2">
        <f t="shared" si="18"/>
        <v>0.3</v>
      </c>
      <c r="E1212" s="2" t="s">
        <v>19</v>
      </c>
      <c r="F1212" s="3">
        <f>+VLOOKUP(E1212,Table1[#All],4,FALSE)</f>
        <v>0.16</v>
      </c>
      <c r="G1212" s="3">
        <f>+VLOOKUP(E1212,Tableau2[#All],4,FALSE)</f>
        <v>6.7400000000000002E-2</v>
      </c>
      <c r="H1212" s="4">
        <f>VLOOKUP(E1212,Table1[[#All],[Type TRANSPORT]:[% répartition segment 1]],2,FALSE)</f>
        <v>0.3</v>
      </c>
      <c r="I1212" s="4">
        <f>VLOOKUP(E1212,Tableau2[[#All],[Type TRANSPORT]:[% répartition segment 2]],2,FALSE)</f>
        <v>0.7</v>
      </c>
      <c r="J1212" s="20">
        <f>Indicateur[[#This Row],[% rep S1]]*Indicateur[[#This Row],[Taux segement 1]]*Indicateur[[#This Row],[Poids T]]*Indicateur[[#This Row],[Distance en KM]]</f>
        <v>7.7429951999999993</v>
      </c>
      <c r="K1212" s="20">
        <f>+Indicateur[[#This Row],[% rep S2]]*Indicateur[[#This Row],[Taux Segement 2]]*Indicateur[[#This Row],[Poids T]]*Indicateur[[#This Row],[Distance en KM]]</f>
        <v>7.6107190319999996</v>
      </c>
      <c r="L1212" s="20">
        <f>+Indicateur[[#This Row],[Bilan CO2 S2]]+Indicateur[[#This Row],[Bilan CO2 S1]]</f>
        <v>15.353714231999998</v>
      </c>
      <c r="M1212" s="21">
        <v>195</v>
      </c>
      <c r="N1212" s="5" t="s">
        <v>179</v>
      </c>
      <c r="O1212" s="2" t="s">
        <v>180</v>
      </c>
      <c r="P1212" s="2" t="s">
        <v>181</v>
      </c>
      <c r="Q1212" s="2" t="s">
        <v>10</v>
      </c>
      <c r="R1212" s="2" t="s">
        <v>11</v>
      </c>
      <c r="S1212" s="2">
        <v>12</v>
      </c>
      <c r="T1212" s="2" t="s">
        <v>12</v>
      </c>
      <c r="U1212" s="6">
        <v>537.70799999999997</v>
      </c>
      <c r="V1212" s="30">
        <f>(VLOOKUP(E1212,Table1[#All],4,FALSE)*VLOOKUP(E1212,Table1[[#All],[Type TRANSPORT]:[% répartition segment 1]],2,FALSE)+VLOOKUP(E1212,Tableau2[#All],4,FALSE)*VLOOKUP(E1212,Tableau2[[#All],[Type TRANSPORT]:[% répartition segment 2]],2,FALSE))*U1212*C1212/1000</f>
        <v>15.353714232</v>
      </c>
    </row>
    <row r="1213" spans="1:22" x14ac:dyDescent="0.3">
      <c r="A1213" s="2">
        <v>1525357</v>
      </c>
      <c r="B1213" s="12">
        <f>+VLOOKUP(Indicateur[[#This Row],[Numero OT]],[1]Raw_data!$D:$E,2,FALSE)</f>
        <v>44742</v>
      </c>
      <c r="C1213" s="2">
        <v>150</v>
      </c>
      <c r="D1213" s="2">
        <f t="shared" si="18"/>
        <v>0.15</v>
      </c>
      <c r="E1213" s="2" t="s">
        <v>19</v>
      </c>
      <c r="F1213" s="3">
        <f>+VLOOKUP(E1213,Table1[#All],4,FALSE)</f>
        <v>0.16</v>
      </c>
      <c r="G1213" s="3">
        <f>+VLOOKUP(E1213,Tableau2[#All],4,FALSE)</f>
        <v>6.7400000000000002E-2</v>
      </c>
      <c r="H1213" s="4">
        <f>VLOOKUP(E1213,Table1[[#All],[Type TRANSPORT]:[% répartition segment 1]],2,FALSE)</f>
        <v>0.3</v>
      </c>
      <c r="I1213" s="4">
        <f>VLOOKUP(E1213,Tableau2[[#All],[Type TRANSPORT]:[% répartition segment 2]],2,FALSE)</f>
        <v>0.7</v>
      </c>
      <c r="J1213" s="20">
        <f>Indicateur[[#This Row],[% rep S1]]*Indicateur[[#This Row],[Taux segement 1]]*Indicateur[[#This Row],[Poids T]]*Indicateur[[#This Row],[Distance en KM]]</f>
        <v>1.3450607999999999</v>
      </c>
      <c r="K1213" s="20">
        <f>+Indicateur[[#This Row],[% rep S2]]*Indicateur[[#This Row],[Taux Segement 2]]*Indicateur[[#This Row],[Poids T]]*Indicateur[[#This Row],[Distance en KM]]</f>
        <v>1.3220826779999999</v>
      </c>
      <c r="L1213" s="20">
        <f>+Indicateur[[#This Row],[Bilan CO2 S2]]+Indicateur[[#This Row],[Bilan CO2 S1]]</f>
        <v>2.6671434779999998</v>
      </c>
      <c r="M1213" s="21">
        <v>140</v>
      </c>
      <c r="N1213" s="5" t="s">
        <v>185</v>
      </c>
      <c r="O1213" s="2" t="s">
        <v>186</v>
      </c>
      <c r="P1213" s="2" t="s">
        <v>187</v>
      </c>
      <c r="Q1213" s="2" t="s">
        <v>10</v>
      </c>
      <c r="R1213" s="2" t="s">
        <v>11</v>
      </c>
      <c r="S1213" s="2">
        <v>12</v>
      </c>
      <c r="T1213" s="2" t="s">
        <v>12</v>
      </c>
      <c r="U1213" s="6">
        <v>186.81399999999999</v>
      </c>
      <c r="V1213" s="30">
        <f>(VLOOKUP(E1213,Table1[#All],4,FALSE)*VLOOKUP(E1213,Table1[[#All],[Type TRANSPORT]:[% répartition segment 1]],2,FALSE)+VLOOKUP(E1213,Tableau2[#All],4,FALSE)*VLOOKUP(E1213,Tableau2[[#All],[Type TRANSPORT]:[% répartition segment 2]],2,FALSE))*U1213*C1213/1000</f>
        <v>2.6671434779999998</v>
      </c>
    </row>
    <row r="1214" spans="1:22" x14ac:dyDescent="0.3">
      <c r="A1214" s="2">
        <v>1524299</v>
      </c>
      <c r="B1214" s="12">
        <f>+VLOOKUP(Indicateur[[#This Row],[Numero OT]],[1]Raw_data!$D:$E,2,FALSE)</f>
        <v>44742</v>
      </c>
      <c r="C1214" s="2">
        <v>150</v>
      </c>
      <c r="D1214" s="2">
        <f t="shared" si="18"/>
        <v>0.15</v>
      </c>
      <c r="E1214" s="2" t="s">
        <v>19</v>
      </c>
      <c r="F1214" s="3">
        <f>+VLOOKUP(E1214,Table1[#All],4,FALSE)</f>
        <v>0.16</v>
      </c>
      <c r="G1214" s="3">
        <f>+VLOOKUP(E1214,Tableau2[#All],4,FALSE)</f>
        <v>6.7400000000000002E-2</v>
      </c>
      <c r="H1214" s="4">
        <f>VLOOKUP(E1214,Table1[[#All],[Type TRANSPORT]:[% répartition segment 1]],2,FALSE)</f>
        <v>0.3</v>
      </c>
      <c r="I1214" s="4">
        <f>VLOOKUP(E1214,Tableau2[[#All],[Type TRANSPORT]:[% répartition segment 2]],2,FALSE)</f>
        <v>0.7</v>
      </c>
      <c r="J1214" s="20">
        <f>Indicateur[[#This Row],[% rep S1]]*Indicateur[[#This Row],[Taux segement 1]]*Indicateur[[#This Row],[Poids T]]*Indicateur[[#This Row],[Distance en KM]]</f>
        <v>3.2002847999999999</v>
      </c>
      <c r="K1214" s="20">
        <f>+Indicateur[[#This Row],[% rep S2]]*Indicateur[[#This Row],[Taux Segement 2]]*Indicateur[[#This Row],[Poids T]]*Indicateur[[#This Row],[Distance en KM]]</f>
        <v>3.145613268</v>
      </c>
      <c r="L1214" s="20">
        <f>+Indicateur[[#This Row],[Bilan CO2 S2]]+Indicateur[[#This Row],[Bilan CO2 S1]]</f>
        <v>6.3458980680000003</v>
      </c>
      <c r="M1214" s="21">
        <v>130</v>
      </c>
      <c r="N1214" s="5" t="s">
        <v>197</v>
      </c>
      <c r="O1214" s="2" t="s">
        <v>198</v>
      </c>
      <c r="P1214" s="2" t="s">
        <v>199</v>
      </c>
      <c r="Q1214" s="2" t="s">
        <v>10</v>
      </c>
      <c r="R1214" s="2" t="s">
        <v>11</v>
      </c>
      <c r="S1214" s="2">
        <v>12</v>
      </c>
      <c r="T1214" s="2" t="s">
        <v>12</v>
      </c>
      <c r="U1214" s="6">
        <v>444.48399999999998</v>
      </c>
      <c r="V1214" s="30">
        <f>(VLOOKUP(E1214,Table1[#All],4,FALSE)*VLOOKUP(E1214,Table1[[#All],[Type TRANSPORT]:[% répartition segment 1]],2,FALSE)+VLOOKUP(E1214,Tableau2[#All],4,FALSE)*VLOOKUP(E1214,Tableau2[[#All],[Type TRANSPORT]:[% répartition segment 2]],2,FALSE))*U1214*C1214/1000</f>
        <v>6.3458980679999994</v>
      </c>
    </row>
    <row r="1215" spans="1:22" x14ac:dyDescent="0.3">
      <c r="A1215" s="2">
        <v>1526196</v>
      </c>
      <c r="B1215" s="12">
        <f>+VLOOKUP(Indicateur[[#This Row],[Numero OT]],[1]Raw_data!$D:$E,2,FALSE)</f>
        <v>44742</v>
      </c>
      <c r="C1215" s="2">
        <v>227</v>
      </c>
      <c r="D1215" s="2">
        <f t="shared" si="18"/>
        <v>0.22700000000000001</v>
      </c>
      <c r="E1215" s="2" t="s">
        <v>6</v>
      </c>
      <c r="F1215" s="3">
        <f>+VLOOKUP(E1215,Table1[#All],4,FALSE)</f>
        <v>0.16</v>
      </c>
      <c r="G1215" s="3">
        <f>+VLOOKUP(E1215,Tableau2[#All],4,FALSE)</f>
        <v>6.7400000000000002E-2</v>
      </c>
      <c r="H1215" s="4">
        <f>VLOOKUP(E1215,Table1[[#All],[Type TRANSPORT]:[% répartition segment 1]],2,FALSE)</f>
        <v>0.3</v>
      </c>
      <c r="I1215" s="4">
        <f>VLOOKUP(E1215,Tableau2[[#All],[Type TRANSPORT]:[% répartition segment 2]],2,FALSE)</f>
        <v>0.7</v>
      </c>
      <c r="J1215" s="20">
        <f>Indicateur[[#This Row],[% rep S1]]*Indicateur[[#This Row],[Taux segement 1]]*Indicateur[[#This Row],[Poids T]]*Indicateur[[#This Row],[Distance en KM]]</f>
        <v>5.8966972799999997</v>
      </c>
      <c r="K1215" s="20">
        <f>+Indicateur[[#This Row],[% rep S2]]*Indicateur[[#This Row],[Taux Segement 2]]*Indicateur[[#This Row],[Poids T]]*Indicateur[[#This Row],[Distance en KM]]</f>
        <v>5.7959620347999996</v>
      </c>
      <c r="L1215" s="20">
        <f>+Indicateur[[#This Row],[Bilan CO2 S2]]+Indicateur[[#This Row],[Bilan CO2 S1]]</f>
        <v>11.6926593148</v>
      </c>
      <c r="M1215" s="21">
        <v>165</v>
      </c>
      <c r="N1215" s="5" t="s">
        <v>214</v>
      </c>
      <c r="O1215" s="2" t="s">
        <v>11</v>
      </c>
      <c r="P1215" s="2" t="s">
        <v>215</v>
      </c>
      <c r="Q1215" s="2" t="s">
        <v>133</v>
      </c>
      <c r="R1215" s="2" t="s">
        <v>36</v>
      </c>
      <c r="S1215" s="2">
        <v>20</v>
      </c>
      <c r="T1215" s="2" t="s">
        <v>134</v>
      </c>
      <c r="U1215" s="6">
        <v>541.17999999999995</v>
      </c>
      <c r="V1215" s="30">
        <f>(VLOOKUP(E1215,Table1[#All],4,FALSE)*VLOOKUP(E1215,Table1[[#All],[Type TRANSPORT]:[% répartition segment 1]],2,FALSE)+VLOOKUP(E1215,Tableau2[#All],4,FALSE)*VLOOKUP(E1215,Tableau2[[#All],[Type TRANSPORT]:[% répartition segment 2]],2,FALSE))*U1215*C1215/1000</f>
        <v>11.692659314799998</v>
      </c>
    </row>
    <row r="1216" spans="1:22" x14ac:dyDescent="0.3">
      <c r="A1216" s="2">
        <v>1525895</v>
      </c>
      <c r="B1216" s="12">
        <f>+VLOOKUP(Indicateur[[#This Row],[Numero OT]],[1]Raw_data!$D:$E,2,FALSE)</f>
        <v>44742</v>
      </c>
      <c r="C1216" s="2">
        <v>52</v>
      </c>
      <c r="D1216" s="2">
        <f t="shared" si="18"/>
        <v>5.1999999999999998E-2</v>
      </c>
      <c r="E1216" s="2" t="s">
        <v>6</v>
      </c>
      <c r="F1216" s="3">
        <f>+VLOOKUP(E1216,Table1[#All],4,FALSE)</f>
        <v>0.16</v>
      </c>
      <c r="G1216" s="3">
        <f>+VLOOKUP(E1216,Tableau2[#All],4,FALSE)</f>
        <v>6.7400000000000002E-2</v>
      </c>
      <c r="H1216" s="4">
        <f>VLOOKUP(E1216,Table1[[#All],[Type TRANSPORT]:[% répartition segment 1]],2,FALSE)</f>
        <v>0.3</v>
      </c>
      <c r="I1216" s="4">
        <f>VLOOKUP(E1216,Tableau2[[#All],[Type TRANSPORT]:[% répartition segment 2]],2,FALSE)</f>
        <v>0.7</v>
      </c>
      <c r="J1216" s="20">
        <f>Indicateur[[#This Row],[% rep S1]]*Indicateur[[#This Row],[Taux segement 1]]*Indicateur[[#This Row],[Poids T]]*Indicateur[[#This Row],[Distance en KM]]</f>
        <v>1.8860624640000001</v>
      </c>
      <c r="K1216" s="20">
        <f>+Indicateur[[#This Row],[% rep S2]]*Indicateur[[#This Row],[Taux Segement 2]]*Indicateur[[#This Row],[Poids T]]*Indicateur[[#This Row],[Distance en KM]]</f>
        <v>1.8538422302399999</v>
      </c>
      <c r="L1216" s="20">
        <f>+Indicateur[[#This Row],[Bilan CO2 S2]]+Indicateur[[#This Row],[Bilan CO2 S1]]</f>
        <v>3.7399046942399998</v>
      </c>
      <c r="M1216" s="21">
        <v>168</v>
      </c>
      <c r="N1216" s="5" t="s">
        <v>214</v>
      </c>
      <c r="O1216" s="2" t="s">
        <v>11</v>
      </c>
      <c r="P1216" s="2" t="s">
        <v>215</v>
      </c>
      <c r="Q1216" s="2" t="s">
        <v>265</v>
      </c>
      <c r="R1216" s="2" t="s">
        <v>266</v>
      </c>
      <c r="S1216" s="2">
        <v>12</v>
      </c>
      <c r="T1216" s="2" t="s">
        <v>267</v>
      </c>
      <c r="U1216" s="6">
        <v>755.63400000000001</v>
      </c>
      <c r="V1216" s="30">
        <f>(VLOOKUP(E1216,Table1[#All],4,FALSE)*VLOOKUP(E1216,Table1[[#All],[Type TRANSPORT]:[% répartition segment 1]],2,FALSE)+VLOOKUP(E1216,Tableau2[#All],4,FALSE)*VLOOKUP(E1216,Tableau2[[#All],[Type TRANSPORT]:[% répartition segment 2]],2,FALSE))*U1216*C1216/1000</f>
        <v>3.7399046942399998</v>
      </c>
    </row>
    <row r="1217" spans="1:22" x14ac:dyDescent="0.3">
      <c r="A1217" s="2">
        <v>1525896</v>
      </c>
      <c r="B1217" s="12">
        <f>+VLOOKUP(Indicateur[[#This Row],[Numero OT]],[1]Raw_data!$D:$E,2,FALSE)</f>
        <v>44742</v>
      </c>
      <c r="C1217" s="2">
        <v>310</v>
      </c>
      <c r="D1217" s="2">
        <f t="shared" si="18"/>
        <v>0.31</v>
      </c>
      <c r="E1217" s="2" t="s">
        <v>6</v>
      </c>
      <c r="F1217" s="3">
        <f>+VLOOKUP(E1217,Table1[#All],4,FALSE)</f>
        <v>0.16</v>
      </c>
      <c r="G1217" s="3">
        <f>+VLOOKUP(E1217,Tableau2[#All],4,FALSE)</f>
        <v>6.7400000000000002E-2</v>
      </c>
      <c r="H1217" s="4">
        <f>VLOOKUP(E1217,Table1[[#All],[Type TRANSPORT]:[% répartition segment 1]],2,FALSE)</f>
        <v>0.3</v>
      </c>
      <c r="I1217" s="4">
        <f>VLOOKUP(E1217,Tableau2[[#All],[Type TRANSPORT]:[% répartition segment 2]],2,FALSE)</f>
        <v>0.7</v>
      </c>
      <c r="J1217" s="20">
        <f>Indicateur[[#This Row],[% rep S1]]*Indicateur[[#This Row],[Taux segement 1]]*Indicateur[[#This Row],[Poids T]]*Indicateur[[#This Row],[Distance en KM]]</f>
        <v>3.7020993600000001</v>
      </c>
      <c r="K1217" s="20">
        <f>+Indicateur[[#This Row],[% rep S2]]*Indicateur[[#This Row],[Taux Segement 2]]*Indicateur[[#This Row],[Poids T]]*Indicateur[[#This Row],[Distance en KM]]</f>
        <v>3.6388551625999996</v>
      </c>
      <c r="L1217" s="20">
        <f>+Indicateur[[#This Row],[Bilan CO2 S2]]+Indicateur[[#This Row],[Bilan CO2 S1]]</f>
        <v>7.3409545225999997</v>
      </c>
      <c r="M1217" s="21">
        <v>178</v>
      </c>
      <c r="N1217" s="5" t="s">
        <v>214</v>
      </c>
      <c r="O1217" s="2" t="s">
        <v>11</v>
      </c>
      <c r="P1217" s="2" t="s">
        <v>215</v>
      </c>
      <c r="Q1217" s="2" t="s">
        <v>148</v>
      </c>
      <c r="R1217" s="2" t="s">
        <v>126</v>
      </c>
      <c r="S1217" s="2">
        <v>12</v>
      </c>
      <c r="T1217" s="2" t="s">
        <v>149</v>
      </c>
      <c r="U1217" s="6">
        <v>248.797</v>
      </c>
      <c r="V1217" s="30">
        <f>(VLOOKUP(E1217,Table1[#All],4,FALSE)*VLOOKUP(E1217,Table1[[#All],[Type TRANSPORT]:[% répartition segment 1]],2,FALSE)+VLOOKUP(E1217,Tableau2[#All],4,FALSE)*VLOOKUP(E1217,Tableau2[[#All],[Type TRANSPORT]:[% répartition segment 2]],2,FALSE))*U1217*C1217/1000</f>
        <v>7.3409545225999997</v>
      </c>
    </row>
    <row r="1218" spans="1:22" x14ac:dyDescent="0.3">
      <c r="A1218" s="2">
        <v>1526201</v>
      </c>
      <c r="B1218" s="12">
        <f>+VLOOKUP(Indicateur[[#This Row],[Numero OT]],[1]Raw_data!$D:$E,2,FALSE)</f>
        <v>44742</v>
      </c>
      <c r="C1218" s="2">
        <v>302</v>
      </c>
      <c r="D1218" s="2">
        <f t="shared" ref="D1218:D1281" si="19">+C1218/1000</f>
        <v>0.30199999999999999</v>
      </c>
      <c r="E1218" s="2" t="s">
        <v>6</v>
      </c>
      <c r="F1218" s="3">
        <f>+VLOOKUP(E1218,Table1[#All],4,FALSE)</f>
        <v>0.16</v>
      </c>
      <c r="G1218" s="3">
        <f>+VLOOKUP(E1218,Tableau2[#All],4,FALSE)</f>
        <v>6.7400000000000002E-2</v>
      </c>
      <c r="H1218" s="4">
        <f>VLOOKUP(E1218,Table1[[#All],[Type TRANSPORT]:[% répartition segment 1]],2,FALSE)</f>
        <v>0.3</v>
      </c>
      <c r="I1218" s="4">
        <f>VLOOKUP(E1218,Tableau2[[#All],[Type TRANSPORT]:[% répartition segment 2]],2,FALSE)</f>
        <v>0.7</v>
      </c>
      <c r="J1218" s="20">
        <f>Indicateur[[#This Row],[% rep S1]]*Indicateur[[#This Row],[Taux segement 1]]*Indicateur[[#This Row],[Poids T]]*Indicateur[[#This Row],[Distance en KM]]</f>
        <v>4.055966304</v>
      </c>
      <c r="K1218" s="20">
        <f>+Indicateur[[#This Row],[% rep S2]]*Indicateur[[#This Row],[Taux Segement 2]]*Indicateur[[#This Row],[Poids T]]*Indicateur[[#This Row],[Distance en KM]]</f>
        <v>3.9866768796399996</v>
      </c>
      <c r="L1218" s="20">
        <f>+Indicateur[[#This Row],[Bilan CO2 S2]]+Indicateur[[#This Row],[Bilan CO2 S1]]</f>
        <v>8.0426431836399992</v>
      </c>
      <c r="M1218" s="21">
        <v>205</v>
      </c>
      <c r="N1218" s="5" t="s">
        <v>214</v>
      </c>
      <c r="O1218" s="2" t="s">
        <v>11</v>
      </c>
      <c r="P1218" s="2" t="s">
        <v>215</v>
      </c>
      <c r="Q1218" s="2" t="s">
        <v>104</v>
      </c>
      <c r="R1218" s="2" t="s">
        <v>24</v>
      </c>
      <c r="S1218" s="2">
        <v>12</v>
      </c>
      <c r="T1218" s="2" t="s">
        <v>105</v>
      </c>
      <c r="U1218" s="6">
        <v>279.79899999999998</v>
      </c>
      <c r="V1218" s="30">
        <f>(VLOOKUP(E1218,Table1[#All],4,FALSE)*VLOOKUP(E1218,Table1[[#All],[Type TRANSPORT]:[% répartition segment 1]],2,FALSE)+VLOOKUP(E1218,Tableau2[#All],4,FALSE)*VLOOKUP(E1218,Tableau2[[#All],[Type TRANSPORT]:[% répartition segment 2]],2,FALSE))*U1218*C1218/1000</f>
        <v>8.0426431836399992</v>
      </c>
    </row>
    <row r="1219" spans="1:22" x14ac:dyDescent="0.3">
      <c r="A1219" s="2">
        <v>1525894</v>
      </c>
      <c r="B1219" s="12">
        <f>+VLOOKUP(Indicateur[[#This Row],[Numero OT]],[1]Raw_data!$D:$E,2,FALSE)</f>
        <v>44742</v>
      </c>
      <c r="C1219" s="2">
        <v>1184</v>
      </c>
      <c r="D1219" s="2">
        <f t="shared" si="19"/>
        <v>1.1839999999999999</v>
      </c>
      <c r="E1219" s="2" t="s">
        <v>19</v>
      </c>
      <c r="F1219" s="3">
        <f>+VLOOKUP(E1219,Table1[#All],4,FALSE)</f>
        <v>0.16</v>
      </c>
      <c r="G1219" s="3">
        <f>+VLOOKUP(E1219,Tableau2[#All],4,FALSE)</f>
        <v>6.7400000000000002E-2</v>
      </c>
      <c r="H1219" s="4">
        <f>VLOOKUP(E1219,Table1[[#All],[Type TRANSPORT]:[% répartition segment 1]],2,FALSE)</f>
        <v>0.3</v>
      </c>
      <c r="I1219" s="4">
        <f>VLOOKUP(E1219,Tableau2[[#All],[Type TRANSPORT]:[% répartition segment 2]],2,FALSE)</f>
        <v>0.7</v>
      </c>
      <c r="J1219" s="20">
        <f>Indicateur[[#This Row],[% rep S1]]*Indicateur[[#This Row],[Taux segement 1]]*Indicateur[[#This Row],[Poids T]]*Indicateur[[#This Row],[Distance en KM]]</f>
        <v>2.6499056640000003</v>
      </c>
      <c r="K1219" s="20">
        <f>+Indicateur[[#This Row],[% rep S2]]*Indicateur[[#This Row],[Taux Segement 2]]*Indicateur[[#This Row],[Poids T]]*Indicateur[[#This Row],[Distance en KM]]</f>
        <v>2.6046364422400003</v>
      </c>
      <c r="L1219" s="20">
        <f>+Indicateur[[#This Row],[Bilan CO2 S2]]+Indicateur[[#This Row],[Bilan CO2 S1]]</f>
        <v>5.2545421062400006</v>
      </c>
      <c r="M1219" s="21">
        <v>290</v>
      </c>
      <c r="N1219" s="5" t="s">
        <v>214</v>
      </c>
      <c r="O1219" s="2" t="s">
        <v>11</v>
      </c>
      <c r="P1219" s="2" t="s">
        <v>215</v>
      </c>
      <c r="Q1219" s="2" t="s">
        <v>130</v>
      </c>
      <c r="R1219" s="2" t="s">
        <v>131</v>
      </c>
      <c r="S1219" s="2">
        <v>17</v>
      </c>
      <c r="T1219" s="2" t="s">
        <v>132</v>
      </c>
      <c r="U1219" s="6">
        <v>46.627000000000002</v>
      </c>
      <c r="V1219" s="30">
        <f>(VLOOKUP(E1219,Table1[#All],4,FALSE)*VLOOKUP(E1219,Table1[[#All],[Type TRANSPORT]:[% répartition segment 1]],2,FALSE)+VLOOKUP(E1219,Tableau2[#All],4,FALSE)*VLOOKUP(E1219,Tableau2[[#All],[Type TRANSPORT]:[% répartition segment 2]],2,FALSE))*U1219*C1219/1000</f>
        <v>5.2545421062399997</v>
      </c>
    </row>
    <row r="1220" spans="1:22" x14ac:dyDescent="0.3">
      <c r="A1220" s="2">
        <v>1525892</v>
      </c>
      <c r="B1220" s="12">
        <f>+VLOOKUP(Indicateur[[#This Row],[Numero OT]],[1]Raw_data!$D:$E,2,FALSE)</f>
        <v>44742</v>
      </c>
      <c r="C1220" s="2">
        <v>882</v>
      </c>
      <c r="D1220" s="2">
        <f t="shared" si="19"/>
        <v>0.88200000000000001</v>
      </c>
      <c r="E1220" s="2" t="s">
        <v>6</v>
      </c>
      <c r="F1220" s="3">
        <f>+VLOOKUP(E1220,Table1[#All],4,FALSE)</f>
        <v>0.16</v>
      </c>
      <c r="G1220" s="3">
        <f>+VLOOKUP(E1220,Tableau2[#All],4,FALSE)</f>
        <v>6.7400000000000002E-2</v>
      </c>
      <c r="H1220" s="4">
        <f>VLOOKUP(E1220,Table1[[#All],[Type TRANSPORT]:[% répartition segment 1]],2,FALSE)</f>
        <v>0.3</v>
      </c>
      <c r="I1220" s="4">
        <f>VLOOKUP(E1220,Tableau2[[#All],[Type TRANSPORT]:[% répartition segment 2]],2,FALSE)</f>
        <v>0.7</v>
      </c>
      <c r="J1220" s="20">
        <f>Indicateur[[#This Row],[% rep S1]]*Indicateur[[#This Row],[Taux segement 1]]*Indicateur[[#This Row],[Poids T]]*Indicateur[[#This Row],[Distance en KM]]</f>
        <v>31.34747952</v>
      </c>
      <c r="K1220" s="20">
        <f>+Indicateur[[#This Row],[% rep S2]]*Indicateur[[#This Row],[Taux Segement 2]]*Indicateur[[#This Row],[Poids T]]*Indicateur[[#This Row],[Distance en KM]]</f>
        <v>30.811960078200002</v>
      </c>
      <c r="L1220" s="20">
        <f>+Indicateur[[#This Row],[Bilan CO2 S2]]+Indicateur[[#This Row],[Bilan CO2 S1]]</f>
        <v>62.159439598200002</v>
      </c>
      <c r="M1220" s="21">
        <v>585</v>
      </c>
      <c r="N1220" s="5" t="s">
        <v>214</v>
      </c>
      <c r="O1220" s="2" t="s">
        <v>11</v>
      </c>
      <c r="P1220" s="2" t="s">
        <v>215</v>
      </c>
      <c r="Q1220" s="2" t="s">
        <v>216</v>
      </c>
      <c r="R1220" s="2" t="s">
        <v>8</v>
      </c>
      <c r="S1220" s="2">
        <v>14</v>
      </c>
      <c r="T1220" s="2" t="s">
        <v>217</v>
      </c>
      <c r="U1220" s="6">
        <v>740.44500000000005</v>
      </c>
      <c r="V1220" s="30">
        <f>(VLOOKUP(E1220,Table1[#All],4,FALSE)*VLOOKUP(E1220,Table1[[#All],[Type TRANSPORT]:[% répartition segment 1]],2,FALSE)+VLOOKUP(E1220,Tableau2[#All],4,FALSE)*VLOOKUP(E1220,Tableau2[[#All],[Type TRANSPORT]:[% répartition segment 2]],2,FALSE))*U1220*C1220/1000</f>
        <v>62.159439598200009</v>
      </c>
    </row>
    <row r="1221" spans="1:22" x14ac:dyDescent="0.3">
      <c r="A1221" s="2">
        <v>1525314</v>
      </c>
      <c r="B1221" s="12">
        <f>+VLOOKUP(Indicateur[[#This Row],[Numero OT]],[1]Raw_data!$D:$E,2,FALSE)</f>
        <v>44742</v>
      </c>
      <c r="C1221" s="2">
        <v>750</v>
      </c>
      <c r="D1221" s="2">
        <f t="shared" si="19"/>
        <v>0.75</v>
      </c>
      <c r="E1221" s="2" t="s">
        <v>19</v>
      </c>
      <c r="F1221" s="3">
        <f>+VLOOKUP(E1221,Table1[#All],4,FALSE)</f>
        <v>0.16</v>
      </c>
      <c r="G1221" s="3">
        <f>+VLOOKUP(E1221,Tableau2[#All],4,FALSE)</f>
        <v>6.7400000000000002E-2</v>
      </c>
      <c r="H1221" s="4">
        <f>VLOOKUP(E1221,Table1[[#All],[Type TRANSPORT]:[% répartition segment 1]],2,FALSE)</f>
        <v>0.3</v>
      </c>
      <c r="I1221" s="4">
        <f>VLOOKUP(E1221,Tableau2[[#All],[Type TRANSPORT]:[% répartition segment 2]],2,FALSE)</f>
        <v>0.7</v>
      </c>
      <c r="J1221" s="20">
        <f>Indicateur[[#This Row],[% rep S1]]*Indicateur[[#This Row],[Taux segement 1]]*Indicateur[[#This Row],[Poids T]]*Indicateur[[#This Row],[Distance en KM]]</f>
        <v>1.8809640000000003</v>
      </c>
      <c r="K1221" s="20">
        <f>+Indicateur[[#This Row],[% rep S2]]*Indicateur[[#This Row],[Taux Segement 2]]*Indicateur[[#This Row],[Poids T]]*Indicateur[[#This Row],[Distance en KM]]</f>
        <v>1.848830865</v>
      </c>
      <c r="L1221" s="20">
        <f>+Indicateur[[#This Row],[Bilan CO2 S2]]+Indicateur[[#This Row],[Bilan CO2 S1]]</f>
        <v>3.7297948650000006</v>
      </c>
      <c r="M1221" s="21">
        <v>280</v>
      </c>
      <c r="N1221" s="5" t="s">
        <v>409</v>
      </c>
      <c r="O1221" s="2" t="s">
        <v>99</v>
      </c>
      <c r="P1221" s="2" t="s">
        <v>410</v>
      </c>
      <c r="Q1221" s="2" t="s">
        <v>10</v>
      </c>
      <c r="R1221" s="2" t="s">
        <v>11</v>
      </c>
      <c r="S1221" s="2">
        <v>12</v>
      </c>
      <c r="T1221" s="2" t="s">
        <v>12</v>
      </c>
      <c r="U1221" s="6">
        <v>52.249000000000002</v>
      </c>
      <c r="V1221" s="30">
        <f>(VLOOKUP(E1221,Table1[#All],4,FALSE)*VLOOKUP(E1221,Table1[[#All],[Type TRANSPORT]:[% répartition segment 1]],2,FALSE)+VLOOKUP(E1221,Tableau2[#All],4,FALSE)*VLOOKUP(E1221,Tableau2[[#All],[Type TRANSPORT]:[% répartition segment 2]],2,FALSE))*U1221*C1221/1000</f>
        <v>3.7297948650000001</v>
      </c>
    </row>
    <row r="1222" spans="1:22" x14ac:dyDescent="0.3">
      <c r="A1222" s="2">
        <v>1526002</v>
      </c>
      <c r="B1222" s="12">
        <f>+VLOOKUP(Indicateur[[#This Row],[Numero OT]],[1]Raw_data!$D:$E,2,FALSE)</f>
        <v>44743</v>
      </c>
      <c r="C1222" s="2">
        <v>600</v>
      </c>
      <c r="D1222" s="2">
        <f t="shared" si="19"/>
        <v>0.6</v>
      </c>
      <c r="E1222" s="2" t="s">
        <v>6</v>
      </c>
      <c r="F1222" s="3">
        <f>+VLOOKUP(E1222,Table1[#All],4,FALSE)</f>
        <v>0.16</v>
      </c>
      <c r="G1222" s="3">
        <f>+VLOOKUP(E1222,Tableau2[#All],4,FALSE)</f>
        <v>6.7400000000000002E-2</v>
      </c>
      <c r="H1222" s="4">
        <f>VLOOKUP(E1222,Table1[[#All],[Type TRANSPORT]:[% répartition segment 1]],2,FALSE)</f>
        <v>0.3</v>
      </c>
      <c r="I1222" s="4">
        <f>VLOOKUP(E1222,Tableau2[[#All],[Type TRANSPORT]:[% répartition segment 2]],2,FALSE)</f>
        <v>0.7</v>
      </c>
      <c r="J1222" s="20">
        <f>Indicateur[[#This Row],[% rep S1]]*Indicateur[[#This Row],[Taux segement 1]]*Indicateur[[#This Row],[Poids T]]*Indicateur[[#This Row],[Distance en KM]]</f>
        <v>21.314822399999997</v>
      </c>
      <c r="K1222" s="20">
        <f>+Indicateur[[#This Row],[% rep S2]]*Indicateur[[#This Row],[Taux Segement 2]]*Indicateur[[#This Row],[Poids T]]*Indicateur[[#This Row],[Distance en KM]]</f>
        <v>20.950694184</v>
      </c>
      <c r="L1222" s="20">
        <f>+Indicateur[[#This Row],[Bilan CO2 S2]]+Indicateur[[#This Row],[Bilan CO2 S1]]</f>
        <v>42.265516583999997</v>
      </c>
      <c r="M1222" s="21">
        <v>470</v>
      </c>
      <c r="N1222" s="5" t="s">
        <v>7</v>
      </c>
      <c r="O1222" s="2" t="s">
        <v>8</v>
      </c>
      <c r="P1222" s="2" t="s">
        <v>9</v>
      </c>
      <c r="Q1222" s="2" t="s">
        <v>10</v>
      </c>
      <c r="R1222" s="2" t="s">
        <v>11</v>
      </c>
      <c r="S1222" s="2">
        <v>12</v>
      </c>
      <c r="T1222" s="2" t="s">
        <v>12</v>
      </c>
      <c r="U1222" s="6">
        <v>740.09799999999996</v>
      </c>
      <c r="V1222" s="30">
        <f>(VLOOKUP(E1222,Table1[#All],4,FALSE)*VLOOKUP(E1222,Table1[[#All],[Type TRANSPORT]:[% répartition segment 1]],2,FALSE)+VLOOKUP(E1222,Tableau2[#All],4,FALSE)*VLOOKUP(E1222,Tableau2[[#All],[Type TRANSPORT]:[% répartition segment 2]],2,FALSE))*U1222*C1222/1000</f>
        <v>42.265516583999997</v>
      </c>
    </row>
    <row r="1223" spans="1:22" x14ac:dyDescent="0.3">
      <c r="A1223" s="2">
        <v>1526251</v>
      </c>
      <c r="B1223" s="12">
        <f>+VLOOKUP(Indicateur[[#This Row],[Numero OT]],[1]Raw_data!$D:$E,2,FALSE)</f>
        <v>44743</v>
      </c>
      <c r="C1223" s="2">
        <v>150</v>
      </c>
      <c r="D1223" s="2">
        <f t="shared" si="19"/>
        <v>0.15</v>
      </c>
      <c r="E1223" s="2" t="s">
        <v>6</v>
      </c>
      <c r="F1223" s="3">
        <f>+VLOOKUP(E1223,Table1[#All],4,FALSE)</f>
        <v>0.16</v>
      </c>
      <c r="G1223" s="3">
        <f>+VLOOKUP(E1223,Tableau2[#All],4,FALSE)</f>
        <v>6.7400000000000002E-2</v>
      </c>
      <c r="H1223" s="4">
        <f>VLOOKUP(E1223,Table1[[#All],[Type TRANSPORT]:[% répartition segment 1]],2,FALSE)</f>
        <v>0.3</v>
      </c>
      <c r="I1223" s="4">
        <f>VLOOKUP(E1223,Tableau2[[#All],[Type TRANSPORT]:[% répartition segment 2]],2,FALSE)</f>
        <v>0.7</v>
      </c>
      <c r="J1223" s="20">
        <f>Indicateur[[#This Row],[% rep S1]]*Indicateur[[#This Row],[Taux segement 1]]*Indicateur[[#This Row],[Poids T]]*Indicateur[[#This Row],[Distance en KM]]</f>
        <v>2.7084023999999998</v>
      </c>
      <c r="K1223" s="20">
        <f>+Indicateur[[#This Row],[% rep S2]]*Indicateur[[#This Row],[Taux Segement 2]]*Indicateur[[#This Row],[Poids T]]*Indicateur[[#This Row],[Distance en KM]]</f>
        <v>2.6621338589999999</v>
      </c>
      <c r="L1223" s="20">
        <f>+Indicateur[[#This Row],[Bilan CO2 S2]]+Indicateur[[#This Row],[Bilan CO2 S1]]</f>
        <v>5.3705362589999996</v>
      </c>
      <c r="M1223" s="21">
        <v>140</v>
      </c>
      <c r="N1223" s="5" t="s">
        <v>75</v>
      </c>
      <c r="O1223" s="2" t="s">
        <v>76</v>
      </c>
      <c r="P1223" s="2" t="s">
        <v>77</v>
      </c>
      <c r="Q1223" s="2" t="s">
        <v>10</v>
      </c>
      <c r="R1223" s="2" t="s">
        <v>11</v>
      </c>
      <c r="S1223" s="2">
        <v>12</v>
      </c>
      <c r="T1223" s="2" t="s">
        <v>12</v>
      </c>
      <c r="U1223" s="6">
        <v>376.16699999999997</v>
      </c>
      <c r="V1223" s="30">
        <f>(VLOOKUP(E1223,Table1[#All],4,FALSE)*VLOOKUP(E1223,Table1[[#All],[Type TRANSPORT]:[% répartition segment 1]],2,FALSE)+VLOOKUP(E1223,Tableau2[#All],4,FALSE)*VLOOKUP(E1223,Tableau2[[#All],[Type TRANSPORT]:[% répartition segment 2]],2,FALSE))*U1223*C1223/1000</f>
        <v>5.3705362590000005</v>
      </c>
    </row>
    <row r="1224" spans="1:22" x14ac:dyDescent="0.3">
      <c r="A1224" s="2">
        <v>1526001</v>
      </c>
      <c r="B1224" s="12">
        <f>+VLOOKUP(Indicateur[[#This Row],[Numero OT]],[1]Raw_data!$D:$E,2,FALSE)</f>
        <v>44743</v>
      </c>
      <c r="C1224" s="2">
        <v>400</v>
      </c>
      <c r="D1224" s="2">
        <f t="shared" si="19"/>
        <v>0.4</v>
      </c>
      <c r="E1224" s="2" t="s">
        <v>19</v>
      </c>
      <c r="F1224" s="3">
        <f>+VLOOKUP(E1224,Table1[#All],4,FALSE)</f>
        <v>0.16</v>
      </c>
      <c r="G1224" s="3">
        <f>+VLOOKUP(E1224,Tableau2[#All],4,FALSE)</f>
        <v>6.7400000000000002E-2</v>
      </c>
      <c r="H1224" s="4">
        <f>VLOOKUP(E1224,Table1[[#All],[Type TRANSPORT]:[% répartition segment 1]],2,FALSE)</f>
        <v>0.3</v>
      </c>
      <c r="I1224" s="4">
        <f>VLOOKUP(E1224,Tableau2[[#All],[Type TRANSPORT]:[% répartition segment 2]],2,FALSE)</f>
        <v>0.7</v>
      </c>
      <c r="J1224" s="20">
        <f>Indicateur[[#This Row],[% rep S1]]*Indicateur[[#This Row],[Taux segement 1]]*Indicateur[[#This Row],[Poids T]]*Indicateur[[#This Row],[Distance en KM]]</f>
        <v>5.347142400000001</v>
      </c>
      <c r="K1224" s="20">
        <f>+Indicateur[[#This Row],[% rep S2]]*Indicateur[[#This Row],[Taux Segement 2]]*Indicateur[[#This Row],[Poids T]]*Indicateur[[#This Row],[Distance en KM]]</f>
        <v>5.2557953839999998</v>
      </c>
      <c r="L1224" s="20">
        <f>+Indicateur[[#This Row],[Bilan CO2 S2]]+Indicateur[[#This Row],[Bilan CO2 S1]]</f>
        <v>10.602937784000002</v>
      </c>
      <c r="M1224" s="21">
        <v>200</v>
      </c>
      <c r="N1224" s="5" t="s">
        <v>168</v>
      </c>
      <c r="O1224" s="2" t="s">
        <v>151</v>
      </c>
      <c r="P1224" s="2" t="s">
        <v>169</v>
      </c>
      <c r="Q1224" s="2" t="s">
        <v>10</v>
      </c>
      <c r="R1224" s="2" t="s">
        <v>11</v>
      </c>
      <c r="S1224" s="2">
        <v>12</v>
      </c>
      <c r="T1224" s="2" t="s">
        <v>12</v>
      </c>
      <c r="U1224" s="6">
        <v>278.49700000000001</v>
      </c>
      <c r="V1224" s="30">
        <f>(VLOOKUP(E1224,Table1[#All],4,FALSE)*VLOOKUP(E1224,Table1[[#All],[Type TRANSPORT]:[% répartition segment 1]],2,FALSE)+VLOOKUP(E1224,Tableau2[#All],4,FALSE)*VLOOKUP(E1224,Tableau2[[#All],[Type TRANSPORT]:[% répartition segment 2]],2,FALSE))*U1224*C1224/1000</f>
        <v>10.602937784000002</v>
      </c>
    </row>
    <row r="1225" spans="1:22" x14ac:dyDescent="0.3">
      <c r="A1225" s="2">
        <v>1526006</v>
      </c>
      <c r="B1225" s="12">
        <f>+VLOOKUP(Indicateur[[#This Row],[Numero OT]],[1]Raw_data!$D:$E,2,FALSE)</f>
        <v>44743</v>
      </c>
      <c r="C1225" s="2">
        <v>300</v>
      </c>
      <c r="D1225" s="2">
        <f t="shared" si="19"/>
        <v>0.3</v>
      </c>
      <c r="E1225" s="2" t="s">
        <v>6</v>
      </c>
      <c r="F1225" s="3">
        <f>+VLOOKUP(E1225,Table1[#All],4,FALSE)</f>
        <v>0.16</v>
      </c>
      <c r="G1225" s="3">
        <f>+VLOOKUP(E1225,Tableau2[#All],4,FALSE)</f>
        <v>6.7400000000000002E-2</v>
      </c>
      <c r="H1225" s="4">
        <f>VLOOKUP(E1225,Table1[[#All],[Type TRANSPORT]:[% répartition segment 1]],2,FALSE)</f>
        <v>0.3</v>
      </c>
      <c r="I1225" s="4">
        <f>VLOOKUP(E1225,Tableau2[[#All],[Type TRANSPORT]:[% répartition segment 2]],2,FALSE)</f>
        <v>0.7</v>
      </c>
      <c r="J1225" s="20">
        <f>Indicateur[[#This Row],[% rep S1]]*Indicateur[[#This Row],[Taux segement 1]]*Indicateur[[#This Row],[Poids T]]*Indicateur[[#This Row],[Distance en KM]]</f>
        <v>3.7158191999999999</v>
      </c>
      <c r="K1225" s="20">
        <f>+Indicateur[[#This Row],[% rep S2]]*Indicateur[[#This Row],[Taux Segement 2]]*Indicateur[[#This Row],[Poids T]]*Indicateur[[#This Row],[Distance en KM]]</f>
        <v>3.6523406220000001</v>
      </c>
      <c r="L1225" s="20">
        <f>+Indicateur[[#This Row],[Bilan CO2 S2]]+Indicateur[[#This Row],[Bilan CO2 S1]]</f>
        <v>7.368159822</v>
      </c>
      <c r="M1225" s="21">
        <v>260</v>
      </c>
      <c r="N1225" s="5" t="s">
        <v>191</v>
      </c>
      <c r="O1225" s="2" t="s">
        <v>192</v>
      </c>
      <c r="P1225" s="2" t="s">
        <v>193</v>
      </c>
      <c r="Q1225" s="2" t="s">
        <v>10</v>
      </c>
      <c r="R1225" s="2" t="s">
        <v>11</v>
      </c>
      <c r="S1225" s="2">
        <v>12</v>
      </c>
      <c r="T1225" s="2" t="s">
        <v>12</v>
      </c>
      <c r="U1225" s="6">
        <v>258.04300000000001</v>
      </c>
      <c r="V1225" s="30">
        <f>(VLOOKUP(E1225,Table1[#All],4,FALSE)*VLOOKUP(E1225,Table1[[#All],[Type TRANSPORT]:[% répartition segment 1]],2,FALSE)+VLOOKUP(E1225,Tableau2[#All],4,FALSE)*VLOOKUP(E1225,Tableau2[[#All],[Type TRANSPORT]:[% répartition segment 2]],2,FALSE))*U1225*C1225/1000</f>
        <v>7.368159822</v>
      </c>
    </row>
    <row r="1226" spans="1:22" x14ac:dyDescent="0.3">
      <c r="A1226" s="2">
        <v>1524040</v>
      </c>
      <c r="B1226" s="12">
        <f>+VLOOKUP(Indicateur[[#This Row],[Numero OT]],[1]Raw_data!$D:$E,2,FALSE)</f>
        <v>44743</v>
      </c>
      <c r="C1226" s="2">
        <v>150</v>
      </c>
      <c r="D1226" s="2">
        <f t="shared" si="19"/>
        <v>0.15</v>
      </c>
      <c r="E1226" s="2" t="s">
        <v>19</v>
      </c>
      <c r="F1226" s="3">
        <f>+VLOOKUP(E1226,Table1[#All],4,FALSE)</f>
        <v>0.16</v>
      </c>
      <c r="G1226" s="3">
        <f>+VLOOKUP(E1226,Tableau2[#All],4,FALSE)</f>
        <v>6.7400000000000002E-2</v>
      </c>
      <c r="H1226" s="4">
        <f>VLOOKUP(E1226,Table1[[#All],[Type TRANSPORT]:[% répartition segment 1]],2,FALSE)</f>
        <v>0.3</v>
      </c>
      <c r="I1226" s="4">
        <f>VLOOKUP(E1226,Tableau2[[#All],[Type TRANSPORT]:[% répartition segment 2]],2,FALSE)</f>
        <v>0.7</v>
      </c>
      <c r="J1226" s="20">
        <f>Indicateur[[#This Row],[% rep S1]]*Indicateur[[#This Row],[Taux segement 1]]*Indicateur[[#This Row],[Poids T]]*Indicateur[[#This Row],[Distance en KM]]</f>
        <v>2.8012535999999999</v>
      </c>
      <c r="K1226" s="20">
        <f>+Indicateur[[#This Row],[% rep S2]]*Indicateur[[#This Row],[Taux Segement 2]]*Indicateur[[#This Row],[Poids T]]*Indicateur[[#This Row],[Distance en KM]]</f>
        <v>2.753398851</v>
      </c>
      <c r="L1226" s="20">
        <f>+Indicateur[[#This Row],[Bilan CO2 S2]]+Indicateur[[#This Row],[Bilan CO2 S1]]</f>
        <v>5.5546524509999999</v>
      </c>
      <c r="M1226" s="21">
        <v>125</v>
      </c>
      <c r="N1226" s="5" t="s">
        <v>202</v>
      </c>
      <c r="O1226" s="2" t="s">
        <v>203</v>
      </c>
      <c r="P1226" s="2" t="s">
        <v>204</v>
      </c>
      <c r="Q1226" s="2" t="s">
        <v>10</v>
      </c>
      <c r="R1226" s="2" t="s">
        <v>11</v>
      </c>
      <c r="S1226" s="2">
        <v>12</v>
      </c>
      <c r="T1226" s="2" t="s">
        <v>12</v>
      </c>
      <c r="U1226" s="6">
        <v>389.06299999999999</v>
      </c>
      <c r="V1226" s="30">
        <f>(VLOOKUP(E1226,Table1[#All],4,FALSE)*VLOOKUP(E1226,Table1[[#All],[Type TRANSPORT]:[% répartition segment 1]],2,FALSE)+VLOOKUP(E1226,Tableau2[#All],4,FALSE)*VLOOKUP(E1226,Tableau2[[#All],[Type TRANSPORT]:[% répartition segment 2]],2,FALSE))*U1226*C1226/1000</f>
        <v>5.5546524509999999</v>
      </c>
    </row>
    <row r="1227" spans="1:22" x14ac:dyDescent="0.3">
      <c r="A1227" s="2">
        <v>1526638</v>
      </c>
      <c r="B1227" s="12">
        <f>+VLOOKUP(Indicateur[[#This Row],[Numero OT]],[1]Raw_data!$D:$E,2,FALSE)</f>
        <v>44743</v>
      </c>
      <c r="C1227" s="2">
        <v>102</v>
      </c>
      <c r="D1227" s="2">
        <f t="shared" si="19"/>
        <v>0.10199999999999999</v>
      </c>
      <c r="E1227" s="2" t="s">
        <v>6</v>
      </c>
      <c r="F1227" s="3">
        <f>+VLOOKUP(E1227,Table1[#All],4,FALSE)</f>
        <v>0.16</v>
      </c>
      <c r="G1227" s="3">
        <f>+VLOOKUP(E1227,Tableau2[#All],4,FALSE)</f>
        <v>6.7400000000000002E-2</v>
      </c>
      <c r="H1227" s="4">
        <f>VLOOKUP(E1227,Table1[[#All],[Type TRANSPORT]:[% répartition segment 1]],2,FALSE)</f>
        <v>0.3</v>
      </c>
      <c r="I1227" s="4">
        <f>VLOOKUP(E1227,Tableau2[[#All],[Type TRANSPORT]:[% répartition segment 2]],2,FALSE)</f>
        <v>0.7</v>
      </c>
      <c r="J1227" s="20">
        <f>Indicateur[[#This Row],[% rep S1]]*Indicateur[[#This Row],[Taux segement 1]]*Indicateur[[#This Row],[Poids T]]*Indicateur[[#This Row],[Distance en KM]]</f>
        <v>1.3627330560000002</v>
      </c>
      <c r="K1227" s="20">
        <f>+Indicateur[[#This Row],[% rep S2]]*Indicateur[[#This Row],[Taux Segement 2]]*Indicateur[[#This Row],[Poids T]]*Indicateur[[#This Row],[Distance en KM]]</f>
        <v>1.3394530329600001</v>
      </c>
      <c r="L1227" s="20">
        <f>+Indicateur[[#This Row],[Bilan CO2 S2]]+Indicateur[[#This Row],[Bilan CO2 S1]]</f>
        <v>2.7021860889600005</v>
      </c>
      <c r="M1227" s="21">
        <v>100</v>
      </c>
      <c r="N1227" s="5" t="s">
        <v>214</v>
      </c>
      <c r="O1227" s="2" t="s">
        <v>11</v>
      </c>
      <c r="P1227" s="2" t="s">
        <v>215</v>
      </c>
      <c r="Q1227" s="2" t="s">
        <v>311</v>
      </c>
      <c r="R1227" s="2" t="s">
        <v>58</v>
      </c>
      <c r="S1227" s="2">
        <v>21</v>
      </c>
      <c r="T1227" s="2" t="s">
        <v>312</v>
      </c>
      <c r="U1227" s="6">
        <v>278.33600000000001</v>
      </c>
      <c r="V1227" s="30">
        <f>(VLOOKUP(E1227,Table1[#All],4,FALSE)*VLOOKUP(E1227,Table1[[#All],[Type TRANSPORT]:[% répartition segment 1]],2,FALSE)+VLOOKUP(E1227,Tableau2[#All],4,FALSE)*VLOOKUP(E1227,Tableau2[[#All],[Type TRANSPORT]:[% répartition segment 2]],2,FALSE))*U1227*C1227/1000</f>
        <v>2.7021860889600005</v>
      </c>
    </row>
    <row r="1228" spans="1:22" x14ac:dyDescent="0.3">
      <c r="A1228" s="2">
        <v>1526641</v>
      </c>
      <c r="B1228" s="12">
        <f>+VLOOKUP(Indicateur[[#This Row],[Numero OT]],[1]Raw_data!$D:$E,2,FALSE)</f>
        <v>44743</v>
      </c>
      <c r="C1228" s="2">
        <v>203</v>
      </c>
      <c r="D1228" s="2">
        <f t="shared" si="19"/>
        <v>0.20300000000000001</v>
      </c>
      <c r="E1228" s="2" t="s">
        <v>6</v>
      </c>
      <c r="F1228" s="3">
        <f>+VLOOKUP(E1228,Table1[#All],4,FALSE)</f>
        <v>0.16</v>
      </c>
      <c r="G1228" s="3">
        <f>+VLOOKUP(E1228,Tableau2[#All],4,FALSE)</f>
        <v>6.7400000000000002E-2</v>
      </c>
      <c r="H1228" s="4">
        <f>VLOOKUP(E1228,Table1[[#All],[Type TRANSPORT]:[% répartition segment 1]],2,FALSE)</f>
        <v>0.3</v>
      </c>
      <c r="I1228" s="4">
        <f>VLOOKUP(E1228,Tableau2[[#All],[Type TRANSPORT]:[% répartition segment 2]],2,FALSE)</f>
        <v>0.7</v>
      </c>
      <c r="J1228" s="20">
        <f>Indicateur[[#This Row],[% rep S1]]*Indicateur[[#This Row],[Taux segement 1]]*Indicateur[[#This Row],[Poids T]]*Indicateur[[#This Row],[Distance en KM]]</f>
        <v>2.7263614560000002</v>
      </c>
      <c r="K1228" s="20">
        <f>+Indicateur[[#This Row],[% rep S2]]*Indicateur[[#This Row],[Taux Segement 2]]*Indicateur[[#This Row],[Poids T]]*Indicateur[[#This Row],[Distance en KM]]</f>
        <v>2.6797861144600001</v>
      </c>
      <c r="L1228" s="20">
        <f>+Indicateur[[#This Row],[Bilan CO2 S2]]+Indicateur[[#This Row],[Bilan CO2 S1]]</f>
        <v>5.4061475704599999</v>
      </c>
      <c r="M1228" s="21">
        <v>205</v>
      </c>
      <c r="N1228" s="5" t="s">
        <v>214</v>
      </c>
      <c r="O1228" s="2" t="s">
        <v>11</v>
      </c>
      <c r="P1228" s="2" t="s">
        <v>215</v>
      </c>
      <c r="Q1228" s="2" t="s">
        <v>104</v>
      </c>
      <c r="R1228" s="2" t="s">
        <v>24</v>
      </c>
      <c r="S1228" s="2">
        <v>12</v>
      </c>
      <c r="T1228" s="2" t="s">
        <v>105</v>
      </c>
      <c r="U1228" s="6">
        <v>279.79899999999998</v>
      </c>
      <c r="V1228" s="30">
        <f>(VLOOKUP(E1228,Table1[#All],4,FALSE)*VLOOKUP(E1228,Table1[[#All],[Type TRANSPORT]:[% répartition segment 1]],2,FALSE)+VLOOKUP(E1228,Tableau2[#All],4,FALSE)*VLOOKUP(E1228,Tableau2[[#All],[Type TRANSPORT]:[% répartition segment 2]],2,FALSE))*U1228*C1228/1000</f>
        <v>5.4061475704599999</v>
      </c>
    </row>
    <row r="1229" spans="1:22" x14ac:dyDescent="0.3">
      <c r="A1229" s="2">
        <v>1526637</v>
      </c>
      <c r="B1229" s="12">
        <f>+VLOOKUP(Indicateur[[#This Row],[Numero OT]],[1]Raw_data!$D:$E,2,FALSE)</f>
        <v>44743</v>
      </c>
      <c r="C1229" s="2">
        <v>450</v>
      </c>
      <c r="D1229" s="2">
        <f t="shared" si="19"/>
        <v>0.45</v>
      </c>
      <c r="E1229" s="2" t="s">
        <v>6</v>
      </c>
      <c r="F1229" s="3">
        <f>+VLOOKUP(E1229,Table1[#All],4,FALSE)</f>
        <v>0.16</v>
      </c>
      <c r="G1229" s="3">
        <f>+VLOOKUP(E1229,Tableau2[#All],4,FALSE)</f>
        <v>6.7400000000000002E-2</v>
      </c>
      <c r="H1229" s="4">
        <f>VLOOKUP(E1229,Table1[[#All],[Type TRANSPORT]:[% répartition segment 1]],2,FALSE)</f>
        <v>0.3</v>
      </c>
      <c r="I1229" s="4">
        <f>VLOOKUP(E1229,Tableau2[[#All],[Type TRANSPORT]:[% répartition segment 2]],2,FALSE)</f>
        <v>0.7</v>
      </c>
      <c r="J1229" s="20">
        <f>Indicateur[[#This Row],[% rep S1]]*Indicateur[[#This Row],[Taux segement 1]]*Indicateur[[#This Row],[Poids T]]*Indicateur[[#This Row],[Distance en KM]]</f>
        <v>5.3740152000000005</v>
      </c>
      <c r="K1229" s="20">
        <f>+Indicateur[[#This Row],[% rep S2]]*Indicateur[[#This Row],[Taux Segement 2]]*Indicateur[[#This Row],[Poids T]]*Indicateur[[#This Row],[Distance en KM]]</f>
        <v>5.2822091069999999</v>
      </c>
      <c r="L1229" s="20">
        <f>+Indicateur[[#This Row],[Bilan CO2 S2]]+Indicateur[[#This Row],[Bilan CO2 S1]]</f>
        <v>10.656224307</v>
      </c>
      <c r="M1229" s="21">
        <v>270</v>
      </c>
      <c r="N1229" s="5" t="s">
        <v>214</v>
      </c>
      <c r="O1229" s="2" t="s">
        <v>11</v>
      </c>
      <c r="P1229" s="2" t="s">
        <v>215</v>
      </c>
      <c r="Q1229" s="2" t="s">
        <v>148</v>
      </c>
      <c r="R1229" s="2" t="s">
        <v>126</v>
      </c>
      <c r="S1229" s="2">
        <v>12</v>
      </c>
      <c r="T1229" s="2" t="s">
        <v>149</v>
      </c>
      <c r="U1229" s="6">
        <v>248.797</v>
      </c>
      <c r="V1229" s="30">
        <f>(VLOOKUP(E1229,Table1[#All],4,FALSE)*VLOOKUP(E1229,Table1[[#All],[Type TRANSPORT]:[% répartition segment 1]],2,FALSE)+VLOOKUP(E1229,Tableau2[#All],4,FALSE)*VLOOKUP(E1229,Tableau2[[#All],[Type TRANSPORT]:[% répartition segment 2]],2,FALSE))*U1229*C1229/1000</f>
        <v>10.656224307</v>
      </c>
    </row>
    <row r="1230" spans="1:22" x14ac:dyDescent="0.3">
      <c r="A1230" s="2">
        <v>1526639</v>
      </c>
      <c r="B1230" s="12">
        <f>+VLOOKUP(Indicateur[[#This Row],[Numero OT]],[1]Raw_data!$D:$E,2,FALSE)</f>
        <v>44743</v>
      </c>
      <c r="C1230" s="2">
        <v>800</v>
      </c>
      <c r="D1230" s="2">
        <f t="shared" si="19"/>
        <v>0.8</v>
      </c>
      <c r="E1230" s="2" t="s">
        <v>19</v>
      </c>
      <c r="F1230" s="3">
        <f>+VLOOKUP(E1230,Table1[#All],4,FALSE)</f>
        <v>0.16</v>
      </c>
      <c r="G1230" s="3">
        <f>+VLOOKUP(E1230,Tableau2[#All],4,FALSE)</f>
        <v>6.7400000000000002E-2</v>
      </c>
      <c r="H1230" s="4">
        <f>VLOOKUP(E1230,Table1[[#All],[Type TRANSPORT]:[% répartition segment 1]],2,FALSE)</f>
        <v>0.3</v>
      </c>
      <c r="I1230" s="4">
        <f>VLOOKUP(E1230,Tableau2[[#All],[Type TRANSPORT]:[% répartition segment 2]],2,FALSE)</f>
        <v>0.7</v>
      </c>
      <c r="J1230" s="20">
        <f>Indicateur[[#This Row],[% rep S1]]*Indicateur[[#This Row],[Taux segement 1]]*Indicateur[[#This Row],[Poids T]]*Indicateur[[#This Row],[Distance en KM]]</f>
        <v>9.8653824000000014</v>
      </c>
      <c r="K1230" s="20">
        <f>+Indicateur[[#This Row],[% rep S2]]*Indicateur[[#This Row],[Taux Segement 2]]*Indicateur[[#This Row],[Poids T]]*Indicateur[[#This Row],[Distance en KM]]</f>
        <v>9.6968487840000002</v>
      </c>
      <c r="L1230" s="20">
        <f>+Indicateur[[#This Row],[Bilan CO2 S2]]+Indicateur[[#This Row],[Bilan CO2 S1]]</f>
        <v>19.562231184000002</v>
      </c>
      <c r="M1230" s="21">
        <v>399</v>
      </c>
      <c r="N1230" s="5" t="s">
        <v>214</v>
      </c>
      <c r="O1230" s="2" t="s">
        <v>11</v>
      </c>
      <c r="P1230" s="2" t="s">
        <v>215</v>
      </c>
      <c r="Q1230" s="2" t="s">
        <v>218</v>
      </c>
      <c r="R1230" s="2" t="s">
        <v>219</v>
      </c>
      <c r="S1230" s="2">
        <v>19</v>
      </c>
      <c r="T1230" s="2" t="s">
        <v>220</v>
      </c>
      <c r="U1230" s="6">
        <v>256.911</v>
      </c>
      <c r="V1230" s="30">
        <f>(VLOOKUP(E1230,Table1[#All],4,FALSE)*VLOOKUP(E1230,Table1[[#All],[Type TRANSPORT]:[% répartition segment 1]],2,FALSE)+VLOOKUP(E1230,Tableau2[#All],4,FALSE)*VLOOKUP(E1230,Tableau2[[#All],[Type TRANSPORT]:[% répartition segment 2]],2,FALSE))*U1230*C1230/1000</f>
        <v>19.562231184000002</v>
      </c>
    </row>
    <row r="1231" spans="1:22" x14ac:dyDescent="0.3">
      <c r="A1231" s="2">
        <v>1526642</v>
      </c>
      <c r="B1231" s="12">
        <f>+VLOOKUP(Indicateur[[#This Row],[Numero OT]],[1]Raw_data!$D:$E,2,FALSE)</f>
        <v>44743</v>
      </c>
      <c r="C1231" s="2">
        <v>881</v>
      </c>
      <c r="D1231" s="2">
        <f t="shared" si="19"/>
        <v>0.88100000000000001</v>
      </c>
      <c r="E1231" s="2" t="s">
        <v>6</v>
      </c>
      <c r="F1231" s="3">
        <f>+VLOOKUP(E1231,Table1[#All],4,FALSE)</f>
        <v>0.16</v>
      </c>
      <c r="G1231" s="3">
        <f>+VLOOKUP(E1231,Tableau2[#All],4,FALSE)</f>
        <v>6.7400000000000002E-2</v>
      </c>
      <c r="H1231" s="4">
        <f>VLOOKUP(E1231,Table1[[#All],[Type TRANSPORT]:[% répartition segment 1]],2,FALSE)</f>
        <v>0.3</v>
      </c>
      <c r="I1231" s="4">
        <f>VLOOKUP(E1231,Tableau2[[#All],[Type TRANSPORT]:[% répartition segment 2]],2,FALSE)</f>
        <v>0.7</v>
      </c>
      <c r="J1231" s="20">
        <f>Indicateur[[#This Row],[% rep S1]]*Indicateur[[#This Row],[Taux segement 1]]*Indicateur[[#This Row],[Poids T]]*Indicateur[[#This Row],[Distance en KM]]</f>
        <v>19.389344015999999</v>
      </c>
      <c r="K1231" s="20">
        <f>+Indicateur[[#This Row],[% rep S2]]*Indicateur[[#This Row],[Taux Segement 2]]*Indicateur[[#This Row],[Poids T]]*Indicateur[[#This Row],[Distance en KM]]</f>
        <v>19.05810938906</v>
      </c>
      <c r="L1231" s="20">
        <f>+Indicateur[[#This Row],[Bilan CO2 S2]]+Indicateur[[#This Row],[Bilan CO2 S1]]</f>
        <v>38.447453405060003</v>
      </c>
      <c r="M1231" s="21">
        <v>435</v>
      </c>
      <c r="N1231" s="5" t="s">
        <v>214</v>
      </c>
      <c r="O1231" s="2" t="s">
        <v>11</v>
      </c>
      <c r="P1231" s="2" t="s">
        <v>215</v>
      </c>
      <c r="Q1231" s="2" t="s">
        <v>328</v>
      </c>
      <c r="R1231" s="2" t="s">
        <v>21</v>
      </c>
      <c r="S1231" s="2">
        <v>20</v>
      </c>
      <c r="T1231" s="2" t="s">
        <v>329</v>
      </c>
      <c r="U1231" s="6">
        <v>458.50700000000001</v>
      </c>
      <c r="V1231" s="30">
        <f>(VLOOKUP(E1231,Table1[#All],4,FALSE)*VLOOKUP(E1231,Table1[[#All],[Type TRANSPORT]:[% répartition segment 1]],2,FALSE)+VLOOKUP(E1231,Tableau2[#All],4,FALSE)*VLOOKUP(E1231,Tableau2[[#All],[Type TRANSPORT]:[% répartition segment 2]],2,FALSE))*U1231*C1231/1000</f>
        <v>38.447453405059996</v>
      </c>
    </row>
    <row r="1232" spans="1:22" x14ac:dyDescent="0.3">
      <c r="A1232" s="2">
        <v>1526640</v>
      </c>
      <c r="B1232" s="12">
        <f>+VLOOKUP(Indicateur[[#This Row],[Numero OT]],[1]Raw_data!$D:$E,2,FALSE)</f>
        <v>44743</v>
      </c>
      <c r="C1232" s="2">
        <v>440</v>
      </c>
      <c r="D1232" s="2">
        <f t="shared" si="19"/>
        <v>0.44</v>
      </c>
      <c r="E1232" s="2" t="s">
        <v>13</v>
      </c>
      <c r="F1232" s="3">
        <f>+VLOOKUP(E1232,Table1[#All],4,FALSE)</f>
        <v>0.24099999999999999</v>
      </c>
      <c r="G1232" s="3">
        <v>0.16</v>
      </c>
      <c r="H1232" s="4">
        <f>VLOOKUP(E1232,Table1[[#All],[Type TRANSPORT]:[% répartition segment 1]],2,FALSE)</f>
        <v>1</v>
      </c>
      <c r="I1232" s="4">
        <f>VLOOKUP(E1232,Tableau2[[#All],[Type TRANSPORT]:[% répartition segment 2]],2,FALSE)</f>
        <v>0</v>
      </c>
      <c r="J1232" s="20">
        <f>Indicateur[[#This Row],[% rep S1]]*Indicateur[[#This Row],[Taux segement 1]]*Indicateur[[#This Row],[Poids T]]*Indicateur[[#This Row],[Distance en KM]]</f>
        <v>3.6144794399999998</v>
      </c>
      <c r="K1232" s="20">
        <f>+Indicateur[[#This Row],[% rep S2]]*Indicateur[[#This Row],[Taux Segement 2]]*Indicateur[[#This Row],[Poids T]]*Indicateur[[#This Row],[Distance en KM]]</f>
        <v>0</v>
      </c>
      <c r="L1232" s="20">
        <f>+Indicateur[[#This Row],[Bilan CO2 S2]]+Indicateur[[#This Row],[Bilan CO2 S1]]</f>
        <v>3.6144794399999998</v>
      </c>
      <c r="M1232" s="21">
        <v>140</v>
      </c>
      <c r="N1232" s="5" t="s">
        <v>214</v>
      </c>
      <c r="O1232" s="2" t="s">
        <v>11</v>
      </c>
      <c r="P1232" s="2" t="s">
        <v>215</v>
      </c>
      <c r="Q1232" s="2" t="s">
        <v>135</v>
      </c>
      <c r="R1232" s="2" t="s">
        <v>136</v>
      </c>
      <c r="S1232" s="2">
        <v>20</v>
      </c>
      <c r="T1232" s="2" t="s">
        <v>137</v>
      </c>
      <c r="U1232" s="6">
        <v>34.085999999999999</v>
      </c>
      <c r="V1232" s="30">
        <f>(VLOOKUP(E1232,Table1[#All],4,FALSE)*VLOOKUP(E1232,Table1[[#All],[Type TRANSPORT]:[% répartition segment 1]],2,FALSE)+VLOOKUP(E1232,Tableau2[#All],4,FALSE)*VLOOKUP(E1232,Tableau2[[#All],[Type TRANSPORT]:[% répartition segment 2]],2,FALSE))*U1232*C1232/1000</f>
        <v>3.6144794399999998</v>
      </c>
    </row>
    <row r="1233" spans="1:22" x14ac:dyDescent="0.3">
      <c r="A1233" s="2">
        <v>1525886</v>
      </c>
      <c r="B1233" s="12">
        <f>+VLOOKUP(Indicateur[[#This Row],[Numero OT]],[1]Raw_data!$D:$E,2,FALSE)</f>
        <v>44746</v>
      </c>
      <c r="C1233" s="2">
        <v>450</v>
      </c>
      <c r="D1233" s="2">
        <f t="shared" si="19"/>
        <v>0.45</v>
      </c>
      <c r="E1233" s="2" t="s">
        <v>6</v>
      </c>
      <c r="F1233" s="3">
        <f>+VLOOKUP(E1233,Table1[#All],4,FALSE)</f>
        <v>0.16</v>
      </c>
      <c r="G1233" s="3">
        <f>+VLOOKUP(E1233,Tableau2[#All],4,FALSE)</f>
        <v>6.7400000000000002E-2</v>
      </c>
      <c r="H1233" s="4">
        <f>VLOOKUP(E1233,Table1[[#All],[Type TRANSPORT]:[% répartition segment 1]],2,FALSE)</f>
        <v>0.3</v>
      </c>
      <c r="I1233" s="4">
        <f>VLOOKUP(E1233,Tableau2[[#All],[Type TRANSPORT]:[% répartition segment 2]],2,FALSE)</f>
        <v>0.7</v>
      </c>
      <c r="J1233" s="20">
        <f>Indicateur[[#This Row],[% rep S1]]*Indicateur[[#This Row],[Taux segement 1]]*Indicateur[[#This Row],[Poids T]]*Indicateur[[#This Row],[Distance en KM]]</f>
        <v>15.3789192</v>
      </c>
      <c r="K1233" s="20">
        <f>+Indicateur[[#This Row],[% rep S2]]*Indicateur[[#This Row],[Taux Segement 2]]*Indicateur[[#This Row],[Poids T]]*Indicateur[[#This Row],[Distance en KM]]</f>
        <v>15.116195996999998</v>
      </c>
      <c r="L1233" s="20">
        <f>+Indicateur[[#This Row],[Bilan CO2 S2]]+Indicateur[[#This Row],[Bilan CO2 S1]]</f>
        <v>30.495115196999997</v>
      </c>
      <c r="M1233" s="21">
        <v>355</v>
      </c>
      <c r="N1233" s="5" t="s">
        <v>38</v>
      </c>
      <c r="O1233" s="2" t="s">
        <v>39</v>
      </c>
      <c r="P1233" s="2" t="s">
        <v>40</v>
      </c>
      <c r="Q1233" s="2" t="s">
        <v>10</v>
      </c>
      <c r="R1233" s="2" t="s">
        <v>11</v>
      </c>
      <c r="S1233" s="2">
        <v>12</v>
      </c>
      <c r="T1233" s="2" t="s">
        <v>12</v>
      </c>
      <c r="U1233" s="6">
        <v>711.98699999999997</v>
      </c>
      <c r="V1233" s="30">
        <f>(VLOOKUP(E1233,Table1[#All],4,FALSE)*VLOOKUP(E1233,Table1[[#All],[Type TRANSPORT]:[% répartition segment 1]],2,FALSE)+VLOOKUP(E1233,Tableau2[#All],4,FALSE)*VLOOKUP(E1233,Tableau2[[#All],[Type TRANSPORT]:[% répartition segment 2]],2,FALSE))*U1233*C1233/1000</f>
        <v>30.495115196999997</v>
      </c>
    </row>
    <row r="1234" spans="1:22" x14ac:dyDescent="0.3">
      <c r="A1234" s="2">
        <v>1526606</v>
      </c>
      <c r="B1234" s="12">
        <f>+VLOOKUP(Indicateur[[#This Row],[Numero OT]],[1]Raw_data!$D:$E,2,FALSE)</f>
        <v>44746</v>
      </c>
      <c r="C1234" s="2">
        <v>450</v>
      </c>
      <c r="D1234" s="2">
        <f t="shared" si="19"/>
        <v>0.45</v>
      </c>
      <c r="E1234" s="2" t="s">
        <v>6</v>
      </c>
      <c r="F1234" s="3">
        <f>+VLOOKUP(E1234,Table1[#All],4,FALSE)</f>
        <v>0.16</v>
      </c>
      <c r="G1234" s="3">
        <f>+VLOOKUP(E1234,Tableau2[#All],4,FALSE)</f>
        <v>6.7400000000000002E-2</v>
      </c>
      <c r="H1234" s="4">
        <f>VLOOKUP(E1234,Table1[[#All],[Type TRANSPORT]:[% répartition segment 1]],2,FALSE)</f>
        <v>0.3</v>
      </c>
      <c r="I1234" s="4">
        <f>VLOOKUP(E1234,Tableau2[[#All],[Type TRANSPORT]:[% répartition segment 2]],2,FALSE)</f>
        <v>0.7</v>
      </c>
      <c r="J1234" s="20">
        <f>Indicateur[[#This Row],[% rep S1]]*Indicateur[[#This Row],[Taux segement 1]]*Indicateur[[#This Row],[Poids T]]*Indicateur[[#This Row],[Distance en KM]]</f>
        <v>8.2206576000000009</v>
      </c>
      <c r="K1234" s="20">
        <f>+Indicateur[[#This Row],[% rep S2]]*Indicateur[[#This Row],[Taux Segement 2]]*Indicateur[[#This Row],[Poids T]]*Indicateur[[#This Row],[Distance en KM]]</f>
        <v>8.080221366</v>
      </c>
      <c r="L1234" s="20">
        <f>+Indicateur[[#This Row],[Bilan CO2 S2]]+Indicateur[[#This Row],[Bilan CO2 S1]]</f>
        <v>16.300878965999999</v>
      </c>
      <c r="M1234" s="21">
        <v>450</v>
      </c>
      <c r="N1234" s="5" t="s">
        <v>60</v>
      </c>
      <c r="O1234" s="2" t="s">
        <v>61</v>
      </c>
      <c r="P1234" s="2" t="s">
        <v>62</v>
      </c>
      <c r="Q1234" s="2" t="s">
        <v>10</v>
      </c>
      <c r="R1234" s="2" t="s">
        <v>11</v>
      </c>
      <c r="S1234" s="2">
        <v>12</v>
      </c>
      <c r="T1234" s="2" t="s">
        <v>12</v>
      </c>
      <c r="U1234" s="6">
        <v>380.58600000000001</v>
      </c>
      <c r="V1234" s="30">
        <f>(VLOOKUP(E1234,Table1[#All],4,FALSE)*VLOOKUP(E1234,Table1[[#All],[Type TRANSPORT]:[% répartition segment 1]],2,FALSE)+VLOOKUP(E1234,Tableau2[#All],4,FALSE)*VLOOKUP(E1234,Tableau2[[#All],[Type TRANSPORT]:[% répartition segment 2]],2,FALSE))*U1234*C1234/1000</f>
        <v>16.300878965999999</v>
      </c>
    </row>
    <row r="1235" spans="1:22" x14ac:dyDescent="0.3">
      <c r="A1235" s="2">
        <v>1526605</v>
      </c>
      <c r="B1235" s="12">
        <f>+VLOOKUP(Indicateur[[#This Row],[Numero OT]],[1]Raw_data!$D:$E,2,FALSE)</f>
        <v>44746</v>
      </c>
      <c r="C1235" s="2">
        <v>1000</v>
      </c>
      <c r="D1235" s="2">
        <f t="shared" si="19"/>
        <v>1</v>
      </c>
      <c r="E1235" s="2" t="s">
        <v>19</v>
      </c>
      <c r="F1235" s="3">
        <f>+VLOOKUP(E1235,Table1[#All],4,FALSE)</f>
        <v>0.16</v>
      </c>
      <c r="G1235" s="3">
        <f>+VLOOKUP(E1235,Tableau2[#All],4,FALSE)</f>
        <v>6.7400000000000002E-2</v>
      </c>
      <c r="H1235" s="4">
        <f>VLOOKUP(E1235,Table1[[#All],[Type TRANSPORT]:[% répartition segment 1]],2,FALSE)</f>
        <v>0.3</v>
      </c>
      <c r="I1235" s="4">
        <f>VLOOKUP(E1235,Tableau2[[#All],[Type TRANSPORT]:[% répartition segment 2]],2,FALSE)</f>
        <v>0.7</v>
      </c>
      <c r="J1235" s="20">
        <f>Indicateur[[#This Row],[% rep S1]]*Indicateur[[#This Row],[Taux segement 1]]*Indicateur[[#This Row],[Poids T]]*Indicateur[[#This Row],[Distance en KM]]</f>
        <v>24.790752000000001</v>
      </c>
      <c r="K1235" s="20">
        <f>+Indicateur[[#This Row],[% rep S2]]*Indicateur[[#This Row],[Taux Segement 2]]*Indicateur[[#This Row],[Poids T]]*Indicateur[[#This Row],[Distance en KM]]</f>
        <v>24.367243320000004</v>
      </c>
      <c r="L1235" s="20">
        <f>+Indicateur[[#This Row],[Bilan CO2 S2]]+Indicateur[[#This Row],[Bilan CO2 S1]]</f>
        <v>49.157995320000005</v>
      </c>
      <c r="M1235" s="21">
        <v>520</v>
      </c>
      <c r="N1235" s="5" t="s">
        <v>175</v>
      </c>
      <c r="O1235" s="2" t="s">
        <v>154</v>
      </c>
      <c r="P1235" s="2" t="s">
        <v>174</v>
      </c>
      <c r="Q1235" s="2" t="s">
        <v>10</v>
      </c>
      <c r="R1235" s="2" t="s">
        <v>11</v>
      </c>
      <c r="S1235" s="2">
        <v>12</v>
      </c>
      <c r="T1235" s="2" t="s">
        <v>12</v>
      </c>
      <c r="U1235" s="6">
        <v>516.47400000000005</v>
      </c>
      <c r="V1235" s="30">
        <f>(VLOOKUP(E1235,Table1[#All],4,FALSE)*VLOOKUP(E1235,Table1[[#All],[Type TRANSPORT]:[% répartition segment 1]],2,FALSE)+VLOOKUP(E1235,Tableau2[#All],4,FALSE)*VLOOKUP(E1235,Tableau2[[#All],[Type TRANSPORT]:[% répartition segment 2]],2,FALSE))*U1235*C1235/1000</f>
        <v>49.157995320000005</v>
      </c>
    </row>
    <row r="1236" spans="1:22" x14ac:dyDescent="0.3">
      <c r="A1236" s="2">
        <v>1527087</v>
      </c>
      <c r="B1236" s="12">
        <f>+VLOOKUP(Indicateur[[#This Row],[Numero OT]],[1]Raw_data!$D:$E,2,FALSE)</f>
        <v>44746</v>
      </c>
      <c r="C1236" s="2">
        <v>102</v>
      </c>
      <c r="D1236" s="2">
        <f t="shared" si="19"/>
        <v>0.10199999999999999</v>
      </c>
      <c r="E1236" s="2" t="s">
        <v>6</v>
      </c>
      <c r="F1236" s="3">
        <f>+VLOOKUP(E1236,Table1[#All],4,FALSE)</f>
        <v>0.16</v>
      </c>
      <c r="G1236" s="3">
        <f>+VLOOKUP(E1236,Tableau2[#All],4,FALSE)</f>
        <v>6.7400000000000002E-2</v>
      </c>
      <c r="H1236" s="4">
        <f>VLOOKUP(E1236,Table1[[#All],[Type TRANSPORT]:[% répartition segment 1]],2,FALSE)</f>
        <v>0.3</v>
      </c>
      <c r="I1236" s="4">
        <f>VLOOKUP(E1236,Tableau2[[#All],[Type TRANSPORT]:[% répartition segment 2]],2,FALSE)</f>
        <v>0.7</v>
      </c>
      <c r="J1236" s="20">
        <f>Indicateur[[#This Row],[% rep S1]]*Indicateur[[#This Row],[Taux segement 1]]*Indicateur[[#This Row],[Poids T]]*Indicateur[[#This Row],[Distance en KM]]</f>
        <v>1.203427008</v>
      </c>
      <c r="K1236" s="20">
        <f>+Indicateur[[#This Row],[% rep S2]]*Indicateur[[#This Row],[Taux Segement 2]]*Indicateur[[#This Row],[Poids T]]*Indicateur[[#This Row],[Distance en KM]]</f>
        <v>1.1828684632799999</v>
      </c>
      <c r="L1236" s="20">
        <f>+Indicateur[[#This Row],[Bilan CO2 S2]]+Indicateur[[#This Row],[Bilan CO2 S1]]</f>
        <v>2.38629547128</v>
      </c>
      <c r="M1236" s="21">
        <v>100</v>
      </c>
      <c r="N1236" s="5" t="s">
        <v>214</v>
      </c>
      <c r="O1236" s="2" t="s">
        <v>11</v>
      </c>
      <c r="P1236" s="2" t="s">
        <v>215</v>
      </c>
      <c r="Q1236" s="2" t="s">
        <v>260</v>
      </c>
      <c r="R1236" s="2" t="s">
        <v>166</v>
      </c>
      <c r="S1236" s="2">
        <v>10</v>
      </c>
      <c r="T1236" s="2" t="s">
        <v>261</v>
      </c>
      <c r="U1236" s="6">
        <v>245.798</v>
      </c>
      <c r="V1236" s="30">
        <f>(VLOOKUP(E1236,Table1[#All],4,FALSE)*VLOOKUP(E1236,Table1[[#All],[Type TRANSPORT]:[% répartition segment 1]],2,FALSE)+VLOOKUP(E1236,Tableau2[#All],4,FALSE)*VLOOKUP(E1236,Tableau2[[#All],[Type TRANSPORT]:[% répartition segment 2]],2,FALSE))*U1236*C1236/1000</f>
        <v>2.38629547128</v>
      </c>
    </row>
    <row r="1237" spans="1:22" x14ac:dyDescent="0.3">
      <c r="A1237" s="2">
        <v>1527089</v>
      </c>
      <c r="B1237" s="12">
        <f>+VLOOKUP(Indicateur[[#This Row],[Numero OT]],[1]Raw_data!$D:$E,2,FALSE)</f>
        <v>44746</v>
      </c>
      <c r="C1237" s="2">
        <v>158</v>
      </c>
      <c r="D1237" s="2">
        <f t="shared" si="19"/>
        <v>0.158</v>
      </c>
      <c r="E1237" s="2" t="s">
        <v>6</v>
      </c>
      <c r="F1237" s="3">
        <f>+VLOOKUP(E1237,Table1[#All],4,FALSE)</f>
        <v>0.16</v>
      </c>
      <c r="G1237" s="3">
        <f>+VLOOKUP(E1237,Tableau2[#All],4,FALSE)</f>
        <v>6.7400000000000002E-2</v>
      </c>
      <c r="H1237" s="4">
        <f>VLOOKUP(E1237,Table1[[#All],[Type TRANSPORT]:[% répartition segment 1]],2,FALSE)</f>
        <v>0.3</v>
      </c>
      <c r="I1237" s="4">
        <f>VLOOKUP(E1237,Tableau2[[#All],[Type TRANSPORT]:[% répartition segment 2]],2,FALSE)</f>
        <v>0.7</v>
      </c>
      <c r="J1237" s="20">
        <f>Indicateur[[#This Row],[% rep S1]]*Indicateur[[#This Row],[Taux segement 1]]*Indicateur[[#This Row],[Poids T]]*Indicateur[[#This Row],[Distance en KM]]</f>
        <v>2.9580330240000001</v>
      </c>
      <c r="K1237" s="20">
        <f>+Indicateur[[#This Row],[% rep S2]]*Indicateur[[#This Row],[Taux Segement 2]]*Indicateur[[#This Row],[Poids T]]*Indicateur[[#This Row],[Distance en KM]]</f>
        <v>2.90749995984</v>
      </c>
      <c r="L1237" s="20">
        <f>+Indicateur[[#This Row],[Bilan CO2 S2]]+Indicateur[[#This Row],[Bilan CO2 S1]]</f>
        <v>5.8655329838399997</v>
      </c>
      <c r="M1237" s="21">
        <v>140</v>
      </c>
      <c r="N1237" s="5" t="s">
        <v>214</v>
      </c>
      <c r="O1237" s="2" t="s">
        <v>11</v>
      </c>
      <c r="P1237" s="2" t="s">
        <v>215</v>
      </c>
      <c r="Q1237" s="2" t="s">
        <v>362</v>
      </c>
      <c r="R1237" s="2" t="s">
        <v>203</v>
      </c>
      <c r="S1237" s="2">
        <v>12</v>
      </c>
      <c r="T1237" s="2" t="s">
        <v>363</v>
      </c>
      <c r="U1237" s="6">
        <v>390.036</v>
      </c>
      <c r="V1237" s="30">
        <f>(VLOOKUP(E1237,Table1[#All],4,FALSE)*VLOOKUP(E1237,Table1[[#All],[Type TRANSPORT]:[% répartition segment 1]],2,FALSE)+VLOOKUP(E1237,Tableau2[#All],4,FALSE)*VLOOKUP(E1237,Tableau2[[#All],[Type TRANSPORT]:[% répartition segment 2]],2,FALSE))*U1237*C1237/1000</f>
        <v>5.8655329838399997</v>
      </c>
    </row>
    <row r="1238" spans="1:22" x14ac:dyDescent="0.3">
      <c r="A1238" s="2">
        <v>1527088</v>
      </c>
      <c r="B1238" s="12">
        <f>+VLOOKUP(Indicateur[[#This Row],[Numero OT]],[1]Raw_data!$D:$E,2,FALSE)</f>
        <v>44746</v>
      </c>
      <c r="C1238" s="2">
        <v>439</v>
      </c>
      <c r="D1238" s="2">
        <f t="shared" si="19"/>
        <v>0.439</v>
      </c>
      <c r="E1238" s="2" t="s">
        <v>6</v>
      </c>
      <c r="F1238" s="3">
        <f>+VLOOKUP(E1238,Table1[#All],4,FALSE)</f>
        <v>0.16</v>
      </c>
      <c r="G1238" s="3">
        <f>+VLOOKUP(E1238,Tableau2[#All],4,FALSE)</f>
        <v>6.7400000000000002E-2</v>
      </c>
      <c r="H1238" s="4">
        <f>VLOOKUP(E1238,Table1[[#All],[Type TRANSPORT]:[% répartition segment 1]],2,FALSE)</f>
        <v>0.3</v>
      </c>
      <c r="I1238" s="4">
        <f>VLOOKUP(E1238,Tableau2[[#All],[Type TRANSPORT]:[% répartition segment 2]],2,FALSE)</f>
        <v>0.7</v>
      </c>
      <c r="J1238" s="20">
        <f>Indicateur[[#This Row],[% rep S1]]*Indicateur[[#This Row],[Taux segement 1]]*Indicateur[[#This Row],[Poids T]]*Indicateur[[#This Row],[Distance en KM]]</f>
        <v>10.868895456000001</v>
      </c>
      <c r="K1238" s="20">
        <f>+Indicateur[[#This Row],[% rep S2]]*Indicateur[[#This Row],[Taux Segement 2]]*Indicateur[[#This Row],[Poids T]]*Indicateur[[#This Row],[Distance en KM]]</f>
        <v>10.68321849196</v>
      </c>
      <c r="L1238" s="20">
        <f>+Indicateur[[#This Row],[Bilan CO2 S2]]+Indicateur[[#This Row],[Bilan CO2 S1]]</f>
        <v>21.552113947960002</v>
      </c>
      <c r="M1238" s="21">
        <v>360</v>
      </c>
      <c r="N1238" s="5" t="s">
        <v>214</v>
      </c>
      <c r="O1238" s="2" t="s">
        <v>11</v>
      </c>
      <c r="P1238" s="2" t="s">
        <v>215</v>
      </c>
      <c r="Q1238" s="2" t="s">
        <v>153</v>
      </c>
      <c r="R1238" s="2" t="s">
        <v>154</v>
      </c>
      <c r="S1238" s="2">
        <v>15</v>
      </c>
      <c r="T1238" s="2" t="s">
        <v>155</v>
      </c>
      <c r="U1238" s="6">
        <v>515.798</v>
      </c>
      <c r="V1238" s="30">
        <f>(VLOOKUP(E1238,Table1[#All],4,FALSE)*VLOOKUP(E1238,Table1[[#All],[Type TRANSPORT]:[% répartition segment 1]],2,FALSE)+VLOOKUP(E1238,Tableau2[#All],4,FALSE)*VLOOKUP(E1238,Tableau2[[#All],[Type TRANSPORT]:[% répartition segment 2]],2,FALSE))*U1238*C1238/1000</f>
        <v>21.552113947959999</v>
      </c>
    </row>
    <row r="1239" spans="1:22" x14ac:dyDescent="0.3">
      <c r="A1239" s="2">
        <v>1527762</v>
      </c>
      <c r="B1239" s="12">
        <f>+VLOOKUP(Indicateur[[#This Row],[Numero OT]],[1]Raw_data!$D:$E,2,FALSE)</f>
        <v>44747</v>
      </c>
      <c r="C1239" s="2">
        <v>189</v>
      </c>
      <c r="D1239" s="2">
        <f t="shared" si="19"/>
        <v>0.189</v>
      </c>
      <c r="E1239" s="2" t="s">
        <v>6</v>
      </c>
      <c r="F1239" s="3">
        <f>+VLOOKUP(E1239,Table1[#All],4,FALSE)</f>
        <v>0.16</v>
      </c>
      <c r="G1239" s="3">
        <f>+VLOOKUP(E1239,Tableau2[#All],4,FALSE)</f>
        <v>6.7400000000000002E-2</v>
      </c>
      <c r="H1239" s="4">
        <f>VLOOKUP(E1239,Table1[[#All],[Type TRANSPORT]:[% répartition segment 1]],2,FALSE)</f>
        <v>0.3</v>
      </c>
      <c r="I1239" s="4">
        <f>VLOOKUP(E1239,Tableau2[[#All],[Type TRANSPORT]:[% répartition segment 2]],2,FALSE)</f>
        <v>0.7</v>
      </c>
      <c r="J1239" s="20">
        <f>Indicateur[[#This Row],[% rep S1]]*Indicateur[[#This Row],[Taux segement 1]]*Indicateur[[#This Row],[Poids T]]*Indicateur[[#This Row],[Distance en KM]]</f>
        <v>2.3306965920000002</v>
      </c>
      <c r="K1239" s="20">
        <f>+Indicateur[[#This Row],[% rep S2]]*Indicateur[[#This Row],[Taux Segement 2]]*Indicateur[[#This Row],[Poids T]]*Indicateur[[#This Row],[Distance en KM]]</f>
        <v>2.29088052522</v>
      </c>
      <c r="L1239" s="20">
        <f>+Indicateur[[#This Row],[Bilan CO2 S2]]+Indicateur[[#This Row],[Bilan CO2 S1]]</f>
        <v>4.6215771172200002</v>
      </c>
      <c r="M1239" s="21">
        <v>155</v>
      </c>
      <c r="N1239" s="5" t="s">
        <v>214</v>
      </c>
      <c r="O1239" s="2" t="s">
        <v>11</v>
      </c>
      <c r="P1239" s="2" t="s">
        <v>215</v>
      </c>
      <c r="Q1239" s="2" t="s">
        <v>218</v>
      </c>
      <c r="R1239" s="2" t="s">
        <v>219</v>
      </c>
      <c r="S1239" s="2">
        <v>19</v>
      </c>
      <c r="T1239" s="2" t="s">
        <v>220</v>
      </c>
      <c r="U1239" s="6">
        <v>256.911</v>
      </c>
      <c r="V1239" s="30">
        <f>(VLOOKUP(E1239,Table1[#All],4,FALSE)*VLOOKUP(E1239,Table1[[#All],[Type TRANSPORT]:[% répartition segment 1]],2,FALSE)+VLOOKUP(E1239,Tableau2[#All],4,FALSE)*VLOOKUP(E1239,Tableau2[[#All],[Type TRANSPORT]:[% répartition segment 2]],2,FALSE))*U1239*C1239/1000</f>
        <v>4.6215771172200002</v>
      </c>
    </row>
    <row r="1240" spans="1:22" x14ac:dyDescent="0.3">
      <c r="A1240" s="2">
        <v>1527826</v>
      </c>
      <c r="B1240" s="12">
        <f>+VLOOKUP(Indicateur[[#This Row],[Numero OT]],[1]Raw_data!$D:$E,2,FALSE)</f>
        <v>44747</v>
      </c>
      <c r="C1240" s="2">
        <v>170</v>
      </c>
      <c r="D1240" s="2">
        <f t="shared" si="19"/>
        <v>0.17</v>
      </c>
      <c r="E1240" s="2" t="s">
        <v>6</v>
      </c>
      <c r="F1240" s="3">
        <f>+VLOOKUP(E1240,Table1[#All],4,FALSE)</f>
        <v>0.16</v>
      </c>
      <c r="G1240" s="3">
        <f>+VLOOKUP(E1240,Tableau2[#All],4,FALSE)</f>
        <v>6.7400000000000002E-2</v>
      </c>
      <c r="H1240" s="4">
        <f>VLOOKUP(E1240,Table1[[#All],[Type TRANSPORT]:[% répartition segment 1]],2,FALSE)</f>
        <v>0.3</v>
      </c>
      <c r="I1240" s="4">
        <f>VLOOKUP(E1240,Tableau2[[#All],[Type TRANSPORT]:[% répartition segment 2]],2,FALSE)</f>
        <v>0.7</v>
      </c>
      <c r="J1240" s="20">
        <f>Indicateur[[#This Row],[% rep S1]]*Indicateur[[#This Row],[Taux segement 1]]*Indicateur[[#This Row],[Poids T]]*Indicateur[[#This Row],[Distance en KM]]</f>
        <v>6.0420312000000012</v>
      </c>
      <c r="K1240" s="20">
        <f>+Indicateur[[#This Row],[% rep S2]]*Indicateur[[#This Row],[Taux Segement 2]]*Indicateur[[#This Row],[Poids T]]*Indicateur[[#This Row],[Distance en KM]]</f>
        <v>5.9388131670000011</v>
      </c>
      <c r="L1240" s="20">
        <f>+Indicateur[[#This Row],[Bilan CO2 S2]]+Indicateur[[#This Row],[Bilan CO2 S1]]</f>
        <v>11.980844367000003</v>
      </c>
      <c r="M1240" s="21">
        <v>159</v>
      </c>
      <c r="N1240" s="5" t="s">
        <v>214</v>
      </c>
      <c r="O1240" s="2" t="s">
        <v>11</v>
      </c>
      <c r="P1240" s="2" t="s">
        <v>215</v>
      </c>
      <c r="Q1240" s="2" t="s">
        <v>216</v>
      </c>
      <c r="R1240" s="2" t="s">
        <v>8</v>
      </c>
      <c r="S1240" s="2">
        <v>14</v>
      </c>
      <c r="T1240" s="2" t="s">
        <v>217</v>
      </c>
      <c r="U1240" s="6">
        <v>740.44500000000005</v>
      </c>
      <c r="V1240" s="30">
        <f>(VLOOKUP(E1240,Table1[#All],4,FALSE)*VLOOKUP(E1240,Table1[[#All],[Type TRANSPORT]:[% répartition segment 1]],2,FALSE)+VLOOKUP(E1240,Tableau2[#All],4,FALSE)*VLOOKUP(E1240,Tableau2[[#All],[Type TRANSPORT]:[% répartition segment 2]],2,FALSE))*U1240*C1240/1000</f>
        <v>11.980844367000001</v>
      </c>
    </row>
    <row r="1241" spans="1:22" x14ac:dyDescent="0.3">
      <c r="A1241" s="2">
        <v>1527763</v>
      </c>
      <c r="B1241" s="12">
        <f>+VLOOKUP(Indicateur[[#This Row],[Numero OT]],[1]Raw_data!$D:$E,2,FALSE)</f>
        <v>44747</v>
      </c>
      <c r="C1241" s="2">
        <v>227</v>
      </c>
      <c r="D1241" s="2">
        <f t="shared" si="19"/>
        <v>0.22700000000000001</v>
      </c>
      <c r="E1241" s="2" t="s">
        <v>6</v>
      </c>
      <c r="F1241" s="3">
        <f>+VLOOKUP(E1241,Table1[#All],4,FALSE)</f>
        <v>0.16</v>
      </c>
      <c r="G1241" s="3">
        <f>+VLOOKUP(E1241,Tableau2[#All],4,FALSE)</f>
        <v>6.7400000000000002E-2</v>
      </c>
      <c r="H1241" s="4">
        <f>VLOOKUP(E1241,Table1[[#All],[Type TRANSPORT]:[% répartition segment 1]],2,FALSE)</f>
        <v>0.3</v>
      </c>
      <c r="I1241" s="4">
        <f>VLOOKUP(E1241,Tableau2[[#All],[Type TRANSPORT]:[% répartition segment 2]],2,FALSE)</f>
        <v>0.7</v>
      </c>
      <c r="J1241" s="20">
        <f>Indicateur[[#This Row],[% rep S1]]*Indicateur[[#This Row],[Taux segement 1]]*Indicateur[[#This Row],[Poids T]]*Indicateur[[#This Row],[Distance en KM]]</f>
        <v>5.8966972799999997</v>
      </c>
      <c r="K1241" s="20">
        <f>+Indicateur[[#This Row],[% rep S2]]*Indicateur[[#This Row],[Taux Segement 2]]*Indicateur[[#This Row],[Poids T]]*Indicateur[[#This Row],[Distance en KM]]</f>
        <v>5.7959620347999996</v>
      </c>
      <c r="L1241" s="20">
        <f>+Indicateur[[#This Row],[Bilan CO2 S2]]+Indicateur[[#This Row],[Bilan CO2 S1]]</f>
        <v>11.6926593148</v>
      </c>
      <c r="M1241" s="21">
        <v>165</v>
      </c>
      <c r="N1241" s="5" t="s">
        <v>214</v>
      </c>
      <c r="O1241" s="2" t="s">
        <v>11</v>
      </c>
      <c r="P1241" s="2" t="s">
        <v>215</v>
      </c>
      <c r="Q1241" s="2" t="s">
        <v>133</v>
      </c>
      <c r="R1241" s="2" t="s">
        <v>36</v>
      </c>
      <c r="S1241" s="2">
        <v>20</v>
      </c>
      <c r="T1241" s="2" t="s">
        <v>134</v>
      </c>
      <c r="U1241" s="6">
        <v>541.17999999999995</v>
      </c>
      <c r="V1241" s="30">
        <f>(VLOOKUP(E1241,Table1[#All],4,FALSE)*VLOOKUP(E1241,Table1[[#All],[Type TRANSPORT]:[% répartition segment 1]],2,FALSE)+VLOOKUP(E1241,Tableau2[#All],4,FALSE)*VLOOKUP(E1241,Tableau2[[#All],[Type TRANSPORT]:[% répartition segment 2]],2,FALSE))*U1241*C1241/1000</f>
        <v>11.692659314799998</v>
      </c>
    </row>
    <row r="1242" spans="1:22" x14ac:dyDescent="0.3">
      <c r="A1242" s="2">
        <v>1527824</v>
      </c>
      <c r="B1242" s="12">
        <f>+VLOOKUP(Indicateur[[#This Row],[Numero OT]],[1]Raw_data!$D:$E,2,FALSE)</f>
        <v>44747</v>
      </c>
      <c r="C1242" s="2">
        <v>378</v>
      </c>
      <c r="D1242" s="2">
        <f t="shared" si="19"/>
        <v>0.378</v>
      </c>
      <c r="E1242" s="2" t="s">
        <v>19</v>
      </c>
      <c r="F1242" s="3">
        <f>+VLOOKUP(E1242,Table1[#All],4,FALSE)</f>
        <v>0.16</v>
      </c>
      <c r="G1242" s="3">
        <f>+VLOOKUP(E1242,Tableau2[#All],4,FALSE)</f>
        <v>6.7400000000000002E-2</v>
      </c>
      <c r="H1242" s="4">
        <f>VLOOKUP(E1242,Table1[[#All],[Type TRANSPORT]:[% répartition segment 1]],2,FALSE)</f>
        <v>0.3</v>
      </c>
      <c r="I1242" s="4">
        <f>VLOOKUP(E1242,Tableau2[[#All],[Type TRANSPORT]:[% répartition segment 2]],2,FALSE)</f>
        <v>0.7</v>
      </c>
      <c r="J1242" s="20">
        <f>Indicateur[[#This Row],[% rep S1]]*Indicateur[[#This Row],[Taux segement 1]]*Indicateur[[#This Row],[Poids T]]*Indicateur[[#This Row],[Distance en KM]]</f>
        <v>0</v>
      </c>
      <c r="K1242" s="20">
        <f>+Indicateur[[#This Row],[% rep S2]]*Indicateur[[#This Row],[Taux Segement 2]]*Indicateur[[#This Row],[Poids T]]*Indicateur[[#This Row],[Distance en KM]]</f>
        <v>0</v>
      </c>
      <c r="L1242" s="20">
        <f>+Indicateur[[#This Row],[Bilan CO2 S2]]+Indicateur[[#This Row],[Bilan CO2 S1]]</f>
        <v>0</v>
      </c>
      <c r="M1242" s="21">
        <v>178</v>
      </c>
      <c r="N1242" s="5" t="s">
        <v>214</v>
      </c>
      <c r="O1242" s="2" t="s">
        <v>11</v>
      </c>
      <c r="P1242" s="2" t="s">
        <v>215</v>
      </c>
      <c r="Q1242" s="2"/>
      <c r="R1242" s="2" t="s">
        <v>399</v>
      </c>
      <c r="S1242" s="2">
        <v>0</v>
      </c>
      <c r="T1242" s="2" t="e">
        <v>#VALUE!</v>
      </c>
      <c r="U1242" s="6">
        <v>0</v>
      </c>
      <c r="V1242" s="30">
        <f>(VLOOKUP(E1242,Table1[#All],4,FALSE)*VLOOKUP(E1242,Table1[[#All],[Type TRANSPORT]:[% répartition segment 1]],2,FALSE)+VLOOKUP(E1242,Tableau2[#All],4,FALSE)*VLOOKUP(E1242,Tableau2[[#All],[Type TRANSPORT]:[% répartition segment 2]],2,FALSE))*U1242*C1242/1000</f>
        <v>0</v>
      </c>
    </row>
    <row r="1243" spans="1:22" x14ac:dyDescent="0.3">
      <c r="A1243" s="2">
        <v>1527825</v>
      </c>
      <c r="B1243" s="12">
        <f>+VLOOKUP(Indicateur[[#This Row],[Numero OT]],[1]Raw_data!$D:$E,2,FALSE)</f>
        <v>44747</v>
      </c>
      <c r="C1243" s="2">
        <v>378</v>
      </c>
      <c r="D1243" s="2">
        <f t="shared" si="19"/>
        <v>0.378</v>
      </c>
      <c r="E1243" s="2" t="s">
        <v>19</v>
      </c>
      <c r="F1243" s="3">
        <f>+VLOOKUP(E1243,Table1[#All],4,FALSE)</f>
        <v>0.16</v>
      </c>
      <c r="G1243" s="3">
        <f>+VLOOKUP(E1243,Tableau2[#All],4,FALSE)</f>
        <v>6.7400000000000002E-2</v>
      </c>
      <c r="H1243" s="4">
        <f>VLOOKUP(E1243,Table1[[#All],[Type TRANSPORT]:[% répartition segment 1]],2,FALSE)</f>
        <v>0.3</v>
      </c>
      <c r="I1243" s="4">
        <f>VLOOKUP(E1243,Tableau2[[#All],[Type TRANSPORT]:[% répartition segment 2]],2,FALSE)</f>
        <v>0.7</v>
      </c>
      <c r="J1243" s="20">
        <f>Indicateur[[#This Row],[% rep S1]]*Indicateur[[#This Row],[Taux segement 1]]*Indicateur[[#This Row],[Poids T]]*Indicateur[[#This Row],[Distance en KM]]</f>
        <v>4.5141727679999999</v>
      </c>
      <c r="K1243" s="20">
        <f>+Indicateur[[#This Row],[% rep S2]]*Indicateur[[#This Row],[Taux Segement 2]]*Indicateur[[#This Row],[Poids T]]*Indicateur[[#This Row],[Distance en KM]]</f>
        <v>4.4370556498799996</v>
      </c>
      <c r="L1243" s="20">
        <f>+Indicateur[[#This Row],[Bilan CO2 S2]]+Indicateur[[#This Row],[Bilan CO2 S1]]</f>
        <v>8.9512284178799995</v>
      </c>
      <c r="M1243" s="21">
        <v>178</v>
      </c>
      <c r="N1243" s="5" t="s">
        <v>214</v>
      </c>
      <c r="O1243" s="2" t="s">
        <v>11</v>
      </c>
      <c r="P1243" s="2" t="s">
        <v>215</v>
      </c>
      <c r="Q1243" s="2" t="s">
        <v>148</v>
      </c>
      <c r="R1243" s="2" t="s">
        <v>126</v>
      </c>
      <c r="S1243" s="2">
        <v>12</v>
      </c>
      <c r="T1243" s="2" t="s">
        <v>149</v>
      </c>
      <c r="U1243" s="6">
        <v>248.797</v>
      </c>
      <c r="V1243" s="30">
        <f>(VLOOKUP(E1243,Table1[#All],4,FALSE)*VLOOKUP(E1243,Table1[[#All],[Type TRANSPORT]:[% répartition segment 1]],2,FALSE)+VLOOKUP(E1243,Tableau2[#All],4,FALSE)*VLOOKUP(E1243,Tableau2[[#All],[Type TRANSPORT]:[% répartition segment 2]],2,FALSE))*U1243*C1243/1000</f>
        <v>8.9512284178799995</v>
      </c>
    </row>
    <row r="1244" spans="1:22" x14ac:dyDescent="0.3">
      <c r="A1244" s="2">
        <v>1527764</v>
      </c>
      <c r="B1244" s="12">
        <f>+VLOOKUP(Indicateur[[#This Row],[Numero OT]],[1]Raw_data!$D:$E,2,FALSE)</f>
        <v>44747</v>
      </c>
      <c r="C1244" s="2">
        <v>604</v>
      </c>
      <c r="D1244" s="2">
        <f t="shared" si="19"/>
        <v>0.60399999999999998</v>
      </c>
      <c r="E1244" s="2" t="s">
        <v>19</v>
      </c>
      <c r="F1244" s="3">
        <f>+VLOOKUP(E1244,Table1[#All],4,FALSE)</f>
        <v>0.16</v>
      </c>
      <c r="G1244" s="3">
        <f>+VLOOKUP(E1244,Tableau2[#All],4,FALSE)</f>
        <v>6.7400000000000002E-2</v>
      </c>
      <c r="H1244" s="4">
        <f>VLOOKUP(E1244,Table1[[#All],[Type TRANSPORT]:[% répartition segment 1]],2,FALSE)</f>
        <v>0.3</v>
      </c>
      <c r="I1244" s="4">
        <f>VLOOKUP(E1244,Tableau2[[#All],[Type TRANSPORT]:[% répartition segment 2]],2,FALSE)</f>
        <v>0.7</v>
      </c>
      <c r="J1244" s="20">
        <f>Indicateur[[#This Row],[% rep S1]]*Indicateur[[#This Row],[Taux segement 1]]*Indicateur[[#This Row],[Poids T]]*Indicateur[[#This Row],[Distance en KM]]</f>
        <v>7.7166846720000004</v>
      </c>
      <c r="K1244" s="20">
        <f>+Indicateur[[#This Row],[% rep S2]]*Indicateur[[#This Row],[Taux Segement 2]]*Indicateur[[#This Row],[Poids T]]*Indicateur[[#This Row],[Distance en KM]]</f>
        <v>7.5848579755199994</v>
      </c>
      <c r="L1244" s="20">
        <f>+Indicateur[[#This Row],[Bilan CO2 S2]]+Indicateur[[#This Row],[Bilan CO2 S1]]</f>
        <v>15.30154264752</v>
      </c>
      <c r="M1244" s="21">
        <v>220</v>
      </c>
      <c r="N1244" s="5" t="s">
        <v>214</v>
      </c>
      <c r="O1244" s="2" t="s">
        <v>11</v>
      </c>
      <c r="P1244" s="2" t="s">
        <v>215</v>
      </c>
      <c r="Q1244" s="2" t="s">
        <v>26</v>
      </c>
      <c r="R1244" s="2" t="s">
        <v>27</v>
      </c>
      <c r="S1244" s="2">
        <v>12</v>
      </c>
      <c r="T1244" s="2" t="s">
        <v>28</v>
      </c>
      <c r="U1244" s="6">
        <v>266.166</v>
      </c>
      <c r="V1244" s="30">
        <f>(VLOOKUP(E1244,Table1[#All],4,FALSE)*VLOOKUP(E1244,Table1[[#All],[Type TRANSPORT]:[% répartition segment 1]],2,FALSE)+VLOOKUP(E1244,Tableau2[#All],4,FALSE)*VLOOKUP(E1244,Tableau2[[#All],[Type TRANSPORT]:[% répartition segment 2]],2,FALSE))*U1244*C1244/1000</f>
        <v>15.301542647519998</v>
      </c>
    </row>
    <row r="1245" spans="1:22" x14ac:dyDescent="0.3">
      <c r="A1245" s="2">
        <v>1527158</v>
      </c>
      <c r="B1245" s="12">
        <f>+VLOOKUP(Indicateur[[#This Row],[Numero OT]],[1]Raw_data!$D:$E,2,FALSE)</f>
        <v>44747</v>
      </c>
      <c r="C1245" s="2">
        <v>300</v>
      </c>
      <c r="D1245" s="2">
        <f t="shared" si="19"/>
        <v>0.3</v>
      </c>
      <c r="E1245" s="2" t="s">
        <v>13</v>
      </c>
      <c r="F1245" s="3">
        <f>+VLOOKUP(E1245,Table1[#All],4,FALSE)</f>
        <v>0.24099999999999999</v>
      </c>
      <c r="G1245" s="3">
        <v>0.24099999999999999</v>
      </c>
      <c r="H1245" s="4">
        <f>VLOOKUP(E1245,Table1[[#All],[Type TRANSPORT]:[% répartition segment 1]],2,FALSE)</f>
        <v>1</v>
      </c>
      <c r="I1245" s="4">
        <f>VLOOKUP(E1245,Tableau2[[#All],[Type TRANSPORT]:[% répartition segment 2]],2,FALSE)</f>
        <v>0</v>
      </c>
      <c r="J1245" s="20">
        <f>Indicateur[[#This Row],[% rep S1]]*Indicateur[[#This Row],[Taux segement 1]]*Indicateur[[#This Row],[Poids T]]*Indicateur[[#This Row],[Distance en KM]]</f>
        <v>2.4575492999999997</v>
      </c>
      <c r="K1245" s="20">
        <f>+Indicateur[[#This Row],[% rep S2]]*Indicateur[[#This Row],[Taux Segement 2]]*Indicateur[[#This Row],[Poids T]]*Indicateur[[#This Row],[Distance en KM]]</f>
        <v>0</v>
      </c>
      <c r="L1245" s="20">
        <f>+Indicateur[[#This Row],[Bilan CO2 S2]]+Indicateur[[#This Row],[Bilan CO2 S1]]</f>
        <v>2.4575492999999997</v>
      </c>
      <c r="M1245" s="21">
        <v>100</v>
      </c>
      <c r="N1245" s="5" t="s">
        <v>422</v>
      </c>
      <c r="O1245" s="2" t="s">
        <v>136</v>
      </c>
      <c r="P1245" s="2" t="s">
        <v>423</v>
      </c>
      <c r="Q1245" s="2" t="s">
        <v>10</v>
      </c>
      <c r="R1245" s="2" t="s">
        <v>11</v>
      </c>
      <c r="S1245" s="2">
        <v>12</v>
      </c>
      <c r="T1245" s="2" t="s">
        <v>12</v>
      </c>
      <c r="U1245" s="6">
        <v>33.991</v>
      </c>
      <c r="V1245" s="30">
        <f>(VLOOKUP(E1245,Table1[#All],4,FALSE)*VLOOKUP(E1245,Table1[[#All],[Type TRANSPORT]:[% répartition segment 1]],2,FALSE)+VLOOKUP(E1245,Tableau2[#All],4,FALSE)*VLOOKUP(E1245,Tableau2[[#All],[Type TRANSPORT]:[% répartition segment 2]],2,FALSE))*U1245*C1245/1000</f>
        <v>2.4575493000000002</v>
      </c>
    </row>
    <row r="1246" spans="1:22" x14ac:dyDescent="0.3">
      <c r="A1246" s="2">
        <v>1527944</v>
      </c>
      <c r="B1246" s="12">
        <f>+VLOOKUP(Indicateur[[#This Row],[Numero OT]],[1]Raw_data!$D:$E,2,FALSE)</f>
        <v>44748</v>
      </c>
      <c r="C1246" s="2">
        <v>300</v>
      </c>
      <c r="D1246" s="2">
        <f t="shared" si="19"/>
        <v>0.3</v>
      </c>
      <c r="E1246" s="2" t="s">
        <v>19</v>
      </c>
      <c r="F1246" s="3">
        <f>+VLOOKUP(E1246,Table1[#All],4,FALSE)</f>
        <v>0.16</v>
      </c>
      <c r="G1246" s="3">
        <f>+VLOOKUP(E1246,Tableau2[#All],4,FALSE)</f>
        <v>6.7400000000000002E-2</v>
      </c>
      <c r="H1246" s="4">
        <f>VLOOKUP(E1246,Table1[[#All],[Type TRANSPORT]:[% répartition segment 1]],2,FALSE)</f>
        <v>0.3</v>
      </c>
      <c r="I1246" s="4">
        <f>VLOOKUP(E1246,Tableau2[[#All],[Type TRANSPORT]:[% répartition segment 2]],2,FALSE)</f>
        <v>0.7</v>
      </c>
      <c r="J1246" s="20">
        <f>Indicateur[[#This Row],[% rep S1]]*Indicateur[[#This Row],[Taux segement 1]]*Indicateur[[#This Row],[Poids T]]*Indicateur[[#This Row],[Distance en KM]]</f>
        <v>4.0052879999999993</v>
      </c>
      <c r="K1246" s="20">
        <f>+Indicateur[[#This Row],[% rep S2]]*Indicateur[[#This Row],[Taux Segement 2]]*Indicateur[[#This Row],[Poids T]]*Indicateur[[#This Row],[Distance en KM]]</f>
        <v>3.9368643299999997</v>
      </c>
      <c r="L1246" s="20">
        <f>+Indicateur[[#This Row],[Bilan CO2 S2]]+Indicateur[[#This Row],[Bilan CO2 S1]]</f>
        <v>7.942152329999999</v>
      </c>
      <c r="M1246" s="21">
        <v>188</v>
      </c>
      <c r="N1246" s="5" t="s">
        <v>23</v>
      </c>
      <c r="O1246" s="2" t="s">
        <v>24</v>
      </c>
      <c r="P1246" s="2" t="s">
        <v>25</v>
      </c>
      <c r="Q1246" s="2" t="s">
        <v>10</v>
      </c>
      <c r="R1246" s="2" t="s">
        <v>11</v>
      </c>
      <c r="S1246" s="2">
        <v>12</v>
      </c>
      <c r="T1246" s="2" t="s">
        <v>12</v>
      </c>
      <c r="U1246" s="6">
        <v>278.14499999999998</v>
      </c>
      <c r="V1246" s="30">
        <f>(VLOOKUP(E1246,Table1[#All],4,FALSE)*VLOOKUP(E1246,Table1[[#All],[Type TRANSPORT]:[% répartition segment 1]],2,FALSE)+VLOOKUP(E1246,Tableau2[#All],4,FALSE)*VLOOKUP(E1246,Tableau2[[#All],[Type TRANSPORT]:[% répartition segment 2]],2,FALSE))*U1246*C1246/1000</f>
        <v>7.942152329999999</v>
      </c>
    </row>
    <row r="1247" spans="1:22" x14ac:dyDescent="0.3">
      <c r="A1247" s="2">
        <v>1528562</v>
      </c>
      <c r="B1247" s="12">
        <f>+VLOOKUP(Indicateur[[#This Row],[Numero OT]],[1]Raw_data!$D:$E,2,FALSE)</f>
        <v>44748</v>
      </c>
      <c r="C1247" s="2">
        <v>102</v>
      </c>
      <c r="D1247" s="2">
        <f t="shared" si="19"/>
        <v>0.10199999999999999</v>
      </c>
      <c r="E1247" s="2" t="s">
        <v>6</v>
      </c>
      <c r="F1247" s="3">
        <f>+VLOOKUP(E1247,Table1[#All],4,FALSE)</f>
        <v>0.16</v>
      </c>
      <c r="G1247" s="3">
        <f>+VLOOKUP(E1247,Tableau2[#All],4,FALSE)</f>
        <v>6.7400000000000002E-2</v>
      </c>
      <c r="H1247" s="4">
        <f>VLOOKUP(E1247,Table1[[#All],[Type TRANSPORT]:[% répartition segment 1]],2,FALSE)</f>
        <v>0.3</v>
      </c>
      <c r="I1247" s="4">
        <f>VLOOKUP(E1247,Tableau2[[#All],[Type TRANSPORT]:[% répartition segment 2]],2,FALSE)</f>
        <v>0.7</v>
      </c>
      <c r="J1247" s="20">
        <f>Indicateur[[#This Row],[% rep S1]]*Indicateur[[#This Row],[Taux segement 1]]*Indicateur[[#This Row],[Poids T]]*Indicateur[[#This Row],[Distance en KM]]</f>
        <v>3.8131027200000003</v>
      </c>
      <c r="K1247" s="20">
        <f>+Indicateur[[#This Row],[% rep S2]]*Indicateur[[#This Row],[Taux Segement 2]]*Indicateur[[#This Row],[Poids T]]*Indicateur[[#This Row],[Distance en KM]]</f>
        <v>3.7479622152000003</v>
      </c>
      <c r="L1247" s="20">
        <f>+Indicateur[[#This Row],[Bilan CO2 S2]]+Indicateur[[#This Row],[Bilan CO2 S1]]</f>
        <v>7.561064935200001</v>
      </c>
      <c r="M1247" s="21">
        <v>200</v>
      </c>
      <c r="N1247" s="5" t="s">
        <v>214</v>
      </c>
      <c r="O1247" s="2" t="s">
        <v>11</v>
      </c>
      <c r="P1247" s="2" t="s">
        <v>215</v>
      </c>
      <c r="Q1247" s="2" t="s">
        <v>375</v>
      </c>
      <c r="R1247" s="2" t="s">
        <v>195</v>
      </c>
      <c r="S1247" s="2">
        <v>14</v>
      </c>
      <c r="T1247" s="2" t="s">
        <v>376</v>
      </c>
      <c r="U1247" s="6">
        <v>778.82</v>
      </c>
      <c r="V1247" s="30">
        <f>(VLOOKUP(E1247,Table1[#All],4,FALSE)*VLOOKUP(E1247,Table1[[#All],[Type TRANSPORT]:[% répartition segment 1]],2,FALSE)+VLOOKUP(E1247,Tableau2[#All],4,FALSE)*VLOOKUP(E1247,Tableau2[[#All],[Type TRANSPORT]:[% répartition segment 2]],2,FALSE))*U1247*C1247/1000</f>
        <v>7.5610649352000001</v>
      </c>
    </row>
    <row r="1248" spans="1:22" x14ac:dyDescent="0.3">
      <c r="A1248" s="2">
        <v>1528561</v>
      </c>
      <c r="B1248" s="12">
        <f>+VLOOKUP(Indicateur[[#This Row],[Numero OT]],[1]Raw_data!$D:$E,2,FALSE)</f>
        <v>44748</v>
      </c>
      <c r="C1248" s="2">
        <v>203</v>
      </c>
      <c r="D1248" s="2">
        <f t="shared" si="19"/>
        <v>0.20300000000000001</v>
      </c>
      <c r="E1248" s="2" t="s">
        <v>6</v>
      </c>
      <c r="F1248" s="3">
        <f>+VLOOKUP(E1248,Table1[#All],4,FALSE)</f>
        <v>0.16</v>
      </c>
      <c r="G1248" s="3">
        <f>+VLOOKUP(E1248,Tableau2[#All],4,FALSE)</f>
        <v>6.7400000000000002E-2</v>
      </c>
      <c r="H1248" s="4">
        <f>VLOOKUP(E1248,Table1[[#All],[Type TRANSPORT]:[% répartition segment 1]],2,FALSE)</f>
        <v>0.3</v>
      </c>
      <c r="I1248" s="4">
        <f>VLOOKUP(E1248,Tableau2[[#All],[Type TRANSPORT]:[% répartition segment 2]],2,FALSE)</f>
        <v>0.7</v>
      </c>
      <c r="J1248" s="20">
        <f>Indicateur[[#This Row],[% rep S1]]*Indicateur[[#This Row],[Taux segement 1]]*Indicateur[[#This Row],[Poids T]]*Indicateur[[#This Row],[Distance en KM]]</f>
        <v>2.7263614560000002</v>
      </c>
      <c r="K1248" s="20">
        <f>+Indicateur[[#This Row],[% rep S2]]*Indicateur[[#This Row],[Taux Segement 2]]*Indicateur[[#This Row],[Poids T]]*Indicateur[[#This Row],[Distance en KM]]</f>
        <v>2.6797861144600001</v>
      </c>
      <c r="L1248" s="20">
        <f>+Indicateur[[#This Row],[Bilan CO2 S2]]+Indicateur[[#This Row],[Bilan CO2 S1]]</f>
        <v>5.4061475704599999</v>
      </c>
      <c r="M1248" s="21">
        <v>205</v>
      </c>
      <c r="N1248" s="5" t="s">
        <v>214</v>
      </c>
      <c r="O1248" s="2" t="s">
        <v>11</v>
      </c>
      <c r="P1248" s="2" t="s">
        <v>215</v>
      </c>
      <c r="Q1248" s="2" t="s">
        <v>104</v>
      </c>
      <c r="R1248" s="2" t="s">
        <v>24</v>
      </c>
      <c r="S1248" s="2">
        <v>12</v>
      </c>
      <c r="T1248" s="2" t="s">
        <v>105</v>
      </c>
      <c r="U1248" s="6">
        <v>279.79899999999998</v>
      </c>
      <c r="V1248" s="30">
        <f>(VLOOKUP(E1248,Table1[#All],4,FALSE)*VLOOKUP(E1248,Table1[[#All],[Type TRANSPORT]:[% répartition segment 1]],2,FALSE)+VLOOKUP(E1248,Tableau2[#All],4,FALSE)*VLOOKUP(E1248,Tableau2[[#All],[Type TRANSPORT]:[% répartition segment 2]],2,FALSE))*U1248*C1248/1000</f>
        <v>5.4061475704599999</v>
      </c>
    </row>
    <row r="1249" spans="1:22" x14ac:dyDescent="0.3">
      <c r="A1249" s="2">
        <v>1528340</v>
      </c>
      <c r="B1249" s="12">
        <f>+VLOOKUP(Indicateur[[#This Row],[Numero OT]],[1]Raw_data!$D:$E,2,FALSE)</f>
        <v>44749</v>
      </c>
      <c r="C1249" s="2">
        <v>150</v>
      </c>
      <c r="D1249" s="2">
        <f t="shared" si="19"/>
        <v>0.15</v>
      </c>
      <c r="E1249" s="2" t="s">
        <v>6</v>
      </c>
      <c r="F1249" s="3">
        <f>+VLOOKUP(E1249,Table1[#All],4,FALSE)</f>
        <v>0.16</v>
      </c>
      <c r="G1249" s="3">
        <f>+VLOOKUP(E1249,Tableau2[#All],4,FALSE)</f>
        <v>6.7400000000000002E-2</v>
      </c>
      <c r="H1249" s="4">
        <f>VLOOKUP(E1249,Table1[[#All],[Type TRANSPORT]:[% répartition segment 1]],2,FALSE)</f>
        <v>0.3</v>
      </c>
      <c r="I1249" s="4">
        <f>VLOOKUP(E1249,Tableau2[[#All],[Type TRANSPORT]:[% répartition segment 2]],2,FALSE)</f>
        <v>0.7</v>
      </c>
      <c r="J1249" s="20">
        <f>Indicateur[[#This Row],[% rep S1]]*Indicateur[[#This Row],[Taux segement 1]]*Indicateur[[#This Row],[Poids T]]*Indicateur[[#This Row],[Distance en KM]]</f>
        <v>3.2836824</v>
      </c>
      <c r="K1249" s="20">
        <f>+Indicateur[[#This Row],[% rep S2]]*Indicateur[[#This Row],[Taux Segement 2]]*Indicateur[[#This Row],[Poids T]]*Indicateur[[#This Row],[Distance en KM]]</f>
        <v>3.2275861589999999</v>
      </c>
      <c r="L1249" s="20">
        <f>+Indicateur[[#This Row],[Bilan CO2 S2]]+Indicateur[[#This Row],[Bilan CO2 S1]]</f>
        <v>6.5112685589999995</v>
      </c>
      <c r="M1249" s="21">
        <v>280</v>
      </c>
      <c r="N1249" s="5" t="s">
        <v>20</v>
      </c>
      <c r="O1249" s="2" t="s">
        <v>21</v>
      </c>
      <c r="P1249" s="2" t="s">
        <v>22</v>
      </c>
      <c r="Q1249" s="2" t="s">
        <v>10</v>
      </c>
      <c r="R1249" s="2" t="s">
        <v>11</v>
      </c>
      <c r="S1249" s="2">
        <v>12</v>
      </c>
      <c r="T1249" s="2" t="s">
        <v>12</v>
      </c>
      <c r="U1249" s="6">
        <v>456.06700000000001</v>
      </c>
      <c r="V1249" s="30">
        <f>(VLOOKUP(E1249,Table1[#All],4,FALSE)*VLOOKUP(E1249,Table1[[#All],[Type TRANSPORT]:[% répartition segment 1]],2,FALSE)+VLOOKUP(E1249,Tableau2[#All],4,FALSE)*VLOOKUP(E1249,Tableau2[[#All],[Type TRANSPORT]:[% répartition segment 2]],2,FALSE))*U1249*C1249/1000</f>
        <v>6.5112685590000003</v>
      </c>
    </row>
    <row r="1250" spans="1:22" x14ac:dyDescent="0.3">
      <c r="A1250" s="2">
        <v>1527394</v>
      </c>
      <c r="B1250" s="12">
        <f>+VLOOKUP(Indicateur[[#This Row],[Numero OT]],[1]Raw_data!$D:$E,2,FALSE)</f>
        <v>44749</v>
      </c>
      <c r="C1250" s="2">
        <v>150</v>
      </c>
      <c r="D1250" s="2">
        <f t="shared" si="19"/>
        <v>0.15</v>
      </c>
      <c r="E1250" s="2" t="s">
        <v>19</v>
      </c>
      <c r="F1250" s="3">
        <f>+VLOOKUP(E1250,Table1[#All],4,FALSE)</f>
        <v>0.16</v>
      </c>
      <c r="G1250" s="3">
        <f>+VLOOKUP(E1250,Tableau2[#All],4,FALSE)</f>
        <v>6.7400000000000002E-2</v>
      </c>
      <c r="H1250" s="4">
        <f>VLOOKUP(E1250,Table1[[#All],[Type TRANSPORT]:[% répartition segment 1]],2,FALSE)</f>
        <v>0.3</v>
      </c>
      <c r="I1250" s="4">
        <f>VLOOKUP(E1250,Tableau2[[#All],[Type TRANSPORT]:[% répartition segment 2]],2,FALSE)</f>
        <v>0.7</v>
      </c>
      <c r="J1250" s="20">
        <f>Indicateur[[#This Row],[% rep S1]]*Indicateur[[#This Row],[Taux segement 1]]*Indicateur[[#This Row],[Poids T]]*Indicateur[[#This Row],[Distance en KM]]</f>
        <v>2.0026439999999996</v>
      </c>
      <c r="K1250" s="20">
        <f>+Indicateur[[#This Row],[% rep S2]]*Indicateur[[#This Row],[Taux Segement 2]]*Indicateur[[#This Row],[Poids T]]*Indicateur[[#This Row],[Distance en KM]]</f>
        <v>1.9684321649999998</v>
      </c>
      <c r="L1250" s="20">
        <f>+Indicateur[[#This Row],[Bilan CO2 S2]]+Indicateur[[#This Row],[Bilan CO2 S1]]</f>
        <v>3.9710761649999995</v>
      </c>
      <c r="M1250" s="21">
        <v>158</v>
      </c>
      <c r="N1250" s="5" t="s">
        <v>23</v>
      </c>
      <c r="O1250" s="2" t="s">
        <v>24</v>
      </c>
      <c r="P1250" s="2" t="s">
        <v>25</v>
      </c>
      <c r="Q1250" s="2" t="s">
        <v>10</v>
      </c>
      <c r="R1250" s="2" t="s">
        <v>11</v>
      </c>
      <c r="S1250" s="2">
        <v>12</v>
      </c>
      <c r="T1250" s="2" t="s">
        <v>12</v>
      </c>
      <c r="U1250" s="6">
        <v>278.14499999999998</v>
      </c>
      <c r="V1250" s="30">
        <f>(VLOOKUP(E1250,Table1[#All],4,FALSE)*VLOOKUP(E1250,Table1[[#All],[Type TRANSPORT]:[% répartition segment 1]],2,FALSE)+VLOOKUP(E1250,Tableau2[#All],4,FALSE)*VLOOKUP(E1250,Tableau2[[#All],[Type TRANSPORT]:[% répartition segment 2]],2,FALSE))*U1250*C1250/1000</f>
        <v>3.9710761649999995</v>
      </c>
    </row>
    <row r="1251" spans="1:22" x14ac:dyDescent="0.3">
      <c r="A1251" s="2">
        <v>1528616</v>
      </c>
      <c r="B1251" s="12">
        <f>+VLOOKUP(Indicateur[[#This Row],[Numero OT]],[1]Raw_data!$D:$E,2,FALSE)</f>
        <v>44749</v>
      </c>
      <c r="C1251" s="2">
        <v>300</v>
      </c>
      <c r="D1251" s="2">
        <f t="shared" si="19"/>
        <v>0.3</v>
      </c>
      <c r="E1251" s="2" t="s">
        <v>6</v>
      </c>
      <c r="F1251" s="3">
        <f>+VLOOKUP(E1251,Table1[#All],4,FALSE)</f>
        <v>0.16</v>
      </c>
      <c r="G1251" s="3">
        <f>+VLOOKUP(E1251,Tableau2[#All],4,FALSE)</f>
        <v>6.7400000000000002E-2</v>
      </c>
      <c r="H1251" s="4">
        <f>VLOOKUP(E1251,Table1[[#All],[Type TRANSPORT]:[% répartition segment 1]],2,FALSE)</f>
        <v>0.3</v>
      </c>
      <c r="I1251" s="4">
        <f>VLOOKUP(E1251,Tableau2[[#All],[Type TRANSPORT]:[% répartition segment 2]],2,FALSE)</f>
        <v>0.7</v>
      </c>
      <c r="J1251" s="20">
        <f>Indicateur[[#This Row],[% rep S1]]*Indicateur[[#This Row],[Taux segement 1]]*Indicateur[[#This Row],[Poids T]]*Indicateur[[#This Row],[Distance en KM]]</f>
        <v>7.7979743999999993</v>
      </c>
      <c r="K1251" s="20">
        <f>+Indicateur[[#This Row],[% rep S2]]*Indicateur[[#This Row],[Taux Segement 2]]*Indicateur[[#This Row],[Poids T]]*Indicateur[[#This Row],[Distance en KM]]</f>
        <v>7.6647590039999995</v>
      </c>
      <c r="L1251" s="20">
        <f>+Indicateur[[#This Row],[Bilan CO2 S2]]+Indicateur[[#This Row],[Bilan CO2 S1]]</f>
        <v>15.462733403999998</v>
      </c>
      <c r="M1251" s="21">
        <v>239</v>
      </c>
      <c r="N1251" s="5" t="s">
        <v>35</v>
      </c>
      <c r="O1251" s="2" t="s">
        <v>36</v>
      </c>
      <c r="P1251" s="2" t="s">
        <v>37</v>
      </c>
      <c r="Q1251" s="2" t="s">
        <v>10</v>
      </c>
      <c r="R1251" s="2" t="s">
        <v>11</v>
      </c>
      <c r="S1251" s="2">
        <v>12</v>
      </c>
      <c r="T1251" s="2" t="s">
        <v>12</v>
      </c>
      <c r="U1251" s="6">
        <v>541.52599999999995</v>
      </c>
      <c r="V1251" s="30">
        <f>(VLOOKUP(E1251,Table1[#All],4,FALSE)*VLOOKUP(E1251,Table1[[#All],[Type TRANSPORT]:[% répartition segment 1]],2,FALSE)+VLOOKUP(E1251,Tableau2[#All],4,FALSE)*VLOOKUP(E1251,Tableau2[[#All],[Type TRANSPORT]:[% répartition segment 2]],2,FALSE))*U1251*C1251/1000</f>
        <v>15.462733403999998</v>
      </c>
    </row>
    <row r="1252" spans="1:22" x14ac:dyDescent="0.3">
      <c r="A1252" s="2">
        <v>1527033</v>
      </c>
      <c r="B1252" s="12">
        <f>+VLOOKUP(Indicateur[[#This Row],[Numero OT]],[1]Raw_data!$D:$E,2,FALSE)</f>
        <v>44749</v>
      </c>
      <c r="C1252" s="2">
        <v>150</v>
      </c>
      <c r="D1252" s="2">
        <f t="shared" si="19"/>
        <v>0.15</v>
      </c>
      <c r="E1252" s="2" t="s">
        <v>6</v>
      </c>
      <c r="F1252" s="3">
        <f>+VLOOKUP(E1252,Table1[#All],4,FALSE)</f>
        <v>0.16</v>
      </c>
      <c r="G1252" s="3">
        <f>+VLOOKUP(E1252,Tableau2[#All],4,FALSE)</f>
        <v>6.7400000000000002E-2</v>
      </c>
      <c r="H1252" s="4">
        <f>VLOOKUP(E1252,Table1[[#All],[Type TRANSPORT]:[% répartition segment 1]],2,FALSE)</f>
        <v>0.3</v>
      </c>
      <c r="I1252" s="4">
        <f>VLOOKUP(E1252,Tableau2[[#All],[Type TRANSPORT]:[% répartition segment 2]],2,FALSE)</f>
        <v>0.7</v>
      </c>
      <c r="J1252" s="20">
        <f>Indicateur[[#This Row],[% rep S1]]*Indicateur[[#This Row],[Taux segement 1]]*Indicateur[[#This Row],[Poids T]]*Indicateur[[#This Row],[Distance en KM]]</f>
        <v>1.6760231999999999</v>
      </c>
      <c r="K1252" s="20">
        <f>+Indicateur[[#This Row],[% rep S2]]*Indicateur[[#This Row],[Taux Segement 2]]*Indicateur[[#This Row],[Poids T]]*Indicateur[[#This Row],[Distance en KM]]</f>
        <v>1.6473911370000001</v>
      </c>
      <c r="L1252" s="20">
        <f>+Indicateur[[#This Row],[Bilan CO2 S2]]+Indicateur[[#This Row],[Bilan CO2 S1]]</f>
        <v>3.323414337</v>
      </c>
      <c r="M1252" s="21">
        <v>130</v>
      </c>
      <c r="N1252" s="5" t="s">
        <v>54</v>
      </c>
      <c r="O1252" s="2" t="s">
        <v>55</v>
      </c>
      <c r="P1252" s="2" t="s">
        <v>56</v>
      </c>
      <c r="Q1252" s="2" t="s">
        <v>10</v>
      </c>
      <c r="R1252" s="2" t="s">
        <v>11</v>
      </c>
      <c r="S1252" s="2">
        <v>12</v>
      </c>
      <c r="T1252" s="2" t="s">
        <v>12</v>
      </c>
      <c r="U1252" s="6">
        <v>232.78100000000001</v>
      </c>
      <c r="V1252" s="30">
        <f>(VLOOKUP(E1252,Table1[#All],4,FALSE)*VLOOKUP(E1252,Table1[[#All],[Type TRANSPORT]:[% répartition segment 1]],2,FALSE)+VLOOKUP(E1252,Tableau2[#All],4,FALSE)*VLOOKUP(E1252,Tableau2[[#All],[Type TRANSPORT]:[% répartition segment 2]],2,FALSE))*U1252*C1252/1000</f>
        <v>3.323414337</v>
      </c>
    </row>
    <row r="1253" spans="1:22" x14ac:dyDescent="0.3">
      <c r="A1253" s="2">
        <v>1528167</v>
      </c>
      <c r="B1253" s="12">
        <f>+VLOOKUP(Indicateur[[#This Row],[Numero OT]],[1]Raw_data!$D:$E,2,FALSE)</f>
        <v>44749</v>
      </c>
      <c r="C1253" s="2">
        <v>300</v>
      </c>
      <c r="D1253" s="2">
        <f t="shared" si="19"/>
        <v>0.3</v>
      </c>
      <c r="E1253" s="2" t="s">
        <v>19</v>
      </c>
      <c r="F1253" s="3">
        <f>+VLOOKUP(E1253,Table1[#All],4,FALSE)</f>
        <v>0.16</v>
      </c>
      <c r="G1253" s="3">
        <f>+VLOOKUP(E1253,Tableau2[#All],4,FALSE)</f>
        <v>6.7400000000000002E-2</v>
      </c>
      <c r="H1253" s="4">
        <f>VLOOKUP(E1253,Table1[[#All],[Type TRANSPORT]:[% répartition segment 1]],2,FALSE)</f>
        <v>0.3</v>
      </c>
      <c r="I1253" s="4">
        <f>VLOOKUP(E1253,Tableau2[[#All],[Type TRANSPORT]:[% répartition segment 2]],2,FALSE)</f>
        <v>0.7</v>
      </c>
      <c r="J1253" s="20">
        <f>Indicateur[[#This Row],[% rep S1]]*Indicateur[[#This Row],[Taux segement 1]]*Indicateur[[#This Row],[Poids T]]*Indicateur[[#This Row],[Distance en KM]]</f>
        <v>4.5534527999999996</v>
      </c>
      <c r="K1253" s="20">
        <f>+Indicateur[[#This Row],[% rep S2]]*Indicateur[[#This Row],[Taux Segement 2]]*Indicateur[[#This Row],[Poids T]]*Indicateur[[#This Row],[Distance en KM]]</f>
        <v>4.4756646479999995</v>
      </c>
      <c r="L1253" s="20">
        <f>+Indicateur[[#This Row],[Bilan CO2 S2]]+Indicateur[[#This Row],[Bilan CO2 S1]]</f>
        <v>9.0291174479999992</v>
      </c>
      <c r="M1253" s="21">
        <v>175</v>
      </c>
      <c r="N1253" s="5" t="s">
        <v>72</v>
      </c>
      <c r="O1253" s="2" t="s">
        <v>73</v>
      </c>
      <c r="P1253" s="2" t="s">
        <v>74</v>
      </c>
      <c r="Q1253" s="2" t="s">
        <v>10</v>
      </c>
      <c r="R1253" s="2" t="s">
        <v>11</v>
      </c>
      <c r="S1253" s="2">
        <v>12</v>
      </c>
      <c r="T1253" s="2" t="s">
        <v>12</v>
      </c>
      <c r="U1253" s="6">
        <v>316.21199999999999</v>
      </c>
      <c r="V1253" s="30">
        <f>(VLOOKUP(E1253,Table1[#All],4,FALSE)*VLOOKUP(E1253,Table1[[#All],[Type TRANSPORT]:[% répartition segment 1]],2,FALSE)+VLOOKUP(E1253,Tableau2[#All],4,FALSE)*VLOOKUP(E1253,Tableau2[[#All],[Type TRANSPORT]:[% répartition segment 2]],2,FALSE))*U1253*C1253/1000</f>
        <v>9.0291174479999992</v>
      </c>
    </row>
    <row r="1254" spans="1:22" x14ac:dyDescent="0.3">
      <c r="A1254" s="2">
        <v>1528261</v>
      </c>
      <c r="B1254" s="12">
        <f>+VLOOKUP(Indicateur[[#This Row],[Numero OT]],[1]Raw_data!$D:$E,2,FALSE)</f>
        <v>44749</v>
      </c>
      <c r="C1254" s="2">
        <v>300</v>
      </c>
      <c r="D1254" s="2">
        <f t="shared" si="19"/>
        <v>0.3</v>
      </c>
      <c r="E1254" s="2" t="s">
        <v>19</v>
      </c>
      <c r="F1254" s="3">
        <f>+VLOOKUP(E1254,Table1[#All],4,FALSE)</f>
        <v>0.16</v>
      </c>
      <c r="G1254" s="3">
        <f>+VLOOKUP(E1254,Tableau2[#All],4,FALSE)</f>
        <v>6.7400000000000002E-2</v>
      </c>
      <c r="H1254" s="4">
        <f>VLOOKUP(E1254,Table1[[#All],[Type TRANSPORT]:[% répartition segment 1]],2,FALSE)</f>
        <v>0.3</v>
      </c>
      <c r="I1254" s="4">
        <f>VLOOKUP(E1254,Tableau2[[#All],[Type TRANSPORT]:[% répartition segment 2]],2,FALSE)</f>
        <v>0.7</v>
      </c>
      <c r="J1254" s="20">
        <f>Indicateur[[#This Row],[% rep S1]]*Indicateur[[#This Row],[Taux segement 1]]*Indicateur[[#This Row],[Poids T]]*Indicateur[[#This Row],[Distance en KM]]</f>
        <v>7.402795199999999</v>
      </c>
      <c r="K1254" s="20">
        <f>+Indicateur[[#This Row],[% rep S2]]*Indicateur[[#This Row],[Taux Segement 2]]*Indicateur[[#This Row],[Poids T]]*Indicateur[[#This Row],[Distance en KM]]</f>
        <v>7.2763307819999996</v>
      </c>
      <c r="L1254" s="20">
        <f>+Indicateur[[#This Row],[Bilan CO2 S2]]+Indicateur[[#This Row],[Bilan CO2 S1]]</f>
        <v>14.679125981999999</v>
      </c>
      <c r="M1254" s="21">
        <v>165</v>
      </c>
      <c r="N1254" s="5" t="s">
        <v>176</v>
      </c>
      <c r="O1254" s="2" t="s">
        <v>177</v>
      </c>
      <c r="P1254" s="2" t="s">
        <v>178</v>
      </c>
      <c r="Q1254" s="2" t="s">
        <v>10</v>
      </c>
      <c r="R1254" s="2" t="s">
        <v>11</v>
      </c>
      <c r="S1254" s="2">
        <v>12</v>
      </c>
      <c r="T1254" s="2" t="s">
        <v>12</v>
      </c>
      <c r="U1254" s="6">
        <v>514.08299999999997</v>
      </c>
      <c r="V1254" s="30">
        <f>(VLOOKUP(E1254,Table1[#All],4,FALSE)*VLOOKUP(E1254,Table1[[#All],[Type TRANSPORT]:[% répartition segment 1]],2,FALSE)+VLOOKUP(E1254,Tableau2[#All],4,FALSE)*VLOOKUP(E1254,Tableau2[[#All],[Type TRANSPORT]:[% répartition segment 2]],2,FALSE))*U1254*C1254/1000</f>
        <v>14.679125982</v>
      </c>
    </row>
    <row r="1255" spans="1:22" x14ac:dyDescent="0.3">
      <c r="A1255" s="2">
        <v>1527549</v>
      </c>
      <c r="B1255" s="12">
        <f>+VLOOKUP(Indicateur[[#This Row],[Numero OT]],[1]Raw_data!$D:$E,2,FALSE)</f>
        <v>44749</v>
      </c>
      <c r="C1255" s="2">
        <v>300</v>
      </c>
      <c r="D1255" s="2">
        <f t="shared" si="19"/>
        <v>0.3</v>
      </c>
      <c r="E1255" s="2" t="s">
        <v>19</v>
      </c>
      <c r="F1255" s="3">
        <f>+VLOOKUP(E1255,Table1[#All],4,FALSE)</f>
        <v>0.16</v>
      </c>
      <c r="G1255" s="3">
        <f>+VLOOKUP(E1255,Tableau2[#All],4,FALSE)</f>
        <v>6.7400000000000002E-2</v>
      </c>
      <c r="H1255" s="4">
        <f>VLOOKUP(E1255,Table1[[#All],[Type TRANSPORT]:[% répartition segment 1]],2,FALSE)</f>
        <v>0.3</v>
      </c>
      <c r="I1255" s="4">
        <f>VLOOKUP(E1255,Tableau2[[#All],[Type TRANSPORT]:[% répartition segment 2]],2,FALSE)</f>
        <v>0.7</v>
      </c>
      <c r="J1255" s="20">
        <f>Indicateur[[#This Row],[% rep S1]]*Indicateur[[#This Row],[Taux segement 1]]*Indicateur[[#This Row],[Poids T]]*Indicateur[[#This Row],[Distance en KM]]</f>
        <v>7.7429951999999993</v>
      </c>
      <c r="K1255" s="20">
        <f>+Indicateur[[#This Row],[% rep S2]]*Indicateur[[#This Row],[Taux Segement 2]]*Indicateur[[#This Row],[Poids T]]*Indicateur[[#This Row],[Distance en KM]]</f>
        <v>7.6107190319999996</v>
      </c>
      <c r="L1255" s="20">
        <f>+Indicateur[[#This Row],[Bilan CO2 S2]]+Indicateur[[#This Row],[Bilan CO2 S1]]</f>
        <v>15.353714231999998</v>
      </c>
      <c r="M1255" s="21">
        <v>195</v>
      </c>
      <c r="N1255" s="5" t="s">
        <v>179</v>
      </c>
      <c r="O1255" s="2" t="s">
        <v>180</v>
      </c>
      <c r="P1255" s="2" t="s">
        <v>181</v>
      </c>
      <c r="Q1255" s="2" t="s">
        <v>10</v>
      </c>
      <c r="R1255" s="2" t="s">
        <v>11</v>
      </c>
      <c r="S1255" s="2">
        <v>12</v>
      </c>
      <c r="T1255" s="2" t="s">
        <v>12</v>
      </c>
      <c r="U1255" s="6">
        <v>537.70799999999997</v>
      </c>
      <c r="V1255" s="30">
        <f>(VLOOKUP(E1255,Table1[#All],4,FALSE)*VLOOKUP(E1255,Table1[[#All],[Type TRANSPORT]:[% répartition segment 1]],2,FALSE)+VLOOKUP(E1255,Tableau2[#All],4,FALSE)*VLOOKUP(E1255,Tableau2[[#All],[Type TRANSPORT]:[% répartition segment 2]],2,FALSE))*U1255*C1255/1000</f>
        <v>15.353714232</v>
      </c>
    </row>
    <row r="1256" spans="1:22" x14ac:dyDescent="0.3">
      <c r="A1256" s="2">
        <v>1527104</v>
      </c>
      <c r="B1256" s="12">
        <f>+VLOOKUP(Indicateur[[#This Row],[Numero OT]],[1]Raw_data!$D:$E,2,FALSE)</f>
        <v>44749</v>
      </c>
      <c r="C1256" s="2">
        <v>150</v>
      </c>
      <c r="D1256" s="2">
        <f t="shared" si="19"/>
        <v>0.15</v>
      </c>
      <c r="E1256" s="2" t="s">
        <v>19</v>
      </c>
      <c r="F1256" s="3">
        <f>+VLOOKUP(E1256,Table1[#All],4,FALSE)</f>
        <v>0.16</v>
      </c>
      <c r="G1256" s="3">
        <f>+VLOOKUP(E1256,Tableau2[#All],4,FALSE)</f>
        <v>6.7400000000000002E-2</v>
      </c>
      <c r="H1256" s="4">
        <f>VLOOKUP(E1256,Table1[[#All],[Type TRANSPORT]:[% répartition segment 1]],2,FALSE)</f>
        <v>0.3</v>
      </c>
      <c r="I1256" s="4">
        <f>VLOOKUP(E1256,Tableau2[[#All],[Type TRANSPORT]:[% répartition segment 2]],2,FALSE)</f>
        <v>0.7</v>
      </c>
      <c r="J1256" s="20">
        <f>Indicateur[[#This Row],[% rep S1]]*Indicateur[[#This Row],[Taux segement 1]]*Indicateur[[#This Row],[Poids T]]*Indicateur[[#This Row],[Distance en KM]]</f>
        <v>3.2002847999999999</v>
      </c>
      <c r="K1256" s="20">
        <f>+Indicateur[[#This Row],[% rep S2]]*Indicateur[[#This Row],[Taux Segement 2]]*Indicateur[[#This Row],[Poids T]]*Indicateur[[#This Row],[Distance en KM]]</f>
        <v>3.145613268</v>
      </c>
      <c r="L1256" s="20">
        <f>+Indicateur[[#This Row],[Bilan CO2 S2]]+Indicateur[[#This Row],[Bilan CO2 S1]]</f>
        <v>6.3458980680000003</v>
      </c>
      <c r="M1256" s="21">
        <v>130</v>
      </c>
      <c r="N1256" s="5" t="s">
        <v>197</v>
      </c>
      <c r="O1256" s="2" t="s">
        <v>198</v>
      </c>
      <c r="P1256" s="2" t="s">
        <v>199</v>
      </c>
      <c r="Q1256" s="2" t="s">
        <v>10</v>
      </c>
      <c r="R1256" s="2" t="s">
        <v>11</v>
      </c>
      <c r="S1256" s="2">
        <v>12</v>
      </c>
      <c r="T1256" s="2" t="s">
        <v>12</v>
      </c>
      <c r="U1256" s="6">
        <v>444.48399999999998</v>
      </c>
      <c r="V1256" s="30">
        <f>(VLOOKUP(E1256,Table1[#All],4,FALSE)*VLOOKUP(E1256,Table1[[#All],[Type TRANSPORT]:[% répartition segment 1]],2,FALSE)+VLOOKUP(E1256,Tableau2[#All],4,FALSE)*VLOOKUP(E1256,Tableau2[[#All],[Type TRANSPORT]:[% répartition segment 2]],2,FALSE))*U1256*C1256/1000</f>
        <v>6.3458980679999994</v>
      </c>
    </row>
    <row r="1257" spans="1:22" x14ac:dyDescent="0.3">
      <c r="A1257" s="2">
        <v>1529254</v>
      </c>
      <c r="B1257" s="12">
        <f>+VLOOKUP(Indicateur[[#This Row],[Numero OT]],[1]Raw_data!$D:$E,2,FALSE)</f>
        <v>44749</v>
      </c>
      <c r="C1257" s="2">
        <v>152</v>
      </c>
      <c r="D1257" s="2">
        <f t="shared" si="19"/>
        <v>0.152</v>
      </c>
      <c r="E1257" s="2" t="s">
        <v>6</v>
      </c>
      <c r="F1257" s="3">
        <f>+VLOOKUP(E1257,Table1[#All],4,FALSE)</f>
        <v>0.16</v>
      </c>
      <c r="G1257" s="3">
        <f>+VLOOKUP(E1257,Tableau2[#All],4,FALSE)</f>
        <v>6.7400000000000002E-2</v>
      </c>
      <c r="H1257" s="4">
        <f>VLOOKUP(E1257,Table1[[#All],[Type TRANSPORT]:[% répartition segment 1]],2,FALSE)</f>
        <v>0.3</v>
      </c>
      <c r="I1257" s="4">
        <f>VLOOKUP(E1257,Tableau2[[#All],[Type TRANSPORT]:[% répartition segment 2]],2,FALSE)</f>
        <v>0.7</v>
      </c>
      <c r="J1257" s="20">
        <f>Indicateur[[#This Row],[% rep S1]]*Indicateur[[#This Row],[Taux segement 1]]*Indicateur[[#This Row],[Poids T]]*Indicateur[[#This Row],[Distance en KM]]</f>
        <v>6.4518528000000002</v>
      </c>
      <c r="K1257" s="20">
        <f>+Indicateur[[#This Row],[% rep S2]]*Indicateur[[#This Row],[Taux Segement 2]]*Indicateur[[#This Row],[Poids T]]*Indicateur[[#This Row],[Distance en KM]]</f>
        <v>6.3416336479999993</v>
      </c>
      <c r="L1257" s="20">
        <f>+Indicateur[[#This Row],[Bilan CO2 S2]]+Indicateur[[#This Row],[Bilan CO2 S1]]</f>
        <v>12.793486447999999</v>
      </c>
      <c r="M1257" s="21">
        <v>196</v>
      </c>
      <c r="N1257" s="5" t="s">
        <v>214</v>
      </c>
      <c r="O1257" s="2" t="s">
        <v>11</v>
      </c>
      <c r="P1257" s="2" t="s">
        <v>215</v>
      </c>
      <c r="Q1257" s="2" t="s">
        <v>369</v>
      </c>
      <c r="R1257" s="2" t="s">
        <v>370</v>
      </c>
      <c r="S1257" s="2">
        <v>10</v>
      </c>
      <c r="T1257" s="2" t="s">
        <v>371</v>
      </c>
      <c r="U1257" s="6">
        <v>884.3</v>
      </c>
      <c r="V1257" s="30">
        <f>(VLOOKUP(E1257,Table1[#All],4,FALSE)*VLOOKUP(E1257,Table1[[#All],[Type TRANSPORT]:[% répartition segment 1]],2,FALSE)+VLOOKUP(E1257,Tableau2[#All],4,FALSE)*VLOOKUP(E1257,Tableau2[[#All],[Type TRANSPORT]:[% répartition segment 2]],2,FALSE))*U1257*C1257/1000</f>
        <v>12.793486447999998</v>
      </c>
    </row>
    <row r="1258" spans="1:22" x14ac:dyDescent="0.3">
      <c r="A1258" s="2">
        <v>1529440</v>
      </c>
      <c r="B1258" s="12">
        <f>+VLOOKUP(Indicateur[[#This Row],[Numero OT]],[1]Raw_data!$D:$E,2,FALSE)</f>
        <v>44749</v>
      </c>
      <c r="C1258" s="2">
        <v>220</v>
      </c>
      <c r="D1258" s="2">
        <f t="shared" si="19"/>
        <v>0.22</v>
      </c>
      <c r="E1258" s="2" t="s">
        <v>6</v>
      </c>
      <c r="F1258" s="3">
        <f>+VLOOKUP(E1258,Table1[#All],4,FALSE)</f>
        <v>0.16</v>
      </c>
      <c r="G1258" s="3">
        <f>+VLOOKUP(E1258,Tableau2[#All],4,FALSE)</f>
        <v>6.7400000000000002E-2</v>
      </c>
      <c r="H1258" s="4">
        <f>VLOOKUP(E1258,Table1[[#All],[Type TRANSPORT]:[% répartition segment 1]],2,FALSE)</f>
        <v>0.3</v>
      </c>
      <c r="I1258" s="4">
        <f>VLOOKUP(E1258,Tableau2[[#All],[Type TRANSPORT]:[% répartition segment 2]],2,FALSE)</f>
        <v>0.7</v>
      </c>
      <c r="J1258" s="20">
        <f>Indicateur[[#This Row],[% rep S1]]*Indicateur[[#This Row],[Taux segement 1]]*Indicateur[[#This Row],[Poids T]]*Indicateur[[#This Row],[Distance en KM]]</f>
        <v>3.3451651199999999</v>
      </c>
      <c r="K1258" s="20">
        <f>+Indicateur[[#This Row],[% rep S2]]*Indicateur[[#This Row],[Taux Segement 2]]*Indicateur[[#This Row],[Poids T]]*Indicateur[[#This Row],[Distance en KM]]</f>
        <v>3.2880185491999998</v>
      </c>
      <c r="L1258" s="20">
        <f>+Indicateur[[#This Row],[Bilan CO2 S2]]+Indicateur[[#This Row],[Bilan CO2 S1]]</f>
        <v>6.6331836691999992</v>
      </c>
      <c r="M1258" s="21">
        <v>210</v>
      </c>
      <c r="N1258" s="5" t="s">
        <v>214</v>
      </c>
      <c r="O1258" s="2" t="s">
        <v>11</v>
      </c>
      <c r="P1258" s="2" t="s">
        <v>215</v>
      </c>
      <c r="Q1258" s="2" t="s">
        <v>364</v>
      </c>
      <c r="R1258" s="2" t="s">
        <v>73</v>
      </c>
      <c r="S1258" s="2">
        <v>11</v>
      </c>
      <c r="T1258" s="2" t="s">
        <v>365</v>
      </c>
      <c r="U1258" s="6">
        <v>316.77699999999999</v>
      </c>
      <c r="V1258" s="30">
        <f>(VLOOKUP(E1258,Table1[#All],4,FALSE)*VLOOKUP(E1258,Table1[[#All],[Type TRANSPORT]:[% répartition segment 1]],2,FALSE)+VLOOKUP(E1258,Tableau2[#All],4,FALSE)*VLOOKUP(E1258,Tableau2[[#All],[Type TRANSPORT]:[% répartition segment 2]],2,FALSE))*U1258*C1258/1000</f>
        <v>6.6331836692000001</v>
      </c>
    </row>
    <row r="1259" spans="1:22" x14ac:dyDescent="0.3">
      <c r="A1259" s="2">
        <v>1529251</v>
      </c>
      <c r="B1259" s="12">
        <f>+VLOOKUP(Indicateur[[#This Row],[Numero OT]],[1]Raw_data!$D:$E,2,FALSE)</f>
        <v>44749</v>
      </c>
      <c r="C1259" s="2">
        <v>303</v>
      </c>
      <c r="D1259" s="2">
        <f t="shared" si="19"/>
        <v>0.30299999999999999</v>
      </c>
      <c r="E1259" s="2" t="s">
        <v>6</v>
      </c>
      <c r="F1259" s="3">
        <f>+VLOOKUP(E1259,Table1[#All],4,FALSE)</f>
        <v>0.16</v>
      </c>
      <c r="G1259" s="3">
        <f>+VLOOKUP(E1259,Tableau2[#All],4,FALSE)</f>
        <v>6.7400000000000002E-2</v>
      </c>
      <c r="H1259" s="4">
        <f>VLOOKUP(E1259,Table1[[#All],[Type TRANSPORT]:[% répartition segment 1]],2,FALSE)</f>
        <v>0.3</v>
      </c>
      <c r="I1259" s="4">
        <f>VLOOKUP(E1259,Tableau2[[#All],[Type TRANSPORT]:[% répartition segment 2]],2,FALSE)</f>
        <v>0.7</v>
      </c>
      <c r="J1259" s="20">
        <f>Indicateur[[#This Row],[% rep S1]]*Indicateur[[#This Row],[Taux segement 1]]*Indicateur[[#This Row],[Poids T]]*Indicateur[[#This Row],[Distance en KM]]</f>
        <v>3.8620864800000003</v>
      </c>
      <c r="K1259" s="20">
        <f>+Indicateur[[#This Row],[% rep S2]]*Indicateur[[#This Row],[Taux Segement 2]]*Indicateur[[#This Row],[Poids T]]*Indicateur[[#This Row],[Distance en KM]]</f>
        <v>3.7961091692999998</v>
      </c>
      <c r="L1259" s="20">
        <f>+Indicateur[[#This Row],[Bilan CO2 S2]]+Indicateur[[#This Row],[Bilan CO2 S1]]</f>
        <v>7.6581956492999996</v>
      </c>
      <c r="M1259" s="21">
        <v>215</v>
      </c>
      <c r="N1259" s="5" t="s">
        <v>214</v>
      </c>
      <c r="O1259" s="2" t="s">
        <v>11</v>
      </c>
      <c r="P1259" s="2" t="s">
        <v>215</v>
      </c>
      <c r="Q1259" s="2" t="s">
        <v>224</v>
      </c>
      <c r="R1259" s="2" t="s">
        <v>111</v>
      </c>
      <c r="S1259" s="2">
        <v>14</v>
      </c>
      <c r="T1259" s="2" t="s">
        <v>225</v>
      </c>
      <c r="U1259" s="6">
        <v>265.54500000000002</v>
      </c>
      <c r="V1259" s="30">
        <f>(VLOOKUP(E1259,Table1[#All],4,FALSE)*VLOOKUP(E1259,Table1[[#All],[Type TRANSPORT]:[% répartition segment 1]],2,FALSE)+VLOOKUP(E1259,Tableau2[#All],4,FALSE)*VLOOKUP(E1259,Tableau2[[#All],[Type TRANSPORT]:[% répartition segment 2]],2,FALSE))*U1259*C1259/1000</f>
        <v>7.6581956493000005</v>
      </c>
    </row>
    <row r="1260" spans="1:22" x14ac:dyDescent="0.3">
      <c r="A1260" s="2">
        <v>1529252</v>
      </c>
      <c r="B1260" s="12">
        <f>+VLOOKUP(Indicateur[[#This Row],[Numero OT]],[1]Raw_data!$D:$E,2,FALSE)</f>
        <v>44749</v>
      </c>
      <c r="C1260" s="2">
        <v>303</v>
      </c>
      <c r="D1260" s="2">
        <f t="shared" si="19"/>
        <v>0.30299999999999999</v>
      </c>
      <c r="E1260" s="2" t="s">
        <v>6</v>
      </c>
      <c r="F1260" s="3">
        <f>+VLOOKUP(E1260,Table1[#All],4,FALSE)</f>
        <v>0.16</v>
      </c>
      <c r="G1260" s="3">
        <f>+VLOOKUP(E1260,Tableau2[#All],4,FALSE)</f>
        <v>6.7400000000000002E-2</v>
      </c>
      <c r="H1260" s="4">
        <f>VLOOKUP(E1260,Table1[[#All],[Type TRANSPORT]:[% répartition segment 1]],2,FALSE)</f>
        <v>0.3</v>
      </c>
      <c r="I1260" s="4">
        <f>VLOOKUP(E1260,Tableau2[[#All],[Type TRANSPORT]:[% répartition segment 2]],2,FALSE)</f>
        <v>0.7</v>
      </c>
      <c r="J1260" s="20">
        <f>Indicateur[[#This Row],[% rep S1]]*Indicateur[[#This Row],[Taux segement 1]]*Indicateur[[#This Row],[Poids T]]*Indicateur[[#This Row],[Distance en KM]]</f>
        <v>3.6185035679999999</v>
      </c>
      <c r="K1260" s="20">
        <f>+Indicateur[[#This Row],[% rep S2]]*Indicateur[[#This Row],[Taux Segement 2]]*Indicateur[[#This Row],[Poids T]]*Indicateur[[#This Row],[Distance en KM]]</f>
        <v>3.5566874653799996</v>
      </c>
      <c r="L1260" s="20">
        <f>+Indicateur[[#This Row],[Bilan CO2 S2]]+Indicateur[[#This Row],[Bilan CO2 S1]]</f>
        <v>7.1751910333799991</v>
      </c>
      <c r="M1260" s="21">
        <v>215</v>
      </c>
      <c r="N1260" s="5" t="s">
        <v>214</v>
      </c>
      <c r="O1260" s="2" t="s">
        <v>11</v>
      </c>
      <c r="P1260" s="2" t="s">
        <v>215</v>
      </c>
      <c r="Q1260" s="2" t="s">
        <v>148</v>
      </c>
      <c r="R1260" s="2" t="s">
        <v>126</v>
      </c>
      <c r="S1260" s="2">
        <v>12</v>
      </c>
      <c r="T1260" s="2" t="s">
        <v>149</v>
      </c>
      <c r="U1260" s="6">
        <v>248.797</v>
      </c>
      <c r="V1260" s="30">
        <f>(VLOOKUP(E1260,Table1[#All],4,FALSE)*VLOOKUP(E1260,Table1[[#All],[Type TRANSPORT]:[% répartition segment 1]],2,FALSE)+VLOOKUP(E1260,Tableau2[#All],4,FALSE)*VLOOKUP(E1260,Tableau2[[#All],[Type TRANSPORT]:[% répartition segment 2]],2,FALSE))*U1260*C1260/1000</f>
        <v>7.17519103338</v>
      </c>
    </row>
    <row r="1261" spans="1:22" x14ac:dyDescent="0.3">
      <c r="A1261" s="2">
        <v>1529667</v>
      </c>
      <c r="B1261" s="12">
        <f>+VLOOKUP(Indicateur[[#This Row],[Numero OT]],[1]Raw_data!$D:$E,2,FALSE)</f>
        <v>44749</v>
      </c>
      <c r="C1261" s="2">
        <v>300</v>
      </c>
      <c r="D1261" s="2">
        <f t="shared" si="19"/>
        <v>0.3</v>
      </c>
      <c r="E1261" s="2" t="s">
        <v>6</v>
      </c>
      <c r="F1261" s="3">
        <f>+VLOOKUP(E1261,Table1[#All],4,FALSE)</f>
        <v>0.16</v>
      </c>
      <c r="G1261" s="3">
        <f>+VLOOKUP(E1261,Tableau2[#All],4,FALSE)</f>
        <v>6.7400000000000002E-2</v>
      </c>
      <c r="H1261" s="4">
        <f>VLOOKUP(E1261,Table1[[#All],[Type TRANSPORT]:[% répartition segment 1]],2,FALSE)</f>
        <v>0.3</v>
      </c>
      <c r="I1261" s="4">
        <f>VLOOKUP(E1261,Tableau2[[#All],[Type TRANSPORT]:[% répartition segment 2]],2,FALSE)</f>
        <v>0.7</v>
      </c>
      <c r="J1261" s="20">
        <f>Indicateur[[#This Row],[% rep S1]]*Indicateur[[#This Row],[Taux segement 1]]*Indicateur[[#This Row],[Poids T]]*Indicateur[[#This Row],[Distance en KM]]</f>
        <v>10.662408000000001</v>
      </c>
      <c r="K1261" s="20">
        <f>+Indicateur[[#This Row],[% rep S2]]*Indicateur[[#This Row],[Taux Segement 2]]*Indicateur[[#This Row],[Poids T]]*Indicateur[[#This Row],[Distance en KM]]</f>
        <v>10.48025853</v>
      </c>
      <c r="L1261" s="20">
        <f>+Indicateur[[#This Row],[Bilan CO2 S2]]+Indicateur[[#This Row],[Bilan CO2 S1]]</f>
        <v>21.14266653</v>
      </c>
      <c r="M1261" s="21">
        <v>340</v>
      </c>
      <c r="N1261" s="5" t="s">
        <v>214</v>
      </c>
      <c r="O1261" s="2" t="s">
        <v>11</v>
      </c>
      <c r="P1261" s="2" t="s">
        <v>215</v>
      </c>
      <c r="Q1261" s="2" t="s">
        <v>216</v>
      </c>
      <c r="R1261" s="2" t="s">
        <v>8</v>
      </c>
      <c r="S1261" s="2">
        <v>14</v>
      </c>
      <c r="T1261" s="2" t="s">
        <v>217</v>
      </c>
      <c r="U1261" s="6">
        <v>740.44500000000005</v>
      </c>
      <c r="V1261" s="30">
        <f>(VLOOKUP(E1261,Table1[#All],4,FALSE)*VLOOKUP(E1261,Table1[[#All],[Type TRANSPORT]:[% répartition segment 1]],2,FALSE)+VLOOKUP(E1261,Tableau2[#All],4,FALSE)*VLOOKUP(E1261,Tableau2[[#All],[Type TRANSPORT]:[% répartition segment 2]],2,FALSE))*U1261*C1261/1000</f>
        <v>21.142666530000003</v>
      </c>
    </row>
    <row r="1262" spans="1:22" x14ac:dyDescent="0.3">
      <c r="A1262" s="2">
        <v>1529322</v>
      </c>
      <c r="B1262" s="12">
        <f>+VLOOKUP(Indicateur[[#This Row],[Numero OT]],[1]Raw_data!$D:$E,2,FALSE)</f>
        <v>44750</v>
      </c>
      <c r="C1262" s="2">
        <v>750</v>
      </c>
      <c r="D1262" s="2">
        <f t="shared" si="19"/>
        <v>0.75</v>
      </c>
      <c r="E1262" s="2" t="s">
        <v>6</v>
      </c>
      <c r="F1262" s="3">
        <f>+VLOOKUP(E1262,Table1[#All],4,FALSE)</f>
        <v>0.16</v>
      </c>
      <c r="G1262" s="3">
        <f>+VLOOKUP(E1262,Tableau2[#All],4,FALSE)</f>
        <v>6.7400000000000002E-2</v>
      </c>
      <c r="H1262" s="4">
        <f>VLOOKUP(E1262,Table1[[#All],[Type TRANSPORT]:[% répartition segment 1]],2,FALSE)</f>
        <v>0.3</v>
      </c>
      <c r="I1262" s="4">
        <f>VLOOKUP(E1262,Tableau2[[#All],[Type TRANSPORT]:[% répartition segment 2]],2,FALSE)</f>
        <v>0.7</v>
      </c>
      <c r="J1262" s="20">
        <f>Indicateur[[#This Row],[% rep S1]]*Indicateur[[#This Row],[Taux segement 1]]*Indicateur[[#This Row],[Poids T]]*Indicateur[[#This Row],[Distance en KM]]</f>
        <v>26.643528</v>
      </c>
      <c r="K1262" s="20">
        <f>+Indicateur[[#This Row],[% rep S2]]*Indicateur[[#This Row],[Taux Segement 2]]*Indicateur[[#This Row],[Poids T]]*Indicateur[[#This Row],[Distance en KM]]</f>
        <v>26.18836773</v>
      </c>
      <c r="L1262" s="20">
        <f>+Indicateur[[#This Row],[Bilan CO2 S2]]+Indicateur[[#This Row],[Bilan CO2 S1]]</f>
        <v>52.831895729999999</v>
      </c>
      <c r="M1262" s="21">
        <v>470</v>
      </c>
      <c r="N1262" s="5" t="s">
        <v>7</v>
      </c>
      <c r="O1262" s="2" t="s">
        <v>8</v>
      </c>
      <c r="P1262" s="2" t="s">
        <v>9</v>
      </c>
      <c r="Q1262" s="2" t="s">
        <v>10</v>
      </c>
      <c r="R1262" s="2" t="s">
        <v>11</v>
      </c>
      <c r="S1262" s="2">
        <v>12</v>
      </c>
      <c r="T1262" s="2" t="s">
        <v>12</v>
      </c>
      <c r="U1262" s="6">
        <v>740.09799999999996</v>
      </c>
      <c r="V1262" s="30">
        <f>(VLOOKUP(E1262,Table1[#All],4,FALSE)*VLOOKUP(E1262,Table1[[#All],[Type TRANSPORT]:[% répartition segment 1]],2,FALSE)+VLOOKUP(E1262,Tableau2[#All],4,FALSE)*VLOOKUP(E1262,Tableau2[[#All],[Type TRANSPORT]:[% répartition segment 2]],2,FALSE))*U1262*C1262/1000</f>
        <v>52.831895729999999</v>
      </c>
    </row>
    <row r="1263" spans="1:22" x14ac:dyDescent="0.3">
      <c r="A1263" s="2">
        <v>1529287</v>
      </c>
      <c r="B1263" s="12">
        <f>+VLOOKUP(Indicateur[[#This Row],[Numero OT]],[1]Raw_data!$D:$E,2,FALSE)</f>
        <v>44750</v>
      </c>
      <c r="C1263" s="2">
        <v>150</v>
      </c>
      <c r="D1263" s="2">
        <f t="shared" si="19"/>
        <v>0.15</v>
      </c>
      <c r="E1263" s="2" t="s">
        <v>6</v>
      </c>
      <c r="F1263" s="3">
        <f>+VLOOKUP(E1263,Table1[#All],4,FALSE)</f>
        <v>0.16</v>
      </c>
      <c r="G1263" s="3">
        <f>+VLOOKUP(E1263,Tableau2[#All],4,FALSE)</f>
        <v>6.7400000000000002E-2</v>
      </c>
      <c r="H1263" s="4">
        <f>VLOOKUP(E1263,Table1[[#All],[Type TRANSPORT]:[% répartition segment 1]],2,FALSE)</f>
        <v>0.3</v>
      </c>
      <c r="I1263" s="4">
        <f>VLOOKUP(E1263,Tableau2[[#All],[Type TRANSPORT]:[% répartition segment 2]],2,FALSE)</f>
        <v>0.7</v>
      </c>
      <c r="J1263" s="20">
        <f>Indicateur[[#This Row],[% rep S1]]*Indicateur[[#This Row],[Taux segement 1]]*Indicateur[[#This Row],[Poids T]]*Indicateur[[#This Row],[Distance en KM]]</f>
        <v>4.1551992000000002</v>
      </c>
      <c r="K1263" s="20">
        <f>+Indicateur[[#This Row],[% rep S2]]*Indicateur[[#This Row],[Taux Segement 2]]*Indicateur[[#This Row],[Poids T]]*Indicateur[[#This Row],[Distance en KM]]</f>
        <v>4.0842145470000002</v>
      </c>
      <c r="L1263" s="20">
        <f>+Indicateur[[#This Row],[Bilan CO2 S2]]+Indicateur[[#This Row],[Bilan CO2 S1]]</f>
        <v>8.2394137470000004</v>
      </c>
      <c r="M1263" s="21">
        <v>195</v>
      </c>
      <c r="N1263" s="5" t="s">
        <v>41</v>
      </c>
      <c r="O1263" s="2" t="s">
        <v>42</v>
      </c>
      <c r="P1263" s="2" t="s">
        <v>43</v>
      </c>
      <c r="Q1263" s="2" t="s">
        <v>10</v>
      </c>
      <c r="R1263" s="2" t="s">
        <v>11</v>
      </c>
      <c r="S1263" s="2">
        <v>12</v>
      </c>
      <c r="T1263" s="2" t="s">
        <v>12</v>
      </c>
      <c r="U1263" s="6">
        <v>577.11099999999999</v>
      </c>
      <c r="V1263" s="30">
        <f>(VLOOKUP(E1263,Table1[#All],4,FALSE)*VLOOKUP(E1263,Table1[[#All],[Type TRANSPORT]:[% répartition segment 1]],2,FALSE)+VLOOKUP(E1263,Tableau2[#All],4,FALSE)*VLOOKUP(E1263,Tableau2[[#All],[Type TRANSPORT]:[% répartition segment 2]],2,FALSE))*U1263*C1263/1000</f>
        <v>8.2394137470000004</v>
      </c>
    </row>
    <row r="1264" spans="1:22" x14ac:dyDescent="0.3">
      <c r="A1264" s="2">
        <v>1529321</v>
      </c>
      <c r="B1264" s="12">
        <f>+VLOOKUP(Indicateur[[#This Row],[Numero OT]],[1]Raw_data!$D:$E,2,FALSE)</f>
        <v>44750</v>
      </c>
      <c r="C1264" s="2">
        <v>150</v>
      </c>
      <c r="D1264" s="2">
        <f t="shared" si="19"/>
        <v>0.15</v>
      </c>
      <c r="E1264" s="2" t="s">
        <v>19</v>
      </c>
      <c r="F1264" s="3">
        <f>+VLOOKUP(E1264,Table1[#All],4,FALSE)</f>
        <v>0.16</v>
      </c>
      <c r="G1264" s="3">
        <f>+VLOOKUP(E1264,Tableau2[#All],4,FALSE)</f>
        <v>6.7400000000000002E-2</v>
      </c>
      <c r="H1264" s="4">
        <f>VLOOKUP(E1264,Table1[[#All],[Type TRANSPORT]:[% répartition segment 1]],2,FALSE)</f>
        <v>0.3</v>
      </c>
      <c r="I1264" s="4">
        <f>VLOOKUP(E1264,Tableau2[[#All],[Type TRANSPORT]:[% répartition segment 2]],2,FALSE)</f>
        <v>0.7</v>
      </c>
      <c r="J1264" s="20">
        <f>Indicateur[[#This Row],[% rep S1]]*Indicateur[[#This Row],[Taux segement 1]]*Indicateur[[#This Row],[Poids T]]*Indicateur[[#This Row],[Distance en KM]]</f>
        <v>2.0051784000000001</v>
      </c>
      <c r="K1264" s="20">
        <f>+Indicateur[[#This Row],[% rep S2]]*Indicateur[[#This Row],[Taux Segement 2]]*Indicateur[[#This Row],[Poids T]]*Indicateur[[#This Row],[Distance en KM]]</f>
        <v>1.970923269</v>
      </c>
      <c r="L1264" s="20">
        <f>+Indicateur[[#This Row],[Bilan CO2 S2]]+Indicateur[[#This Row],[Bilan CO2 S1]]</f>
        <v>3.9761016690000002</v>
      </c>
      <c r="M1264" s="21">
        <v>158</v>
      </c>
      <c r="N1264" s="5" t="s">
        <v>168</v>
      </c>
      <c r="O1264" s="2" t="s">
        <v>151</v>
      </c>
      <c r="P1264" s="2" t="s">
        <v>169</v>
      </c>
      <c r="Q1264" s="2" t="s">
        <v>10</v>
      </c>
      <c r="R1264" s="2" t="s">
        <v>11</v>
      </c>
      <c r="S1264" s="2">
        <v>12</v>
      </c>
      <c r="T1264" s="2" t="s">
        <v>12</v>
      </c>
      <c r="U1264" s="6">
        <v>278.49700000000001</v>
      </c>
      <c r="V1264" s="30">
        <f>(VLOOKUP(E1264,Table1[#All],4,FALSE)*VLOOKUP(E1264,Table1[[#All],[Type TRANSPORT]:[% répartition segment 1]],2,FALSE)+VLOOKUP(E1264,Tableau2[#All],4,FALSE)*VLOOKUP(E1264,Tableau2[[#All],[Type TRANSPORT]:[% répartition segment 2]],2,FALSE))*U1264*C1264/1000</f>
        <v>3.9761016690000002</v>
      </c>
    </row>
    <row r="1265" spans="1:22" x14ac:dyDescent="0.3">
      <c r="A1265" s="2">
        <v>1528534</v>
      </c>
      <c r="B1265" s="12">
        <f>+VLOOKUP(Indicateur[[#This Row],[Numero OT]],[1]Raw_data!$D:$E,2,FALSE)</f>
        <v>44750</v>
      </c>
      <c r="C1265" s="2">
        <v>300</v>
      </c>
      <c r="D1265" s="2">
        <f t="shared" si="19"/>
        <v>0.3</v>
      </c>
      <c r="E1265" s="2" t="s">
        <v>6</v>
      </c>
      <c r="F1265" s="3">
        <f>+VLOOKUP(E1265,Table1[#All],4,FALSE)</f>
        <v>0.16</v>
      </c>
      <c r="G1265" s="3">
        <f>+VLOOKUP(E1265,Tableau2[#All],4,FALSE)</f>
        <v>6.7400000000000002E-2</v>
      </c>
      <c r="H1265" s="4">
        <f>VLOOKUP(E1265,Table1[[#All],[Type TRANSPORT]:[% répartition segment 1]],2,FALSE)</f>
        <v>0.3</v>
      </c>
      <c r="I1265" s="4">
        <f>VLOOKUP(E1265,Tableau2[[#All],[Type TRANSPORT]:[% répartition segment 2]],2,FALSE)</f>
        <v>0.7</v>
      </c>
      <c r="J1265" s="20">
        <f>Indicateur[[#This Row],[% rep S1]]*Indicateur[[#This Row],[Taux segement 1]]*Indicateur[[#This Row],[Poids T]]*Indicateur[[#This Row],[Distance en KM]]</f>
        <v>2.4943679999999997</v>
      </c>
      <c r="K1265" s="20">
        <f>+Indicateur[[#This Row],[% rep S2]]*Indicateur[[#This Row],[Taux Segement 2]]*Indicateur[[#This Row],[Poids T]]*Indicateur[[#This Row],[Distance en KM]]</f>
        <v>2.4517558799999999</v>
      </c>
      <c r="L1265" s="20">
        <f>+Indicateur[[#This Row],[Bilan CO2 S2]]+Indicateur[[#This Row],[Bilan CO2 S1]]</f>
        <v>4.94612388</v>
      </c>
      <c r="M1265" s="21">
        <v>200</v>
      </c>
      <c r="N1265" s="5" t="s">
        <v>182</v>
      </c>
      <c r="O1265" s="2" t="s">
        <v>183</v>
      </c>
      <c r="P1265" s="2" t="s">
        <v>184</v>
      </c>
      <c r="Q1265" s="2" t="s">
        <v>10</v>
      </c>
      <c r="R1265" s="2" t="s">
        <v>11</v>
      </c>
      <c r="S1265" s="2">
        <v>12</v>
      </c>
      <c r="T1265" s="2" t="s">
        <v>12</v>
      </c>
      <c r="U1265" s="6">
        <v>173.22</v>
      </c>
      <c r="V1265" s="30">
        <f>(VLOOKUP(E1265,Table1[#All],4,FALSE)*VLOOKUP(E1265,Table1[[#All],[Type TRANSPORT]:[% répartition segment 1]],2,FALSE)+VLOOKUP(E1265,Tableau2[#All],4,FALSE)*VLOOKUP(E1265,Tableau2[[#All],[Type TRANSPORT]:[% répartition segment 2]],2,FALSE))*U1265*C1265/1000</f>
        <v>4.94612388</v>
      </c>
    </row>
    <row r="1266" spans="1:22" x14ac:dyDescent="0.3">
      <c r="A1266" s="2">
        <v>1528627</v>
      </c>
      <c r="B1266" s="12">
        <f>+VLOOKUP(Indicateur[[#This Row],[Numero OT]],[1]Raw_data!$D:$E,2,FALSE)</f>
        <v>44750</v>
      </c>
      <c r="C1266" s="2">
        <v>150</v>
      </c>
      <c r="D1266" s="2">
        <f t="shared" si="19"/>
        <v>0.15</v>
      </c>
      <c r="E1266" s="2" t="s">
        <v>19</v>
      </c>
      <c r="F1266" s="3">
        <f>+VLOOKUP(E1266,Table1[#All],4,FALSE)</f>
        <v>0.16</v>
      </c>
      <c r="G1266" s="3">
        <f>+VLOOKUP(E1266,Tableau2[#All],4,FALSE)</f>
        <v>6.7400000000000002E-2</v>
      </c>
      <c r="H1266" s="4">
        <f>VLOOKUP(E1266,Table1[[#All],[Type TRANSPORT]:[% répartition segment 1]],2,FALSE)</f>
        <v>0.3</v>
      </c>
      <c r="I1266" s="4">
        <f>VLOOKUP(E1266,Tableau2[[#All],[Type TRANSPORT]:[% répartition segment 2]],2,FALSE)</f>
        <v>0.7</v>
      </c>
      <c r="J1266" s="20">
        <f>Indicateur[[#This Row],[% rep S1]]*Indicateur[[#This Row],[Taux segement 1]]*Indicateur[[#This Row],[Poids T]]*Indicateur[[#This Row],[Distance en KM]]</f>
        <v>1.3450607999999999</v>
      </c>
      <c r="K1266" s="20">
        <f>+Indicateur[[#This Row],[% rep S2]]*Indicateur[[#This Row],[Taux Segement 2]]*Indicateur[[#This Row],[Poids T]]*Indicateur[[#This Row],[Distance en KM]]</f>
        <v>1.3220826779999999</v>
      </c>
      <c r="L1266" s="20">
        <f>+Indicateur[[#This Row],[Bilan CO2 S2]]+Indicateur[[#This Row],[Bilan CO2 S1]]</f>
        <v>2.6671434779999998</v>
      </c>
      <c r="M1266" s="21">
        <v>140</v>
      </c>
      <c r="N1266" s="5" t="s">
        <v>185</v>
      </c>
      <c r="O1266" s="2" t="s">
        <v>186</v>
      </c>
      <c r="P1266" s="2" t="s">
        <v>187</v>
      </c>
      <c r="Q1266" s="2" t="s">
        <v>10</v>
      </c>
      <c r="R1266" s="2" t="s">
        <v>11</v>
      </c>
      <c r="S1266" s="2">
        <v>12</v>
      </c>
      <c r="T1266" s="2" t="s">
        <v>12</v>
      </c>
      <c r="U1266" s="6">
        <v>186.81399999999999</v>
      </c>
      <c r="V1266" s="30">
        <f>(VLOOKUP(E1266,Table1[#All],4,FALSE)*VLOOKUP(E1266,Table1[[#All],[Type TRANSPORT]:[% répartition segment 1]],2,FALSE)+VLOOKUP(E1266,Tableau2[#All],4,FALSE)*VLOOKUP(E1266,Tableau2[[#All],[Type TRANSPORT]:[% répartition segment 2]],2,FALSE))*U1266*C1266/1000</f>
        <v>2.6671434779999998</v>
      </c>
    </row>
    <row r="1267" spans="1:22" x14ac:dyDescent="0.3">
      <c r="A1267" s="2">
        <v>1529326</v>
      </c>
      <c r="B1267" s="12">
        <f>+VLOOKUP(Indicateur[[#This Row],[Numero OT]],[1]Raw_data!$D:$E,2,FALSE)</f>
        <v>44750</v>
      </c>
      <c r="C1267" s="2">
        <v>300</v>
      </c>
      <c r="D1267" s="2">
        <f t="shared" si="19"/>
        <v>0.3</v>
      </c>
      <c r="E1267" s="2" t="s">
        <v>6</v>
      </c>
      <c r="F1267" s="3">
        <f>+VLOOKUP(E1267,Table1[#All],4,FALSE)</f>
        <v>0.16</v>
      </c>
      <c r="G1267" s="3">
        <f>+VLOOKUP(E1267,Tableau2[#All],4,FALSE)</f>
        <v>6.7400000000000002E-2</v>
      </c>
      <c r="H1267" s="4">
        <f>VLOOKUP(E1267,Table1[[#All],[Type TRANSPORT]:[% répartition segment 1]],2,FALSE)</f>
        <v>0.3</v>
      </c>
      <c r="I1267" s="4">
        <f>VLOOKUP(E1267,Tableau2[[#All],[Type TRANSPORT]:[% répartition segment 2]],2,FALSE)</f>
        <v>0.7</v>
      </c>
      <c r="J1267" s="20">
        <f>Indicateur[[#This Row],[% rep S1]]*Indicateur[[#This Row],[Taux segement 1]]*Indicateur[[#This Row],[Poids T]]*Indicateur[[#This Row],[Distance en KM]]</f>
        <v>3.7158191999999999</v>
      </c>
      <c r="K1267" s="20">
        <f>+Indicateur[[#This Row],[% rep S2]]*Indicateur[[#This Row],[Taux Segement 2]]*Indicateur[[#This Row],[Poids T]]*Indicateur[[#This Row],[Distance en KM]]</f>
        <v>3.6523406220000001</v>
      </c>
      <c r="L1267" s="20">
        <f>+Indicateur[[#This Row],[Bilan CO2 S2]]+Indicateur[[#This Row],[Bilan CO2 S1]]</f>
        <v>7.368159822</v>
      </c>
      <c r="M1267" s="21">
        <v>200</v>
      </c>
      <c r="N1267" s="5" t="s">
        <v>191</v>
      </c>
      <c r="O1267" s="2" t="s">
        <v>192</v>
      </c>
      <c r="P1267" s="2" t="s">
        <v>193</v>
      </c>
      <c r="Q1267" s="2" t="s">
        <v>10</v>
      </c>
      <c r="R1267" s="2" t="s">
        <v>11</v>
      </c>
      <c r="S1267" s="2">
        <v>12</v>
      </c>
      <c r="T1267" s="2" t="s">
        <v>12</v>
      </c>
      <c r="U1267" s="6">
        <v>258.04300000000001</v>
      </c>
      <c r="V1267" s="30">
        <f>(VLOOKUP(E1267,Table1[#All],4,FALSE)*VLOOKUP(E1267,Table1[[#All],[Type TRANSPORT]:[% répartition segment 1]],2,FALSE)+VLOOKUP(E1267,Tableau2[#All],4,FALSE)*VLOOKUP(E1267,Tableau2[[#All],[Type TRANSPORT]:[% répartition segment 2]],2,FALSE))*U1267*C1267/1000</f>
        <v>7.368159822</v>
      </c>
    </row>
    <row r="1268" spans="1:22" x14ac:dyDescent="0.3">
      <c r="A1268" s="2">
        <v>1528622</v>
      </c>
      <c r="B1268" s="12">
        <f>+VLOOKUP(Indicateur[[#This Row],[Numero OT]],[1]Raw_data!$D:$E,2,FALSE)</f>
        <v>44750</v>
      </c>
      <c r="C1268" s="2">
        <v>150</v>
      </c>
      <c r="D1268" s="2">
        <f t="shared" si="19"/>
        <v>0.15</v>
      </c>
      <c r="E1268" s="2" t="s">
        <v>19</v>
      </c>
      <c r="F1268" s="3">
        <f>+VLOOKUP(E1268,Table1[#All],4,FALSE)</f>
        <v>0.16</v>
      </c>
      <c r="G1268" s="3">
        <f>+VLOOKUP(E1268,Tableau2[#All],4,FALSE)</f>
        <v>6.7400000000000002E-2</v>
      </c>
      <c r="H1268" s="4">
        <f>VLOOKUP(E1268,Table1[[#All],[Type TRANSPORT]:[% répartition segment 1]],2,FALSE)</f>
        <v>0.3</v>
      </c>
      <c r="I1268" s="4">
        <f>VLOOKUP(E1268,Tableau2[[#All],[Type TRANSPORT]:[% répartition segment 2]],2,FALSE)</f>
        <v>0.7</v>
      </c>
      <c r="J1268" s="20">
        <f>Indicateur[[#This Row],[% rep S1]]*Indicateur[[#This Row],[Taux segement 1]]*Indicateur[[#This Row],[Poids T]]*Indicateur[[#This Row],[Distance en KM]]</f>
        <v>2.8012535999999999</v>
      </c>
      <c r="K1268" s="20">
        <f>+Indicateur[[#This Row],[% rep S2]]*Indicateur[[#This Row],[Taux Segement 2]]*Indicateur[[#This Row],[Poids T]]*Indicateur[[#This Row],[Distance en KM]]</f>
        <v>2.753398851</v>
      </c>
      <c r="L1268" s="20">
        <f>+Indicateur[[#This Row],[Bilan CO2 S2]]+Indicateur[[#This Row],[Bilan CO2 S1]]</f>
        <v>5.5546524509999999</v>
      </c>
      <c r="M1268" s="21">
        <v>125</v>
      </c>
      <c r="N1268" s="5" t="s">
        <v>202</v>
      </c>
      <c r="O1268" s="2" t="s">
        <v>203</v>
      </c>
      <c r="P1268" s="2" t="s">
        <v>204</v>
      </c>
      <c r="Q1268" s="2" t="s">
        <v>10</v>
      </c>
      <c r="R1268" s="2" t="s">
        <v>11</v>
      </c>
      <c r="S1268" s="2">
        <v>12</v>
      </c>
      <c r="T1268" s="2" t="s">
        <v>12</v>
      </c>
      <c r="U1268" s="6">
        <v>389.06299999999999</v>
      </c>
      <c r="V1268" s="30">
        <f>(VLOOKUP(E1268,Table1[#All],4,FALSE)*VLOOKUP(E1268,Table1[[#All],[Type TRANSPORT]:[% répartition segment 1]],2,FALSE)+VLOOKUP(E1268,Tableau2[#All],4,FALSE)*VLOOKUP(E1268,Tableau2[[#All],[Type TRANSPORT]:[% répartition segment 2]],2,FALSE))*U1268*C1268/1000</f>
        <v>5.5546524509999999</v>
      </c>
    </row>
    <row r="1269" spans="1:22" x14ac:dyDescent="0.3">
      <c r="A1269" s="2">
        <v>1530105</v>
      </c>
      <c r="B1269" s="12">
        <f>+VLOOKUP(Indicateur[[#This Row],[Numero OT]],[1]Raw_data!$D:$E,2,FALSE)</f>
        <v>44750</v>
      </c>
      <c r="C1269" s="2">
        <v>152</v>
      </c>
      <c r="D1269" s="2">
        <f t="shared" si="19"/>
        <v>0.152</v>
      </c>
      <c r="E1269" s="2" t="s">
        <v>6</v>
      </c>
      <c r="F1269" s="3">
        <f>+VLOOKUP(E1269,Table1[#All],4,FALSE)</f>
        <v>0.16</v>
      </c>
      <c r="G1269" s="3">
        <f>+VLOOKUP(E1269,Tableau2[#All],4,FALSE)</f>
        <v>6.7400000000000002E-2</v>
      </c>
      <c r="H1269" s="4">
        <f>VLOOKUP(E1269,Table1[[#All],[Type TRANSPORT]:[% répartition segment 1]],2,FALSE)</f>
        <v>0.3</v>
      </c>
      <c r="I1269" s="4">
        <f>VLOOKUP(E1269,Tableau2[[#All],[Type TRANSPORT]:[% répartition segment 2]],2,FALSE)</f>
        <v>0.7</v>
      </c>
      <c r="J1269" s="20">
        <f>Indicateur[[#This Row],[% rep S1]]*Indicateur[[#This Row],[Taux segement 1]]*Indicateur[[#This Row],[Poids T]]*Indicateur[[#This Row],[Distance en KM]]</f>
        <v>1.8152229120000001</v>
      </c>
      <c r="K1269" s="20">
        <f>+Indicateur[[#This Row],[% rep S2]]*Indicateur[[#This Row],[Taux Segement 2]]*Indicateur[[#This Row],[Poids T]]*Indicateur[[#This Row],[Distance en KM]]</f>
        <v>1.78421285392</v>
      </c>
      <c r="L1269" s="20">
        <f>+Indicateur[[#This Row],[Bilan CO2 S2]]+Indicateur[[#This Row],[Bilan CO2 S1]]</f>
        <v>3.59943576592</v>
      </c>
      <c r="M1269" s="21">
        <v>100</v>
      </c>
      <c r="N1269" s="5" t="s">
        <v>214</v>
      </c>
      <c r="O1269" s="2" t="s">
        <v>11</v>
      </c>
      <c r="P1269" s="2" t="s">
        <v>215</v>
      </c>
      <c r="Q1269" s="2" t="s">
        <v>148</v>
      </c>
      <c r="R1269" s="2" t="s">
        <v>126</v>
      </c>
      <c r="S1269" s="2">
        <v>12</v>
      </c>
      <c r="T1269" s="2" t="s">
        <v>149</v>
      </c>
      <c r="U1269" s="6">
        <v>248.797</v>
      </c>
      <c r="V1269" s="30">
        <f>(VLOOKUP(E1269,Table1[#All],4,FALSE)*VLOOKUP(E1269,Table1[[#All],[Type TRANSPORT]:[% répartition segment 1]],2,FALSE)+VLOOKUP(E1269,Tableau2[#All],4,FALSE)*VLOOKUP(E1269,Tableau2[[#All],[Type TRANSPORT]:[% répartition segment 2]],2,FALSE))*U1269*C1269/1000</f>
        <v>3.59943576592</v>
      </c>
    </row>
    <row r="1270" spans="1:22" x14ac:dyDescent="0.3">
      <c r="A1270" s="2">
        <v>1530106</v>
      </c>
      <c r="B1270" s="12">
        <f>+VLOOKUP(Indicateur[[#This Row],[Numero OT]],[1]Raw_data!$D:$E,2,FALSE)</f>
        <v>44750</v>
      </c>
      <c r="C1270" s="2">
        <v>121</v>
      </c>
      <c r="D1270" s="2">
        <f t="shared" si="19"/>
        <v>0.121</v>
      </c>
      <c r="E1270" s="2" t="s">
        <v>6</v>
      </c>
      <c r="F1270" s="3">
        <f>+VLOOKUP(E1270,Table1[#All],4,FALSE)</f>
        <v>0.16</v>
      </c>
      <c r="G1270" s="3">
        <f>+VLOOKUP(E1270,Tableau2[#All],4,FALSE)</f>
        <v>6.7400000000000002E-2</v>
      </c>
      <c r="H1270" s="4">
        <f>VLOOKUP(E1270,Table1[[#All],[Type TRANSPORT]:[% répartition segment 1]],2,FALSE)</f>
        <v>0.3</v>
      </c>
      <c r="I1270" s="4">
        <f>VLOOKUP(E1270,Tableau2[[#All],[Type TRANSPORT]:[% répartition segment 2]],2,FALSE)</f>
        <v>0.7</v>
      </c>
      <c r="J1270" s="20">
        <f>Indicateur[[#This Row],[% rep S1]]*Indicateur[[#This Row],[Taux segement 1]]*Indicateur[[#This Row],[Poids T]]*Indicateur[[#This Row],[Distance en KM]]</f>
        <v>2.5860236159999999</v>
      </c>
      <c r="K1270" s="20">
        <f>+Indicateur[[#This Row],[% rep S2]]*Indicateur[[#This Row],[Taux Segement 2]]*Indicateur[[#This Row],[Poids T]]*Indicateur[[#This Row],[Distance en KM]]</f>
        <v>2.5418457125600002</v>
      </c>
      <c r="L1270" s="20">
        <f>+Indicateur[[#This Row],[Bilan CO2 S2]]+Indicateur[[#This Row],[Bilan CO2 S1]]</f>
        <v>5.1278693285600001</v>
      </c>
      <c r="M1270" s="21">
        <v>145</v>
      </c>
      <c r="N1270" s="5" t="s">
        <v>214</v>
      </c>
      <c r="O1270" s="2" t="s">
        <v>11</v>
      </c>
      <c r="P1270" s="2" t="s">
        <v>215</v>
      </c>
      <c r="Q1270" s="2" t="s">
        <v>366</v>
      </c>
      <c r="R1270" s="2" t="s">
        <v>367</v>
      </c>
      <c r="S1270" s="2">
        <v>14</v>
      </c>
      <c r="T1270" s="2" t="s">
        <v>368</v>
      </c>
      <c r="U1270" s="6">
        <v>445.25200000000001</v>
      </c>
      <c r="V1270" s="30">
        <f>(VLOOKUP(E1270,Table1[#All],4,FALSE)*VLOOKUP(E1270,Table1[[#All],[Type TRANSPORT]:[% répartition segment 1]],2,FALSE)+VLOOKUP(E1270,Tableau2[#All],4,FALSE)*VLOOKUP(E1270,Tableau2[[#All],[Type TRANSPORT]:[% répartition segment 2]],2,FALSE))*U1270*C1270/1000</f>
        <v>5.1278693285599992</v>
      </c>
    </row>
    <row r="1271" spans="1:22" x14ac:dyDescent="0.3">
      <c r="A1271" s="2">
        <v>1529665</v>
      </c>
      <c r="B1271" s="12">
        <f>+VLOOKUP(Indicateur[[#This Row],[Numero OT]],[1]Raw_data!$D:$E,2,FALSE)</f>
        <v>44750</v>
      </c>
      <c r="C1271" s="2">
        <v>385</v>
      </c>
      <c r="D1271" s="2">
        <f t="shared" si="19"/>
        <v>0.38500000000000001</v>
      </c>
      <c r="E1271" s="2" t="s">
        <v>6</v>
      </c>
      <c r="F1271" s="3">
        <f>+VLOOKUP(E1271,Table1[#All],4,FALSE)</f>
        <v>0.16</v>
      </c>
      <c r="G1271" s="3">
        <f>+VLOOKUP(E1271,Tableau2[#All],4,FALSE)</f>
        <v>6.7400000000000002E-2</v>
      </c>
      <c r="H1271" s="4">
        <f>VLOOKUP(E1271,Table1[[#All],[Type TRANSPORT]:[% répartition segment 1]],2,FALSE)</f>
        <v>0.3</v>
      </c>
      <c r="I1271" s="4">
        <f>VLOOKUP(E1271,Tableau2[[#All],[Type TRANSPORT]:[% répartition segment 2]],2,FALSE)</f>
        <v>0.7</v>
      </c>
      <c r="J1271" s="20">
        <f>Indicateur[[#This Row],[% rep S1]]*Indicateur[[#This Row],[Taux segement 1]]*Indicateur[[#This Row],[Poids T]]*Indicateur[[#This Row],[Distance en KM]]</f>
        <v>13.683423600000001</v>
      </c>
      <c r="K1271" s="20">
        <f>+Indicateur[[#This Row],[% rep S2]]*Indicateur[[#This Row],[Taux Segement 2]]*Indicateur[[#This Row],[Poids T]]*Indicateur[[#This Row],[Distance en KM]]</f>
        <v>13.449665113500002</v>
      </c>
      <c r="L1271" s="20">
        <f>+Indicateur[[#This Row],[Bilan CO2 S2]]+Indicateur[[#This Row],[Bilan CO2 S1]]</f>
        <v>27.133088713500001</v>
      </c>
      <c r="M1271" s="21">
        <v>444.15</v>
      </c>
      <c r="N1271" s="5" t="s">
        <v>214</v>
      </c>
      <c r="O1271" s="2" t="s">
        <v>11</v>
      </c>
      <c r="P1271" s="2" t="s">
        <v>215</v>
      </c>
      <c r="Q1271" s="2" t="s">
        <v>216</v>
      </c>
      <c r="R1271" s="2" t="s">
        <v>8</v>
      </c>
      <c r="S1271" s="2">
        <v>14</v>
      </c>
      <c r="T1271" s="2" t="s">
        <v>217</v>
      </c>
      <c r="U1271" s="6">
        <v>740.44500000000005</v>
      </c>
      <c r="V1271" s="30">
        <f>(VLOOKUP(E1271,Table1[#All],4,FALSE)*VLOOKUP(E1271,Table1[[#All],[Type TRANSPORT]:[% répartition segment 1]],2,FALSE)+VLOOKUP(E1271,Tableau2[#All],4,FALSE)*VLOOKUP(E1271,Tableau2[[#All],[Type TRANSPORT]:[% répartition segment 2]],2,FALSE))*U1271*C1271/1000</f>
        <v>27.133088713500005</v>
      </c>
    </row>
    <row r="1272" spans="1:22" x14ac:dyDescent="0.3">
      <c r="A1272" s="2">
        <v>1529666</v>
      </c>
      <c r="B1272" s="12">
        <f>+VLOOKUP(Indicateur[[#This Row],[Numero OT]],[1]Raw_data!$D:$E,2,FALSE)</f>
        <v>44750</v>
      </c>
      <c r="C1272" s="2">
        <v>385</v>
      </c>
      <c r="D1272" s="2">
        <f t="shared" si="19"/>
        <v>0.38500000000000001</v>
      </c>
      <c r="E1272" s="2" t="s">
        <v>6</v>
      </c>
      <c r="F1272" s="3">
        <f>+VLOOKUP(E1272,Table1[#All],4,FALSE)</f>
        <v>0.16</v>
      </c>
      <c r="G1272" s="3">
        <f>+VLOOKUP(E1272,Tableau2[#All],4,FALSE)</f>
        <v>6.7400000000000002E-2</v>
      </c>
      <c r="H1272" s="4">
        <f>VLOOKUP(E1272,Table1[[#All],[Type TRANSPORT]:[% répartition segment 1]],2,FALSE)</f>
        <v>0.3</v>
      </c>
      <c r="I1272" s="4">
        <f>VLOOKUP(E1272,Tableau2[[#All],[Type TRANSPORT]:[% répartition segment 2]],2,FALSE)</f>
        <v>0.7</v>
      </c>
      <c r="J1272" s="20">
        <f>Indicateur[[#This Row],[% rep S1]]*Indicateur[[#This Row],[Taux segement 1]]*Indicateur[[#This Row],[Poids T]]*Indicateur[[#This Row],[Distance en KM]]</f>
        <v>13.683423600000001</v>
      </c>
      <c r="K1272" s="20">
        <f>+Indicateur[[#This Row],[% rep S2]]*Indicateur[[#This Row],[Taux Segement 2]]*Indicateur[[#This Row],[Poids T]]*Indicateur[[#This Row],[Distance en KM]]</f>
        <v>13.449665113500002</v>
      </c>
      <c r="L1272" s="20">
        <f>+Indicateur[[#This Row],[Bilan CO2 S2]]+Indicateur[[#This Row],[Bilan CO2 S1]]</f>
        <v>27.133088713500001</v>
      </c>
      <c r="M1272" s="21">
        <v>444.15</v>
      </c>
      <c r="N1272" s="5" t="s">
        <v>214</v>
      </c>
      <c r="O1272" s="2" t="s">
        <v>11</v>
      </c>
      <c r="P1272" s="2" t="s">
        <v>215</v>
      </c>
      <c r="Q1272" s="2" t="s">
        <v>216</v>
      </c>
      <c r="R1272" s="2" t="s">
        <v>8</v>
      </c>
      <c r="S1272" s="2">
        <v>14</v>
      </c>
      <c r="T1272" s="2" t="s">
        <v>217</v>
      </c>
      <c r="U1272" s="6">
        <v>740.44500000000005</v>
      </c>
      <c r="V1272" s="30">
        <f>(VLOOKUP(E1272,Table1[#All],4,FALSE)*VLOOKUP(E1272,Table1[[#All],[Type TRANSPORT]:[% répartition segment 1]],2,FALSE)+VLOOKUP(E1272,Tableau2[#All],4,FALSE)*VLOOKUP(E1272,Tableau2[[#All],[Type TRANSPORT]:[% répartition segment 2]],2,FALSE))*U1272*C1272/1000</f>
        <v>27.133088713500005</v>
      </c>
    </row>
    <row r="1273" spans="1:22" x14ac:dyDescent="0.3">
      <c r="A1273" s="2">
        <v>1529571</v>
      </c>
      <c r="B1273" s="12">
        <f>+VLOOKUP(Indicateur[[#This Row],[Numero OT]],[1]Raw_data!$D:$E,2,FALSE)</f>
        <v>44753</v>
      </c>
      <c r="C1273" s="2">
        <v>450</v>
      </c>
      <c r="D1273" s="2">
        <f t="shared" si="19"/>
        <v>0.45</v>
      </c>
      <c r="E1273" s="2" t="s">
        <v>6</v>
      </c>
      <c r="F1273" s="3">
        <f>+VLOOKUP(E1273,Table1[#All],4,FALSE)</f>
        <v>0.16</v>
      </c>
      <c r="G1273" s="3">
        <f>+VLOOKUP(E1273,Tableau2[#All],4,FALSE)</f>
        <v>6.7400000000000002E-2</v>
      </c>
      <c r="H1273" s="4">
        <f>VLOOKUP(E1273,Table1[[#All],[Type TRANSPORT]:[% répartition segment 1]],2,FALSE)</f>
        <v>0.3</v>
      </c>
      <c r="I1273" s="4">
        <f>VLOOKUP(E1273,Tableau2[[#All],[Type TRANSPORT]:[% répartition segment 2]],2,FALSE)</f>
        <v>0.7</v>
      </c>
      <c r="J1273" s="20">
        <f>Indicateur[[#This Row],[% rep S1]]*Indicateur[[#This Row],[Taux segement 1]]*Indicateur[[#This Row],[Poids T]]*Indicateur[[#This Row],[Distance en KM]]</f>
        <v>9.8510472</v>
      </c>
      <c r="K1273" s="20">
        <f>+Indicateur[[#This Row],[% rep S2]]*Indicateur[[#This Row],[Taux Segement 2]]*Indicateur[[#This Row],[Poids T]]*Indicateur[[#This Row],[Distance en KM]]</f>
        <v>9.6827584770000001</v>
      </c>
      <c r="L1273" s="20">
        <f>+Indicateur[[#This Row],[Bilan CO2 S2]]+Indicateur[[#This Row],[Bilan CO2 S1]]</f>
        <v>19.533805677</v>
      </c>
      <c r="M1273" s="21">
        <v>280</v>
      </c>
      <c r="N1273" s="5" t="s">
        <v>20</v>
      </c>
      <c r="O1273" s="2" t="s">
        <v>21</v>
      </c>
      <c r="P1273" s="2" t="s">
        <v>22</v>
      </c>
      <c r="Q1273" s="2" t="s">
        <v>10</v>
      </c>
      <c r="R1273" s="2" t="s">
        <v>11</v>
      </c>
      <c r="S1273" s="2">
        <v>12</v>
      </c>
      <c r="T1273" s="2" t="s">
        <v>12</v>
      </c>
      <c r="U1273" s="6">
        <v>456.06700000000001</v>
      </c>
      <c r="V1273" s="30">
        <f>(VLOOKUP(E1273,Table1[#All],4,FALSE)*VLOOKUP(E1273,Table1[[#All],[Type TRANSPORT]:[% répartition segment 1]],2,FALSE)+VLOOKUP(E1273,Tableau2[#All],4,FALSE)*VLOOKUP(E1273,Tableau2[[#All],[Type TRANSPORT]:[% répartition segment 2]],2,FALSE))*U1273*C1273/1000</f>
        <v>19.533805677</v>
      </c>
    </row>
    <row r="1274" spans="1:22" x14ac:dyDescent="0.3">
      <c r="A1274" s="2">
        <v>1529991</v>
      </c>
      <c r="B1274" s="12">
        <f>+VLOOKUP(Indicateur[[#This Row],[Numero OT]],[1]Raw_data!$D:$E,2,FALSE)</f>
        <v>44753</v>
      </c>
      <c r="C1274" s="2">
        <v>450</v>
      </c>
      <c r="D1274" s="2">
        <f t="shared" si="19"/>
        <v>0.45</v>
      </c>
      <c r="E1274" s="2" t="s">
        <v>6</v>
      </c>
      <c r="F1274" s="3">
        <f>+VLOOKUP(E1274,Table1[#All],4,FALSE)</f>
        <v>0.16</v>
      </c>
      <c r="G1274" s="3">
        <f>+VLOOKUP(E1274,Tableau2[#All],4,FALSE)</f>
        <v>6.7400000000000002E-2</v>
      </c>
      <c r="H1274" s="4">
        <f>VLOOKUP(E1274,Table1[[#All],[Type TRANSPORT]:[% répartition segment 1]],2,FALSE)</f>
        <v>0.3</v>
      </c>
      <c r="I1274" s="4">
        <f>VLOOKUP(E1274,Tableau2[[#All],[Type TRANSPORT]:[% répartition segment 2]],2,FALSE)</f>
        <v>0.7</v>
      </c>
      <c r="J1274" s="20">
        <f>Indicateur[[#This Row],[% rep S1]]*Indicateur[[#This Row],[Taux segement 1]]*Indicateur[[#This Row],[Poids T]]*Indicateur[[#This Row],[Distance en KM]]</f>
        <v>8.2206576000000009</v>
      </c>
      <c r="K1274" s="20">
        <f>+Indicateur[[#This Row],[% rep S2]]*Indicateur[[#This Row],[Taux Segement 2]]*Indicateur[[#This Row],[Poids T]]*Indicateur[[#This Row],[Distance en KM]]</f>
        <v>8.080221366</v>
      </c>
      <c r="L1274" s="20">
        <f>+Indicateur[[#This Row],[Bilan CO2 S2]]+Indicateur[[#This Row],[Bilan CO2 S1]]</f>
        <v>16.300878965999999</v>
      </c>
      <c r="M1274" s="21">
        <v>500</v>
      </c>
      <c r="N1274" s="5" t="s">
        <v>60</v>
      </c>
      <c r="O1274" s="2" t="s">
        <v>61</v>
      </c>
      <c r="P1274" s="2" t="s">
        <v>62</v>
      </c>
      <c r="Q1274" s="2" t="s">
        <v>10</v>
      </c>
      <c r="R1274" s="2" t="s">
        <v>11</v>
      </c>
      <c r="S1274" s="2">
        <v>12</v>
      </c>
      <c r="T1274" s="2" t="s">
        <v>12</v>
      </c>
      <c r="U1274" s="6">
        <v>380.58600000000001</v>
      </c>
      <c r="V1274" s="30">
        <f>(VLOOKUP(E1274,Table1[#All],4,FALSE)*VLOOKUP(E1274,Table1[[#All],[Type TRANSPORT]:[% répartition segment 1]],2,FALSE)+VLOOKUP(E1274,Tableau2[#All],4,FALSE)*VLOOKUP(E1274,Tableau2[[#All],[Type TRANSPORT]:[% répartition segment 2]],2,FALSE))*U1274*C1274/1000</f>
        <v>16.300878965999999</v>
      </c>
    </row>
    <row r="1275" spans="1:22" x14ac:dyDescent="0.3">
      <c r="A1275" s="2">
        <v>1529951</v>
      </c>
      <c r="B1275" s="12">
        <f>+VLOOKUP(Indicateur[[#This Row],[Numero OT]],[1]Raw_data!$D:$E,2,FALSE)</f>
        <v>44753</v>
      </c>
      <c r="C1275" s="2">
        <v>300</v>
      </c>
      <c r="D1275" s="2">
        <f t="shared" si="19"/>
        <v>0.3</v>
      </c>
      <c r="E1275" s="2" t="s">
        <v>6</v>
      </c>
      <c r="F1275" s="3">
        <f>+VLOOKUP(E1275,Table1[#All],4,FALSE)</f>
        <v>0.16</v>
      </c>
      <c r="G1275" s="3">
        <f>+VLOOKUP(E1275,Tableau2[#All],4,FALSE)</f>
        <v>6.7400000000000002E-2</v>
      </c>
      <c r="H1275" s="4">
        <f>VLOOKUP(E1275,Table1[[#All],[Type TRANSPORT]:[% répartition segment 1]],2,FALSE)</f>
        <v>0.3</v>
      </c>
      <c r="I1275" s="4">
        <f>VLOOKUP(E1275,Tableau2[[#All],[Type TRANSPORT]:[% répartition segment 2]],2,FALSE)</f>
        <v>0.7</v>
      </c>
      <c r="J1275" s="20">
        <f>Indicateur[[#This Row],[% rep S1]]*Indicateur[[#This Row],[Taux segement 1]]*Indicateur[[#This Row],[Poids T]]*Indicateur[[#This Row],[Distance en KM]]</f>
        <v>5.4168047999999995</v>
      </c>
      <c r="K1275" s="20">
        <f>+Indicateur[[#This Row],[% rep S2]]*Indicateur[[#This Row],[Taux Segement 2]]*Indicateur[[#This Row],[Poids T]]*Indicateur[[#This Row],[Distance en KM]]</f>
        <v>5.3242677179999998</v>
      </c>
      <c r="L1275" s="20">
        <f>+Indicateur[[#This Row],[Bilan CO2 S2]]+Indicateur[[#This Row],[Bilan CO2 S1]]</f>
        <v>10.741072517999999</v>
      </c>
      <c r="M1275" s="21">
        <v>210</v>
      </c>
      <c r="N1275" s="5" t="s">
        <v>75</v>
      </c>
      <c r="O1275" s="2" t="s">
        <v>76</v>
      </c>
      <c r="P1275" s="2" t="s">
        <v>77</v>
      </c>
      <c r="Q1275" s="2" t="s">
        <v>10</v>
      </c>
      <c r="R1275" s="2" t="s">
        <v>11</v>
      </c>
      <c r="S1275" s="2">
        <v>12</v>
      </c>
      <c r="T1275" s="2" t="s">
        <v>12</v>
      </c>
      <c r="U1275" s="6">
        <v>376.16699999999997</v>
      </c>
      <c r="V1275" s="30">
        <f>(VLOOKUP(E1275,Table1[#All],4,FALSE)*VLOOKUP(E1275,Table1[[#All],[Type TRANSPORT]:[% répartition segment 1]],2,FALSE)+VLOOKUP(E1275,Tableau2[#All],4,FALSE)*VLOOKUP(E1275,Tableau2[[#All],[Type TRANSPORT]:[% répartition segment 2]],2,FALSE))*U1275*C1275/1000</f>
        <v>10.741072518000001</v>
      </c>
    </row>
    <row r="1276" spans="1:22" x14ac:dyDescent="0.3">
      <c r="A1276" s="2">
        <v>1529943</v>
      </c>
      <c r="B1276" s="12">
        <f>+VLOOKUP(Indicateur[[#This Row],[Numero OT]],[1]Raw_data!$D:$E,2,FALSE)</f>
        <v>44753</v>
      </c>
      <c r="C1276" s="2">
        <v>150</v>
      </c>
      <c r="D1276" s="2">
        <f t="shared" si="19"/>
        <v>0.15</v>
      </c>
      <c r="E1276" s="2" t="s">
        <v>19</v>
      </c>
      <c r="F1276" s="3">
        <f>+VLOOKUP(E1276,Table1[#All],4,FALSE)</f>
        <v>0.16</v>
      </c>
      <c r="G1276" s="3">
        <f>+VLOOKUP(E1276,Tableau2[#All],4,FALSE)</f>
        <v>6.7400000000000002E-2</v>
      </c>
      <c r="H1276" s="4">
        <f>VLOOKUP(E1276,Table1[[#All],[Type TRANSPORT]:[% répartition segment 1]],2,FALSE)</f>
        <v>0.3</v>
      </c>
      <c r="I1276" s="4">
        <f>VLOOKUP(E1276,Tableau2[[#All],[Type TRANSPORT]:[% répartition segment 2]],2,FALSE)</f>
        <v>0.7</v>
      </c>
      <c r="J1276" s="20">
        <f>Indicateur[[#This Row],[% rep S1]]*Indicateur[[#This Row],[Taux segement 1]]*Indicateur[[#This Row],[Poids T]]*Indicateur[[#This Row],[Distance en KM]]</f>
        <v>1.9215215999999999</v>
      </c>
      <c r="K1276" s="20">
        <f>+Indicateur[[#This Row],[% rep S2]]*Indicateur[[#This Row],[Taux Segement 2]]*Indicateur[[#This Row],[Poids T]]*Indicateur[[#This Row],[Distance en KM]]</f>
        <v>1.888695606</v>
      </c>
      <c r="L1276" s="20">
        <f>+Indicateur[[#This Row],[Bilan CO2 S2]]+Indicateur[[#This Row],[Bilan CO2 S1]]</f>
        <v>3.8102172059999999</v>
      </c>
      <c r="M1276" s="21">
        <v>158</v>
      </c>
      <c r="N1276" s="5" t="s">
        <v>110</v>
      </c>
      <c r="O1276" s="2" t="s">
        <v>111</v>
      </c>
      <c r="P1276" s="2" t="s">
        <v>112</v>
      </c>
      <c r="Q1276" s="2" t="s">
        <v>10</v>
      </c>
      <c r="R1276" s="2" t="s">
        <v>11</v>
      </c>
      <c r="S1276" s="2">
        <v>12</v>
      </c>
      <c r="T1276" s="2" t="s">
        <v>12</v>
      </c>
      <c r="U1276" s="6">
        <v>266.87799999999999</v>
      </c>
      <c r="V1276" s="30">
        <f>(VLOOKUP(E1276,Table1[#All],4,FALSE)*VLOOKUP(E1276,Table1[[#All],[Type TRANSPORT]:[% répartition segment 1]],2,FALSE)+VLOOKUP(E1276,Tableau2[#All],4,FALSE)*VLOOKUP(E1276,Tableau2[[#All],[Type TRANSPORT]:[% répartition segment 2]],2,FALSE))*U1276*C1276/1000</f>
        <v>3.8102172059999999</v>
      </c>
    </row>
    <row r="1277" spans="1:22" x14ac:dyDescent="0.3">
      <c r="A1277" s="2">
        <v>1529990</v>
      </c>
      <c r="B1277" s="12">
        <f>+VLOOKUP(Indicateur[[#This Row],[Numero OT]],[1]Raw_data!$D:$E,2,FALSE)</f>
        <v>44753</v>
      </c>
      <c r="C1277" s="2">
        <v>1000</v>
      </c>
      <c r="D1277" s="2">
        <f t="shared" si="19"/>
        <v>1</v>
      </c>
      <c r="E1277" s="2" t="s">
        <v>19</v>
      </c>
      <c r="F1277" s="3">
        <f>+VLOOKUP(E1277,Table1[#All],4,FALSE)</f>
        <v>0.16</v>
      </c>
      <c r="G1277" s="3">
        <f>+VLOOKUP(E1277,Tableau2[#All],4,FALSE)</f>
        <v>6.7400000000000002E-2</v>
      </c>
      <c r="H1277" s="4">
        <f>VLOOKUP(E1277,Table1[[#All],[Type TRANSPORT]:[% répartition segment 1]],2,FALSE)</f>
        <v>0.3</v>
      </c>
      <c r="I1277" s="4">
        <f>VLOOKUP(E1277,Tableau2[[#All],[Type TRANSPORT]:[% répartition segment 2]],2,FALSE)</f>
        <v>0.7</v>
      </c>
      <c r="J1277" s="20">
        <f>Indicateur[[#This Row],[% rep S1]]*Indicateur[[#This Row],[Taux segement 1]]*Indicateur[[#This Row],[Poids T]]*Indicateur[[#This Row],[Distance en KM]]</f>
        <v>24.790752000000001</v>
      </c>
      <c r="K1277" s="20">
        <f>+Indicateur[[#This Row],[% rep S2]]*Indicateur[[#This Row],[Taux Segement 2]]*Indicateur[[#This Row],[Poids T]]*Indicateur[[#This Row],[Distance en KM]]</f>
        <v>24.367243320000004</v>
      </c>
      <c r="L1277" s="20">
        <f>+Indicateur[[#This Row],[Bilan CO2 S2]]+Indicateur[[#This Row],[Bilan CO2 S1]]</f>
        <v>49.157995320000005</v>
      </c>
      <c r="M1277" s="21">
        <v>450</v>
      </c>
      <c r="N1277" s="5" t="s">
        <v>175</v>
      </c>
      <c r="O1277" s="2" t="s">
        <v>154</v>
      </c>
      <c r="P1277" s="2" t="s">
        <v>174</v>
      </c>
      <c r="Q1277" s="2" t="s">
        <v>10</v>
      </c>
      <c r="R1277" s="2" t="s">
        <v>11</v>
      </c>
      <c r="S1277" s="2">
        <v>12</v>
      </c>
      <c r="T1277" s="2" t="s">
        <v>12</v>
      </c>
      <c r="U1277" s="6">
        <v>516.47400000000005</v>
      </c>
      <c r="V1277" s="30">
        <f>(VLOOKUP(E1277,Table1[#All],4,FALSE)*VLOOKUP(E1277,Table1[[#All],[Type TRANSPORT]:[% répartition segment 1]],2,FALSE)+VLOOKUP(E1277,Tableau2[#All],4,FALSE)*VLOOKUP(E1277,Tableau2[[#All],[Type TRANSPORT]:[% répartition segment 2]],2,FALSE))*U1277*C1277/1000</f>
        <v>49.157995320000005</v>
      </c>
    </row>
    <row r="1278" spans="1:22" x14ac:dyDescent="0.3">
      <c r="A1278" s="2">
        <v>1530349</v>
      </c>
      <c r="B1278" s="12">
        <f>+VLOOKUP(Indicateur[[#This Row],[Numero OT]],[1]Raw_data!$D:$E,2,FALSE)</f>
        <v>44754</v>
      </c>
      <c r="C1278" s="2">
        <v>150</v>
      </c>
      <c r="D1278" s="2">
        <f t="shared" si="19"/>
        <v>0.15</v>
      </c>
      <c r="E1278" s="2" t="s">
        <v>19</v>
      </c>
      <c r="F1278" s="3">
        <f>+VLOOKUP(E1278,Table1[#All],4,FALSE)</f>
        <v>0.16</v>
      </c>
      <c r="G1278" s="3">
        <f>+VLOOKUP(E1278,Tableau2[#All],4,FALSE)</f>
        <v>6.7400000000000002E-2</v>
      </c>
      <c r="H1278" s="4">
        <f>VLOOKUP(E1278,Table1[[#All],[Type TRANSPORT]:[% répartition segment 1]],2,FALSE)</f>
        <v>0.3</v>
      </c>
      <c r="I1278" s="4">
        <f>VLOOKUP(E1278,Tableau2[[#All],[Type TRANSPORT]:[% répartition segment 2]],2,FALSE)</f>
        <v>0.7</v>
      </c>
      <c r="J1278" s="20">
        <f>Indicateur[[#This Row],[% rep S1]]*Indicateur[[#This Row],[Taux segement 1]]*Indicateur[[#This Row],[Poids T]]*Indicateur[[#This Row],[Distance en KM]]</f>
        <v>2.9440008</v>
      </c>
      <c r="K1278" s="20">
        <f>+Indicateur[[#This Row],[% rep S2]]*Indicateur[[#This Row],[Taux Segement 2]]*Indicateur[[#This Row],[Poids T]]*Indicateur[[#This Row],[Distance en KM]]</f>
        <v>2.8937074530000002</v>
      </c>
      <c r="L1278" s="20">
        <f>+Indicateur[[#This Row],[Bilan CO2 S2]]+Indicateur[[#This Row],[Bilan CO2 S1]]</f>
        <v>5.8377082530000006</v>
      </c>
      <c r="M1278" s="21">
        <v>130</v>
      </c>
      <c r="N1278" s="5" t="s">
        <v>69</v>
      </c>
      <c r="O1278" s="2" t="s">
        <v>70</v>
      </c>
      <c r="P1278" s="2" t="s">
        <v>71</v>
      </c>
      <c r="Q1278" s="2" t="s">
        <v>10</v>
      </c>
      <c r="R1278" s="2" t="s">
        <v>11</v>
      </c>
      <c r="S1278" s="2">
        <v>12</v>
      </c>
      <c r="T1278" s="2" t="s">
        <v>12</v>
      </c>
      <c r="U1278" s="6">
        <v>408.88900000000001</v>
      </c>
      <c r="V1278" s="30">
        <f>(VLOOKUP(E1278,Table1[#All],4,FALSE)*VLOOKUP(E1278,Table1[[#All],[Type TRANSPORT]:[% répartition segment 1]],2,FALSE)+VLOOKUP(E1278,Tableau2[#All],4,FALSE)*VLOOKUP(E1278,Tableau2[[#All],[Type TRANSPORT]:[% répartition segment 2]],2,FALSE))*U1278*C1278/1000</f>
        <v>5.8377082530000006</v>
      </c>
    </row>
    <row r="1279" spans="1:22" x14ac:dyDescent="0.3">
      <c r="A1279" s="2">
        <v>1530534</v>
      </c>
      <c r="B1279" s="12">
        <f>+VLOOKUP(Indicateur[[#This Row],[Numero OT]],[1]Raw_data!$D:$E,2,FALSE)</f>
        <v>44754</v>
      </c>
      <c r="C1279" s="2">
        <v>150</v>
      </c>
      <c r="D1279" s="2">
        <f t="shared" si="19"/>
        <v>0.15</v>
      </c>
      <c r="E1279" s="2" t="s">
        <v>19</v>
      </c>
      <c r="F1279" s="3">
        <f>+VLOOKUP(E1279,Table1[#All],4,FALSE)</f>
        <v>0.16</v>
      </c>
      <c r="G1279" s="3">
        <f>+VLOOKUP(E1279,Tableau2[#All],4,FALSE)</f>
        <v>6.7400000000000002E-2</v>
      </c>
      <c r="H1279" s="4">
        <f>VLOOKUP(E1279,Table1[[#All],[Type TRANSPORT]:[% répartition segment 1]],2,FALSE)</f>
        <v>0.3</v>
      </c>
      <c r="I1279" s="4">
        <f>VLOOKUP(E1279,Tableau2[[#All],[Type TRANSPORT]:[% répartition segment 2]],2,FALSE)</f>
        <v>0.7</v>
      </c>
      <c r="J1279" s="20">
        <f>Indicateur[[#This Row],[% rep S1]]*Indicateur[[#This Row],[Taux segement 1]]*Indicateur[[#This Row],[Poids T]]*Indicateur[[#This Row],[Distance en KM]]</f>
        <v>1.8302616</v>
      </c>
      <c r="K1279" s="20">
        <f>+Indicateur[[#This Row],[% rep S2]]*Indicateur[[#This Row],[Taux Segement 2]]*Indicateur[[#This Row],[Poids T]]*Indicateur[[#This Row],[Distance en KM]]</f>
        <v>1.798994631</v>
      </c>
      <c r="L1279" s="20">
        <f>+Indicateur[[#This Row],[Bilan CO2 S2]]+Indicateur[[#This Row],[Bilan CO2 S1]]</f>
        <v>3.6292562310000003</v>
      </c>
      <c r="M1279" s="21">
        <v>158</v>
      </c>
      <c r="N1279" s="5" t="s">
        <v>122</v>
      </c>
      <c r="O1279" s="2" t="s">
        <v>123</v>
      </c>
      <c r="P1279" s="2" t="s">
        <v>124</v>
      </c>
      <c r="Q1279" s="2" t="s">
        <v>10</v>
      </c>
      <c r="R1279" s="2" t="s">
        <v>11</v>
      </c>
      <c r="S1279" s="2">
        <v>12</v>
      </c>
      <c r="T1279" s="2" t="s">
        <v>12</v>
      </c>
      <c r="U1279" s="6">
        <v>254.203</v>
      </c>
      <c r="V1279" s="30">
        <f>(VLOOKUP(E1279,Table1[#All],4,FALSE)*VLOOKUP(E1279,Table1[[#All],[Type TRANSPORT]:[% répartition segment 1]],2,FALSE)+VLOOKUP(E1279,Tableau2[#All],4,FALSE)*VLOOKUP(E1279,Tableau2[[#All],[Type TRANSPORT]:[% répartition segment 2]],2,FALSE))*U1279*C1279/1000</f>
        <v>3.6292562310000003</v>
      </c>
    </row>
    <row r="1280" spans="1:22" x14ac:dyDescent="0.3">
      <c r="A1280" s="2">
        <v>1530688</v>
      </c>
      <c r="B1280" s="12">
        <f>+VLOOKUP(Indicateur[[#This Row],[Numero OT]],[1]Raw_data!$D:$E,2,FALSE)</f>
        <v>44754</v>
      </c>
      <c r="C1280" s="2">
        <v>188</v>
      </c>
      <c r="D1280" s="2">
        <f t="shared" si="19"/>
        <v>0.188</v>
      </c>
      <c r="E1280" s="2" t="s">
        <v>19</v>
      </c>
      <c r="F1280" s="3">
        <f>+VLOOKUP(E1280,Table1[#All],4,FALSE)</f>
        <v>0.16</v>
      </c>
      <c r="G1280" s="3">
        <f>+VLOOKUP(E1280,Tableau2[#All],4,FALSE)</f>
        <v>6.7400000000000002E-2</v>
      </c>
      <c r="H1280" s="4">
        <f>VLOOKUP(E1280,Table1[[#All],[Type TRANSPORT]:[% répartition segment 1]],2,FALSE)</f>
        <v>0.3</v>
      </c>
      <c r="I1280" s="4">
        <f>VLOOKUP(E1280,Tableau2[[#All],[Type TRANSPORT]:[% répartition segment 2]],2,FALSE)</f>
        <v>0.7</v>
      </c>
      <c r="J1280" s="20">
        <f>Indicateur[[#This Row],[% rep S1]]*Indicateur[[#This Row],[Taux segement 1]]*Indicateur[[#This Row],[Poids T]]*Indicateur[[#This Row],[Distance en KM]]</f>
        <v>2.2612248960000003</v>
      </c>
      <c r="K1280" s="20">
        <f>+Indicateur[[#This Row],[% rep S2]]*Indicateur[[#This Row],[Taux Segement 2]]*Indicateur[[#This Row],[Poids T]]*Indicateur[[#This Row],[Distance en KM]]</f>
        <v>2.22259563736</v>
      </c>
      <c r="L1280" s="20">
        <f>+Indicateur[[#This Row],[Bilan CO2 S2]]+Indicateur[[#This Row],[Bilan CO2 S1]]</f>
        <v>4.4838205333600003</v>
      </c>
      <c r="M1280" s="21">
        <v>100</v>
      </c>
      <c r="N1280" s="5" t="s">
        <v>214</v>
      </c>
      <c r="O1280" s="2" t="s">
        <v>11</v>
      </c>
      <c r="P1280" s="2" t="s">
        <v>215</v>
      </c>
      <c r="Q1280" s="2" t="s">
        <v>234</v>
      </c>
      <c r="R1280" s="2" t="s">
        <v>114</v>
      </c>
      <c r="S1280" s="2">
        <v>14</v>
      </c>
      <c r="T1280" s="2" t="s">
        <v>235</v>
      </c>
      <c r="U1280" s="6">
        <v>250.57900000000001</v>
      </c>
      <c r="V1280" s="30">
        <f>(VLOOKUP(E1280,Table1[#All],4,FALSE)*VLOOKUP(E1280,Table1[[#All],[Type TRANSPORT]:[% répartition segment 1]],2,FALSE)+VLOOKUP(E1280,Tableau2[#All],4,FALSE)*VLOOKUP(E1280,Tableau2[[#All],[Type TRANSPORT]:[% répartition segment 2]],2,FALSE))*U1280*C1280/1000</f>
        <v>4.4838205333600003</v>
      </c>
    </row>
    <row r="1281" spans="1:22" x14ac:dyDescent="0.3">
      <c r="A1281" s="2">
        <v>1530687</v>
      </c>
      <c r="B1281" s="12">
        <f>+VLOOKUP(Indicateur[[#This Row],[Numero OT]],[1]Raw_data!$D:$E,2,FALSE)</f>
        <v>44754</v>
      </c>
      <c r="C1281" s="2">
        <v>150</v>
      </c>
      <c r="D1281" s="2">
        <f t="shared" si="19"/>
        <v>0.15</v>
      </c>
      <c r="E1281" s="2" t="s">
        <v>13</v>
      </c>
      <c r="F1281" s="3">
        <f>+VLOOKUP(E1281,Table1[#All],4,FALSE)</f>
        <v>0.24099999999999999</v>
      </c>
      <c r="G1281" s="3">
        <v>0.24099999999999999</v>
      </c>
      <c r="H1281" s="4">
        <f>VLOOKUP(E1281,Table1[[#All],[Type TRANSPORT]:[% répartition segment 1]],2,FALSE)</f>
        <v>1</v>
      </c>
      <c r="I1281" s="4">
        <f>VLOOKUP(E1281,Tableau2[[#All],[Type TRANSPORT]:[% répartition segment 2]],2,FALSE)</f>
        <v>0</v>
      </c>
      <c r="J1281" s="20">
        <f>Indicateur[[#This Row],[% rep S1]]*Indicateur[[#This Row],[Taux segement 1]]*Indicateur[[#This Row],[Poids T]]*Indicateur[[#This Row],[Distance en KM]]</f>
        <v>1.2322088999999998</v>
      </c>
      <c r="K1281" s="20">
        <f>+Indicateur[[#This Row],[% rep S2]]*Indicateur[[#This Row],[Taux Segement 2]]*Indicateur[[#This Row],[Poids T]]*Indicateur[[#This Row],[Distance en KM]]</f>
        <v>0</v>
      </c>
      <c r="L1281" s="20">
        <f>+Indicateur[[#This Row],[Bilan CO2 S2]]+Indicateur[[#This Row],[Bilan CO2 S1]]</f>
        <v>1.2322088999999998</v>
      </c>
      <c r="M1281" s="21">
        <v>80</v>
      </c>
      <c r="N1281" s="5" t="s">
        <v>214</v>
      </c>
      <c r="O1281" s="2" t="s">
        <v>11</v>
      </c>
      <c r="P1281" s="2" t="s">
        <v>215</v>
      </c>
      <c r="Q1281" s="2" t="s">
        <v>135</v>
      </c>
      <c r="R1281" s="2" t="s">
        <v>136</v>
      </c>
      <c r="S1281" s="2">
        <v>20</v>
      </c>
      <c r="T1281" s="2" t="s">
        <v>137</v>
      </c>
      <c r="U1281" s="6">
        <v>34.085999999999999</v>
      </c>
      <c r="V1281" s="30">
        <f>(VLOOKUP(E1281,Table1[#All],4,FALSE)*VLOOKUP(E1281,Table1[[#All],[Type TRANSPORT]:[% répartition segment 1]],2,FALSE)+VLOOKUP(E1281,Tableau2[#All],4,FALSE)*VLOOKUP(E1281,Tableau2[[#All],[Type TRANSPORT]:[% répartition segment 2]],2,FALSE))*U1281*C1281/1000</f>
        <v>1.2322088999999998</v>
      </c>
    </row>
    <row r="1282" spans="1:22" x14ac:dyDescent="0.3">
      <c r="A1282" s="2">
        <v>1531243</v>
      </c>
      <c r="B1282" s="12">
        <f>+VLOOKUP(Indicateur[[#This Row],[Numero OT]],[1]Raw_data!$D:$E,2,FALSE)</f>
        <v>44755</v>
      </c>
      <c r="C1282" s="2">
        <v>150</v>
      </c>
      <c r="D1282" s="2">
        <f t="shared" ref="D1282:D1345" si="20">+C1282/1000</f>
        <v>0.15</v>
      </c>
      <c r="E1282" s="2" t="s">
        <v>19</v>
      </c>
      <c r="F1282" s="3">
        <f>+VLOOKUP(E1282,Table1[#All],4,FALSE)</f>
        <v>0.16</v>
      </c>
      <c r="G1282" s="3">
        <f>+VLOOKUP(E1282,Tableau2[#All],4,FALSE)</f>
        <v>6.7400000000000002E-2</v>
      </c>
      <c r="H1282" s="4">
        <f>VLOOKUP(E1282,Table1[[#All],[Type TRANSPORT]:[% répartition segment 1]],2,FALSE)</f>
        <v>0.3</v>
      </c>
      <c r="I1282" s="4">
        <f>VLOOKUP(E1282,Tableau2[[#All],[Type TRANSPORT]:[% répartition segment 2]],2,FALSE)</f>
        <v>0.7</v>
      </c>
      <c r="J1282" s="20">
        <f>Indicateur[[#This Row],[% rep S1]]*Indicateur[[#This Row],[Taux segement 1]]*Indicateur[[#This Row],[Poids T]]*Indicateur[[#This Row],[Distance en KM]]</f>
        <v>2.0026439999999996</v>
      </c>
      <c r="K1282" s="20">
        <f>+Indicateur[[#This Row],[% rep S2]]*Indicateur[[#This Row],[Taux Segement 2]]*Indicateur[[#This Row],[Poids T]]*Indicateur[[#This Row],[Distance en KM]]</f>
        <v>1.9684321649999998</v>
      </c>
      <c r="L1282" s="20">
        <f>+Indicateur[[#This Row],[Bilan CO2 S2]]+Indicateur[[#This Row],[Bilan CO2 S1]]</f>
        <v>3.9710761649999995</v>
      </c>
      <c r="M1282" s="21">
        <v>158</v>
      </c>
      <c r="N1282" s="5" t="s">
        <v>23</v>
      </c>
      <c r="O1282" s="2" t="s">
        <v>24</v>
      </c>
      <c r="P1282" s="2" t="s">
        <v>25</v>
      </c>
      <c r="Q1282" s="2" t="s">
        <v>10</v>
      </c>
      <c r="R1282" s="2" t="s">
        <v>11</v>
      </c>
      <c r="S1282" s="2">
        <v>12</v>
      </c>
      <c r="T1282" s="2" t="s">
        <v>12</v>
      </c>
      <c r="U1282" s="6">
        <v>278.14499999999998</v>
      </c>
      <c r="V1282" s="30">
        <f>(VLOOKUP(E1282,Table1[#All],4,FALSE)*VLOOKUP(E1282,Table1[[#All],[Type TRANSPORT]:[% répartition segment 1]],2,FALSE)+VLOOKUP(E1282,Tableau2[#All],4,FALSE)*VLOOKUP(E1282,Tableau2[[#All],[Type TRANSPORT]:[% répartition segment 2]],2,FALSE))*U1282*C1282/1000</f>
        <v>3.9710761649999995</v>
      </c>
    </row>
    <row r="1283" spans="1:22" x14ac:dyDescent="0.3">
      <c r="A1283" s="2">
        <v>1531466</v>
      </c>
      <c r="B1283" s="12">
        <f>+VLOOKUP(Indicateur[[#This Row],[Numero OT]],[1]Raw_data!$D:$E,2,FALSE)</f>
        <v>44755</v>
      </c>
      <c r="C1283" s="2">
        <v>149</v>
      </c>
      <c r="D1283" s="2">
        <f t="shared" si="20"/>
        <v>0.14899999999999999</v>
      </c>
      <c r="E1283" s="2" t="s">
        <v>19</v>
      </c>
      <c r="F1283" s="3">
        <f>+VLOOKUP(E1283,Table1[#All],4,FALSE)</f>
        <v>0.16</v>
      </c>
      <c r="G1283" s="3">
        <f>+VLOOKUP(E1283,Tableau2[#All],4,FALSE)</f>
        <v>6.7400000000000002E-2</v>
      </c>
      <c r="H1283" s="4">
        <f>VLOOKUP(E1283,Table1[[#All],[Type TRANSPORT]:[% répartition segment 1]],2,FALSE)</f>
        <v>0.3</v>
      </c>
      <c r="I1283" s="4">
        <f>VLOOKUP(E1283,Tableau2[[#All],[Type TRANSPORT]:[% répartition segment 2]],2,FALSE)</f>
        <v>0.7</v>
      </c>
      <c r="J1283" s="20">
        <f>Indicateur[[#This Row],[% rep S1]]*Indicateur[[#This Row],[Taux segement 1]]*Indicateur[[#This Row],[Poids T]]*Indicateur[[#This Row],[Distance en KM]]</f>
        <v>0.28289020799999998</v>
      </c>
      <c r="K1283" s="20">
        <f>+Indicateur[[#This Row],[% rep S2]]*Indicateur[[#This Row],[Taux Segement 2]]*Indicateur[[#This Row],[Poids T]]*Indicateur[[#This Row],[Distance en KM]]</f>
        <v>0.27805750028000004</v>
      </c>
      <c r="L1283" s="20">
        <f>+Indicateur[[#This Row],[Bilan CO2 S2]]+Indicateur[[#This Row],[Bilan CO2 S1]]</f>
        <v>0.56094770828000007</v>
      </c>
      <c r="M1283" s="21">
        <v>80</v>
      </c>
      <c r="N1283" s="5" t="s">
        <v>214</v>
      </c>
      <c r="O1283" s="2" t="s">
        <v>11</v>
      </c>
      <c r="P1283" s="2" t="s">
        <v>215</v>
      </c>
      <c r="Q1283" s="2" t="s">
        <v>394</v>
      </c>
      <c r="R1283" s="2" t="s">
        <v>395</v>
      </c>
      <c r="S1283" s="2">
        <v>13</v>
      </c>
      <c r="T1283" s="2" t="s">
        <v>396</v>
      </c>
      <c r="U1283" s="6">
        <v>39.554000000000002</v>
      </c>
      <c r="V1283" s="30">
        <f>(VLOOKUP(E1283,Table1[#All],4,FALSE)*VLOOKUP(E1283,Table1[[#All],[Type TRANSPORT]:[% répartition segment 1]],2,FALSE)+VLOOKUP(E1283,Tableau2[#All],4,FALSE)*VLOOKUP(E1283,Tableau2[[#All],[Type TRANSPORT]:[% répartition segment 2]],2,FALSE))*U1283*C1283/1000</f>
        <v>0.56094770828000007</v>
      </c>
    </row>
    <row r="1284" spans="1:22" x14ac:dyDescent="0.3">
      <c r="A1284" s="2">
        <v>1531460</v>
      </c>
      <c r="B1284" s="12">
        <f>+VLOOKUP(Indicateur[[#This Row],[Numero OT]],[1]Raw_data!$D:$E,2,FALSE)</f>
        <v>44755</v>
      </c>
      <c r="C1284" s="2">
        <v>151</v>
      </c>
      <c r="D1284" s="2">
        <f t="shared" si="20"/>
        <v>0.151</v>
      </c>
      <c r="E1284" s="2" t="s">
        <v>19</v>
      </c>
      <c r="F1284" s="3">
        <f>+VLOOKUP(E1284,Table1[#All],4,FALSE)</f>
        <v>0.16</v>
      </c>
      <c r="G1284" s="3">
        <f>+VLOOKUP(E1284,Tableau2[#All],4,FALSE)</f>
        <v>6.7400000000000002E-2</v>
      </c>
      <c r="H1284" s="4">
        <f>VLOOKUP(E1284,Table1[[#All],[Type TRANSPORT]:[% répartition segment 1]],2,FALSE)</f>
        <v>0.3</v>
      </c>
      <c r="I1284" s="4">
        <f>VLOOKUP(E1284,Tableau2[[#All],[Type TRANSPORT]:[% répartition segment 2]],2,FALSE)</f>
        <v>0.7</v>
      </c>
      <c r="J1284" s="20">
        <f>Indicateur[[#This Row],[% rep S1]]*Indicateur[[#This Row],[Taux segement 1]]*Indicateur[[#This Row],[Poids T]]*Indicateur[[#This Row],[Distance en KM]]</f>
        <v>1.8161965920000001</v>
      </c>
      <c r="K1284" s="20">
        <f>+Indicateur[[#This Row],[% rep S2]]*Indicateur[[#This Row],[Taux Segement 2]]*Indicateur[[#This Row],[Poids T]]*Indicateur[[#This Row],[Distance en KM]]</f>
        <v>1.7851699002200001</v>
      </c>
      <c r="L1284" s="20">
        <f>+Indicateur[[#This Row],[Bilan CO2 S2]]+Indicateur[[#This Row],[Bilan CO2 S1]]</f>
        <v>3.6013664922200004</v>
      </c>
      <c r="M1284" s="21">
        <v>100</v>
      </c>
      <c r="N1284" s="5" t="s">
        <v>214</v>
      </c>
      <c r="O1284" s="2" t="s">
        <v>11</v>
      </c>
      <c r="P1284" s="2" t="s">
        <v>215</v>
      </c>
      <c r="Q1284" s="2" t="s">
        <v>234</v>
      </c>
      <c r="R1284" s="2" t="s">
        <v>114</v>
      </c>
      <c r="S1284" s="2">
        <v>14</v>
      </c>
      <c r="T1284" s="2" t="s">
        <v>235</v>
      </c>
      <c r="U1284" s="6">
        <v>250.57900000000001</v>
      </c>
      <c r="V1284" s="30">
        <f>(VLOOKUP(E1284,Table1[#All],4,FALSE)*VLOOKUP(E1284,Table1[[#All],[Type TRANSPORT]:[% répartition segment 1]],2,FALSE)+VLOOKUP(E1284,Tableau2[#All],4,FALSE)*VLOOKUP(E1284,Tableau2[[#All],[Type TRANSPORT]:[% répartition segment 2]],2,FALSE))*U1284*C1284/1000</f>
        <v>3.6013664922199999</v>
      </c>
    </row>
    <row r="1285" spans="1:22" x14ac:dyDescent="0.3">
      <c r="A1285" s="2">
        <v>1532026</v>
      </c>
      <c r="B1285" s="12">
        <f>+VLOOKUP(Indicateur[[#This Row],[Numero OT]],[1]Raw_data!$D:$E,2,FALSE)</f>
        <v>44755</v>
      </c>
      <c r="C1285" s="2">
        <v>203</v>
      </c>
      <c r="D1285" s="2">
        <f t="shared" si="20"/>
        <v>0.20300000000000001</v>
      </c>
      <c r="E1285" s="2" t="s">
        <v>6</v>
      </c>
      <c r="F1285" s="3">
        <f>+VLOOKUP(E1285,Table1[#All],4,FALSE)</f>
        <v>0.16</v>
      </c>
      <c r="G1285" s="3">
        <f>+VLOOKUP(E1285,Tableau2[#All],4,FALSE)</f>
        <v>6.7400000000000002E-2</v>
      </c>
      <c r="H1285" s="4">
        <f>VLOOKUP(E1285,Table1[[#All],[Type TRANSPORT]:[% répartition segment 1]],2,FALSE)</f>
        <v>0.3</v>
      </c>
      <c r="I1285" s="4">
        <f>VLOOKUP(E1285,Tableau2[[#All],[Type TRANSPORT]:[% répartition segment 2]],2,FALSE)</f>
        <v>0.7</v>
      </c>
      <c r="J1285" s="20">
        <f>Indicateur[[#This Row],[% rep S1]]*Indicateur[[#This Row],[Taux segement 1]]*Indicateur[[#This Row],[Poids T]]*Indicateur[[#This Row],[Distance en KM]]</f>
        <v>2.7263614560000002</v>
      </c>
      <c r="K1285" s="20">
        <f>+Indicateur[[#This Row],[% rep S2]]*Indicateur[[#This Row],[Taux Segement 2]]*Indicateur[[#This Row],[Poids T]]*Indicateur[[#This Row],[Distance en KM]]</f>
        <v>2.6797861144600001</v>
      </c>
      <c r="L1285" s="20">
        <f>+Indicateur[[#This Row],[Bilan CO2 S2]]+Indicateur[[#This Row],[Bilan CO2 S1]]</f>
        <v>5.4061475704599999</v>
      </c>
      <c r="M1285" s="21">
        <v>205</v>
      </c>
      <c r="N1285" s="5" t="s">
        <v>214</v>
      </c>
      <c r="O1285" s="2" t="s">
        <v>11</v>
      </c>
      <c r="P1285" s="2" t="s">
        <v>215</v>
      </c>
      <c r="Q1285" s="2" t="s">
        <v>104</v>
      </c>
      <c r="R1285" s="2" t="s">
        <v>24</v>
      </c>
      <c r="S1285" s="2">
        <v>12</v>
      </c>
      <c r="T1285" s="2" t="s">
        <v>105</v>
      </c>
      <c r="U1285" s="6">
        <v>279.79899999999998</v>
      </c>
      <c r="V1285" s="30">
        <f>(VLOOKUP(E1285,Table1[#All],4,FALSE)*VLOOKUP(E1285,Table1[[#All],[Type TRANSPORT]:[% répartition segment 1]],2,FALSE)+VLOOKUP(E1285,Tableau2[#All],4,FALSE)*VLOOKUP(E1285,Tableau2[[#All],[Type TRANSPORT]:[% répartition segment 2]],2,FALSE))*U1285*C1285/1000</f>
        <v>5.4061475704599999</v>
      </c>
    </row>
    <row r="1286" spans="1:22" x14ac:dyDescent="0.3">
      <c r="A1286" s="2">
        <v>1532028</v>
      </c>
      <c r="B1286" s="12">
        <f>+VLOOKUP(Indicateur[[#This Row],[Numero OT]],[1]Raw_data!$D:$E,2,FALSE)</f>
        <v>44755</v>
      </c>
      <c r="C1286" s="2">
        <v>440</v>
      </c>
      <c r="D1286" s="2">
        <f t="shared" si="20"/>
        <v>0.44</v>
      </c>
      <c r="E1286" s="2" t="s">
        <v>6</v>
      </c>
      <c r="F1286" s="3">
        <f>+VLOOKUP(E1286,Table1[#All],4,FALSE)</f>
        <v>0.16</v>
      </c>
      <c r="G1286" s="3">
        <f>+VLOOKUP(E1286,Tableau2[#All],4,FALSE)</f>
        <v>6.7400000000000002E-2</v>
      </c>
      <c r="H1286" s="4">
        <f>VLOOKUP(E1286,Table1[[#All],[Type TRANSPORT]:[% répartition segment 1]],2,FALSE)</f>
        <v>0.3</v>
      </c>
      <c r="I1286" s="4">
        <f>VLOOKUP(E1286,Tableau2[[#All],[Type TRANSPORT]:[% répartition segment 2]],2,FALSE)</f>
        <v>0.7</v>
      </c>
      <c r="J1286" s="20">
        <f>Indicateur[[#This Row],[% rep S1]]*Indicateur[[#This Row],[Taux segement 1]]*Indicateur[[#This Row],[Poids T]]*Indicateur[[#This Row],[Distance en KM]]</f>
        <v>8.0352096</v>
      </c>
      <c r="K1286" s="20">
        <f>+Indicateur[[#This Row],[% rep S2]]*Indicateur[[#This Row],[Taux Segement 2]]*Indicateur[[#This Row],[Poids T]]*Indicateur[[#This Row],[Distance en KM]]</f>
        <v>7.8979414359999991</v>
      </c>
      <c r="L1286" s="20">
        <f>+Indicateur[[#This Row],[Bilan CO2 S2]]+Indicateur[[#This Row],[Bilan CO2 S1]]</f>
        <v>15.933151035999998</v>
      </c>
      <c r="M1286" s="21">
        <v>390</v>
      </c>
      <c r="N1286" s="5" t="s">
        <v>214</v>
      </c>
      <c r="O1286" s="2" t="s">
        <v>11</v>
      </c>
      <c r="P1286" s="2" t="s">
        <v>215</v>
      </c>
      <c r="Q1286" s="2" t="s">
        <v>128</v>
      </c>
      <c r="R1286" s="2" t="s">
        <v>61</v>
      </c>
      <c r="S1286" s="2">
        <v>20</v>
      </c>
      <c r="T1286" s="2" t="s">
        <v>129</v>
      </c>
      <c r="U1286" s="6">
        <v>380.45499999999998</v>
      </c>
      <c r="V1286" s="30">
        <f>(VLOOKUP(E1286,Table1[#All],4,FALSE)*VLOOKUP(E1286,Table1[[#All],[Type TRANSPORT]:[% répartition segment 1]],2,FALSE)+VLOOKUP(E1286,Tableau2[#All],4,FALSE)*VLOOKUP(E1286,Tableau2[[#All],[Type TRANSPORT]:[% répartition segment 2]],2,FALSE))*U1286*C1286/1000</f>
        <v>15.933151035999998</v>
      </c>
    </row>
    <row r="1287" spans="1:22" x14ac:dyDescent="0.3">
      <c r="A1287" s="2">
        <v>1532330</v>
      </c>
      <c r="B1287" s="12">
        <f>+VLOOKUP(Indicateur[[#This Row],[Numero OT]],[1]Raw_data!$D:$E,2,FALSE)</f>
        <v>44757</v>
      </c>
      <c r="C1287" s="2">
        <v>400</v>
      </c>
      <c r="D1287" s="2">
        <f t="shared" si="20"/>
        <v>0.4</v>
      </c>
      <c r="E1287" s="2" t="s">
        <v>19</v>
      </c>
      <c r="F1287" s="3">
        <f>+VLOOKUP(E1287,Table1[#All],4,FALSE)</f>
        <v>0.16</v>
      </c>
      <c r="G1287" s="3">
        <f>+VLOOKUP(E1287,Tableau2[#All],4,FALSE)</f>
        <v>6.7400000000000002E-2</v>
      </c>
      <c r="H1287" s="4">
        <f>VLOOKUP(E1287,Table1[[#All],[Type TRANSPORT]:[% répartition segment 1]],2,FALSE)</f>
        <v>0.3</v>
      </c>
      <c r="I1287" s="4">
        <f>VLOOKUP(E1287,Tableau2[[#All],[Type TRANSPORT]:[% répartition segment 2]],2,FALSE)</f>
        <v>0.7</v>
      </c>
      <c r="J1287" s="20">
        <f>Indicateur[[#This Row],[% rep S1]]*Indicateur[[#This Row],[Taux segement 1]]*Indicateur[[#This Row],[Poids T]]*Indicateur[[#This Row],[Distance en KM]]</f>
        <v>5.347142400000001</v>
      </c>
      <c r="K1287" s="20">
        <f>+Indicateur[[#This Row],[% rep S2]]*Indicateur[[#This Row],[Taux Segement 2]]*Indicateur[[#This Row],[Poids T]]*Indicateur[[#This Row],[Distance en KM]]</f>
        <v>5.2557953839999998</v>
      </c>
      <c r="L1287" s="20">
        <f>+Indicateur[[#This Row],[Bilan CO2 S2]]+Indicateur[[#This Row],[Bilan CO2 S1]]</f>
        <v>10.602937784000002</v>
      </c>
      <c r="M1287" s="21">
        <v>158</v>
      </c>
      <c r="N1287" s="5" t="s">
        <v>168</v>
      </c>
      <c r="O1287" s="2" t="s">
        <v>151</v>
      </c>
      <c r="P1287" s="2" t="s">
        <v>169</v>
      </c>
      <c r="Q1287" s="2" t="s">
        <v>10</v>
      </c>
      <c r="R1287" s="2" t="s">
        <v>11</v>
      </c>
      <c r="S1287" s="2">
        <v>12</v>
      </c>
      <c r="T1287" s="2" t="s">
        <v>12</v>
      </c>
      <c r="U1287" s="6">
        <v>278.49700000000001</v>
      </c>
      <c r="V1287" s="30">
        <f>(VLOOKUP(E1287,Table1[#All],4,FALSE)*VLOOKUP(E1287,Table1[[#All],[Type TRANSPORT]:[% répartition segment 1]],2,FALSE)+VLOOKUP(E1287,Tableau2[#All],4,FALSE)*VLOOKUP(E1287,Tableau2[[#All],[Type TRANSPORT]:[% répartition segment 2]],2,FALSE))*U1287*C1287/1000</f>
        <v>10.602937784000002</v>
      </c>
    </row>
    <row r="1288" spans="1:22" x14ac:dyDescent="0.3">
      <c r="A1288" s="2">
        <v>1532016</v>
      </c>
      <c r="B1288" s="12">
        <f>+VLOOKUP(Indicateur[[#This Row],[Numero OT]],[1]Raw_data!$D:$E,2,FALSE)</f>
        <v>44757</v>
      </c>
      <c r="C1288" s="2">
        <v>150</v>
      </c>
      <c r="D1288" s="2">
        <f t="shared" si="20"/>
        <v>0.15</v>
      </c>
      <c r="E1288" s="2" t="s">
        <v>19</v>
      </c>
      <c r="F1288" s="3">
        <f>+VLOOKUP(E1288,Table1[#All],4,FALSE)</f>
        <v>0.16</v>
      </c>
      <c r="G1288" s="3">
        <f>+VLOOKUP(E1288,Tableau2[#All],4,FALSE)</f>
        <v>6.7400000000000002E-2</v>
      </c>
      <c r="H1288" s="4">
        <f>VLOOKUP(E1288,Table1[[#All],[Type TRANSPORT]:[% répartition segment 1]],2,FALSE)</f>
        <v>0.3</v>
      </c>
      <c r="I1288" s="4">
        <f>VLOOKUP(E1288,Tableau2[[#All],[Type TRANSPORT]:[% répartition segment 2]],2,FALSE)</f>
        <v>0.7</v>
      </c>
      <c r="J1288" s="20">
        <f>Indicateur[[#This Row],[% rep S1]]*Indicateur[[#This Row],[Taux segement 1]]*Indicateur[[#This Row],[Poids T]]*Indicateur[[#This Row],[Distance en KM]]</f>
        <v>1.2471839999999998</v>
      </c>
      <c r="K1288" s="20">
        <f>+Indicateur[[#This Row],[% rep S2]]*Indicateur[[#This Row],[Taux Segement 2]]*Indicateur[[#This Row],[Poids T]]*Indicateur[[#This Row],[Distance en KM]]</f>
        <v>1.2258779399999999</v>
      </c>
      <c r="L1288" s="20">
        <f>+Indicateur[[#This Row],[Bilan CO2 S2]]+Indicateur[[#This Row],[Bilan CO2 S1]]</f>
        <v>2.47306194</v>
      </c>
      <c r="M1288" s="21">
        <v>200</v>
      </c>
      <c r="N1288" s="5" t="s">
        <v>182</v>
      </c>
      <c r="O1288" s="2" t="s">
        <v>183</v>
      </c>
      <c r="P1288" s="2" t="s">
        <v>184</v>
      </c>
      <c r="Q1288" s="2" t="s">
        <v>10</v>
      </c>
      <c r="R1288" s="2" t="s">
        <v>11</v>
      </c>
      <c r="S1288" s="2">
        <v>12</v>
      </c>
      <c r="T1288" s="2" t="s">
        <v>12</v>
      </c>
      <c r="U1288" s="6">
        <v>173.22</v>
      </c>
      <c r="V1288" s="30">
        <f>(VLOOKUP(E1288,Table1[#All],4,FALSE)*VLOOKUP(E1288,Table1[[#All],[Type TRANSPORT]:[% répartition segment 1]],2,FALSE)+VLOOKUP(E1288,Tableau2[#All],4,FALSE)*VLOOKUP(E1288,Tableau2[[#All],[Type TRANSPORT]:[% répartition segment 2]],2,FALSE))*U1288*C1288/1000</f>
        <v>2.47306194</v>
      </c>
    </row>
    <row r="1289" spans="1:22" x14ac:dyDescent="0.3">
      <c r="A1289" s="2">
        <v>1532335</v>
      </c>
      <c r="B1289" s="12">
        <f>+VLOOKUP(Indicateur[[#This Row],[Numero OT]],[1]Raw_data!$D:$E,2,FALSE)</f>
        <v>44757</v>
      </c>
      <c r="C1289" s="2">
        <v>300</v>
      </c>
      <c r="D1289" s="2">
        <f t="shared" si="20"/>
        <v>0.3</v>
      </c>
      <c r="E1289" s="2" t="s">
        <v>19</v>
      </c>
      <c r="F1289" s="3">
        <f>+VLOOKUP(E1289,Table1[#All],4,FALSE)</f>
        <v>0.16</v>
      </c>
      <c r="G1289" s="3">
        <f>+VLOOKUP(E1289,Tableau2[#All],4,FALSE)</f>
        <v>6.7400000000000002E-2</v>
      </c>
      <c r="H1289" s="4">
        <f>VLOOKUP(E1289,Table1[[#All],[Type TRANSPORT]:[% répartition segment 1]],2,FALSE)</f>
        <v>0.3</v>
      </c>
      <c r="I1289" s="4">
        <f>VLOOKUP(E1289,Tableau2[[#All],[Type TRANSPORT]:[% répartition segment 2]],2,FALSE)</f>
        <v>0.7</v>
      </c>
      <c r="J1289" s="20">
        <f>Indicateur[[#This Row],[% rep S1]]*Indicateur[[#This Row],[Taux segement 1]]*Indicateur[[#This Row],[Poids T]]*Indicateur[[#This Row],[Distance en KM]]</f>
        <v>3.7158191999999999</v>
      </c>
      <c r="K1289" s="20">
        <f>+Indicateur[[#This Row],[% rep S2]]*Indicateur[[#This Row],[Taux Segement 2]]*Indicateur[[#This Row],[Poids T]]*Indicateur[[#This Row],[Distance en KM]]</f>
        <v>3.6523406220000001</v>
      </c>
      <c r="L1289" s="20">
        <f>+Indicateur[[#This Row],[Bilan CO2 S2]]+Indicateur[[#This Row],[Bilan CO2 S1]]</f>
        <v>7.368159822</v>
      </c>
      <c r="M1289" s="21">
        <v>200</v>
      </c>
      <c r="N1289" s="5" t="s">
        <v>191</v>
      </c>
      <c r="O1289" s="2" t="s">
        <v>192</v>
      </c>
      <c r="P1289" s="2" t="s">
        <v>193</v>
      </c>
      <c r="Q1289" s="2" t="s">
        <v>10</v>
      </c>
      <c r="R1289" s="2" t="s">
        <v>11</v>
      </c>
      <c r="S1289" s="2">
        <v>12</v>
      </c>
      <c r="T1289" s="2" t="s">
        <v>12</v>
      </c>
      <c r="U1289" s="6">
        <v>258.04300000000001</v>
      </c>
      <c r="V1289" s="30">
        <f>(VLOOKUP(E1289,Table1[#All],4,FALSE)*VLOOKUP(E1289,Table1[[#All],[Type TRANSPORT]:[% répartition segment 1]],2,FALSE)+VLOOKUP(E1289,Tableau2[#All],4,FALSE)*VLOOKUP(E1289,Tableau2[[#All],[Type TRANSPORT]:[% répartition segment 2]],2,FALSE))*U1289*C1289/1000</f>
        <v>7.368159822</v>
      </c>
    </row>
    <row r="1290" spans="1:22" x14ac:dyDescent="0.3">
      <c r="A1290" s="2">
        <v>1532456</v>
      </c>
      <c r="B1290" s="12">
        <f>+VLOOKUP(Indicateur[[#This Row],[Numero OT]],[1]Raw_data!$D:$E,2,FALSE)</f>
        <v>44757</v>
      </c>
      <c r="C1290" s="2">
        <v>265</v>
      </c>
      <c r="D1290" s="2">
        <f t="shared" si="20"/>
        <v>0.26500000000000001</v>
      </c>
      <c r="E1290" s="2" t="s">
        <v>19</v>
      </c>
      <c r="F1290" s="3">
        <f>+VLOOKUP(E1290,Table1[#All],4,FALSE)</f>
        <v>0.16</v>
      </c>
      <c r="G1290" s="3">
        <f>+VLOOKUP(E1290,Tableau2[#All],4,FALSE)</f>
        <v>6.7400000000000002E-2</v>
      </c>
      <c r="H1290" s="4">
        <f>VLOOKUP(E1290,Table1[[#All],[Type TRANSPORT]:[% répartition segment 1]],2,FALSE)</f>
        <v>0.3</v>
      </c>
      <c r="I1290" s="4">
        <f>VLOOKUP(E1290,Tableau2[[#All],[Type TRANSPORT]:[% répartition segment 2]],2,FALSE)</f>
        <v>0.7</v>
      </c>
      <c r="J1290" s="20">
        <f>Indicateur[[#This Row],[% rep S1]]*Indicateur[[#This Row],[Taux segement 1]]*Indicateur[[#This Row],[Poids T]]*Indicateur[[#This Row],[Distance en KM]]</f>
        <v>3.5704785599999997</v>
      </c>
      <c r="K1290" s="20">
        <f>+Indicateur[[#This Row],[% rep S2]]*Indicateur[[#This Row],[Taux Segement 2]]*Indicateur[[#This Row],[Poids T]]*Indicateur[[#This Row],[Distance en KM]]</f>
        <v>3.5094828845999997</v>
      </c>
      <c r="L1290" s="20">
        <f>+Indicateur[[#This Row],[Bilan CO2 S2]]+Indicateur[[#This Row],[Bilan CO2 S1]]</f>
        <v>7.0799614445999994</v>
      </c>
      <c r="M1290" s="21">
        <v>100</v>
      </c>
      <c r="N1290" s="5" t="s">
        <v>214</v>
      </c>
      <c r="O1290" s="2" t="s">
        <v>11</v>
      </c>
      <c r="P1290" s="2" t="s">
        <v>215</v>
      </c>
      <c r="Q1290" s="2" t="s">
        <v>150</v>
      </c>
      <c r="R1290" s="2" t="s">
        <v>151</v>
      </c>
      <c r="S1290" s="2">
        <v>9</v>
      </c>
      <c r="T1290" s="2" t="s">
        <v>152</v>
      </c>
      <c r="U1290" s="6">
        <v>280.69799999999998</v>
      </c>
      <c r="V1290" s="30">
        <f>(VLOOKUP(E1290,Table1[#All],4,FALSE)*VLOOKUP(E1290,Table1[[#All],[Type TRANSPORT]:[% répartition segment 1]],2,FALSE)+VLOOKUP(E1290,Tableau2[#All],4,FALSE)*VLOOKUP(E1290,Tableau2[[#All],[Type TRANSPORT]:[% répartition segment 2]],2,FALSE))*U1290*C1290/1000</f>
        <v>7.0799614445999994</v>
      </c>
    </row>
    <row r="1291" spans="1:22" x14ac:dyDescent="0.3">
      <c r="A1291" s="2">
        <v>1531070</v>
      </c>
      <c r="B1291" s="12">
        <f>+VLOOKUP(Indicateur[[#This Row],[Numero OT]],[1]Raw_data!$D:$E,2,FALSE)</f>
        <v>44760</v>
      </c>
      <c r="C1291" s="2">
        <v>150</v>
      </c>
      <c r="D1291" s="2">
        <f t="shared" si="20"/>
        <v>0.15</v>
      </c>
      <c r="E1291" s="2" t="s">
        <v>19</v>
      </c>
      <c r="F1291" s="3">
        <f>+VLOOKUP(E1291,Table1[#All],4,FALSE)</f>
        <v>0.16</v>
      </c>
      <c r="G1291" s="3">
        <f>+VLOOKUP(E1291,Tableau2[#All],4,FALSE)</f>
        <v>6.7400000000000002E-2</v>
      </c>
      <c r="H1291" s="4">
        <f>VLOOKUP(E1291,Table1[[#All],[Type TRANSPORT]:[% répartition segment 1]],2,FALSE)</f>
        <v>0.3</v>
      </c>
      <c r="I1291" s="4">
        <f>VLOOKUP(E1291,Tableau2[[#All],[Type TRANSPORT]:[% répartition segment 2]],2,FALSE)</f>
        <v>0.7</v>
      </c>
      <c r="J1291" s="20">
        <f>Indicateur[[#This Row],[% rep S1]]*Indicateur[[#This Row],[Taux segement 1]]*Indicateur[[#This Row],[Poids T]]*Indicateur[[#This Row],[Distance en KM]]</f>
        <v>2.2767263999999998</v>
      </c>
      <c r="K1291" s="20">
        <f>+Indicateur[[#This Row],[% rep S2]]*Indicateur[[#This Row],[Taux Segement 2]]*Indicateur[[#This Row],[Poids T]]*Indicateur[[#This Row],[Distance en KM]]</f>
        <v>2.2378323239999998</v>
      </c>
      <c r="L1291" s="20">
        <f>+Indicateur[[#This Row],[Bilan CO2 S2]]+Indicateur[[#This Row],[Bilan CO2 S1]]</f>
        <v>4.5145587239999996</v>
      </c>
      <c r="M1291" s="21">
        <v>158</v>
      </c>
      <c r="N1291" s="5" t="s">
        <v>72</v>
      </c>
      <c r="O1291" s="2" t="s">
        <v>73</v>
      </c>
      <c r="P1291" s="2" t="s">
        <v>74</v>
      </c>
      <c r="Q1291" s="2" t="s">
        <v>10</v>
      </c>
      <c r="R1291" s="2" t="s">
        <v>11</v>
      </c>
      <c r="S1291" s="2">
        <v>12</v>
      </c>
      <c r="T1291" s="2" t="s">
        <v>12</v>
      </c>
      <c r="U1291" s="6">
        <v>316.21199999999999</v>
      </c>
      <c r="V1291" s="30">
        <f>(VLOOKUP(E1291,Table1[#All],4,FALSE)*VLOOKUP(E1291,Table1[[#All],[Type TRANSPORT]:[% répartition segment 1]],2,FALSE)+VLOOKUP(E1291,Tableau2[#All],4,FALSE)*VLOOKUP(E1291,Tableau2[[#All],[Type TRANSPORT]:[% répartition segment 2]],2,FALSE))*U1291*C1291/1000</f>
        <v>4.5145587239999996</v>
      </c>
    </row>
    <row r="1292" spans="1:22" x14ac:dyDescent="0.3">
      <c r="A1292" s="2">
        <v>1530786</v>
      </c>
      <c r="B1292" s="12">
        <f>+VLOOKUP(Indicateur[[#This Row],[Numero OT]],[1]Raw_data!$D:$E,2,FALSE)</f>
        <v>44760</v>
      </c>
      <c r="C1292" s="2">
        <v>750</v>
      </c>
      <c r="D1292" s="2">
        <f t="shared" si="20"/>
        <v>0.75</v>
      </c>
      <c r="E1292" s="2" t="s">
        <v>19</v>
      </c>
      <c r="F1292" s="3">
        <f>+VLOOKUP(E1292,Table1[#All],4,FALSE)</f>
        <v>0.16</v>
      </c>
      <c r="G1292" s="3">
        <f>+VLOOKUP(E1292,Tableau2[#All],4,FALSE)</f>
        <v>6.7400000000000002E-2</v>
      </c>
      <c r="H1292" s="4">
        <f>VLOOKUP(E1292,Table1[[#All],[Type TRANSPORT]:[% répartition segment 1]],2,FALSE)</f>
        <v>0.3</v>
      </c>
      <c r="I1292" s="4">
        <f>VLOOKUP(E1292,Tableau2[[#All],[Type TRANSPORT]:[% répartition segment 2]],2,FALSE)</f>
        <v>0.7</v>
      </c>
      <c r="J1292" s="20">
        <f>Indicateur[[#This Row],[% rep S1]]*Indicateur[[#This Row],[Taux segement 1]]*Indicateur[[#This Row],[Poids T]]*Indicateur[[#This Row],[Distance en KM]]</f>
        <v>27.617292000000006</v>
      </c>
      <c r="K1292" s="20">
        <f>+Indicateur[[#This Row],[% rep S2]]*Indicateur[[#This Row],[Taux Segement 2]]*Indicateur[[#This Row],[Poids T]]*Indicateur[[#This Row],[Distance en KM]]</f>
        <v>27.145496595000001</v>
      </c>
      <c r="L1292" s="20">
        <f>+Indicateur[[#This Row],[Bilan CO2 S2]]+Indicateur[[#This Row],[Bilan CO2 S1]]</f>
        <v>54.762788595000004</v>
      </c>
      <c r="M1292" s="21">
        <v>480</v>
      </c>
      <c r="N1292" s="5" t="s">
        <v>170</v>
      </c>
      <c r="O1292" s="2" t="s">
        <v>160</v>
      </c>
      <c r="P1292" s="2" t="s">
        <v>171</v>
      </c>
      <c r="Q1292" s="2" t="s">
        <v>10</v>
      </c>
      <c r="R1292" s="2" t="s">
        <v>11</v>
      </c>
      <c r="S1292" s="2">
        <v>12</v>
      </c>
      <c r="T1292" s="2" t="s">
        <v>12</v>
      </c>
      <c r="U1292" s="6">
        <v>767.14700000000005</v>
      </c>
      <c r="V1292" s="30">
        <f>(VLOOKUP(E1292,Table1[#All],4,FALSE)*VLOOKUP(E1292,Table1[[#All],[Type TRANSPORT]:[% répartition segment 1]],2,FALSE)+VLOOKUP(E1292,Tableau2[#All],4,FALSE)*VLOOKUP(E1292,Tableau2[[#All],[Type TRANSPORT]:[% répartition segment 2]],2,FALSE))*U1292*C1292/1000</f>
        <v>54.762788595000004</v>
      </c>
    </row>
    <row r="1293" spans="1:22" x14ac:dyDescent="0.3">
      <c r="A1293" s="2">
        <v>1532074</v>
      </c>
      <c r="B1293" s="12">
        <f>+VLOOKUP(Indicateur[[#This Row],[Numero OT]],[1]Raw_data!$D:$E,2,FALSE)</f>
        <v>44760</v>
      </c>
      <c r="C1293" s="2">
        <v>750</v>
      </c>
      <c r="D1293" s="2">
        <f t="shared" si="20"/>
        <v>0.75</v>
      </c>
      <c r="E1293" s="2" t="s">
        <v>19</v>
      </c>
      <c r="F1293" s="3">
        <f>+VLOOKUP(E1293,Table1[#All],4,FALSE)</f>
        <v>0.16</v>
      </c>
      <c r="G1293" s="3">
        <f>+VLOOKUP(E1293,Tableau2[#All],4,FALSE)</f>
        <v>6.7400000000000002E-2</v>
      </c>
      <c r="H1293" s="4">
        <f>VLOOKUP(E1293,Table1[[#All],[Type TRANSPORT]:[% répartition segment 1]],2,FALSE)</f>
        <v>0.3</v>
      </c>
      <c r="I1293" s="4">
        <f>VLOOKUP(E1293,Tableau2[[#All],[Type TRANSPORT]:[% répartition segment 2]],2,FALSE)</f>
        <v>0.7</v>
      </c>
      <c r="J1293" s="20">
        <f>Indicateur[[#This Row],[% rep S1]]*Indicateur[[#This Row],[Taux segement 1]]*Indicateur[[#This Row],[Poids T]]*Indicateur[[#This Row],[Distance en KM]]</f>
        <v>27.617292000000006</v>
      </c>
      <c r="K1293" s="20">
        <f>+Indicateur[[#This Row],[% rep S2]]*Indicateur[[#This Row],[Taux Segement 2]]*Indicateur[[#This Row],[Poids T]]*Indicateur[[#This Row],[Distance en KM]]</f>
        <v>27.145496595000001</v>
      </c>
      <c r="L1293" s="20">
        <f>+Indicateur[[#This Row],[Bilan CO2 S2]]+Indicateur[[#This Row],[Bilan CO2 S1]]</f>
        <v>54.762788595000004</v>
      </c>
      <c r="M1293" s="21">
        <v>480</v>
      </c>
      <c r="N1293" s="5" t="s">
        <v>170</v>
      </c>
      <c r="O1293" s="2" t="s">
        <v>160</v>
      </c>
      <c r="P1293" s="2" t="s">
        <v>171</v>
      </c>
      <c r="Q1293" s="2" t="s">
        <v>10</v>
      </c>
      <c r="R1293" s="2" t="s">
        <v>11</v>
      </c>
      <c r="S1293" s="2">
        <v>12</v>
      </c>
      <c r="T1293" s="2" t="s">
        <v>12</v>
      </c>
      <c r="U1293" s="6">
        <v>767.14700000000005</v>
      </c>
      <c r="V1293" s="30">
        <f>(VLOOKUP(E1293,Table1[#All],4,FALSE)*VLOOKUP(E1293,Table1[[#All],[Type TRANSPORT]:[% répartition segment 1]],2,FALSE)+VLOOKUP(E1293,Tableau2[#All],4,FALSE)*VLOOKUP(E1293,Tableau2[[#All],[Type TRANSPORT]:[% répartition segment 2]],2,FALSE))*U1293*C1293/1000</f>
        <v>54.762788595000004</v>
      </c>
    </row>
    <row r="1294" spans="1:22" x14ac:dyDescent="0.3">
      <c r="A1294" s="2">
        <v>1532919</v>
      </c>
      <c r="B1294" s="12">
        <f>+VLOOKUP(Indicateur[[#This Row],[Numero OT]],[1]Raw_data!$D:$E,2,FALSE)</f>
        <v>44760</v>
      </c>
      <c r="C1294" s="2">
        <v>227</v>
      </c>
      <c r="D1294" s="2">
        <f t="shared" si="20"/>
        <v>0.22700000000000001</v>
      </c>
      <c r="E1294" s="2" t="s">
        <v>6</v>
      </c>
      <c r="F1294" s="3">
        <f>+VLOOKUP(E1294,Table1[#All],4,FALSE)</f>
        <v>0.16</v>
      </c>
      <c r="G1294" s="3">
        <f>+VLOOKUP(E1294,Tableau2[#All],4,FALSE)</f>
        <v>6.7400000000000002E-2</v>
      </c>
      <c r="H1294" s="4">
        <f>VLOOKUP(E1294,Table1[[#All],[Type TRANSPORT]:[% répartition segment 1]],2,FALSE)</f>
        <v>0.3</v>
      </c>
      <c r="I1294" s="4">
        <f>VLOOKUP(E1294,Tableau2[[#All],[Type TRANSPORT]:[% répartition segment 2]],2,FALSE)</f>
        <v>0.7</v>
      </c>
      <c r="J1294" s="20">
        <f>Indicateur[[#This Row],[% rep S1]]*Indicateur[[#This Row],[Taux segement 1]]*Indicateur[[#This Row],[Poids T]]*Indicateur[[#This Row],[Distance en KM]]</f>
        <v>5.8966972799999997</v>
      </c>
      <c r="K1294" s="20">
        <f>+Indicateur[[#This Row],[% rep S2]]*Indicateur[[#This Row],[Taux Segement 2]]*Indicateur[[#This Row],[Poids T]]*Indicateur[[#This Row],[Distance en KM]]</f>
        <v>5.7959620347999996</v>
      </c>
      <c r="L1294" s="20">
        <f>+Indicateur[[#This Row],[Bilan CO2 S2]]+Indicateur[[#This Row],[Bilan CO2 S1]]</f>
        <v>11.6926593148</v>
      </c>
      <c r="M1294" s="21">
        <v>165</v>
      </c>
      <c r="N1294" s="5" t="s">
        <v>214</v>
      </c>
      <c r="O1294" s="2" t="s">
        <v>11</v>
      </c>
      <c r="P1294" s="2" t="s">
        <v>215</v>
      </c>
      <c r="Q1294" s="2" t="s">
        <v>133</v>
      </c>
      <c r="R1294" s="2" t="s">
        <v>36</v>
      </c>
      <c r="S1294" s="2">
        <v>20</v>
      </c>
      <c r="T1294" s="2" t="s">
        <v>134</v>
      </c>
      <c r="U1294" s="6">
        <v>541.17999999999995</v>
      </c>
      <c r="V1294" s="30">
        <f>(VLOOKUP(E1294,Table1[#All],4,FALSE)*VLOOKUP(E1294,Table1[[#All],[Type TRANSPORT]:[% répartition segment 1]],2,FALSE)+VLOOKUP(E1294,Tableau2[#All],4,FALSE)*VLOOKUP(E1294,Tableau2[[#All],[Type TRANSPORT]:[% répartition segment 2]],2,FALSE))*U1294*C1294/1000</f>
        <v>11.692659314799998</v>
      </c>
    </row>
    <row r="1295" spans="1:22" x14ac:dyDescent="0.3">
      <c r="A1295" s="2">
        <v>1532917</v>
      </c>
      <c r="B1295" s="12">
        <f>+VLOOKUP(Indicateur[[#This Row],[Numero OT]],[1]Raw_data!$D:$E,2,FALSE)</f>
        <v>44760</v>
      </c>
      <c r="C1295" s="2">
        <v>100</v>
      </c>
      <c r="D1295" s="2">
        <f t="shared" si="20"/>
        <v>0.1</v>
      </c>
      <c r="E1295" s="2" t="s">
        <v>6</v>
      </c>
      <c r="F1295" s="3">
        <f>+VLOOKUP(E1295,Table1[#All],4,FALSE)</f>
        <v>0.16</v>
      </c>
      <c r="G1295" s="3">
        <f>+VLOOKUP(E1295,Tableau2[#All],4,FALSE)</f>
        <v>6.7400000000000002E-2</v>
      </c>
      <c r="H1295" s="4">
        <f>VLOOKUP(E1295,Table1[[#All],[Type TRANSPORT]:[% répartition segment 1]],2,FALSE)</f>
        <v>0.3</v>
      </c>
      <c r="I1295" s="4">
        <f>VLOOKUP(E1295,Tableau2[[#All],[Type TRANSPORT]:[% répartition segment 2]],2,FALSE)</f>
        <v>0.7</v>
      </c>
      <c r="J1295" s="20">
        <f>Indicateur[[#This Row],[% rep S1]]*Indicateur[[#This Row],[Taux segement 1]]*Indicateur[[#This Row],[Poids T]]*Indicateur[[#This Row],[Distance en KM]]</f>
        <v>2.4758304000000004</v>
      </c>
      <c r="K1295" s="20">
        <f>+Indicateur[[#This Row],[% rep S2]]*Indicateur[[#This Row],[Taux Segement 2]]*Indicateur[[#This Row],[Poids T]]*Indicateur[[#This Row],[Distance en KM]]</f>
        <v>2.4335349640000001</v>
      </c>
      <c r="L1295" s="20">
        <f>+Indicateur[[#This Row],[Bilan CO2 S2]]+Indicateur[[#This Row],[Bilan CO2 S1]]</f>
        <v>4.909365364000001</v>
      </c>
      <c r="M1295" s="21">
        <v>185</v>
      </c>
      <c r="N1295" s="5" t="s">
        <v>214</v>
      </c>
      <c r="O1295" s="2" t="s">
        <v>11</v>
      </c>
      <c r="P1295" s="2" t="s">
        <v>215</v>
      </c>
      <c r="Q1295" s="2" t="s">
        <v>153</v>
      </c>
      <c r="R1295" s="2" t="s">
        <v>154</v>
      </c>
      <c r="S1295" s="2">
        <v>15</v>
      </c>
      <c r="T1295" s="2" t="s">
        <v>155</v>
      </c>
      <c r="U1295" s="6">
        <v>515.798</v>
      </c>
      <c r="V1295" s="30">
        <f>(VLOOKUP(E1295,Table1[#All],4,FALSE)*VLOOKUP(E1295,Table1[[#All],[Type TRANSPORT]:[% répartition segment 1]],2,FALSE)+VLOOKUP(E1295,Tableau2[#All],4,FALSE)*VLOOKUP(E1295,Tableau2[[#All],[Type TRANSPORT]:[% répartition segment 2]],2,FALSE))*U1295*C1295/1000</f>
        <v>4.9093653640000001</v>
      </c>
    </row>
    <row r="1296" spans="1:22" x14ac:dyDescent="0.3">
      <c r="A1296" s="2">
        <v>1532918</v>
      </c>
      <c r="B1296" s="12">
        <f>+VLOOKUP(Indicateur[[#This Row],[Numero OT]],[1]Raw_data!$D:$E,2,FALSE)</f>
        <v>44760</v>
      </c>
      <c r="C1296" s="2">
        <v>100</v>
      </c>
      <c r="D1296" s="2">
        <f t="shared" si="20"/>
        <v>0.1</v>
      </c>
      <c r="E1296" s="2" t="s">
        <v>6</v>
      </c>
      <c r="F1296" s="3">
        <f>+VLOOKUP(E1296,Table1[#All],4,FALSE)</f>
        <v>0.16</v>
      </c>
      <c r="G1296" s="3">
        <f>+VLOOKUP(E1296,Tableau2[#All],4,FALSE)</f>
        <v>6.7400000000000002E-2</v>
      </c>
      <c r="H1296" s="4">
        <f>VLOOKUP(E1296,Table1[[#All],[Type TRANSPORT]:[% répartition segment 1]],2,FALSE)</f>
        <v>0.3</v>
      </c>
      <c r="I1296" s="4">
        <f>VLOOKUP(E1296,Tableau2[[#All],[Type TRANSPORT]:[% répartition segment 2]],2,FALSE)</f>
        <v>0.7</v>
      </c>
      <c r="J1296" s="20">
        <f>Indicateur[[#This Row],[% rep S1]]*Indicateur[[#This Row],[Taux segement 1]]*Indicateur[[#This Row],[Poids T]]*Indicateur[[#This Row],[Distance en KM]]</f>
        <v>1.7285568</v>
      </c>
      <c r="K1296" s="20">
        <f>+Indicateur[[#This Row],[% rep S2]]*Indicateur[[#This Row],[Taux Segement 2]]*Indicateur[[#This Row],[Poids T]]*Indicateur[[#This Row],[Distance en KM]]</f>
        <v>1.6990272879999999</v>
      </c>
      <c r="L1296" s="20">
        <f>+Indicateur[[#This Row],[Bilan CO2 S2]]+Indicateur[[#This Row],[Bilan CO2 S1]]</f>
        <v>3.4275840879999997</v>
      </c>
      <c r="M1296" s="21">
        <v>190</v>
      </c>
      <c r="N1296" s="5" t="s">
        <v>214</v>
      </c>
      <c r="O1296" s="2" t="s">
        <v>11</v>
      </c>
      <c r="P1296" s="2" t="s">
        <v>215</v>
      </c>
      <c r="Q1296" s="2" t="s">
        <v>389</v>
      </c>
      <c r="R1296" s="2" t="s">
        <v>67</v>
      </c>
      <c r="S1296" s="2">
        <v>12</v>
      </c>
      <c r="T1296" s="2" t="s">
        <v>390</v>
      </c>
      <c r="U1296" s="6">
        <v>360.11599999999999</v>
      </c>
      <c r="V1296" s="30">
        <f>(VLOOKUP(E1296,Table1[#All],4,FALSE)*VLOOKUP(E1296,Table1[[#All],[Type TRANSPORT]:[% répartition segment 1]],2,FALSE)+VLOOKUP(E1296,Tableau2[#All],4,FALSE)*VLOOKUP(E1296,Tableau2[[#All],[Type TRANSPORT]:[% répartition segment 2]],2,FALSE))*U1296*C1296/1000</f>
        <v>3.4275840879999997</v>
      </c>
    </row>
    <row r="1297" spans="1:22" x14ac:dyDescent="0.3">
      <c r="A1297" s="2">
        <v>1532331</v>
      </c>
      <c r="B1297" s="12">
        <f>+VLOOKUP(Indicateur[[#This Row],[Numero OT]],[1]Raw_data!$D:$E,2,FALSE)</f>
        <v>44761</v>
      </c>
      <c r="C1297" s="2">
        <v>150</v>
      </c>
      <c r="D1297" s="2">
        <f t="shared" si="20"/>
        <v>0.15</v>
      </c>
      <c r="E1297" s="2" t="s">
        <v>6</v>
      </c>
      <c r="F1297" s="3">
        <f>+VLOOKUP(E1297,Table1[#All],4,FALSE)</f>
        <v>0.16</v>
      </c>
      <c r="G1297" s="3">
        <f>+VLOOKUP(E1297,Tableau2[#All],4,FALSE)</f>
        <v>6.7400000000000002E-2</v>
      </c>
      <c r="H1297" s="4">
        <f>VLOOKUP(E1297,Table1[[#All],[Type TRANSPORT]:[% répartition segment 1]],2,FALSE)</f>
        <v>0.3</v>
      </c>
      <c r="I1297" s="4">
        <f>VLOOKUP(E1297,Tableau2[[#All],[Type TRANSPORT]:[% répartition segment 2]],2,FALSE)</f>
        <v>0.7</v>
      </c>
      <c r="J1297" s="20">
        <f>Indicateur[[#This Row],[% rep S1]]*Indicateur[[#This Row],[Taux segement 1]]*Indicateur[[#This Row],[Poids T]]*Indicateur[[#This Row],[Distance en KM]]</f>
        <v>5.3287055999999993</v>
      </c>
      <c r="K1297" s="20">
        <f>+Indicateur[[#This Row],[% rep S2]]*Indicateur[[#This Row],[Taux Segement 2]]*Indicateur[[#This Row],[Poids T]]*Indicateur[[#This Row],[Distance en KM]]</f>
        <v>5.2376735459999999</v>
      </c>
      <c r="L1297" s="20">
        <f>+Indicateur[[#This Row],[Bilan CO2 S2]]+Indicateur[[#This Row],[Bilan CO2 S1]]</f>
        <v>10.566379145999999</v>
      </c>
      <c r="M1297" s="21">
        <v>570</v>
      </c>
      <c r="N1297" s="5" t="s">
        <v>7</v>
      </c>
      <c r="O1297" s="2" t="s">
        <v>8</v>
      </c>
      <c r="P1297" s="2" t="s">
        <v>9</v>
      </c>
      <c r="Q1297" s="2" t="s">
        <v>10</v>
      </c>
      <c r="R1297" s="2" t="s">
        <v>11</v>
      </c>
      <c r="S1297" s="2">
        <v>12</v>
      </c>
      <c r="T1297" s="2" t="s">
        <v>12</v>
      </c>
      <c r="U1297" s="6">
        <v>740.09799999999996</v>
      </c>
      <c r="V1297" s="30">
        <f>(VLOOKUP(E1297,Table1[#All],4,FALSE)*VLOOKUP(E1297,Table1[[#All],[Type TRANSPORT]:[% répartition segment 1]],2,FALSE)+VLOOKUP(E1297,Tableau2[#All],4,FALSE)*VLOOKUP(E1297,Tableau2[[#All],[Type TRANSPORT]:[% répartition segment 2]],2,FALSE))*U1297*C1297/1000</f>
        <v>10.566379145999999</v>
      </c>
    </row>
    <row r="1298" spans="1:22" x14ac:dyDescent="0.3">
      <c r="A1298" s="2">
        <v>1532436</v>
      </c>
      <c r="B1298" s="12">
        <f>+VLOOKUP(Indicateur[[#This Row],[Numero OT]],[1]Raw_data!$D:$E,2,FALSE)</f>
        <v>44761</v>
      </c>
      <c r="C1298" s="2">
        <v>150</v>
      </c>
      <c r="D1298" s="2">
        <f t="shared" si="20"/>
        <v>0.15</v>
      </c>
      <c r="E1298" s="2" t="s">
        <v>6</v>
      </c>
      <c r="F1298" s="3">
        <f>+VLOOKUP(E1298,Table1[#All],4,FALSE)</f>
        <v>0.16</v>
      </c>
      <c r="G1298" s="3">
        <f>+VLOOKUP(E1298,Tableau2[#All],4,FALSE)</f>
        <v>6.7400000000000002E-2</v>
      </c>
      <c r="H1298" s="4">
        <f>VLOOKUP(E1298,Table1[[#All],[Type TRANSPORT]:[% répartition segment 1]],2,FALSE)</f>
        <v>0.3</v>
      </c>
      <c r="I1298" s="4">
        <f>VLOOKUP(E1298,Tableau2[[#All],[Type TRANSPORT]:[% répartition segment 2]],2,FALSE)</f>
        <v>0.7</v>
      </c>
      <c r="J1298" s="20">
        <f>Indicateur[[#This Row],[% rep S1]]*Indicateur[[#This Row],[Taux segement 1]]*Indicateur[[#This Row],[Poids T]]*Indicateur[[#This Row],[Distance en KM]]</f>
        <v>2.7402191999999999</v>
      </c>
      <c r="K1298" s="20">
        <f>+Indicateur[[#This Row],[% rep S2]]*Indicateur[[#This Row],[Taux Segement 2]]*Indicateur[[#This Row],[Poids T]]*Indicateur[[#This Row],[Distance en KM]]</f>
        <v>2.693407122</v>
      </c>
      <c r="L1298" s="20">
        <f>+Indicateur[[#This Row],[Bilan CO2 S2]]+Indicateur[[#This Row],[Bilan CO2 S1]]</f>
        <v>5.4336263220000003</v>
      </c>
      <c r="M1298" s="21">
        <v>165</v>
      </c>
      <c r="N1298" s="5" t="s">
        <v>60</v>
      </c>
      <c r="O1298" s="2" t="s">
        <v>61</v>
      </c>
      <c r="P1298" s="2" t="s">
        <v>62</v>
      </c>
      <c r="Q1298" s="2" t="s">
        <v>10</v>
      </c>
      <c r="R1298" s="2" t="s">
        <v>11</v>
      </c>
      <c r="S1298" s="2">
        <v>12</v>
      </c>
      <c r="T1298" s="2" t="s">
        <v>12</v>
      </c>
      <c r="U1298" s="6">
        <v>380.58600000000001</v>
      </c>
      <c r="V1298" s="30">
        <f>(VLOOKUP(E1298,Table1[#All],4,FALSE)*VLOOKUP(E1298,Table1[[#All],[Type TRANSPORT]:[% répartition segment 1]],2,FALSE)+VLOOKUP(E1298,Tableau2[#All],4,FALSE)*VLOOKUP(E1298,Tableau2[[#All],[Type TRANSPORT]:[% répartition segment 2]],2,FALSE))*U1298*C1298/1000</f>
        <v>5.4336263220000003</v>
      </c>
    </row>
    <row r="1299" spans="1:22" x14ac:dyDescent="0.3">
      <c r="A1299" s="2">
        <v>1533095</v>
      </c>
      <c r="B1299" s="12">
        <f>+VLOOKUP(Indicateur[[#This Row],[Numero OT]],[1]Raw_data!$D:$E,2,FALSE)</f>
        <v>44761</v>
      </c>
      <c r="C1299" s="2">
        <v>150</v>
      </c>
      <c r="D1299" s="2">
        <f t="shared" si="20"/>
        <v>0.15</v>
      </c>
      <c r="E1299" s="2" t="s">
        <v>19</v>
      </c>
      <c r="F1299" s="3">
        <f>+VLOOKUP(E1299,Table1[#All],4,FALSE)</f>
        <v>0.16</v>
      </c>
      <c r="G1299" s="3">
        <f>+VLOOKUP(E1299,Tableau2[#All],4,FALSE)</f>
        <v>6.7400000000000002E-2</v>
      </c>
      <c r="H1299" s="4">
        <f>VLOOKUP(E1299,Table1[[#All],[Type TRANSPORT]:[% répartition segment 1]],2,FALSE)</f>
        <v>0.3</v>
      </c>
      <c r="I1299" s="4">
        <f>VLOOKUP(E1299,Tableau2[[#All],[Type TRANSPORT]:[% répartition segment 2]],2,FALSE)</f>
        <v>0.7</v>
      </c>
      <c r="J1299" s="20">
        <f>Indicateur[[#This Row],[% rep S1]]*Indicateur[[#This Row],[Taux segement 1]]*Indicateur[[#This Row],[Poids T]]*Indicateur[[#This Row],[Distance en KM]]</f>
        <v>1.9215215999999999</v>
      </c>
      <c r="K1299" s="20">
        <f>+Indicateur[[#This Row],[% rep S2]]*Indicateur[[#This Row],[Taux Segement 2]]*Indicateur[[#This Row],[Poids T]]*Indicateur[[#This Row],[Distance en KM]]</f>
        <v>1.888695606</v>
      </c>
      <c r="L1299" s="20">
        <f>+Indicateur[[#This Row],[Bilan CO2 S2]]+Indicateur[[#This Row],[Bilan CO2 S1]]</f>
        <v>3.8102172059999999</v>
      </c>
      <c r="M1299" s="21">
        <v>193</v>
      </c>
      <c r="N1299" s="5" t="s">
        <v>110</v>
      </c>
      <c r="O1299" s="2" t="s">
        <v>111</v>
      </c>
      <c r="P1299" s="2" t="s">
        <v>112</v>
      </c>
      <c r="Q1299" s="2" t="s">
        <v>10</v>
      </c>
      <c r="R1299" s="2" t="s">
        <v>11</v>
      </c>
      <c r="S1299" s="2">
        <v>12</v>
      </c>
      <c r="T1299" s="2" t="s">
        <v>12</v>
      </c>
      <c r="U1299" s="6">
        <v>266.87799999999999</v>
      </c>
      <c r="V1299" s="30">
        <f>(VLOOKUP(E1299,Table1[#All],4,FALSE)*VLOOKUP(E1299,Table1[[#All],[Type TRANSPORT]:[% répartition segment 1]],2,FALSE)+VLOOKUP(E1299,Tableau2[#All],4,FALSE)*VLOOKUP(E1299,Tableau2[[#All],[Type TRANSPORT]:[% répartition segment 2]],2,FALSE))*U1299*C1299/1000</f>
        <v>3.8102172059999999</v>
      </c>
    </row>
    <row r="1300" spans="1:22" x14ac:dyDescent="0.3">
      <c r="A1300" s="2">
        <v>1533096</v>
      </c>
      <c r="B1300" s="12">
        <f>+VLOOKUP(Indicateur[[#This Row],[Numero OT]],[1]Raw_data!$D:$E,2,FALSE)</f>
        <v>44761</v>
      </c>
      <c r="C1300" s="2">
        <v>150</v>
      </c>
      <c r="D1300" s="2">
        <f t="shared" si="20"/>
        <v>0.15</v>
      </c>
      <c r="E1300" s="2" t="s">
        <v>19</v>
      </c>
      <c r="F1300" s="3">
        <f>+VLOOKUP(E1300,Table1[#All],4,FALSE)</f>
        <v>0.16</v>
      </c>
      <c r="G1300" s="3">
        <f>+VLOOKUP(E1300,Tableau2[#All],4,FALSE)</f>
        <v>6.7400000000000002E-2</v>
      </c>
      <c r="H1300" s="4">
        <f>VLOOKUP(E1300,Table1[[#All],[Type TRANSPORT]:[% répartition segment 1]],2,FALSE)</f>
        <v>0.3</v>
      </c>
      <c r="I1300" s="4">
        <f>VLOOKUP(E1300,Tableau2[[#All],[Type TRANSPORT]:[% répartition segment 2]],2,FALSE)</f>
        <v>0.7</v>
      </c>
      <c r="J1300" s="20">
        <f>Indicateur[[#This Row],[% rep S1]]*Indicateur[[#This Row],[Taux segement 1]]*Indicateur[[#This Row],[Poids T]]*Indicateur[[#This Row],[Distance en KM]]</f>
        <v>1.8302616</v>
      </c>
      <c r="K1300" s="20">
        <f>+Indicateur[[#This Row],[% rep S2]]*Indicateur[[#This Row],[Taux Segement 2]]*Indicateur[[#This Row],[Poids T]]*Indicateur[[#This Row],[Distance en KM]]</f>
        <v>1.798994631</v>
      </c>
      <c r="L1300" s="20">
        <f>+Indicateur[[#This Row],[Bilan CO2 S2]]+Indicateur[[#This Row],[Bilan CO2 S1]]</f>
        <v>3.6292562310000003</v>
      </c>
      <c r="M1300" s="21">
        <v>158</v>
      </c>
      <c r="N1300" s="5" t="s">
        <v>122</v>
      </c>
      <c r="O1300" s="2" t="s">
        <v>123</v>
      </c>
      <c r="P1300" s="2" t="s">
        <v>124</v>
      </c>
      <c r="Q1300" s="2" t="s">
        <v>10</v>
      </c>
      <c r="R1300" s="2" t="s">
        <v>11</v>
      </c>
      <c r="S1300" s="2">
        <v>12</v>
      </c>
      <c r="T1300" s="2" t="s">
        <v>12</v>
      </c>
      <c r="U1300" s="6">
        <v>254.203</v>
      </c>
      <c r="V1300" s="30">
        <f>(VLOOKUP(E1300,Table1[#All],4,FALSE)*VLOOKUP(E1300,Table1[[#All],[Type TRANSPORT]:[% répartition segment 1]],2,FALSE)+VLOOKUP(E1300,Tableau2[#All],4,FALSE)*VLOOKUP(E1300,Tableau2[[#All],[Type TRANSPORT]:[% répartition segment 2]],2,FALSE))*U1300*C1300/1000</f>
        <v>3.6292562310000003</v>
      </c>
    </row>
    <row r="1301" spans="1:22" x14ac:dyDescent="0.3">
      <c r="A1301" s="2">
        <v>1533056</v>
      </c>
      <c r="B1301" s="12">
        <f>+VLOOKUP(Indicateur[[#This Row],[Numero OT]],[1]Raw_data!$D:$E,2,FALSE)</f>
        <v>44761</v>
      </c>
      <c r="C1301" s="2">
        <v>441</v>
      </c>
      <c r="D1301" s="2">
        <f t="shared" si="20"/>
        <v>0.441</v>
      </c>
      <c r="E1301" s="2" t="s">
        <v>13</v>
      </c>
      <c r="F1301" s="3">
        <f>+VLOOKUP(E1301,Table1[#All],4,FALSE)</f>
        <v>0.24099999999999999</v>
      </c>
      <c r="G1301" s="3">
        <v>0.24099999999999999</v>
      </c>
      <c r="H1301" s="4">
        <f>VLOOKUP(E1301,Table1[[#All],[Type TRANSPORT]:[% répartition segment 1]],2,FALSE)</f>
        <v>1</v>
      </c>
      <c r="I1301" s="4">
        <f>VLOOKUP(E1301,Tableau2[[#All],[Type TRANSPORT]:[% répartition segment 2]],2,FALSE)</f>
        <v>0</v>
      </c>
      <c r="J1301" s="20">
        <f>Indicateur[[#This Row],[% rep S1]]*Indicateur[[#This Row],[Taux segement 1]]*Indicateur[[#This Row],[Poids T]]*Indicateur[[#This Row],[Distance en KM]]</f>
        <v>3.622694166</v>
      </c>
      <c r="K1301" s="20">
        <f>+Indicateur[[#This Row],[% rep S2]]*Indicateur[[#This Row],[Taux Segement 2]]*Indicateur[[#This Row],[Poids T]]*Indicateur[[#This Row],[Distance en KM]]</f>
        <v>0</v>
      </c>
      <c r="L1301" s="20">
        <f>+Indicateur[[#This Row],[Bilan CO2 S2]]+Indicateur[[#This Row],[Bilan CO2 S1]]</f>
        <v>3.622694166</v>
      </c>
      <c r="M1301" s="21">
        <v>140</v>
      </c>
      <c r="N1301" s="5" t="s">
        <v>214</v>
      </c>
      <c r="O1301" s="2" t="s">
        <v>11</v>
      </c>
      <c r="P1301" s="2" t="s">
        <v>215</v>
      </c>
      <c r="Q1301" s="2" t="s">
        <v>135</v>
      </c>
      <c r="R1301" s="2" t="s">
        <v>136</v>
      </c>
      <c r="S1301" s="2">
        <v>20</v>
      </c>
      <c r="T1301" s="2" t="s">
        <v>137</v>
      </c>
      <c r="U1301" s="6">
        <v>34.085999999999999</v>
      </c>
      <c r="V1301" s="30">
        <f>(VLOOKUP(E1301,Table1[#All],4,FALSE)*VLOOKUP(E1301,Table1[[#All],[Type TRANSPORT]:[% répartition segment 1]],2,FALSE)+VLOOKUP(E1301,Tableau2[#All],4,FALSE)*VLOOKUP(E1301,Tableau2[[#All],[Type TRANSPORT]:[% répartition segment 2]],2,FALSE))*U1301*C1301/1000</f>
        <v>3.6226941659999992</v>
      </c>
    </row>
    <row r="1302" spans="1:22" x14ac:dyDescent="0.3">
      <c r="A1302" s="2">
        <v>1532900</v>
      </c>
      <c r="B1302" s="12">
        <f>+VLOOKUP(Indicateur[[#This Row],[Numero OT]],[1]Raw_data!$D:$E,2,FALSE)</f>
        <v>44761</v>
      </c>
      <c r="C1302" s="2">
        <v>150</v>
      </c>
      <c r="D1302" s="2">
        <f t="shared" si="20"/>
        <v>0.15</v>
      </c>
      <c r="E1302" s="2" t="s">
        <v>13</v>
      </c>
      <c r="F1302" s="3">
        <f>+VLOOKUP(E1302,Table1[#All],4,FALSE)</f>
        <v>0.24099999999999999</v>
      </c>
      <c r="G1302" s="3">
        <v>0.24099999999999999</v>
      </c>
      <c r="H1302" s="4">
        <f>VLOOKUP(E1302,Table1[[#All],[Type TRANSPORT]:[% répartition segment 1]],2,FALSE)</f>
        <v>1</v>
      </c>
      <c r="I1302" s="4">
        <f>VLOOKUP(E1302,Tableau2[[#All],[Type TRANSPORT]:[% répartition segment 2]],2,FALSE)</f>
        <v>0</v>
      </c>
      <c r="J1302" s="20">
        <f>Indicateur[[#This Row],[% rep S1]]*Indicateur[[#This Row],[Taux segement 1]]*Indicateur[[#This Row],[Poids T]]*Indicateur[[#This Row],[Distance en KM]]</f>
        <v>1.2287746499999999</v>
      </c>
      <c r="K1302" s="20">
        <f>+Indicateur[[#This Row],[% rep S2]]*Indicateur[[#This Row],[Taux Segement 2]]*Indicateur[[#This Row],[Poids T]]*Indicateur[[#This Row],[Distance en KM]]</f>
        <v>0</v>
      </c>
      <c r="L1302" s="20">
        <f>+Indicateur[[#This Row],[Bilan CO2 S2]]+Indicateur[[#This Row],[Bilan CO2 S1]]</f>
        <v>1.2287746499999999</v>
      </c>
      <c r="M1302" s="21">
        <v>100</v>
      </c>
      <c r="N1302" s="5" t="s">
        <v>422</v>
      </c>
      <c r="O1302" s="2" t="s">
        <v>136</v>
      </c>
      <c r="P1302" s="2" t="s">
        <v>423</v>
      </c>
      <c r="Q1302" s="2" t="s">
        <v>10</v>
      </c>
      <c r="R1302" s="2" t="s">
        <v>11</v>
      </c>
      <c r="S1302" s="2">
        <v>12</v>
      </c>
      <c r="T1302" s="2" t="s">
        <v>12</v>
      </c>
      <c r="U1302" s="6">
        <v>33.991</v>
      </c>
      <c r="V1302" s="30">
        <f>(VLOOKUP(E1302,Table1[#All],4,FALSE)*VLOOKUP(E1302,Table1[[#All],[Type TRANSPORT]:[% répartition segment 1]],2,FALSE)+VLOOKUP(E1302,Tableau2[#All],4,FALSE)*VLOOKUP(E1302,Tableau2[[#All],[Type TRANSPORT]:[% répartition segment 2]],2,FALSE))*U1302*C1302/1000</f>
        <v>1.2287746500000001</v>
      </c>
    </row>
    <row r="1303" spans="1:22" x14ac:dyDescent="0.3">
      <c r="A1303" s="2">
        <v>1533505</v>
      </c>
      <c r="B1303" s="12">
        <f>+VLOOKUP(Indicateur[[#This Row],[Numero OT]],[1]Raw_data!$D:$E,2,FALSE)</f>
        <v>44762</v>
      </c>
      <c r="C1303" s="2">
        <v>150</v>
      </c>
      <c r="D1303" s="2">
        <f t="shared" si="20"/>
        <v>0.15</v>
      </c>
      <c r="E1303" s="2" t="s">
        <v>19</v>
      </c>
      <c r="F1303" s="3">
        <f>+VLOOKUP(E1303,Table1[#All],4,FALSE)</f>
        <v>0.16</v>
      </c>
      <c r="G1303" s="3">
        <f>+VLOOKUP(E1303,Tableau2[#All],4,FALSE)</f>
        <v>6.7400000000000002E-2</v>
      </c>
      <c r="H1303" s="4">
        <f>VLOOKUP(E1303,Table1[[#All],[Type TRANSPORT]:[% répartition segment 1]],2,FALSE)</f>
        <v>0.3</v>
      </c>
      <c r="I1303" s="4">
        <f>VLOOKUP(E1303,Tableau2[[#All],[Type TRANSPORT]:[% répartition segment 2]],2,FALSE)</f>
        <v>0.7</v>
      </c>
      <c r="J1303" s="20">
        <f>Indicateur[[#This Row],[% rep S1]]*Indicateur[[#This Row],[Taux segement 1]]*Indicateur[[#This Row],[Poids T]]*Indicateur[[#This Row],[Distance en KM]]</f>
        <v>2.0026439999999996</v>
      </c>
      <c r="K1303" s="20">
        <f>+Indicateur[[#This Row],[% rep S2]]*Indicateur[[#This Row],[Taux Segement 2]]*Indicateur[[#This Row],[Poids T]]*Indicateur[[#This Row],[Distance en KM]]</f>
        <v>1.9684321649999998</v>
      </c>
      <c r="L1303" s="20">
        <f>+Indicateur[[#This Row],[Bilan CO2 S2]]+Indicateur[[#This Row],[Bilan CO2 S1]]</f>
        <v>3.9710761649999995</v>
      </c>
      <c r="M1303" s="21">
        <v>158</v>
      </c>
      <c r="N1303" s="5" t="s">
        <v>23</v>
      </c>
      <c r="O1303" s="2" t="s">
        <v>24</v>
      </c>
      <c r="P1303" s="2" t="s">
        <v>25</v>
      </c>
      <c r="Q1303" s="2" t="s">
        <v>10</v>
      </c>
      <c r="R1303" s="2" t="s">
        <v>11</v>
      </c>
      <c r="S1303" s="2">
        <v>12</v>
      </c>
      <c r="T1303" s="2" t="s">
        <v>12</v>
      </c>
      <c r="U1303" s="6">
        <v>278.14499999999998</v>
      </c>
      <c r="V1303" s="30">
        <f>(VLOOKUP(E1303,Table1[#All],4,FALSE)*VLOOKUP(E1303,Table1[[#All],[Type TRANSPORT]:[% répartition segment 1]],2,FALSE)+VLOOKUP(E1303,Tableau2[#All],4,FALSE)*VLOOKUP(E1303,Tableau2[[#All],[Type TRANSPORT]:[% répartition segment 2]],2,FALSE))*U1303*C1303/1000</f>
        <v>3.9710761649999995</v>
      </c>
    </row>
    <row r="1304" spans="1:22" x14ac:dyDescent="0.3">
      <c r="A1304" s="2">
        <v>1533599</v>
      </c>
      <c r="B1304" s="12">
        <f>+VLOOKUP(Indicateur[[#This Row],[Numero OT]],[1]Raw_data!$D:$E,2,FALSE)</f>
        <v>44762</v>
      </c>
      <c r="C1304" s="2">
        <v>150</v>
      </c>
      <c r="D1304" s="2">
        <f t="shared" si="20"/>
        <v>0.15</v>
      </c>
      <c r="E1304" s="2" t="s">
        <v>19</v>
      </c>
      <c r="F1304" s="3">
        <f>+VLOOKUP(E1304,Table1[#All],4,FALSE)</f>
        <v>0.16</v>
      </c>
      <c r="G1304" s="3">
        <f>+VLOOKUP(E1304,Tableau2[#All],4,FALSE)</f>
        <v>6.7400000000000002E-2</v>
      </c>
      <c r="H1304" s="4">
        <f>VLOOKUP(E1304,Table1[[#All],[Type TRANSPORT]:[% répartition segment 1]],2,FALSE)</f>
        <v>0.3</v>
      </c>
      <c r="I1304" s="4">
        <f>VLOOKUP(E1304,Tableau2[[#All],[Type TRANSPORT]:[% répartition segment 2]],2,FALSE)</f>
        <v>0.7</v>
      </c>
      <c r="J1304" s="20">
        <f>Indicateur[[#This Row],[% rep S1]]*Indicateur[[#This Row],[Taux segement 1]]*Indicateur[[#This Row],[Poids T]]*Indicateur[[#This Row],[Distance en KM]]</f>
        <v>5.4150624000000001</v>
      </c>
      <c r="K1304" s="20">
        <f>+Indicateur[[#This Row],[% rep S2]]*Indicateur[[#This Row],[Taux Segement 2]]*Indicateur[[#This Row],[Poids T]]*Indicateur[[#This Row],[Distance en KM]]</f>
        <v>5.3225550840000002</v>
      </c>
      <c r="L1304" s="20">
        <f>+Indicateur[[#This Row],[Bilan CO2 S2]]+Indicateur[[#This Row],[Bilan CO2 S1]]</f>
        <v>10.737617484000001</v>
      </c>
      <c r="M1304" s="21">
        <v>165</v>
      </c>
      <c r="N1304" s="5" t="s">
        <v>63</v>
      </c>
      <c r="O1304" s="2" t="s">
        <v>64</v>
      </c>
      <c r="P1304" s="2" t="s">
        <v>65</v>
      </c>
      <c r="Q1304" s="2" t="s">
        <v>10</v>
      </c>
      <c r="R1304" s="2" t="s">
        <v>11</v>
      </c>
      <c r="S1304" s="2">
        <v>12</v>
      </c>
      <c r="T1304" s="2" t="s">
        <v>12</v>
      </c>
      <c r="U1304" s="6">
        <v>752.09199999999998</v>
      </c>
      <c r="V1304" s="30">
        <f>(VLOOKUP(E1304,Table1[#All],4,FALSE)*VLOOKUP(E1304,Table1[[#All],[Type TRANSPORT]:[% répartition segment 1]],2,FALSE)+VLOOKUP(E1304,Tableau2[#All],4,FALSE)*VLOOKUP(E1304,Tableau2[[#All],[Type TRANSPORT]:[% répartition segment 2]],2,FALSE))*U1304*C1304/1000</f>
        <v>10.737617484000001</v>
      </c>
    </row>
    <row r="1305" spans="1:22" x14ac:dyDescent="0.3">
      <c r="A1305" s="2">
        <v>1533084</v>
      </c>
      <c r="B1305" s="12">
        <f>+VLOOKUP(Indicateur[[#This Row],[Numero OT]],[1]Raw_data!$D:$E,2,FALSE)</f>
        <v>44763</v>
      </c>
      <c r="C1305" s="2">
        <v>150</v>
      </c>
      <c r="D1305" s="2">
        <f t="shared" si="20"/>
        <v>0.15</v>
      </c>
      <c r="E1305" s="2" t="s">
        <v>6</v>
      </c>
      <c r="F1305" s="3">
        <f>+VLOOKUP(E1305,Table1[#All],4,FALSE)</f>
        <v>0.16</v>
      </c>
      <c r="G1305" s="3">
        <f>+VLOOKUP(E1305,Tableau2[#All],4,FALSE)</f>
        <v>6.7400000000000002E-2</v>
      </c>
      <c r="H1305" s="4">
        <f>VLOOKUP(E1305,Table1[[#All],[Type TRANSPORT]:[% répartition segment 1]],2,FALSE)</f>
        <v>0.3</v>
      </c>
      <c r="I1305" s="4">
        <f>VLOOKUP(E1305,Tableau2[[#All],[Type TRANSPORT]:[% répartition segment 2]],2,FALSE)</f>
        <v>0.7</v>
      </c>
      <c r="J1305" s="20">
        <f>Indicateur[[#This Row],[% rep S1]]*Indicateur[[#This Row],[Taux segement 1]]*Indicateur[[#This Row],[Poids T]]*Indicateur[[#This Row],[Distance en KM]]</f>
        <v>1.9966031999999998</v>
      </c>
      <c r="K1305" s="20">
        <f>+Indicateur[[#This Row],[% rep S2]]*Indicateur[[#This Row],[Taux Segement 2]]*Indicateur[[#This Row],[Poids T]]*Indicateur[[#This Row],[Distance en KM]]</f>
        <v>1.9624945619999998</v>
      </c>
      <c r="L1305" s="20">
        <f>+Indicateur[[#This Row],[Bilan CO2 S2]]+Indicateur[[#This Row],[Bilan CO2 S1]]</f>
        <v>3.9590977619999999</v>
      </c>
      <c r="M1305" s="21">
        <v>180</v>
      </c>
      <c r="N1305" s="5" t="s">
        <v>57</v>
      </c>
      <c r="O1305" s="2" t="s">
        <v>58</v>
      </c>
      <c r="P1305" s="2" t="s">
        <v>59</v>
      </c>
      <c r="Q1305" s="2" t="s">
        <v>14</v>
      </c>
      <c r="R1305" s="2" t="s">
        <v>15</v>
      </c>
      <c r="S1305" s="2">
        <v>11</v>
      </c>
      <c r="T1305" s="2" t="s">
        <v>16</v>
      </c>
      <c r="U1305" s="6">
        <v>277.30599999999998</v>
      </c>
      <c r="V1305" s="30">
        <f>(VLOOKUP(E1305,Table1[#All],4,FALSE)*VLOOKUP(E1305,Table1[[#All],[Type TRANSPORT]:[% répartition segment 1]],2,FALSE)+VLOOKUP(E1305,Tableau2[#All],4,FALSE)*VLOOKUP(E1305,Tableau2[[#All],[Type TRANSPORT]:[% répartition segment 2]],2,FALSE))*U1305*C1305/1000</f>
        <v>3.9590977619999999</v>
      </c>
    </row>
    <row r="1306" spans="1:22" x14ac:dyDescent="0.3">
      <c r="A1306" s="2">
        <v>1533601</v>
      </c>
      <c r="B1306" s="12">
        <f>+VLOOKUP(Indicateur[[#This Row],[Numero OT]],[1]Raw_data!$D:$E,2,FALSE)</f>
        <v>44763</v>
      </c>
      <c r="C1306" s="2">
        <v>150</v>
      </c>
      <c r="D1306" s="2">
        <f t="shared" si="20"/>
        <v>0.15</v>
      </c>
      <c r="E1306" s="2" t="s">
        <v>19</v>
      </c>
      <c r="F1306" s="3">
        <f>+VLOOKUP(E1306,Table1[#All],4,FALSE)</f>
        <v>0.16</v>
      </c>
      <c r="G1306" s="3">
        <f>+VLOOKUP(E1306,Tableau2[#All],4,FALSE)</f>
        <v>6.7400000000000002E-2</v>
      </c>
      <c r="H1306" s="4">
        <f>VLOOKUP(E1306,Table1[[#All],[Type TRANSPORT]:[% répartition segment 1]],2,FALSE)</f>
        <v>0.3</v>
      </c>
      <c r="I1306" s="4">
        <f>VLOOKUP(E1306,Tableau2[[#All],[Type TRANSPORT]:[% répartition segment 2]],2,FALSE)</f>
        <v>0.7</v>
      </c>
      <c r="J1306" s="20">
        <f>Indicateur[[#This Row],[% rep S1]]*Indicateur[[#This Row],[Taux segement 1]]*Indicateur[[#This Row],[Poids T]]*Indicateur[[#This Row],[Distance en KM]]</f>
        <v>2.2767263999999998</v>
      </c>
      <c r="K1306" s="20">
        <f>+Indicateur[[#This Row],[% rep S2]]*Indicateur[[#This Row],[Taux Segement 2]]*Indicateur[[#This Row],[Poids T]]*Indicateur[[#This Row],[Distance en KM]]</f>
        <v>2.2378323239999998</v>
      </c>
      <c r="L1306" s="20">
        <f>+Indicateur[[#This Row],[Bilan CO2 S2]]+Indicateur[[#This Row],[Bilan CO2 S1]]</f>
        <v>4.5145587239999996</v>
      </c>
      <c r="M1306" s="21">
        <v>158</v>
      </c>
      <c r="N1306" s="5" t="s">
        <v>72</v>
      </c>
      <c r="O1306" s="2" t="s">
        <v>73</v>
      </c>
      <c r="P1306" s="2" t="s">
        <v>74</v>
      </c>
      <c r="Q1306" s="2" t="s">
        <v>10</v>
      </c>
      <c r="R1306" s="2" t="s">
        <v>11</v>
      </c>
      <c r="S1306" s="2">
        <v>12</v>
      </c>
      <c r="T1306" s="2" t="s">
        <v>12</v>
      </c>
      <c r="U1306" s="6">
        <v>316.21199999999999</v>
      </c>
      <c r="V1306" s="30">
        <f>(VLOOKUP(E1306,Table1[#All],4,FALSE)*VLOOKUP(E1306,Table1[[#All],[Type TRANSPORT]:[% répartition segment 1]],2,FALSE)+VLOOKUP(E1306,Tableau2[#All],4,FALSE)*VLOOKUP(E1306,Tableau2[[#All],[Type TRANSPORT]:[% répartition segment 2]],2,FALSE))*U1306*C1306/1000</f>
        <v>4.5145587239999996</v>
      </c>
    </row>
    <row r="1307" spans="1:22" x14ac:dyDescent="0.3">
      <c r="A1307" s="2">
        <v>1532435</v>
      </c>
      <c r="B1307" s="12">
        <f>+VLOOKUP(Indicateur[[#This Row],[Numero OT]],[1]Raw_data!$D:$E,2,FALSE)</f>
        <v>44763</v>
      </c>
      <c r="C1307" s="2">
        <v>1000</v>
      </c>
      <c r="D1307" s="2">
        <f t="shared" si="20"/>
        <v>1</v>
      </c>
      <c r="E1307" s="2" t="s">
        <v>19</v>
      </c>
      <c r="F1307" s="3">
        <f>+VLOOKUP(E1307,Table1[#All],4,FALSE)</f>
        <v>0.16</v>
      </c>
      <c r="G1307" s="3">
        <f>+VLOOKUP(E1307,Tableau2[#All],4,FALSE)</f>
        <v>6.7400000000000002E-2</v>
      </c>
      <c r="H1307" s="4">
        <f>VLOOKUP(E1307,Table1[[#All],[Type TRANSPORT]:[% répartition segment 1]],2,FALSE)</f>
        <v>0.3</v>
      </c>
      <c r="I1307" s="4">
        <f>VLOOKUP(E1307,Tableau2[[#All],[Type TRANSPORT]:[% répartition segment 2]],2,FALSE)</f>
        <v>0.7</v>
      </c>
      <c r="J1307" s="20">
        <f>Indicateur[[#This Row],[% rep S1]]*Indicateur[[#This Row],[Taux segement 1]]*Indicateur[[#This Row],[Poids T]]*Indicateur[[#This Row],[Distance en KM]]</f>
        <v>24.790752000000001</v>
      </c>
      <c r="K1307" s="20">
        <f>+Indicateur[[#This Row],[% rep S2]]*Indicateur[[#This Row],[Taux Segement 2]]*Indicateur[[#This Row],[Poids T]]*Indicateur[[#This Row],[Distance en KM]]</f>
        <v>24.367243320000004</v>
      </c>
      <c r="L1307" s="20">
        <f>+Indicateur[[#This Row],[Bilan CO2 S2]]+Indicateur[[#This Row],[Bilan CO2 S1]]</f>
        <v>49.157995320000005</v>
      </c>
      <c r="M1307" s="21">
        <v>520</v>
      </c>
      <c r="N1307" s="5" t="s">
        <v>175</v>
      </c>
      <c r="O1307" s="2" t="s">
        <v>154</v>
      </c>
      <c r="P1307" s="2" t="s">
        <v>174</v>
      </c>
      <c r="Q1307" s="2" t="s">
        <v>10</v>
      </c>
      <c r="R1307" s="2" t="s">
        <v>11</v>
      </c>
      <c r="S1307" s="2">
        <v>12</v>
      </c>
      <c r="T1307" s="2" t="s">
        <v>12</v>
      </c>
      <c r="U1307" s="6">
        <v>516.47400000000005</v>
      </c>
      <c r="V1307" s="30">
        <f>(VLOOKUP(E1307,Table1[#All],4,FALSE)*VLOOKUP(E1307,Table1[[#All],[Type TRANSPORT]:[% répartition segment 1]],2,FALSE)+VLOOKUP(E1307,Tableau2[#All],4,FALSE)*VLOOKUP(E1307,Tableau2[[#All],[Type TRANSPORT]:[% répartition segment 2]],2,FALSE))*U1307*C1307/1000</f>
        <v>49.157995320000005</v>
      </c>
    </row>
    <row r="1308" spans="1:22" x14ac:dyDescent="0.3">
      <c r="A1308" s="2">
        <v>1534666</v>
      </c>
      <c r="B1308" s="12">
        <f>+VLOOKUP(Indicateur[[#This Row],[Numero OT]],[1]Raw_data!$D:$E,2,FALSE)</f>
        <v>44763</v>
      </c>
      <c r="C1308" s="2">
        <v>302</v>
      </c>
      <c r="D1308" s="2">
        <f t="shared" si="20"/>
        <v>0.30199999999999999</v>
      </c>
      <c r="E1308" s="2" t="s">
        <v>6</v>
      </c>
      <c r="F1308" s="3">
        <f>+VLOOKUP(E1308,Table1[#All],4,FALSE)</f>
        <v>0.16</v>
      </c>
      <c r="G1308" s="3">
        <f>+VLOOKUP(E1308,Tableau2[#All],4,FALSE)</f>
        <v>6.7400000000000002E-2</v>
      </c>
      <c r="H1308" s="4">
        <f>VLOOKUP(E1308,Table1[[#All],[Type TRANSPORT]:[% répartition segment 1]],2,FALSE)</f>
        <v>0.3</v>
      </c>
      <c r="I1308" s="4">
        <f>VLOOKUP(E1308,Tableau2[[#All],[Type TRANSPORT]:[% répartition segment 2]],2,FALSE)</f>
        <v>0.7</v>
      </c>
      <c r="J1308" s="20">
        <f>Indicateur[[#This Row],[% rep S1]]*Indicateur[[#This Row],[Taux segement 1]]*Indicateur[[#This Row],[Poids T]]*Indicateur[[#This Row],[Distance en KM]]</f>
        <v>3.724181856</v>
      </c>
      <c r="K1308" s="20">
        <f>+Indicateur[[#This Row],[% rep S2]]*Indicateur[[#This Row],[Taux Segement 2]]*Indicateur[[#This Row],[Poids T]]*Indicateur[[#This Row],[Distance en KM]]</f>
        <v>3.66056041596</v>
      </c>
      <c r="L1308" s="20">
        <f>+Indicateur[[#This Row],[Bilan CO2 S2]]+Indicateur[[#This Row],[Bilan CO2 S1]]</f>
        <v>7.3847422719600004</v>
      </c>
      <c r="M1308" s="21">
        <v>200</v>
      </c>
      <c r="N1308" s="5" t="s">
        <v>214</v>
      </c>
      <c r="O1308" s="2" t="s">
        <v>11</v>
      </c>
      <c r="P1308" s="2" t="s">
        <v>215</v>
      </c>
      <c r="Q1308" s="2" t="s">
        <v>218</v>
      </c>
      <c r="R1308" s="2" t="s">
        <v>219</v>
      </c>
      <c r="S1308" s="2">
        <v>19</v>
      </c>
      <c r="T1308" s="2" t="s">
        <v>220</v>
      </c>
      <c r="U1308" s="6">
        <v>256.911</v>
      </c>
      <c r="V1308" s="30">
        <f>(VLOOKUP(E1308,Table1[#All],4,FALSE)*VLOOKUP(E1308,Table1[[#All],[Type TRANSPORT]:[% répartition segment 1]],2,FALSE)+VLOOKUP(E1308,Tableau2[#All],4,FALSE)*VLOOKUP(E1308,Tableau2[[#All],[Type TRANSPORT]:[% répartition segment 2]],2,FALSE))*U1308*C1308/1000</f>
        <v>7.3847422719599995</v>
      </c>
    </row>
    <row r="1309" spans="1:22" x14ac:dyDescent="0.3">
      <c r="A1309" s="2">
        <v>1534665</v>
      </c>
      <c r="B1309" s="12">
        <f>+VLOOKUP(Indicateur[[#This Row],[Numero OT]],[1]Raw_data!$D:$E,2,FALSE)</f>
        <v>44763</v>
      </c>
      <c r="C1309" s="2">
        <v>482</v>
      </c>
      <c r="D1309" s="2">
        <f t="shared" si="20"/>
        <v>0.48199999999999998</v>
      </c>
      <c r="E1309" s="2" t="s">
        <v>6</v>
      </c>
      <c r="F1309" s="3">
        <f>+VLOOKUP(E1309,Table1[#All],4,FALSE)</f>
        <v>0.16</v>
      </c>
      <c r="G1309" s="3">
        <f>+VLOOKUP(E1309,Tableau2[#All],4,FALSE)</f>
        <v>6.7400000000000002E-2</v>
      </c>
      <c r="H1309" s="4">
        <f>VLOOKUP(E1309,Table1[[#All],[Type TRANSPORT]:[% répartition segment 1]],2,FALSE)</f>
        <v>0.3</v>
      </c>
      <c r="I1309" s="4">
        <f>VLOOKUP(E1309,Tableau2[[#All],[Type TRANSPORT]:[% répartition segment 2]],2,FALSE)</f>
        <v>0.7</v>
      </c>
      <c r="J1309" s="20">
        <f>Indicateur[[#This Row],[% rep S1]]*Indicateur[[#This Row],[Taux segement 1]]*Indicateur[[#This Row],[Poids T]]*Indicateur[[#This Row],[Distance en KM]]</f>
        <v>11.933502528</v>
      </c>
      <c r="K1309" s="20">
        <f>+Indicateur[[#This Row],[% rep S2]]*Indicateur[[#This Row],[Taux Segement 2]]*Indicateur[[#This Row],[Poids T]]*Indicateur[[#This Row],[Distance en KM]]</f>
        <v>11.729638526479999</v>
      </c>
      <c r="L1309" s="20">
        <f>+Indicateur[[#This Row],[Bilan CO2 S2]]+Indicateur[[#This Row],[Bilan CO2 S1]]</f>
        <v>23.66314105448</v>
      </c>
      <c r="M1309" s="21">
        <v>341</v>
      </c>
      <c r="N1309" s="5" t="s">
        <v>214</v>
      </c>
      <c r="O1309" s="2" t="s">
        <v>11</v>
      </c>
      <c r="P1309" s="2" t="s">
        <v>215</v>
      </c>
      <c r="Q1309" s="2" t="s">
        <v>153</v>
      </c>
      <c r="R1309" s="2" t="s">
        <v>154</v>
      </c>
      <c r="S1309" s="2">
        <v>15</v>
      </c>
      <c r="T1309" s="2" t="s">
        <v>155</v>
      </c>
      <c r="U1309" s="6">
        <v>515.798</v>
      </c>
      <c r="V1309" s="30">
        <f>(VLOOKUP(E1309,Table1[#All],4,FALSE)*VLOOKUP(E1309,Table1[[#All],[Type TRANSPORT]:[% répartition segment 1]],2,FALSE)+VLOOKUP(E1309,Tableau2[#All],4,FALSE)*VLOOKUP(E1309,Tableau2[[#All],[Type TRANSPORT]:[% répartition segment 2]],2,FALSE))*U1309*C1309/1000</f>
        <v>23.663141054479997</v>
      </c>
    </row>
    <row r="1310" spans="1:22" x14ac:dyDescent="0.3">
      <c r="A1310" s="2">
        <v>1534576</v>
      </c>
      <c r="B1310" s="12">
        <f>+VLOOKUP(Indicateur[[#This Row],[Numero OT]],[1]Raw_data!$D:$E,2,FALSE)</f>
        <v>44764</v>
      </c>
      <c r="C1310" s="2">
        <v>650</v>
      </c>
      <c r="D1310" s="2">
        <f t="shared" si="20"/>
        <v>0.65</v>
      </c>
      <c r="E1310" s="2" t="s">
        <v>6</v>
      </c>
      <c r="F1310" s="3">
        <f>+VLOOKUP(E1310,Table1[#All],4,FALSE)</f>
        <v>0.16</v>
      </c>
      <c r="G1310" s="3">
        <f>+VLOOKUP(E1310,Tableau2[#All],4,FALSE)</f>
        <v>6.7400000000000002E-2</v>
      </c>
      <c r="H1310" s="4">
        <f>VLOOKUP(E1310,Table1[[#All],[Type TRANSPORT]:[% répartition segment 1]],2,FALSE)</f>
        <v>0.3</v>
      </c>
      <c r="I1310" s="4">
        <f>VLOOKUP(E1310,Tableau2[[#All],[Type TRANSPORT]:[% répartition segment 2]],2,FALSE)</f>
        <v>0.7</v>
      </c>
      <c r="J1310" s="20">
        <f>Indicateur[[#This Row],[% rep S1]]*Indicateur[[#This Row],[Taux segement 1]]*Indicateur[[#This Row],[Poids T]]*Indicateur[[#This Row],[Distance en KM]]</f>
        <v>23.3281776</v>
      </c>
      <c r="K1310" s="20">
        <f>+Indicateur[[#This Row],[% rep S2]]*Indicateur[[#This Row],[Taux Segement 2]]*Indicateur[[#This Row],[Poids T]]*Indicateur[[#This Row],[Distance en KM]]</f>
        <v>22.929654566</v>
      </c>
      <c r="L1310" s="20">
        <f>+Indicateur[[#This Row],[Bilan CO2 S2]]+Indicateur[[#This Row],[Bilan CO2 S1]]</f>
        <v>46.257832166</v>
      </c>
      <c r="M1310" s="21">
        <v>385</v>
      </c>
      <c r="N1310" s="5" t="s">
        <v>17</v>
      </c>
      <c r="O1310" s="2" t="s">
        <v>18</v>
      </c>
      <c r="P1310" s="2" t="s">
        <v>9</v>
      </c>
      <c r="Q1310" s="2" t="s">
        <v>14</v>
      </c>
      <c r="R1310" s="2" t="s">
        <v>15</v>
      </c>
      <c r="S1310" s="2">
        <v>11</v>
      </c>
      <c r="T1310" s="2" t="s">
        <v>16</v>
      </c>
      <c r="U1310" s="6">
        <v>747.69799999999998</v>
      </c>
      <c r="V1310" s="30">
        <f>(VLOOKUP(E1310,Table1[#All],4,FALSE)*VLOOKUP(E1310,Table1[[#All],[Type TRANSPORT]:[% répartition segment 1]],2,FALSE)+VLOOKUP(E1310,Tableau2[#All],4,FALSE)*VLOOKUP(E1310,Tableau2[[#All],[Type TRANSPORT]:[% répartition segment 2]],2,FALSE))*U1310*C1310/1000</f>
        <v>46.257832166</v>
      </c>
    </row>
    <row r="1311" spans="1:22" x14ac:dyDescent="0.3">
      <c r="A1311" s="2">
        <v>1534052</v>
      </c>
      <c r="B1311" s="12">
        <f>+VLOOKUP(Indicateur[[#This Row],[Numero OT]],[1]Raw_data!$D:$E,2,FALSE)</f>
        <v>44764</v>
      </c>
      <c r="C1311" s="2">
        <v>173</v>
      </c>
      <c r="D1311" s="2">
        <f t="shared" si="20"/>
        <v>0.17299999999999999</v>
      </c>
      <c r="E1311" s="2" t="s">
        <v>6</v>
      </c>
      <c r="F1311" s="3">
        <f>+VLOOKUP(E1311,Table1[#All],4,FALSE)</f>
        <v>0.16</v>
      </c>
      <c r="G1311" s="3">
        <f>+VLOOKUP(E1311,Tableau2[#All],4,FALSE)</f>
        <v>6.7400000000000002E-2</v>
      </c>
      <c r="H1311" s="4">
        <f>VLOOKUP(E1311,Table1[[#All],[Type TRANSPORT]:[% répartition segment 1]],2,FALSE)</f>
        <v>0.3</v>
      </c>
      <c r="I1311" s="4">
        <f>VLOOKUP(E1311,Tableau2[[#All],[Type TRANSPORT]:[% répartition segment 2]],2,FALSE)</f>
        <v>0.7</v>
      </c>
      <c r="J1311" s="20">
        <f>Indicateur[[#This Row],[% rep S1]]*Indicateur[[#This Row],[Taux segement 1]]*Indicateur[[#This Row],[Poids T]]*Indicateur[[#This Row],[Distance en KM]]</f>
        <v>4.5074693279999991</v>
      </c>
      <c r="K1311" s="20">
        <f>+Indicateur[[#This Row],[% rep S2]]*Indicateur[[#This Row],[Taux Segement 2]]*Indicateur[[#This Row],[Poids T]]*Indicateur[[#This Row],[Distance en KM]]</f>
        <v>4.4304667269799998</v>
      </c>
      <c r="L1311" s="20">
        <f>+Indicateur[[#This Row],[Bilan CO2 S2]]+Indicateur[[#This Row],[Bilan CO2 S1]]</f>
        <v>8.9379360549799998</v>
      </c>
      <c r="M1311" s="21">
        <v>239</v>
      </c>
      <c r="N1311" s="5" t="s">
        <v>35</v>
      </c>
      <c r="O1311" s="2" t="s">
        <v>36</v>
      </c>
      <c r="P1311" s="2" t="s">
        <v>37</v>
      </c>
      <c r="Q1311" s="2" t="s">
        <v>14</v>
      </c>
      <c r="R1311" s="2" t="s">
        <v>15</v>
      </c>
      <c r="S1311" s="2">
        <v>11</v>
      </c>
      <c r="T1311" s="2" t="s">
        <v>16</v>
      </c>
      <c r="U1311" s="6">
        <v>542.80700000000002</v>
      </c>
      <c r="V1311" s="30">
        <f>(VLOOKUP(E1311,Table1[#All],4,FALSE)*VLOOKUP(E1311,Table1[[#All],[Type TRANSPORT]:[% répartition segment 1]],2,FALSE)+VLOOKUP(E1311,Tableau2[#All],4,FALSE)*VLOOKUP(E1311,Tableau2[[#All],[Type TRANSPORT]:[% répartition segment 2]],2,FALSE))*U1311*C1311/1000</f>
        <v>8.9379360549799998</v>
      </c>
    </row>
    <row r="1312" spans="1:22" x14ac:dyDescent="0.3">
      <c r="A1312" s="2">
        <v>1533982</v>
      </c>
      <c r="B1312" s="12">
        <f>+VLOOKUP(Indicateur[[#This Row],[Numero OT]],[1]Raw_data!$D:$E,2,FALSE)</f>
        <v>44764</v>
      </c>
      <c r="C1312" s="2">
        <v>150</v>
      </c>
      <c r="D1312" s="2">
        <f t="shared" si="20"/>
        <v>0.15</v>
      </c>
      <c r="E1312" s="2" t="s">
        <v>6</v>
      </c>
      <c r="F1312" s="3">
        <f>+VLOOKUP(E1312,Table1[#All],4,FALSE)</f>
        <v>0.16</v>
      </c>
      <c r="G1312" s="3">
        <f>+VLOOKUP(E1312,Tableau2[#All],4,FALSE)</f>
        <v>6.7400000000000002E-2</v>
      </c>
      <c r="H1312" s="4">
        <f>VLOOKUP(E1312,Table1[[#All],[Type TRANSPORT]:[% répartition segment 1]],2,FALSE)</f>
        <v>0.3</v>
      </c>
      <c r="I1312" s="4">
        <f>VLOOKUP(E1312,Tableau2[[#All],[Type TRANSPORT]:[% répartition segment 2]],2,FALSE)</f>
        <v>0.7</v>
      </c>
      <c r="J1312" s="20">
        <f>Indicateur[[#This Row],[% rep S1]]*Indicateur[[#This Row],[Taux segement 1]]*Indicateur[[#This Row],[Poids T]]*Indicateur[[#This Row],[Distance en KM]]</f>
        <v>2.7016776</v>
      </c>
      <c r="K1312" s="20">
        <f>+Indicateur[[#This Row],[% rep S2]]*Indicateur[[#This Row],[Taux Segement 2]]*Indicateur[[#This Row],[Poids T]]*Indicateur[[#This Row],[Distance en KM]]</f>
        <v>2.6555239410000002</v>
      </c>
      <c r="L1312" s="20">
        <f>+Indicateur[[#This Row],[Bilan CO2 S2]]+Indicateur[[#This Row],[Bilan CO2 S1]]</f>
        <v>5.3572015410000002</v>
      </c>
      <c r="M1312" s="21">
        <v>210</v>
      </c>
      <c r="N1312" s="5" t="s">
        <v>75</v>
      </c>
      <c r="O1312" s="2" t="s">
        <v>76</v>
      </c>
      <c r="P1312" s="2" t="s">
        <v>77</v>
      </c>
      <c r="Q1312" s="2" t="s">
        <v>14</v>
      </c>
      <c r="R1312" s="2" t="s">
        <v>15</v>
      </c>
      <c r="S1312" s="2">
        <v>11</v>
      </c>
      <c r="T1312" s="2" t="s">
        <v>16</v>
      </c>
      <c r="U1312" s="6">
        <v>375.233</v>
      </c>
      <c r="V1312" s="30">
        <f>(VLOOKUP(E1312,Table1[#All],4,FALSE)*VLOOKUP(E1312,Table1[[#All],[Type TRANSPORT]:[% répartition segment 1]],2,FALSE)+VLOOKUP(E1312,Tableau2[#All],4,FALSE)*VLOOKUP(E1312,Tableau2[[#All],[Type TRANSPORT]:[% répartition segment 2]],2,FALSE))*U1312*C1312/1000</f>
        <v>5.3572015410000002</v>
      </c>
    </row>
    <row r="1313" spans="1:22" x14ac:dyDescent="0.3">
      <c r="A1313" s="2">
        <v>1534575</v>
      </c>
      <c r="B1313" s="12">
        <f>+VLOOKUP(Indicateur[[#This Row],[Numero OT]],[1]Raw_data!$D:$E,2,FALSE)</f>
        <v>44764</v>
      </c>
      <c r="C1313" s="2">
        <v>400</v>
      </c>
      <c r="D1313" s="2">
        <f t="shared" si="20"/>
        <v>0.4</v>
      </c>
      <c r="E1313" s="2" t="s">
        <v>19</v>
      </c>
      <c r="F1313" s="3">
        <f>+VLOOKUP(E1313,Table1[#All],4,FALSE)</f>
        <v>0.16</v>
      </c>
      <c r="G1313" s="3">
        <f>+VLOOKUP(E1313,Tableau2[#All],4,FALSE)</f>
        <v>6.7400000000000002E-2</v>
      </c>
      <c r="H1313" s="4">
        <f>VLOOKUP(E1313,Table1[[#All],[Type TRANSPORT]:[% répartition segment 1]],2,FALSE)</f>
        <v>0.3</v>
      </c>
      <c r="I1313" s="4">
        <f>VLOOKUP(E1313,Tableau2[[#All],[Type TRANSPORT]:[% répartition segment 2]],2,FALSE)</f>
        <v>0.7</v>
      </c>
      <c r="J1313" s="20">
        <f>Indicateur[[#This Row],[% rep S1]]*Indicateur[[#This Row],[Taux segement 1]]*Indicateur[[#This Row],[Poids T]]*Indicateur[[#This Row],[Distance en KM]]</f>
        <v>5.347142400000001</v>
      </c>
      <c r="K1313" s="20">
        <f>+Indicateur[[#This Row],[% rep S2]]*Indicateur[[#This Row],[Taux Segement 2]]*Indicateur[[#This Row],[Poids T]]*Indicateur[[#This Row],[Distance en KM]]</f>
        <v>5.2557953839999998</v>
      </c>
      <c r="L1313" s="20">
        <f>+Indicateur[[#This Row],[Bilan CO2 S2]]+Indicateur[[#This Row],[Bilan CO2 S1]]</f>
        <v>10.602937784000002</v>
      </c>
      <c r="M1313" s="21">
        <v>158</v>
      </c>
      <c r="N1313" s="5" t="s">
        <v>168</v>
      </c>
      <c r="O1313" s="2" t="s">
        <v>151</v>
      </c>
      <c r="P1313" s="2" t="s">
        <v>169</v>
      </c>
      <c r="Q1313" s="2" t="s">
        <v>10</v>
      </c>
      <c r="R1313" s="2" t="s">
        <v>11</v>
      </c>
      <c r="S1313" s="2">
        <v>12</v>
      </c>
      <c r="T1313" s="2" t="s">
        <v>12</v>
      </c>
      <c r="U1313" s="6">
        <v>278.49700000000001</v>
      </c>
      <c r="V1313" s="30">
        <f>(VLOOKUP(E1313,Table1[#All],4,FALSE)*VLOOKUP(E1313,Table1[[#All],[Type TRANSPORT]:[% répartition segment 1]],2,FALSE)+VLOOKUP(E1313,Tableau2[#All],4,FALSE)*VLOOKUP(E1313,Tableau2[[#All],[Type TRANSPORT]:[% répartition segment 2]],2,FALSE))*U1313*C1313/1000</f>
        <v>10.602937784000002</v>
      </c>
    </row>
    <row r="1314" spans="1:22" x14ac:dyDescent="0.3">
      <c r="A1314" s="2">
        <v>1534463</v>
      </c>
      <c r="B1314" s="12">
        <f>+VLOOKUP(Indicateur[[#This Row],[Numero OT]],[1]Raw_data!$D:$E,2,FALSE)</f>
        <v>44764</v>
      </c>
      <c r="C1314" s="2">
        <v>150</v>
      </c>
      <c r="D1314" s="2">
        <f t="shared" si="20"/>
        <v>0.15</v>
      </c>
      <c r="E1314" s="2" t="s">
        <v>19</v>
      </c>
      <c r="F1314" s="3">
        <f>+VLOOKUP(E1314,Table1[#All],4,FALSE)</f>
        <v>0.16</v>
      </c>
      <c r="G1314" s="3">
        <f>+VLOOKUP(E1314,Tableau2[#All],4,FALSE)</f>
        <v>6.7400000000000002E-2</v>
      </c>
      <c r="H1314" s="4">
        <f>VLOOKUP(E1314,Table1[[#All],[Type TRANSPORT]:[% répartition segment 1]],2,FALSE)</f>
        <v>0.3</v>
      </c>
      <c r="I1314" s="4">
        <f>VLOOKUP(E1314,Tableau2[[#All],[Type TRANSPORT]:[% répartition segment 2]],2,FALSE)</f>
        <v>0.7</v>
      </c>
      <c r="J1314" s="20">
        <f>Indicateur[[#This Row],[% rep S1]]*Indicateur[[#This Row],[Taux segement 1]]*Indicateur[[#This Row],[Poids T]]*Indicateur[[#This Row],[Distance en KM]]</f>
        <v>3.7013975999999995</v>
      </c>
      <c r="K1314" s="20">
        <f>+Indicateur[[#This Row],[% rep S2]]*Indicateur[[#This Row],[Taux Segement 2]]*Indicateur[[#This Row],[Poids T]]*Indicateur[[#This Row],[Distance en KM]]</f>
        <v>3.6381653909999998</v>
      </c>
      <c r="L1314" s="20">
        <f>+Indicateur[[#This Row],[Bilan CO2 S2]]+Indicateur[[#This Row],[Bilan CO2 S1]]</f>
        <v>7.3395629909999993</v>
      </c>
      <c r="M1314" s="21">
        <v>165</v>
      </c>
      <c r="N1314" s="5" t="s">
        <v>176</v>
      </c>
      <c r="O1314" s="2" t="s">
        <v>177</v>
      </c>
      <c r="P1314" s="2" t="s">
        <v>178</v>
      </c>
      <c r="Q1314" s="2" t="s">
        <v>10</v>
      </c>
      <c r="R1314" s="2" t="s">
        <v>11</v>
      </c>
      <c r="S1314" s="2">
        <v>12</v>
      </c>
      <c r="T1314" s="2" t="s">
        <v>12</v>
      </c>
      <c r="U1314" s="6">
        <v>514.08299999999997</v>
      </c>
      <c r="V1314" s="30">
        <f>(VLOOKUP(E1314,Table1[#All],4,FALSE)*VLOOKUP(E1314,Table1[[#All],[Type TRANSPORT]:[% répartition segment 1]],2,FALSE)+VLOOKUP(E1314,Tableau2[#All],4,FALSE)*VLOOKUP(E1314,Tableau2[[#All],[Type TRANSPORT]:[% répartition segment 2]],2,FALSE))*U1314*C1314/1000</f>
        <v>7.3395629910000002</v>
      </c>
    </row>
    <row r="1315" spans="1:22" x14ac:dyDescent="0.3">
      <c r="A1315" s="2">
        <v>1534003</v>
      </c>
      <c r="B1315" s="12">
        <f>+VLOOKUP(Indicateur[[#This Row],[Numero OT]],[1]Raw_data!$D:$E,2,FALSE)</f>
        <v>44764</v>
      </c>
      <c r="C1315" s="2">
        <v>150</v>
      </c>
      <c r="D1315" s="2">
        <f t="shared" si="20"/>
        <v>0.15</v>
      </c>
      <c r="E1315" s="2" t="s">
        <v>19</v>
      </c>
      <c r="F1315" s="3">
        <f>+VLOOKUP(E1315,Table1[#All],4,FALSE)</f>
        <v>0.16</v>
      </c>
      <c r="G1315" s="3">
        <f>+VLOOKUP(E1315,Tableau2[#All],4,FALSE)</f>
        <v>6.7400000000000002E-2</v>
      </c>
      <c r="H1315" s="4">
        <f>VLOOKUP(E1315,Table1[[#All],[Type TRANSPORT]:[% répartition segment 1]],2,FALSE)</f>
        <v>0.3</v>
      </c>
      <c r="I1315" s="4">
        <f>VLOOKUP(E1315,Tableau2[[#All],[Type TRANSPORT]:[% répartition segment 2]],2,FALSE)</f>
        <v>0.7</v>
      </c>
      <c r="J1315" s="20">
        <f>Indicateur[[#This Row],[% rep S1]]*Indicateur[[#This Row],[Taux segement 1]]*Indicateur[[#This Row],[Poids T]]*Indicateur[[#This Row],[Distance en KM]]</f>
        <v>1.3450607999999999</v>
      </c>
      <c r="K1315" s="20">
        <f>+Indicateur[[#This Row],[% rep S2]]*Indicateur[[#This Row],[Taux Segement 2]]*Indicateur[[#This Row],[Poids T]]*Indicateur[[#This Row],[Distance en KM]]</f>
        <v>1.3220826779999999</v>
      </c>
      <c r="L1315" s="20">
        <f>+Indicateur[[#This Row],[Bilan CO2 S2]]+Indicateur[[#This Row],[Bilan CO2 S1]]</f>
        <v>2.6671434779999998</v>
      </c>
      <c r="M1315" s="21">
        <v>140</v>
      </c>
      <c r="N1315" s="5" t="s">
        <v>185</v>
      </c>
      <c r="O1315" s="2" t="s">
        <v>186</v>
      </c>
      <c r="P1315" s="2" t="s">
        <v>187</v>
      </c>
      <c r="Q1315" s="2" t="s">
        <v>10</v>
      </c>
      <c r="R1315" s="2" t="s">
        <v>11</v>
      </c>
      <c r="S1315" s="2">
        <v>12</v>
      </c>
      <c r="T1315" s="2" t="s">
        <v>12</v>
      </c>
      <c r="U1315" s="6">
        <v>186.81399999999999</v>
      </c>
      <c r="V1315" s="30">
        <f>(VLOOKUP(E1315,Table1[#All],4,FALSE)*VLOOKUP(E1315,Table1[[#All],[Type TRANSPORT]:[% répartition segment 1]],2,FALSE)+VLOOKUP(E1315,Tableau2[#All],4,FALSE)*VLOOKUP(E1315,Tableau2[[#All],[Type TRANSPORT]:[% répartition segment 2]],2,FALSE))*U1315*C1315/1000</f>
        <v>2.6671434779999998</v>
      </c>
    </row>
    <row r="1316" spans="1:22" x14ac:dyDescent="0.3">
      <c r="A1316" s="2">
        <v>1534580</v>
      </c>
      <c r="B1316" s="12">
        <f>+VLOOKUP(Indicateur[[#This Row],[Numero OT]],[1]Raw_data!$D:$E,2,FALSE)</f>
        <v>44764</v>
      </c>
      <c r="C1316" s="2">
        <v>300</v>
      </c>
      <c r="D1316" s="2">
        <f t="shared" si="20"/>
        <v>0.3</v>
      </c>
      <c r="E1316" s="2" t="s">
        <v>6</v>
      </c>
      <c r="F1316" s="3">
        <f>+VLOOKUP(E1316,Table1[#All],4,FALSE)</f>
        <v>0.16</v>
      </c>
      <c r="G1316" s="3">
        <f>+VLOOKUP(E1316,Tableau2[#All],4,FALSE)</f>
        <v>6.7400000000000002E-2</v>
      </c>
      <c r="H1316" s="4">
        <f>VLOOKUP(E1316,Table1[[#All],[Type TRANSPORT]:[% répartition segment 1]],2,FALSE)</f>
        <v>0.3</v>
      </c>
      <c r="I1316" s="4">
        <f>VLOOKUP(E1316,Tableau2[[#All],[Type TRANSPORT]:[% répartition segment 2]],2,FALSE)</f>
        <v>0.7</v>
      </c>
      <c r="J1316" s="20">
        <f>Indicateur[[#This Row],[% rep S1]]*Indicateur[[#This Row],[Taux segement 1]]*Indicateur[[#This Row],[Poids T]]*Indicateur[[#This Row],[Distance en KM]]</f>
        <v>3.7023695999999995</v>
      </c>
      <c r="K1316" s="20">
        <f>+Indicateur[[#This Row],[% rep S2]]*Indicateur[[#This Row],[Taux Segement 2]]*Indicateur[[#This Row],[Poids T]]*Indicateur[[#This Row],[Distance en KM]]</f>
        <v>3.6391207859999999</v>
      </c>
      <c r="L1316" s="20">
        <f>+Indicateur[[#This Row],[Bilan CO2 S2]]+Indicateur[[#This Row],[Bilan CO2 S1]]</f>
        <v>7.3414903859999994</v>
      </c>
      <c r="M1316" s="21">
        <v>275</v>
      </c>
      <c r="N1316" s="5" t="s">
        <v>191</v>
      </c>
      <c r="O1316" s="2" t="s">
        <v>192</v>
      </c>
      <c r="P1316" s="2" t="s">
        <v>193</v>
      </c>
      <c r="Q1316" s="2" t="s">
        <v>14</v>
      </c>
      <c r="R1316" s="2" t="s">
        <v>15</v>
      </c>
      <c r="S1316" s="2">
        <v>11</v>
      </c>
      <c r="T1316" s="2" t="s">
        <v>16</v>
      </c>
      <c r="U1316" s="6">
        <v>257.10899999999998</v>
      </c>
      <c r="V1316" s="30">
        <f>(VLOOKUP(E1316,Table1[#All],4,FALSE)*VLOOKUP(E1316,Table1[[#All],[Type TRANSPORT]:[% répartition segment 1]],2,FALSE)+VLOOKUP(E1316,Tableau2[#All],4,FALSE)*VLOOKUP(E1316,Tableau2[[#All],[Type TRANSPORT]:[% répartition segment 2]],2,FALSE))*U1316*C1316/1000</f>
        <v>7.3414903859999994</v>
      </c>
    </row>
    <row r="1317" spans="1:22" x14ac:dyDescent="0.3">
      <c r="A1317" s="2">
        <v>1531098</v>
      </c>
      <c r="B1317" s="12">
        <f>+VLOOKUP(Indicateur[[#This Row],[Numero OT]],[1]Raw_data!$D:$E,2,FALSE)</f>
        <v>44764</v>
      </c>
      <c r="C1317" s="2">
        <v>150</v>
      </c>
      <c r="D1317" s="2">
        <f t="shared" si="20"/>
        <v>0.15</v>
      </c>
      <c r="E1317" s="2" t="s">
        <v>19</v>
      </c>
      <c r="F1317" s="3">
        <f>+VLOOKUP(E1317,Table1[#All],4,FALSE)</f>
        <v>0.16</v>
      </c>
      <c r="G1317" s="3">
        <f>+VLOOKUP(E1317,Tableau2[#All],4,FALSE)</f>
        <v>6.7400000000000002E-2</v>
      </c>
      <c r="H1317" s="4">
        <f>VLOOKUP(E1317,Table1[[#All],[Type TRANSPORT]:[% répartition segment 1]],2,FALSE)</f>
        <v>0.3</v>
      </c>
      <c r="I1317" s="4">
        <f>VLOOKUP(E1317,Tableau2[[#All],[Type TRANSPORT]:[% répartition segment 2]],2,FALSE)</f>
        <v>0.7</v>
      </c>
      <c r="J1317" s="20">
        <f>Indicateur[[#This Row],[% rep S1]]*Indicateur[[#This Row],[Taux segement 1]]*Indicateur[[#This Row],[Poids T]]*Indicateur[[#This Row],[Distance en KM]]</f>
        <v>2.8012535999999999</v>
      </c>
      <c r="K1317" s="20">
        <f>+Indicateur[[#This Row],[% rep S2]]*Indicateur[[#This Row],[Taux Segement 2]]*Indicateur[[#This Row],[Poids T]]*Indicateur[[#This Row],[Distance en KM]]</f>
        <v>2.753398851</v>
      </c>
      <c r="L1317" s="20">
        <f>+Indicateur[[#This Row],[Bilan CO2 S2]]+Indicateur[[#This Row],[Bilan CO2 S1]]</f>
        <v>5.5546524509999999</v>
      </c>
      <c r="M1317" s="21">
        <v>160</v>
      </c>
      <c r="N1317" s="5" t="s">
        <v>202</v>
      </c>
      <c r="O1317" s="2" t="s">
        <v>203</v>
      </c>
      <c r="P1317" s="2" t="s">
        <v>204</v>
      </c>
      <c r="Q1317" s="2" t="s">
        <v>10</v>
      </c>
      <c r="R1317" s="2" t="s">
        <v>11</v>
      </c>
      <c r="S1317" s="2">
        <v>12</v>
      </c>
      <c r="T1317" s="2" t="s">
        <v>12</v>
      </c>
      <c r="U1317" s="6">
        <v>389.06299999999999</v>
      </c>
      <c r="V1317" s="30">
        <f>(VLOOKUP(E1317,Table1[#All],4,FALSE)*VLOOKUP(E1317,Table1[[#All],[Type TRANSPORT]:[% répartition segment 1]],2,FALSE)+VLOOKUP(E1317,Tableau2[#All],4,FALSE)*VLOOKUP(E1317,Tableau2[[#All],[Type TRANSPORT]:[% répartition segment 2]],2,FALSE))*U1317*C1317/1000</f>
        <v>5.5546524509999999</v>
      </c>
    </row>
    <row r="1318" spans="1:22" x14ac:dyDescent="0.3">
      <c r="A1318" s="2">
        <v>1535210</v>
      </c>
      <c r="B1318" s="12">
        <f>+VLOOKUP(Indicateur[[#This Row],[Numero OT]],[1]Raw_data!$D:$E,2,FALSE)</f>
        <v>44767</v>
      </c>
      <c r="C1318" s="2">
        <v>150</v>
      </c>
      <c r="D1318" s="2">
        <f t="shared" si="20"/>
        <v>0.15</v>
      </c>
      <c r="E1318" s="2" t="s">
        <v>6</v>
      </c>
      <c r="F1318" s="3">
        <f>+VLOOKUP(E1318,Table1[#All],4,FALSE)</f>
        <v>0.16</v>
      </c>
      <c r="G1318" s="3">
        <f>+VLOOKUP(E1318,Tableau2[#All],4,FALSE)</f>
        <v>6.7400000000000002E-2</v>
      </c>
      <c r="H1318" s="4">
        <f>VLOOKUP(E1318,Table1[[#All],[Type TRANSPORT]:[% répartition segment 1]],2,FALSE)</f>
        <v>0.3</v>
      </c>
      <c r="I1318" s="4">
        <f>VLOOKUP(E1318,Tableau2[[#All],[Type TRANSPORT]:[% répartition segment 2]],2,FALSE)</f>
        <v>0.7</v>
      </c>
      <c r="J1318" s="20">
        <f>Indicateur[[#This Row],[% rep S1]]*Indicateur[[#This Row],[Taux segement 1]]*Indicateur[[#This Row],[Poids T]]*Indicateur[[#This Row],[Distance en KM]]</f>
        <v>2.7494424</v>
      </c>
      <c r="K1318" s="20">
        <f>+Indicateur[[#This Row],[% rep S2]]*Indicateur[[#This Row],[Taux Segement 2]]*Indicateur[[#This Row],[Poids T]]*Indicateur[[#This Row],[Distance en KM]]</f>
        <v>2.7024727589999999</v>
      </c>
      <c r="L1318" s="20">
        <f>+Indicateur[[#This Row],[Bilan CO2 S2]]+Indicateur[[#This Row],[Bilan CO2 S1]]</f>
        <v>5.4519151590000003</v>
      </c>
      <c r="M1318" s="21">
        <v>165</v>
      </c>
      <c r="N1318" s="5" t="s">
        <v>60</v>
      </c>
      <c r="O1318" s="2" t="s">
        <v>61</v>
      </c>
      <c r="P1318" s="2" t="s">
        <v>62</v>
      </c>
      <c r="Q1318" s="2" t="s">
        <v>14</v>
      </c>
      <c r="R1318" s="2" t="s">
        <v>15</v>
      </c>
      <c r="S1318" s="2">
        <v>11</v>
      </c>
      <c r="T1318" s="2" t="s">
        <v>16</v>
      </c>
      <c r="U1318" s="6">
        <v>381.86700000000002</v>
      </c>
      <c r="V1318" s="30">
        <f>(VLOOKUP(E1318,Table1[#All],4,FALSE)*VLOOKUP(E1318,Table1[[#All],[Type TRANSPORT]:[% répartition segment 1]],2,FALSE)+VLOOKUP(E1318,Tableau2[#All],4,FALSE)*VLOOKUP(E1318,Tableau2[[#All],[Type TRANSPORT]:[% répartition segment 2]],2,FALSE))*U1318*C1318/1000</f>
        <v>5.4519151590000003</v>
      </c>
    </row>
    <row r="1319" spans="1:22" x14ac:dyDescent="0.3">
      <c r="A1319" s="2">
        <v>1533912</v>
      </c>
      <c r="B1319" s="12">
        <f>+VLOOKUP(Indicateur[[#This Row],[Numero OT]],[1]Raw_data!$D:$E,2,FALSE)</f>
        <v>44767</v>
      </c>
      <c r="C1319" s="2">
        <v>150</v>
      </c>
      <c r="D1319" s="2">
        <f t="shared" si="20"/>
        <v>0.15</v>
      </c>
      <c r="E1319" s="2" t="s">
        <v>6</v>
      </c>
      <c r="F1319" s="3">
        <f>+VLOOKUP(E1319,Table1[#All],4,FALSE)</f>
        <v>0.16</v>
      </c>
      <c r="G1319" s="3">
        <f>+VLOOKUP(E1319,Tableau2[#All],4,FALSE)</f>
        <v>6.7400000000000002E-2</v>
      </c>
      <c r="H1319" s="4">
        <f>VLOOKUP(E1319,Table1[[#All],[Type TRANSPORT]:[% répartition segment 1]],2,FALSE)</f>
        <v>0.3</v>
      </c>
      <c r="I1319" s="4">
        <f>VLOOKUP(E1319,Tableau2[[#All],[Type TRANSPORT]:[% répartition segment 2]],2,FALSE)</f>
        <v>0.7</v>
      </c>
      <c r="J1319" s="20">
        <f>Indicateur[[#This Row],[% rep S1]]*Indicateur[[#This Row],[Taux segement 1]]*Indicateur[[#This Row],[Poids T]]*Indicateur[[#This Row],[Distance en KM]]</f>
        <v>1.8102672</v>
      </c>
      <c r="K1319" s="20">
        <f>+Indicateur[[#This Row],[% rep S2]]*Indicateur[[#This Row],[Taux Segement 2]]*Indicateur[[#This Row],[Poids T]]*Indicateur[[#This Row],[Distance en KM]]</f>
        <v>1.7793418019999998</v>
      </c>
      <c r="L1319" s="20">
        <f>+Indicateur[[#This Row],[Bilan CO2 S2]]+Indicateur[[#This Row],[Bilan CO2 S1]]</f>
        <v>3.5896090019999995</v>
      </c>
      <c r="M1319" s="21">
        <v>185</v>
      </c>
      <c r="N1319" s="5" t="s">
        <v>113</v>
      </c>
      <c r="O1319" s="2" t="s">
        <v>114</v>
      </c>
      <c r="P1319" s="2" t="s">
        <v>115</v>
      </c>
      <c r="Q1319" s="2" t="s">
        <v>14</v>
      </c>
      <c r="R1319" s="2" t="s">
        <v>15</v>
      </c>
      <c r="S1319" s="2">
        <v>11</v>
      </c>
      <c r="T1319" s="2" t="s">
        <v>16</v>
      </c>
      <c r="U1319" s="6">
        <v>251.42599999999999</v>
      </c>
      <c r="V1319" s="30">
        <f>(VLOOKUP(E1319,Table1[#All],4,FALSE)*VLOOKUP(E1319,Table1[[#All],[Type TRANSPORT]:[% répartition segment 1]],2,FALSE)+VLOOKUP(E1319,Tableau2[#All],4,FALSE)*VLOOKUP(E1319,Tableau2[[#All],[Type TRANSPORT]:[% répartition segment 2]],2,FALSE))*U1319*C1319/1000</f>
        <v>3.5896090019999995</v>
      </c>
    </row>
    <row r="1320" spans="1:22" x14ac:dyDescent="0.3">
      <c r="A1320" s="2">
        <v>1535891</v>
      </c>
      <c r="B1320" s="12">
        <f>+VLOOKUP(Indicateur[[#This Row],[Numero OT]],[1]Raw_data!$D:$E,2,FALSE)</f>
        <v>44767</v>
      </c>
      <c r="C1320" s="2">
        <v>150</v>
      </c>
      <c r="D1320" s="2">
        <f t="shared" si="20"/>
        <v>0.15</v>
      </c>
      <c r="E1320" s="2" t="s">
        <v>13</v>
      </c>
      <c r="F1320" s="3">
        <f>+VLOOKUP(E1320,Table1[#All],4,FALSE)</f>
        <v>0.24099999999999999</v>
      </c>
      <c r="G1320" s="3">
        <v>0.24099999999999999</v>
      </c>
      <c r="H1320" s="4">
        <f>VLOOKUP(E1320,Table1[[#All],[Type TRANSPORT]:[% répartition segment 1]],2,FALSE)</f>
        <v>1</v>
      </c>
      <c r="I1320" s="4">
        <f>VLOOKUP(E1320,Tableau2[[#All],[Type TRANSPORT]:[% répartition segment 2]],2,FALSE)</f>
        <v>0</v>
      </c>
      <c r="J1320" s="20">
        <f>Indicateur[[#This Row],[% rep S1]]*Indicateur[[#This Row],[Taux segement 1]]*Indicateur[[#This Row],[Poids T]]*Indicateur[[#This Row],[Distance en KM]]</f>
        <v>1.2287746499999999</v>
      </c>
      <c r="K1320" s="20">
        <f>+Indicateur[[#This Row],[% rep S2]]*Indicateur[[#This Row],[Taux Segement 2]]*Indicateur[[#This Row],[Poids T]]*Indicateur[[#This Row],[Distance en KM]]</f>
        <v>0</v>
      </c>
      <c r="L1320" s="20">
        <f>+Indicateur[[#This Row],[Bilan CO2 S2]]+Indicateur[[#This Row],[Bilan CO2 S1]]</f>
        <v>1.2287746499999999</v>
      </c>
      <c r="M1320" s="21">
        <v>100</v>
      </c>
      <c r="N1320" s="5" t="s">
        <v>422</v>
      </c>
      <c r="O1320" s="2" t="s">
        <v>136</v>
      </c>
      <c r="P1320" s="2" t="s">
        <v>423</v>
      </c>
      <c r="Q1320" s="2" t="s">
        <v>10</v>
      </c>
      <c r="R1320" s="2" t="s">
        <v>11</v>
      </c>
      <c r="S1320" s="2">
        <v>12</v>
      </c>
      <c r="T1320" s="2" t="s">
        <v>12</v>
      </c>
      <c r="U1320" s="6">
        <v>33.991</v>
      </c>
      <c r="V1320" s="30">
        <f>(VLOOKUP(E1320,Table1[#All],4,FALSE)*VLOOKUP(E1320,Table1[[#All],[Type TRANSPORT]:[% répartition segment 1]],2,FALSE)+VLOOKUP(E1320,Tableau2[#All],4,FALSE)*VLOOKUP(E1320,Tableau2[[#All],[Type TRANSPORT]:[% répartition segment 2]],2,FALSE))*U1320*C1320/1000</f>
        <v>1.2287746500000001</v>
      </c>
    </row>
    <row r="1321" spans="1:22" x14ac:dyDescent="0.3">
      <c r="A1321" s="2">
        <v>1535209</v>
      </c>
      <c r="B1321" s="12">
        <f>+VLOOKUP(Indicateur[[#This Row],[Numero OT]],[1]Raw_data!$D:$E,2,FALSE)</f>
        <v>44768</v>
      </c>
      <c r="C1321" s="2">
        <v>750</v>
      </c>
      <c r="D1321" s="2">
        <f t="shared" si="20"/>
        <v>0.75</v>
      </c>
      <c r="E1321" s="2" t="s">
        <v>6</v>
      </c>
      <c r="F1321" s="3">
        <f>+VLOOKUP(E1321,Table1[#All],4,FALSE)</f>
        <v>0.16</v>
      </c>
      <c r="G1321" s="3">
        <f>+VLOOKUP(E1321,Tableau2[#All],4,FALSE)</f>
        <v>6.7400000000000002E-2</v>
      </c>
      <c r="H1321" s="4">
        <f>VLOOKUP(E1321,Table1[[#All],[Type TRANSPORT]:[% répartition segment 1]],2,FALSE)</f>
        <v>0.3</v>
      </c>
      <c r="I1321" s="4">
        <f>VLOOKUP(E1321,Tableau2[[#All],[Type TRANSPORT]:[% répartition segment 2]],2,FALSE)</f>
        <v>0.7</v>
      </c>
      <c r="J1321" s="20">
        <f>Indicateur[[#This Row],[% rep S1]]*Indicateur[[#This Row],[Taux segement 1]]*Indicateur[[#This Row],[Poids T]]*Indicateur[[#This Row],[Distance en KM]]</f>
        <v>18.593064000000005</v>
      </c>
      <c r="K1321" s="20">
        <f>+Indicateur[[#This Row],[% rep S2]]*Indicateur[[#This Row],[Taux Segement 2]]*Indicateur[[#This Row],[Poids T]]*Indicateur[[#This Row],[Distance en KM]]</f>
        <v>18.27543249</v>
      </c>
      <c r="L1321" s="20">
        <f>+Indicateur[[#This Row],[Bilan CO2 S2]]+Indicateur[[#This Row],[Bilan CO2 S1]]</f>
        <v>36.868496490000005</v>
      </c>
      <c r="M1321" s="21">
        <v>365</v>
      </c>
      <c r="N1321" s="5" t="s">
        <v>175</v>
      </c>
      <c r="O1321" s="2" t="s">
        <v>154</v>
      </c>
      <c r="P1321" s="2" t="s">
        <v>174</v>
      </c>
      <c r="Q1321" s="2" t="s">
        <v>10</v>
      </c>
      <c r="R1321" s="2" t="s">
        <v>11</v>
      </c>
      <c r="S1321" s="2">
        <v>12</v>
      </c>
      <c r="T1321" s="2" t="s">
        <v>12</v>
      </c>
      <c r="U1321" s="6">
        <v>516.47400000000005</v>
      </c>
      <c r="V1321" s="30">
        <f>(VLOOKUP(E1321,Table1[#All],4,FALSE)*VLOOKUP(E1321,Table1[[#All],[Type TRANSPORT]:[% répartition segment 1]],2,FALSE)+VLOOKUP(E1321,Tableau2[#All],4,FALSE)*VLOOKUP(E1321,Tableau2[[#All],[Type TRANSPORT]:[% répartition segment 2]],2,FALSE))*U1321*C1321/1000</f>
        <v>36.868496490000005</v>
      </c>
    </row>
    <row r="1322" spans="1:22" x14ac:dyDescent="0.3">
      <c r="A1322" s="2">
        <v>1536397</v>
      </c>
      <c r="B1322" s="12">
        <f>+VLOOKUP(Indicateur[[#This Row],[Numero OT]],[1]Raw_data!$D:$E,2,FALSE)</f>
        <v>44768</v>
      </c>
      <c r="C1322" s="2">
        <v>170</v>
      </c>
      <c r="D1322" s="2">
        <f t="shared" si="20"/>
        <v>0.17</v>
      </c>
      <c r="E1322" s="2" t="s">
        <v>6</v>
      </c>
      <c r="F1322" s="3">
        <f>+VLOOKUP(E1322,Table1[#All],4,FALSE)</f>
        <v>0.16</v>
      </c>
      <c r="G1322" s="3">
        <f>+VLOOKUP(E1322,Tableau2[#All],4,FALSE)</f>
        <v>6.7400000000000002E-2</v>
      </c>
      <c r="H1322" s="4">
        <f>VLOOKUP(E1322,Table1[[#All],[Type TRANSPORT]:[% répartition segment 1]],2,FALSE)</f>
        <v>0.3</v>
      </c>
      <c r="I1322" s="4">
        <f>VLOOKUP(E1322,Tableau2[[#All],[Type TRANSPORT]:[% répartition segment 2]],2,FALSE)</f>
        <v>0.7</v>
      </c>
      <c r="J1322" s="20">
        <f>Indicateur[[#This Row],[% rep S1]]*Indicateur[[#This Row],[Taux segement 1]]*Indicateur[[#This Row],[Poids T]]*Indicateur[[#This Row],[Distance en KM]]</f>
        <v>1.3657392000000002</v>
      </c>
      <c r="K1322" s="20">
        <f>+Indicateur[[#This Row],[% rep S2]]*Indicateur[[#This Row],[Taux Segement 2]]*Indicateur[[#This Row],[Poids T]]*Indicateur[[#This Row],[Distance en KM]]</f>
        <v>1.3424078220000002</v>
      </c>
      <c r="L1322" s="20">
        <f>+Indicateur[[#This Row],[Bilan CO2 S2]]+Indicateur[[#This Row],[Bilan CO2 S1]]</f>
        <v>2.7081470220000003</v>
      </c>
      <c r="M1322" s="21">
        <v>108</v>
      </c>
      <c r="N1322" s="5" t="s">
        <v>214</v>
      </c>
      <c r="O1322" s="2" t="s">
        <v>11</v>
      </c>
      <c r="P1322" s="2" t="s">
        <v>215</v>
      </c>
      <c r="Q1322" s="2" t="s">
        <v>271</v>
      </c>
      <c r="R1322" s="2" t="s">
        <v>206</v>
      </c>
      <c r="S1322" s="2">
        <v>18</v>
      </c>
      <c r="T1322" s="2" t="s">
        <v>272</v>
      </c>
      <c r="U1322" s="6">
        <v>167.37</v>
      </c>
      <c r="V1322" s="30">
        <f>(VLOOKUP(E1322,Table1[#All],4,FALSE)*VLOOKUP(E1322,Table1[[#All],[Type TRANSPORT]:[% répartition segment 1]],2,FALSE)+VLOOKUP(E1322,Tableau2[#All],4,FALSE)*VLOOKUP(E1322,Tableau2[[#All],[Type TRANSPORT]:[% répartition segment 2]],2,FALSE))*U1322*C1322/1000</f>
        <v>2.7081470219999999</v>
      </c>
    </row>
    <row r="1323" spans="1:22" x14ac:dyDescent="0.3">
      <c r="A1323" s="2">
        <v>1536382</v>
      </c>
      <c r="B1323" s="12">
        <f>+VLOOKUP(Indicateur[[#This Row],[Numero OT]],[1]Raw_data!$D:$E,2,FALSE)</f>
        <v>44768</v>
      </c>
      <c r="C1323" s="2">
        <v>342</v>
      </c>
      <c r="D1323" s="2">
        <f t="shared" si="20"/>
        <v>0.34200000000000003</v>
      </c>
      <c r="E1323" s="2" t="s">
        <v>6</v>
      </c>
      <c r="F1323" s="3">
        <f>+VLOOKUP(E1323,Table1[#All],4,FALSE)</f>
        <v>0.16</v>
      </c>
      <c r="G1323" s="3">
        <f>+VLOOKUP(E1323,Tableau2[#All],4,FALSE)</f>
        <v>6.7400000000000002E-2</v>
      </c>
      <c r="H1323" s="4">
        <f>VLOOKUP(E1323,Table1[[#All],[Type TRANSPORT]:[% répartition segment 1]],2,FALSE)</f>
        <v>0.3</v>
      </c>
      <c r="I1323" s="4">
        <f>VLOOKUP(E1323,Tableau2[[#All],[Type TRANSPORT]:[% répartition segment 2]],2,FALSE)</f>
        <v>0.7</v>
      </c>
      <c r="J1323" s="20">
        <f>Indicateur[[#This Row],[% rep S1]]*Indicateur[[#This Row],[Taux segement 1]]*Indicateur[[#This Row],[Poids T]]*Indicateur[[#This Row],[Distance en KM]]</f>
        <v>4.5931803840000001</v>
      </c>
      <c r="K1323" s="20">
        <f>+Indicateur[[#This Row],[% rep S2]]*Indicateur[[#This Row],[Taux Segement 2]]*Indicateur[[#This Row],[Poids T]]*Indicateur[[#This Row],[Distance en KM]]</f>
        <v>4.5147135524399999</v>
      </c>
      <c r="L1323" s="20">
        <f>+Indicateur[[#This Row],[Bilan CO2 S2]]+Indicateur[[#This Row],[Bilan CO2 S1]]</f>
        <v>9.10789393644</v>
      </c>
      <c r="M1323" s="21">
        <v>205</v>
      </c>
      <c r="N1323" s="5" t="s">
        <v>214</v>
      </c>
      <c r="O1323" s="2" t="s">
        <v>11</v>
      </c>
      <c r="P1323" s="2" t="s">
        <v>215</v>
      </c>
      <c r="Q1323" s="2" t="s">
        <v>104</v>
      </c>
      <c r="R1323" s="2" t="s">
        <v>24</v>
      </c>
      <c r="S1323" s="2">
        <v>12</v>
      </c>
      <c r="T1323" s="2" t="s">
        <v>105</v>
      </c>
      <c r="U1323" s="6">
        <v>279.79899999999998</v>
      </c>
      <c r="V1323" s="30">
        <f>(VLOOKUP(E1323,Table1[#All],4,FALSE)*VLOOKUP(E1323,Table1[[#All],[Type TRANSPORT]:[% répartition segment 1]],2,FALSE)+VLOOKUP(E1323,Tableau2[#All],4,FALSE)*VLOOKUP(E1323,Tableau2[[#All],[Type TRANSPORT]:[% répartition segment 2]],2,FALSE))*U1323*C1323/1000</f>
        <v>9.10789393644</v>
      </c>
    </row>
    <row r="1324" spans="1:22" x14ac:dyDescent="0.3">
      <c r="A1324" s="2">
        <v>1536381</v>
      </c>
      <c r="B1324" s="12">
        <f>+VLOOKUP(Indicateur[[#This Row],[Numero OT]],[1]Raw_data!$D:$E,2,FALSE)</f>
        <v>44768</v>
      </c>
      <c r="C1324" s="2">
        <v>440</v>
      </c>
      <c r="D1324" s="2">
        <f t="shared" si="20"/>
        <v>0.44</v>
      </c>
      <c r="E1324" s="2" t="s">
        <v>6</v>
      </c>
      <c r="F1324" s="3">
        <f>+VLOOKUP(E1324,Table1[#All],4,FALSE)</f>
        <v>0.16</v>
      </c>
      <c r="G1324" s="3">
        <f>+VLOOKUP(E1324,Tableau2[#All],4,FALSE)</f>
        <v>6.7400000000000002E-2</v>
      </c>
      <c r="H1324" s="4">
        <f>VLOOKUP(E1324,Table1[[#All],[Type TRANSPORT]:[% répartition segment 1]],2,FALSE)</f>
        <v>0.3</v>
      </c>
      <c r="I1324" s="4">
        <f>VLOOKUP(E1324,Tableau2[[#All],[Type TRANSPORT]:[% répartition segment 2]],2,FALSE)</f>
        <v>0.7</v>
      </c>
      <c r="J1324" s="20">
        <f>Indicateur[[#This Row],[% rep S1]]*Indicateur[[#This Row],[Taux segement 1]]*Indicateur[[#This Row],[Poids T]]*Indicateur[[#This Row],[Distance en KM]]</f>
        <v>9.68366784</v>
      </c>
      <c r="K1324" s="20">
        <f>+Indicateur[[#This Row],[% rep S2]]*Indicateur[[#This Row],[Taux Segement 2]]*Indicateur[[#This Row],[Poids T]]*Indicateur[[#This Row],[Distance en KM]]</f>
        <v>9.5182385144000001</v>
      </c>
      <c r="L1324" s="20">
        <f>+Indicateur[[#This Row],[Bilan CO2 S2]]+Indicateur[[#This Row],[Bilan CO2 S1]]</f>
        <v>19.201906354400002</v>
      </c>
      <c r="M1324" s="21">
        <v>280</v>
      </c>
      <c r="N1324" s="5" t="s">
        <v>214</v>
      </c>
      <c r="O1324" s="2" t="s">
        <v>11</v>
      </c>
      <c r="P1324" s="2" t="s">
        <v>215</v>
      </c>
      <c r="Q1324" s="2" t="s">
        <v>328</v>
      </c>
      <c r="R1324" s="2" t="s">
        <v>21</v>
      </c>
      <c r="S1324" s="2">
        <v>20</v>
      </c>
      <c r="T1324" s="2" t="s">
        <v>329</v>
      </c>
      <c r="U1324" s="6">
        <v>458.50700000000001</v>
      </c>
      <c r="V1324" s="30">
        <f>(VLOOKUP(E1324,Table1[#All],4,FALSE)*VLOOKUP(E1324,Table1[[#All],[Type TRANSPORT]:[% répartition segment 1]],2,FALSE)+VLOOKUP(E1324,Tableau2[#All],4,FALSE)*VLOOKUP(E1324,Tableau2[[#All],[Type TRANSPORT]:[% répartition segment 2]],2,FALSE))*U1324*C1324/1000</f>
        <v>19.201906354399998</v>
      </c>
    </row>
    <row r="1325" spans="1:22" x14ac:dyDescent="0.3">
      <c r="A1325" s="2">
        <v>1536393</v>
      </c>
      <c r="B1325" s="12">
        <f>+VLOOKUP(Indicateur[[#This Row],[Numero OT]],[1]Raw_data!$D:$E,2,FALSE)</f>
        <v>44769</v>
      </c>
      <c r="C1325" s="2">
        <v>300</v>
      </c>
      <c r="D1325" s="2">
        <f t="shared" si="20"/>
        <v>0.3</v>
      </c>
      <c r="E1325" s="2" t="s">
        <v>19</v>
      </c>
      <c r="F1325" s="3">
        <f>+VLOOKUP(E1325,Table1[#All],4,FALSE)</f>
        <v>0.16</v>
      </c>
      <c r="G1325" s="3">
        <f>+VLOOKUP(E1325,Tableau2[#All],4,FALSE)</f>
        <v>6.7400000000000002E-2</v>
      </c>
      <c r="H1325" s="4">
        <f>VLOOKUP(E1325,Table1[[#All],[Type TRANSPORT]:[% répartition segment 1]],2,FALSE)</f>
        <v>0.3</v>
      </c>
      <c r="I1325" s="4">
        <f>VLOOKUP(E1325,Tableau2[[#All],[Type TRANSPORT]:[% répartition segment 2]],2,FALSE)</f>
        <v>0.7</v>
      </c>
      <c r="J1325" s="20">
        <f>Indicateur[[#This Row],[% rep S1]]*Indicateur[[#This Row],[Taux segement 1]]*Indicateur[[#This Row],[Poids T]]*Indicateur[[#This Row],[Distance en KM]]</f>
        <v>7.7429951999999993</v>
      </c>
      <c r="K1325" s="20">
        <f>+Indicateur[[#This Row],[% rep S2]]*Indicateur[[#This Row],[Taux Segement 2]]*Indicateur[[#This Row],[Poids T]]*Indicateur[[#This Row],[Distance en KM]]</f>
        <v>7.6107190319999996</v>
      </c>
      <c r="L1325" s="20">
        <f>+Indicateur[[#This Row],[Bilan CO2 S2]]+Indicateur[[#This Row],[Bilan CO2 S1]]</f>
        <v>15.353714231999998</v>
      </c>
      <c r="M1325" s="21">
        <v>195</v>
      </c>
      <c r="N1325" s="5" t="s">
        <v>179</v>
      </c>
      <c r="O1325" s="2" t="s">
        <v>180</v>
      </c>
      <c r="P1325" s="2" t="s">
        <v>181</v>
      </c>
      <c r="Q1325" s="2" t="s">
        <v>10</v>
      </c>
      <c r="R1325" s="2" t="s">
        <v>11</v>
      </c>
      <c r="S1325" s="2">
        <v>12</v>
      </c>
      <c r="T1325" s="2" t="s">
        <v>12</v>
      </c>
      <c r="U1325" s="6">
        <v>537.70799999999997</v>
      </c>
      <c r="V1325" s="30">
        <f>(VLOOKUP(E1325,Table1[#All],4,FALSE)*VLOOKUP(E1325,Table1[[#All],[Type TRANSPORT]:[% répartition segment 1]],2,FALSE)+VLOOKUP(E1325,Tableau2[#All],4,FALSE)*VLOOKUP(E1325,Tableau2[[#All],[Type TRANSPORT]:[% répartition segment 2]],2,FALSE))*U1325*C1325/1000</f>
        <v>15.353714232</v>
      </c>
    </row>
    <row r="1326" spans="1:22" x14ac:dyDescent="0.3">
      <c r="A1326" s="2">
        <v>1534694</v>
      </c>
      <c r="B1326" s="12">
        <f>+VLOOKUP(Indicateur[[#This Row],[Numero OT]],[1]Raw_data!$D:$E,2,FALSE)</f>
        <v>44769</v>
      </c>
      <c r="C1326" s="2">
        <v>150</v>
      </c>
      <c r="D1326" s="2">
        <f t="shared" si="20"/>
        <v>0.15</v>
      </c>
      <c r="E1326" s="2" t="s">
        <v>6</v>
      </c>
      <c r="F1326" s="3">
        <f>+VLOOKUP(E1326,Table1[#All],4,FALSE)</f>
        <v>0.16</v>
      </c>
      <c r="G1326" s="3">
        <f>+VLOOKUP(E1326,Tableau2[#All],4,FALSE)</f>
        <v>6.7400000000000002E-2</v>
      </c>
      <c r="H1326" s="4">
        <f>VLOOKUP(E1326,Table1[[#All],[Type TRANSPORT]:[% répartition segment 1]],2,FALSE)</f>
        <v>0.3</v>
      </c>
      <c r="I1326" s="4">
        <f>VLOOKUP(E1326,Tableau2[[#All],[Type TRANSPORT]:[% répartition segment 2]],2,FALSE)</f>
        <v>0.7</v>
      </c>
      <c r="J1326" s="20">
        <f>Indicateur[[#This Row],[% rep S1]]*Indicateur[[#This Row],[Taux segement 1]]*Indicateur[[#This Row],[Poids T]]*Indicateur[[#This Row],[Distance en KM]]</f>
        <v>1.2436343999999999</v>
      </c>
      <c r="K1326" s="20">
        <f>+Indicateur[[#This Row],[% rep S2]]*Indicateur[[#This Row],[Taux Segement 2]]*Indicateur[[#This Row],[Poids T]]*Indicateur[[#This Row],[Distance en KM]]</f>
        <v>1.222388979</v>
      </c>
      <c r="L1326" s="20">
        <f>+Indicateur[[#This Row],[Bilan CO2 S2]]+Indicateur[[#This Row],[Bilan CO2 S1]]</f>
        <v>2.4660233790000001</v>
      </c>
      <c r="M1326" s="21">
        <v>200</v>
      </c>
      <c r="N1326" s="5" t="s">
        <v>182</v>
      </c>
      <c r="O1326" s="2" t="s">
        <v>183</v>
      </c>
      <c r="P1326" s="2" t="s">
        <v>184</v>
      </c>
      <c r="Q1326" s="2" t="s">
        <v>14</v>
      </c>
      <c r="R1326" s="2" t="s">
        <v>15</v>
      </c>
      <c r="S1326" s="2">
        <v>11</v>
      </c>
      <c r="T1326" s="2" t="s">
        <v>16</v>
      </c>
      <c r="U1326" s="6">
        <v>172.727</v>
      </c>
      <c r="V1326" s="30">
        <f>(VLOOKUP(E1326,Table1[#All],4,FALSE)*VLOOKUP(E1326,Table1[[#All],[Type TRANSPORT]:[% répartition segment 1]],2,FALSE)+VLOOKUP(E1326,Tableau2[#All],4,FALSE)*VLOOKUP(E1326,Tableau2[[#All],[Type TRANSPORT]:[% répartition segment 2]],2,FALSE))*U1326*C1326/1000</f>
        <v>2.4660233790000001</v>
      </c>
    </row>
    <row r="1327" spans="1:22" x14ac:dyDescent="0.3">
      <c r="A1327" s="2">
        <v>1537116</v>
      </c>
      <c r="B1327" s="12">
        <f>+VLOOKUP(Indicateur[[#This Row],[Numero OT]],[1]Raw_data!$D:$E,2,FALSE)</f>
        <v>44769</v>
      </c>
      <c r="C1327" s="2">
        <v>428</v>
      </c>
      <c r="D1327" s="2">
        <f t="shared" si="20"/>
        <v>0.42799999999999999</v>
      </c>
      <c r="E1327" s="2" t="s">
        <v>19</v>
      </c>
      <c r="F1327" s="3">
        <f>+VLOOKUP(E1327,Table1[#All],4,FALSE)</f>
        <v>0.16</v>
      </c>
      <c r="G1327" s="3">
        <f>+VLOOKUP(E1327,Tableau2[#All],4,FALSE)</f>
        <v>6.7400000000000002E-2</v>
      </c>
      <c r="H1327" s="4">
        <f>VLOOKUP(E1327,Table1[[#All],[Type TRANSPORT]:[% répartition segment 1]],2,FALSE)</f>
        <v>0.3</v>
      </c>
      <c r="I1327" s="4">
        <f>VLOOKUP(E1327,Tableau2[[#All],[Type TRANSPORT]:[% répartition segment 2]],2,FALSE)</f>
        <v>0.7</v>
      </c>
      <c r="J1327" s="20">
        <f>Indicateur[[#This Row],[% rep S1]]*Indicateur[[#This Row],[Taux segement 1]]*Indicateur[[#This Row],[Poids T]]*Indicateur[[#This Row],[Distance en KM]]</f>
        <v>5.1478949759999999</v>
      </c>
      <c r="K1327" s="20">
        <f>+Indicateur[[#This Row],[% rep S2]]*Indicateur[[#This Row],[Taux Segement 2]]*Indicateur[[#This Row],[Poids T]]*Indicateur[[#This Row],[Distance en KM]]</f>
        <v>5.0599517701599996</v>
      </c>
      <c r="L1327" s="20">
        <f>+Indicateur[[#This Row],[Bilan CO2 S2]]+Indicateur[[#This Row],[Bilan CO2 S1]]</f>
        <v>10.20784674616</v>
      </c>
      <c r="M1327" s="21">
        <v>140</v>
      </c>
      <c r="N1327" s="5" t="s">
        <v>214</v>
      </c>
      <c r="O1327" s="2" t="s">
        <v>11</v>
      </c>
      <c r="P1327" s="2" t="s">
        <v>215</v>
      </c>
      <c r="Q1327" s="2" t="s">
        <v>234</v>
      </c>
      <c r="R1327" s="2" t="s">
        <v>114</v>
      </c>
      <c r="S1327" s="2">
        <v>14</v>
      </c>
      <c r="T1327" s="2" t="s">
        <v>235</v>
      </c>
      <c r="U1327" s="6">
        <v>250.57900000000001</v>
      </c>
      <c r="V1327" s="30">
        <f>(VLOOKUP(E1327,Table1[#All],4,FALSE)*VLOOKUP(E1327,Table1[[#All],[Type TRANSPORT]:[% répartition segment 1]],2,FALSE)+VLOOKUP(E1327,Tableau2[#All],4,FALSE)*VLOOKUP(E1327,Tableau2[[#All],[Type TRANSPORT]:[% répartition segment 2]],2,FALSE))*U1327*C1327/1000</f>
        <v>10.20784674616</v>
      </c>
    </row>
    <row r="1328" spans="1:22" x14ac:dyDescent="0.3">
      <c r="A1328" s="2">
        <v>1537261</v>
      </c>
      <c r="B1328" s="12">
        <f>+VLOOKUP(Indicateur[[#This Row],[Numero OT]],[1]Raw_data!$D:$E,2,FALSE)</f>
        <v>44769</v>
      </c>
      <c r="C1328" s="2">
        <v>1055</v>
      </c>
      <c r="D1328" s="2">
        <f t="shared" si="20"/>
        <v>1.0549999999999999</v>
      </c>
      <c r="E1328" s="2" t="s">
        <v>106</v>
      </c>
      <c r="F1328" s="3">
        <f>+VLOOKUP(E1328,Table1[#All],4,FALSE)</f>
        <v>0.16</v>
      </c>
      <c r="G1328" s="3">
        <v>0.24099999999999999</v>
      </c>
      <c r="H1328" s="4">
        <f>VLOOKUP(E1328,Table1[[#All],[Type TRANSPORT]:[% répartition segment 1]],2,FALSE)</f>
        <v>1</v>
      </c>
      <c r="I1328" s="4">
        <f>VLOOKUP(E1328,Tableau2[[#All],[Type TRANSPORT]:[% répartition segment 2]],2,FALSE)</f>
        <v>0</v>
      </c>
      <c r="J1328" s="20">
        <f>Indicateur[[#This Row],[% rep S1]]*Indicateur[[#This Row],[Taux segement 1]]*Indicateur[[#This Row],[Poids T]]*Indicateur[[#This Row],[Distance en KM]]</f>
        <v>87.066702399999997</v>
      </c>
      <c r="K1328" s="20">
        <f>+Indicateur[[#This Row],[% rep S2]]*Indicateur[[#This Row],[Taux Segement 2]]*Indicateur[[#This Row],[Poids T]]*Indicateur[[#This Row],[Distance en KM]]</f>
        <v>0</v>
      </c>
      <c r="L1328" s="20">
        <f>+Indicateur[[#This Row],[Bilan CO2 S2]]+Indicateur[[#This Row],[Bilan CO2 S1]]</f>
        <v>87.066702399999997</v>
      </c>
      <c r="M1328" s="21">
        <v>485</v>
      </c>
      <c r="N1328" s="5" t="s">
        <v>214</v>
      </c>
      <c r="O1328" s="2" t="s">
        <v>11</v>
      </c>
      <c r="P1328" s="2" t="s">
        <v>215</v>
      </c>
      <c r="Q1328" s="2" t="s">
        <v>153</v>
      </c>
      <c r="R1328" s="2" t="s">
        <v>154</v>
      </c>
      <c r="S1328" s="2">
        <v>15</v>
      </c>
      <c r="T1328" s="2" t="s">
        <v>155</v>
      </c>
      <c r="U1328" s="6">
        <v>515.798</v>
      </c>
      <c r="V1328" s="30">
        <f>(VLOOKUP(E1328,Table1[#All],4,FALSE)*VLOOKUP(E1328,Table1[[#All],[Type TRANSPORT]:[% répartition segment 1]],2,FALSE)+VLOOKUP(E1328,Tableau2[#All],4,FALSE)*VLOOKUP(E1328,Tableau2[[#All],[Type TRANSPORT]:[% répartition segment 2]],2,FALSE))*U1328*C1328/1000</f>
        <v>87.066702400000011</v>
      </c>
    </row>
    <row r="1329" spans="1:22" x14ac:dyDescent="0.3">
      <c r="A1329" s="2">
        <v>1536311</v>
      </c>
      <c r="B1329" s="12">
        <f>+VLOOKUP(Indicateur[[#This Row],[Numero OT]],[1]Raw_data!$D:$E,2,FALSE)</f>
        <v>44770</v>
      </c>
      <c r="C1329" s="2">
        <v>150</v>
      </c>
      <c r="D1329" s="2">
        <f t="shared" si="20"/>
        <v>0.15</v>
      </c>
      <c r="E1329" s="2" t="s">
        <v>19</v>
      </c>
      <c r="F1329" s="3">
        <f>+VLOOKUP(E1329,Table1[#All],4,FALSE)</f>
        <v>0.16</v>
      </c>
      <c r="G1329" s="3">
        <f>+VLOOKUP(E1329,Tableau2[#All],4,FALSE)</f>
        <v>6.7400000000000002E-2</v>
      </c>
      <c r="H1329" s="4">
        <f>VLOOKUP(E1329,Table1[[#All],[Type TRANSPORT]:[% répartition segment 1]],2,FALSE)</f>
        <v>0.3</v>
      </c>
      <c r="I1329" s="4">
        <f>VLOOKUP(E1329,Tableau2[[#All],[Type TRANSPORT]:[% répartition segment 2]],2,FALSE)</f>
        <v>0.7</v>
      </c>
      <c r="J1329" s="20">
        <f>Indicateur[[#This Row],[% rep S1]]*Indicateur[[#This Row],[Taux segement 1]]*Indicateur[[#This Row],[Poids T]]*Indicateur[[#This Row],[Distance en KM]]</f>
        <v>2.0026439999999996</v>
      </c>
      <c r="K1329" s="20">
        <f>+Indicateur[[#This Row],[% rep S2]]*Indicateur[[#This Row],[Taux Segement 2]]*Indicateur[[#This Row],[Poids T]]*Indicateur[[#This Row],[Distance en KM]]</f>
        <v>1.9684321649999998</v>
      </c>
      <c r="L1329" s="20">
        <f>+Indicateur[[#This Row],[Bilan CO2 S2]]+Indicateur[[#This Row],[Bilan CO2 S1]]</f>
        <v>3.9710761649999995</v>
      </c>
      <c r="M1329" s="21">
        <v>158</v>
      </c>
      <c r="N1329" s="5" t="s">
        <v>23</v>
      </c>
      <c r="O1329" s="2" t="s">
        <v>24</v>
      </c>
      <c r="P1329" s="2" t="s">
        <v>25</v>
      </c>
      <c r="Q1329" s="2" t="s">
        <v>10</v>
      </c>
      <c r="R1329" s="2" t="s">
        <v>11</v>
      </c>
      <c r="S1329" s="2">
        <v>12</v>
      </c>
      <c r="T1329" s="2" t="s">
        <v>12</v>
      </c>
      <c r="U1329" s="6">
        <v>278.14499999999998</v>
      </c>
      <c r="V1329" s="30">
        <f>(VLOOKUP(E1329,Table1[#All],4,FALSE)*VLOOKUP(E1329,Table1[[#All],[Type TRANSPORT]:[% répartition segment 1]],2,FALSE)+VLOOKUP(E1329,Tableau2[#All],4,FALSE)*VLOOKUP(E1329,Tableau2[[#All],[Type TRANSPORT]:[% répartition segment 2]],2,FALSE))*U1329*C1329/1000</f>
        <v>3.9710761649999995</v>
      </c>
    </row>
    <row r="1330" spans="1:22" x14ac:dyDescent="0.3">
      <c r="A1330" s="2">
        <v>1536703</v>
      </c>
      <c r="B1330" s="12">
        <f>+VLOOKUP(Indicateur[[#This Row],[Numero OT]],[1]Raw_data!$D:$E,2,FALSE)</f>
        <v>44770</v>
      </c>
      <c r="C1330" s="2">
        <v>300</v>
      </c>
      <c r="D1330" s="2">
        <f t="shared" si="20"/>
        <v>0.3</v>
      </c>
      <c r="E1330" s="2" t="s">
        <v>6</v>
      </c>
      <c r="F1330" s="3">
        <f>+VLOOKUP(E1330,Table1[#All],4,FALSE)</f>
        <v>0.16</v>
      </c>
      <c r="G1330" s="3">
        <f>+VLOOKUP(E1330,Tableau2[#All],4,FALSE)</f>
        <v>6.7400000000000002E-2</v>
      </c>
      <c r="H1330" s="4">
        <f>VLOOKUP(E1330,Table1[[#All],[Type TRANSPORT]:[% répartition segment 1]],2,FALSE)</f>
        <v>0.3</v>
      </c>
      <c r="I1330" s="4">
        <f>VLOOKUP(E1330,Tableau2[[#All],[Type TRANSPORT]:[% répartition segment 2]],2,FALSE)</f>
        <v>0.7</v>
      </c>
      <c r="J1330" s="20">
        <f>Indicateur[[#This Row],[% rep S1]]*Indicateur[[#This Row],[Taux segement 1]]*Indicateur[[#This Row],[Poids T]]*Indicateur[[#This Row],[Distance en KM]]</f>
        <v>10.236024</v>
      </c>
      <c r="K1330" s="20">
        <f>+Indicateur[[#This Row],[% rep S2]]*Indicateur[[#This Row],[Taux Segement 2]]*Indicateur[[#This Row],[Poids T]]*Indicateur[[#This Row],[Distance en KM]]</f>
        <v>10.06115859</v>
      </c>
      <c r="L1330" s="20">
        <f>+Indicateur[[#This Row],[Bilan CO2 S2]]+Indicateur[[#This Row],[Bilan CO2 S1]]</f>
        <v>20.297182589999998</v>
      </c>
      <c r="M1330" s="21">
        <v>260</v>
      </c>
      <c r="N1330" s="5" t="s">
        <v>38</v>
      </c>
      <c r="O1330" s="2" t="s">
        <v>39</v>
      </c>
      <c r="P1330" s="2" t="s">
        <v>40</v>
      </c>
      <c r="Q1330" s="2" t="s">
        <v>14</v>
      </c>
      <c r="R1330" s="2" t="s">
        <v>15</v>
      </c>
      <c r="S1330" s="2">
        <v>11</v>
      </c>
      <c r="T1330" s="2" t="s">
        <v>16</v>
      </c>
      <c r="U1330" s="6">
        <v>710.83500000000004</v>
      </c>
      <c r="V1330" s="30">
        <f>(VLOOKUP(E1330,Table1[#All],4,FALSE)*VLOOKUP(E1330,Table1[[#All],[Type TRANSPORT]:[% répartition segment 1]],2,FALSE)+VLOOKUP(E1330,Tableau2[#All],4,FALSE)*VLOOKUP(E1330,Tableau2[[#All],[Type TRANSPORT]:[% répartition segment 2]],2,FALSE))*U1330*C1330/1000</f>
        <v>20.297182590000006</v>
      </c>
    </row>
    <row r="1331" spans="1:22" x14ac:dyDescent="0.3">
      <c r="A1331" s="2">
        <v>1536113</v>
      </c>
      <c r="B1331" s="12">
        <f>+VLOOKUP(Indicateur[[#This Row],[Numero OT]],[1]Raw_data!$D:$E,2,FALSE)</f>
        <v>44770</v>
      </c>
      <c r="C1331" s="2">
        <v>150</v>
      </c>
      <c r="D1331" s="2">
        <f t="shared" si="20"/>
        <v>0.15</v>
      </c>
      <c r="E1331" s="2" t="s">
        <v>19</v>
      </c>
      <c r="F1331" s="3">
        <f>+VLOOKUP(E1331,Table1[#All],4,FALSE)</f>
        <v>0.16</v>
      </c>
      <c r="G1331" s="3">
        <f>+VLOOKUP(E1331,Tableau2[#All],4,FALSE)</f>
        <v>6.7400000000000002E-2</v>
      </c>
      <c r="H1331" s="4">
        <f>VLOOKUP(E1331,Table1[[#All],[Type TRANSPORT]:[% répartition segment 1]],2,FALSE)</f>
        <v>0.3</v>
      </c>
      <c r="I1331" s="4">
        <f>VLOOKUP(E1331,Tableau2[[#All],[Type TRANSPORT]:[% répartition segment 2]],2,FALSE)</f>
        <v>0.7</v>
      </c>
      <c r="J1331" s="20">
        <f>Indicateur[[#This Row],[% rep S1]]*Indicateur[[#This Row],[Taux segement 1]]*Indicateur[[#This Row],[Poids T]]*Indicateur[[#This Row],[Distance en KM]]</f>
        <v>1.9215215999999999</v>
      </c>
      <c r="K1331" s="20">
        <f>+Indicateur[[#This Row],[% rep S2]]*Indicateur[[#This Row],[Taux Segement 2]]*Indicateur[[#This Row],[Poids T]]*Indicateur[[#This Row],[Distance en KM]]</f>
        <v>1.888695606</v>
      </c>
      <c r="L1331" s="20">
        <f>+Indicateur[[#This Row],[Bilan CO2 S2]]+Indicateur[[#This Row],[Bilan CO2 S1]]</f>
        <v>3.8102172059999999</v>
      </c>
      <c r="M1331" s="21">
        <v>193</v>
      </c>
      <c r="N1331" s="5" t="s">
        <v>110</v>
      </c>
      <c r="O1331" s="2" t="s">
        <v>111</v>
      </c>
      <c r="P1331" s="2" t="s">
        <v>112</v>
      </c>
      <c r="Q1331" s="2" t="s">
        <v>10</v>
      </c>
      <c r="R1331" s="2" t="s">
        <v>11</v>
      </c>
      <c r="S1331" s="2">
        <v>12</v>
      </c>
      <c r="T1331" s="2" t="s">
        <v>12</v>
      </c>
      <c r="U1331" s="6">
        <v>266.87799999999999</v>
      </c>
      <c r="V1331" s="30">
        <f>(VLOOKUP(E1331,Table1[#All],4,FALSE)*VLOOKUP(E1331,Table1[[#All],[Type TRANSPORT]:[% répartition segment 1]],2,FALSE)+VLOOKUP(E1331,Tableau2[#All],4,FALSE)*VLOOKUP(E1331,Tableau2[[#All],[Type TRANSPORT]:[% répartition segment 2]],2,FALSE))*U1331*C1331/1000</f>
        <v>3.8102172059999999</v>
      </c>
    </row>
    <row r="1332" spans="1:22" x14ac:dyDescent="0.3">
      <c r="A1332" s="2">
        <v>1535889</v>
      </c>
      <c r="B1332" s="12">
        <f>+VLOOKUP(Indicateur[[#This Row],[Numero OT]],[1]Raw_data!$D:$E,2,FALSE)</f>
        <v>44770</v>
      </c>
      <c r="C1332" s="2">
        <v>300</v>
      </c>
      <c r="D1332" s="2">
        <f t="shared" si="20"/>
        <v>0.3</v>
      </c>
      <c r="E1332" s="2" t="s">
        <v>19</v>
      </c>
      <c r="F1332" s="3">
        <f>+VLOOKUP(E1332,Table1[#All],4,FALSE)</f>
        <v>0.16</v>
      </c>
      <c r="G1332" s="3">
        <f>+VLOOKUP(E1332,Tableau2[#All],4,FALSE)</f>
        <v>6.7400000000000002E-2</v>
      </c>
      <c r="H1332" s="4">
        <f>VLOOKUP(E1332,Table1[[#All],[Type TRANSPORT]:[% répartition segment 1]],2,FALSE)</f>
        <v>0.3</v>
      </c>
      <c r="I1332" s="4">
        <f>VLOOKUP(E1332,Tableau2[[#All],[Type TRANSPORT]:[% répartition segment 2]],2,FALSE)</f>
        <v>0.7</v>
      </c>
      <c r="J1332" s="20">
        <f>Indicateur[[#This Row],[% rep S1]]*Indicateur[[#This Row],[Taux segement 1]]*Indicateur[[#This Row],[Poids T]]*Indicateur[[#This Row],[Distance en KM]]</f>
        <v>11.0469168</v>
      </c>
      <c r="K1332" s="20">
        <f>+Indicateur[[#This Row],[% rep S2]]*Indicateur[[#This Row],[Taux Segement 2]]*Indicateur[[#This Row],[Poids T]]*Indicateur[[#This Row],[Distance en KM]]</f>
        <v>10.858198638000001</v>
      </c>
      <c r="L1332" s="20">
        <f>+Indicateur[[#This Row],[Bilan CO2 S2]]+Indicateur[[#This Row],[Bilan CO2 S1]]</f>
        <v>21.905115438000003</v>
      </c>
      <c r="M1332" s="21">
        <v>385</v>
      </c>
      <c r="N1332" s="5" t="s">
        <v>170</v>
      </c>
      <c r="O1332" s="2" t="s">
        <v>160</v>
      </c>
      <c r="P1332" s="2" t="s">
        <v>171</v>
      </c>
      <c r="Q1332" s="2" t="s">
        <v>10</v>
      </c>
      <c r="R1332" s="2" t="s">
        <v>11</v>
      </c>
      <c r="S1332" s="2">
        <v>12</v>
      </c>
      <c r="T1332" s="2" t="s">
        <v>12</v>
      </c>
      <c r="U1332" s="6">
        <v>767.14700000000005</v>
      </c>
      <c r="V1332" s="30">
        <f>(VLOOKUP(E1332,Table1[#All],4,FALSE)*VLOOKUP(E1332,Table1[[#All],[Type TRANSPORT]:[% répartition segment 1]],2,FALSE)+VLOOKUP(E1332,Tableau2[#All],4,FALSE)*VLOOKUP(E1332,Tableau2[[#All],[Type TRANSPORT]:[% répartition segment 2]],2,FALSE))*U1332*C1332/1000</f>
        <v>21.905115437999999</v>
      </c>
    </row>
    <row r="1333" spans="1:22" x14ac:dyDescent="0.3">
      <c r="A1333" s="2">
        <v>1535547</v>
      </c>
      <c r="B1333" s="12">
        <f>+VLOOKUP(Indicateur[[#This Row],[Numero OT]],[1]Raw_data!$D:$E,2,FALSE)</f>
        <v>44770</v>
      </c>
      <c r="C1333" s="2">
        <v>150</v>
      </c>
      <c r="D1333" s="2">
        <f t="shared" si="20"/>
        <v>0.15</v>
      </c>
      <c r="E1333" s="2" t="s">
        <v>19</v>
      </c>
      <c r="F1333" s="3">
        <f>+VLOOKUP(E1333,Table1[#All],4,FALSE)</f>
        <v>0.16</v>
      </c>
      <c r="G1333" s="3">
        <f>+VLOOKUP(E1333,Tableau2[#All],4,FALSE)</f>
        <v>6.7400000000000002E-2</v>
      </c>
      <c r="H1333" s="4">
        <f>VLOOKUP(E1333,Table1[[#All],[Type TRANSPORT]:[% répartition segment 1]],2,FALSE)</f>
        <v>0.3</v>
      </c>
      <c r="I1333" s="4">
        <f>VLOOKUP(E1333,Tableau2[[#All],[Type TRANSPORT]:[% répartition segment 2]],2,FALSE)</f>
        <v>0.7</v>
      </c>
      <c r="J1333" s="20">
        <f>Indicateur[[#This Row],[% rep S1]]*Indicateur[[#This Row],[Taux segement 1]]*Indicateur[[#This Row],[Poids T]]*Indicateur[[#This Row],[Distance en KM]]</f>
        <v>3.2137920000000002</v>
      </c>
      <c r="K1333" s="20">
        <f>+Indicateur[[#This Row],[% rep S2]]*Indicateur[[#This Row],[Taux Segement 2]]*Indicateur[[#This Row],[Poids T]]*Indicateur[[#This Row],[Distance en KM]]</f>
        <v>3.1588897199999999</v>
      </c>
      <c r="L1333" s="20">
        <f>+Indicateur[[#This Row],[Bilan CO2 S2]]+Indicateur[[#This Row],[Bilan CO2 S1]]</f>
        <v>6.3726817200000001</v>
      </c>
      <c r="M1333" s="21">
        <v>130</v>
      </c>
      <c r="N1333" s="5" t="s">
        <v>200</v>
      </c>
      <c r="O1333" s="2" t="s">
        <v>198</v>
      </c>
      <c r="P1333" s="2" t="s">
        <v>201</v>
      </c>
      <c r="Q1333" s="2" t="s">
        <v>10</v>
      </c>
      <c r="R1333" s="2" t="s">
        <v>11</v>
      </c>
      <c r="S1333" s="2">
        <v>12</v>
      </c>
      <c r="T1333" s="2" t="s">
        <v>12</v>
      </c>
      <c r="U1333" s="6">
        <v>446.36</v>
      </c>
      <c r="V1333" s="30">
        <f>(VLOOKUP(E1333,Table1[#All],4,FALSE)*VLOOKUP(E1333,Table1[[#All],[Type TRANSPORT]:[% répartition segment 1]],2,FALSE)+VLOOKUP(E1333,Tableau2[#All],4,FALSE)*VLOOKUP(E1333,Tableau2[[#All],[Type TRANSPORT]:[% répartition segment 2]],2,FALSE))*U1333*C1333/1000</f>
        <v>6.3726817200000001</v>
      </c>
    </row>
    <row r="1334" spans="1:22" x14ac:dyDescent="0.3">
      <c r="A1334" s="2">
        <v>1536974</v>
      </c>
      <c r="B1334" s="12">
        <f>+VLOOKUP(Indicateur[[#This Row],[Numero OT]],[1]Raw_data!$D:$E,2,FALSE)</f>
        <v>44770</v>
      </c>
      <c r="C1334" s="2">
        <v>170</v>
      </c>
      <c r="D1334" s="2">
        <f t="shared" si="20"/>
        <v>0.17</v>
      </c>
      <c r="E1334" s="2" t="s">
        <v>6</v>
      </c>
      <c r="F1334" s="3">
        <f>+VLOOKUP(E1334,Table1[#All],4,FALSE)</f>
        <v>0.16</v>
      </c>
      <c r="G1334" s="3">
        <f>+VLOOKUP(E1334,Tableau2[#All],4,FALSE)</f>
        <v>6.7400000000000002E-2</v>
      </c>
      <c r="H1334" s="4">
        <f>VLOOKUP(E1334,Table1[[#All],[Type TRANSPORT]:[% répartition segment 1]],2,FALSE)</f>
        <v>0.3</v>
      </c>
      <c r="I1334" s="4">
        <f>VLOOKUP(E1334,Tableau2[[#All],[Type TRANSPORT]:[% répartition segment 2]],2,FALSE)</f>
        <v>0.7</v>
      </c>
      <c r="J1334" s="20">
        <f>Indicateur[[#This Row],[% rep S1]]*Indicateur[[#This Row],[Taux segement 1]]*Indicateur[[#This Row],[Poids T]]*Indicateur[[#This Row],[Distance en KM]]</f>
        <v>1.37440512</v>
      </c>
      <c r="K1334" s="20">
        <f>+Indicateur[[#This Row],[% rep S2]]*Indicateur[[#This Row],[Taux Segement 2]]*Indicateur[[#This Row],[Poids T]]*Indicateur[[#This Row],[Distance en KM]]</f>
        <v>1.3509256992000001</v>
      </c>
      <c r="L1334" s="20">
        <f>+Indicateur[[#This Row],[Bilan CO2 S2]]+Indicateur[[#This Row],[Bilan CO2 S1]]</f>
        <v>2.7253308191999999</v>
      </c>
      <c r="M1334" s="21">
        <v>108</v>
      </c>
      <c r="N1334" s="5" t="s">
        <v>205</v>
      </c>
      <c r="O1334" s="2" t="s">
        <v>206</v>
      </c>
      <c r="P1334" s="2" t="s">
        <v>207</v>
      </c>
      <c r="Q1334" s="2" t="s">
        <v>14</v>
      </c>
      <c r="R1334" s="2" t="s">
        <v>15</v>
      </c>
      <c r="S1334" s="2">
        <v>11</v>
      </c>
      <c r="T1334" s="2" t="s">
        <v>16</v>
      </c>
      <c r="U1334" s="6">
        <v>168.43199999999999</v>
      </c>
      <c r="V1334" s="30">
        <f>(VLOOKUP(E1334,Table1[#All],4,FALSE)*VLOOKUP(E1334,Table1[[#All],[Type TRANSPORT]:[% répartition segment 1]],2,FALSE)+VLOOKUP(E1334,Tableau2[#All],4,FALSE)*VLOOKUP(E1334,Tableau2[[#All],[Type TRANSPORT]:[% répartition segment 2]],2,FALSE))*U1334*C1334/1000</f>
        <v>2.7253308191999999</v>
      </c>
    </row>
    <row r="1335" spans="1:22" x14ac:dyDescent="0.3">
      <c r="A1335" s="2">
        <v>1537449</v>
      </c>
      <c r="B1335" s="12">
        <f>+VLOOKUP(Indicateur[[#This Row],[Numero OT]],[1]Raw_data!$D:$E,2,FALSE)</f>
        <v>44771</v>
      </c>
      <c r="C1335" s="2">
        <v>150</v>
      </c>
      <c r="D1335" s="2">
        <f t="shared" si="20"/>
        <v>0.15</v>
      </c>
      <c r="E1335" s="2" t="s">
        <v>6</v>
      </c>
      <c r="F1335" s="3">
        <f>+VLOOKUP(E1335,Table1[#All],4,FALSE)</f>
        <v>0.16</v>
      </c>
      <c r="G1335" s="3">
        <f>+VLOOKUP(E1335,Tableau2[#All],4,FALSE)</f>
        <v>6.7400000000000002E-2</v>
      </c>
      <c r="H1335" s="4">
        <f>VLOOKUP(E1335,Table1[[#All],[Type TRANSPORT]:[% répartition segment 1]],2,FALSE)</f>
        <v>0.3</v>
      </c>
      <c r="I1335" s="4">
        <f>VLOOKUP(E1335,Tableau2[[#All],[Type TRANSPORT]:[% répartition segment 2]],2,FALSE)</f>
        <v>0.7</v>
      </c>
      <c r="J1335" s="20">
        <f>Indicateur[[#This Row],[% rep S1]]*Indicateur[[#This Row],[Taux segement 1]]*Indicateur[[#This Row],[Poids T]]*Indicateur[[#This Row],[Distance en KM]]</f>
        <v>5.3379288000000003</v>
      </c>
      <c r="K1335" s="20">
        <f>+Indicateur[[#This Row],[% rep S2]]*Indicateur[[#This Row],[Taux Segement 2]]*Indicateur[[#This Row],[Poids T]]*Indicateur[[#This Row],[Distance en KM]]</f>
        <v>5.2467391829999999</v>
      </c>
      <c r="L1335" s="20">
        <f>+Indicateur[[#This Row],[Bilan CO2 S2]]+Indicateur[[#This Row],[Bilan CO2 S1]]</f>
        <v>10.584667982999999</v>
      </c>
      <c r="M1335" s="21">
        <v>470</v>
      </c>
      <c r="N1335" s="5" t="s">
        <v>7</v>
      </c>
      <c r="O1335" s="2" t="s">
        <v>8</v>
      </c>
      <c r="P1335" s="2" t="s">
        <v>9</v>
      </c>
      <c r="Q1335" s="2" t="s">
        <v>14</v>
      </c>
      <c r="R1335" s="2" t="s">
        <v>15</v>
      </c>
      <c r="S1335" s="2">
        <v>11</v>
      </c>
      <c r="T1335" s="2" t="s">
        <v>16</v>
      </c>
      <c r="U1335" s="6">
        <v>741.37900000000002</v>
      </c>
      <c r="V1335" s="30">
        <f>(VLOOKUP(E1335,Table1[#All],4,FALSE)*VLOOKUP(E1335,Table1[[#All],[Type TRANSPORT]:[% répartition segment 1]],2,FALSE)+VLOOKUP(E1335,Tableau2[#All],4,FALSE)*VLOOKUP(E1335,Tableau2[[#All],[Type TRANSPORT]:[% répartition segment 2]],2,FALSE))*U1335*C1335/1000</f>
        <v>10.584667983000001</v>
      </c>
    </row>
    <row r="1336" spans="1:22" x14ac:dyDescent="0.3">
      <c r="A1336" s="2">
        <v>1536012</v>
      </c>
      <c r="B1336" s="12">
        <f>+VLOOKUP(Indicateur[[#This Row],[Numero OT]],[1]Raw_data!$D:$E,2,FALSE)</f>
        <v>44771</v>
      </c>
      <c r="C1336" s="2">
        <v>150</v>
      </c>
      <c r="D1336" s="2">
        <f t="shared" si="20"/>
        <v>0.15</v>
      </c>
      <c r="E1336" s="2" t="s">
        <v>6</v>
      </c>
      <c r="F1336" s="3">
        <f>+VLOOKUP(E1336,Table1[#All],4,FALSE)</f>
        <v>0.16</v>
      </c>
      <c r="G1336" s="3">
        <f>+VLOOKUP(E1336,Tableau2[#All],4,FALSE)</f>
        <v>6.7400000000000002E-2</v>
      </c>
      <c r="H1336" s="4">
        <f>VLOOKUP(E1336,Table1[[#All],[Type TRANSPORT]:[% répartition segment 1]],2,FALSE)</f>
        <v>0.3</v>
      </c>
      <c r="I1336" s="4">
        <f>VLOOKUP(E1336,Tableau2[[#All],[Type TRANSPORT]:[% répartition segment 2]],2,FALSE)</f>
        <v>0.7</v>
      </c>
      <c r="J1336" s="20">
        <f>Indicateur[[#This Row],[% rep S1]]*Indicateur[[#This Row],[Taux segement 1]]*Indicateur[[#This Row],[Poids T]]*Indicateur[[#This Row],[Distance en KM]]</f>
        <v>1.2436343999999999</v>
      </c>
      <c r="K1336" s="20">
        <f>+Indicateur[[#This Row],[% rep S2]]*Indicateur[[#This Row],[Taux Segement 2]]*Indicateur[[#This Row],[Poids T]]*Indicateur[[#This Row],[Distance en KM]]</f>
        <v>1.222388979</v>
      </c>
      <c r="L1336" s="20">
        <f>+Indicateur[[#This Row],[Bilan CO2 S2]]+Indicateur[[#This Row],[Bilan CO2 S1]]</f>
        <v>2.4660233790000001</v>
      </c>
      <c r="M1336" s="21">
        <v>200</v>
      </c>
      <c r="N1336" s="5" t="s">
        <v>182</v>
      </c>
      <c r="O1336" s="2" t="s">
        <v>183</v>
      </c>
      <c r="P1336" s="2" t="s">
        <v>184</v>
      </c>
      <c r="Q1336" s="2" t="s">
        <v>14</v>
      </c>
      <c r="R1336" s="2" t="s">
        <v>15</v>
      </c>
      <c r="S1336" s="2">
        <v>11</v>
      </c>
      <c r="T1336" s="2" t="s">
        <v>16</v>
      </c>
      <c r="U1336" s="6">
        <v>172.727</v>
      </c>
      <c r="V1336" s="30">
        <f>(VLOOKUP(E1336,Table1[#All],4,FALSE)*VLOOKUP(E1336,Table1[[#All],[Type TRANSPORT]:[% répartition segment 1]],2,FALSE)+VLOOKUP(E1336,Tableau2[#All],4,FALSE)*VLOOKUP(E1336,Tableau2[[#All],[Type TRANSPORT]:[% répartition segment 2]],2,FALSE))*U1336*C1336/1000</f>
        <v>2.4660233790000001</v>
      </c>
    </row>
    <row r="1337" spans="1:22" x14ac:dyDescent="0.3">
      <c r="A1337" s="2">
        <v>1537165</v>
      </c>
      <c r="B1337" s="12">
        <f>+VLOOKUP(Indicateur[[#This Row],[Numero OT]],[1]Raw_data!$D:$E,2,FALSE)</f>
        <v>44771</v>
      </c>
      <c r="C1337" s="2">
        <v>150</v>
      </c>
      <c r="D1337" s="2">
        <f t="shared" si="20"/>
        <v>0.15</v>
      </c>
      <c r="E1337" s="2" t="s">
        <v>6</v>
      </c>
      <c r="F1337" s="3">
        <f>+VLOOKUP(E1337,Table1[#All],4,FALSE)</f>
        <v>0.16</v>
      </c>
      <c r="G1337" s="3">
        <f>+VLOOKUP(E1337,Tableau2[#All],4,FALSE)</f>
        <v>6.7400000000000002E-2</v>
      </c>
      <c r="H1337" s="4">
        <f>VLOOKUP(E1337,Table1[[#All],[Type TRANSPORT]:[% répartition segment 1]],2,FALSE)</f>
        <v>0.3</v>
      </c>
      <c r="I1337" s="4">
        <f>VLOOKUP(E1337,Tableau2[[#All],[Type TRANSPORT]:[% répartition segment 2]],2,FALSE)</f>
        <v>0.7</v>
      </c>
      <c r="J1337" s="20">
        <f>Indicateur[[#This Row],[% rep S1]]*Indicateur[[#This Row],[Taux segement 1]]*Indicateur[[#This Row],[Poids T]]*Indicateur[[#This Row],[Distance en KM]]</f>
        <v>1.3415112</v>
      </c>
      <c r="K1337" s="20">
        <f>+Indicateur[[#This Row],[% rep S2]]*Indicateur[[#This Row],[Taux Segement 2]]*Indicateur[[#This Row],[Poids T]]*Indicateur[[#This Row],[Distance en KM]]</f>
        <v>1.3185937169999999</v>
      </c>
      <c r="L1337" s="20">
        <f>+Indicateur[[#This Row],[Bilan CO2 S2]]+Indicateur[[#This Row],[Bilan CO2 S1]]</f>
        <v>2.660104917</v>
      </c>
      <c r="M1337" s="21">
        <v>220</v>
      </c>
      <c r="N1337" s="5" t="s">
        <v>185</v>
      </c>
      <c r="O1337" s="2" t="s">
        <v>186</v>
      </c>
      <c r="P1337" s="2" t="s">
        <v>187</v>
      </c>
      <c r="Q1337" s="2" t="s">
        <v>14</v>
      </c>
      <c r="R1337" s="2" t="s">
        <v>15</v>
      </c>
      <c r="S1337" s="2">
        <v>11</v>
      </c>
      <c r="T1337" s="2" t="s">
        <v>16</v>
      </c>
      <c r="U1337" s="6">
        <v>186.321</v>
      </c>
      <c r="V1337" s="30">
        <f>(VLOOKUP(E1337,Table1[#All],4,FALSE)*VLOOKUP(E1337,Table1[[#All],[Type TRANSPORT]:[% répartition segment 1]],2,FALSE)+VLOOKUP(E1337,Tableau2[#All],4,FALSE)*VLOOKUP(E1337,Tableau2[[#All],[Type TRANSPORT]:[% répartition segment 2]],2,FALSE))*U1337*C1337/1000</f>
        <v>2.660104917</v>
      </c>
    </row>
    <row r="1338" spans="1:22" x14ac:dyDescent="0.3">
      <c r="A1338" s="2">
        <v>1537453</v>
      </c>
      <c r="B1338" s="12">
        <f>+VLOOKUP(Indicateur[[#This Row],[Numero OT]],[1]Raw_data!$D:$E,2,FALSE)</f>
        <v>44771</v>
      </c>
      <c r="C1338" s="2">
        <v>300</v>
      </c>
      <c r="D1338" s="2">
        <f t="shared" si="20"/>
        <v>0.3</v>
      </c>
      <c r="E1338" s="2" t="s">
        <v>6</v>
      </c>
      <c r="F1338" s="3">
        <f>+VLOOKUP(E1338,Table1[#All],4,FALSE)</f>
        <v>0.16</v>
      </c>
      <c r="G1338" s="3">
        <f>+VLOOKUP(E1338,Tableau2[#All],4,FALSE)</f>
        <v>6.7400000000000002E-2</v>
      </c>
      <c r="H1338" s="4">
        <f>VLOOKUP(E1338,Table1[[#All],[Type TRANSPORT]:[% répartition segment 1]],2,FALSE)</f>
        <v>0.3</v>
      </c>
      <c r="I1338" s="4">
        <f>VLOOKUP(E1338,Tableau2[[#All],[Type TRANSPORT]:[% répartition segment 2]],2,FALSE)</f>
        <v>0.7</v>
      </c>
      <c r="J1338" s="20">
        <f>Indicateur[[#This Row],[% rep S1]]*Indicateur[[#This Row],[Taux segement 1]]*Indicateur[[#This Row],[Poids T]]*Indicateur[[#This Row],[Distance en KM]]</f>
        <v>3.7023695999999995</v>
      </c>
      <c r="K1338" s="20">
        <f>+Indicateur[[#This Row],[% rep S2]]*Indicateur[[#This Row],[Taux Segement 2]]*Indicateur[[#This Row],[Poids T]]*Indicateur[[#This Row],[Distance en KM]]</f>
        <v>3.6391207859999999</v>
      </c>
      <c r="L1338" s="20">
        <f>+Indicateur[[#This Row],[Bilan CO2 S2]]+Indicateur[[#This Row],[Bilan CO2 S1]]</f>
        <v>7.3414903859999994</v>
      </c>
      <c r="M1338" s="21">
        <v>200</v>
      </c>
      <c r="N1338" s="5" t="s">
        <v>191</v>
      </c>
      <c r="O1338" s="2" t="s">
        <v>192</v>
      </c>
      <c r="P1338" s="2" t="s">
        <v>193</v>
      </c>
      <c r="Q1338" s="2" t="s">
        <v>14</v>
      </c>
      <c r="R1338" s="2" t="s">
        <v>15</v>
      </c>
      <c r="S1338" s="2">
        <v>11</v>
      </c>
      <c r="T1338" s="2" t="s">
        <v>16</v>
      </c>
      <c r="U1338" s="6">
        <v>257.10899999999998</v>
      </c>
      <c r="V1338" s="30">
        <f>(VLOOKUP(E1338,Table1[#All],4,FALSE)*VLOOKUP(E1338,Table1[[#All],[Type TRANSPORT]:[% répartition segment 1]],2,FALSE)+VLOOKUP(E1338,Tableau2[#All],4,FALSE)*VLOOKUP(E1338,Tableau2[[#All],[Type TRANSPORT]:[% répartition segment 2]],2,FALSE))*U1338*C1338/1000</f>
        <v>7.3414903859999994</v>
      </c>
    </row>
    <row r="1339" spans="1:22" x14ac:dyDescent="0.3">
      <c r="A1339" s="2">
        <v>1538617</v>
      </c>
      <c r="B1339" s="12">
        <f>+VLOOKUP(Indicateur[[#This Row],[Numero OT]],[1]Raw_data!$D:$E,2,FALSE)</f>
        <v>44771</v>
      </c>
      <c r="C1339" s="2">
        <v>52</v>
      </c>
      <c r="D1339" s="2">
        <f t="shared" si="20"/>
        <v>5.1999999999999998E-2</v>
      </c>
      <c r="E1339" s="2" t="s">
        <v>6</v>
      </c>
      <c r="F1339" s="3">
        <f>+VLOOKUP(E1339,Table1[#All],4,FALSE)</f>
        <v>0.16</v>
      </c>
      <c r="G1339" s="3">
        <f>+VLOOKUP(E1339,Tableau2[#All],4,FALSE)</f>
        <v>6.7400000000000002E-2</v>
      </c>
      <c r="H1339" s="4">
        <f>VLOOKUP(E1339,Table1[[#All],[Type TRANSPORT]:[% répartition segment 1]],2,FALSE)</f>
        <v>0.3</v>
      </c>
      <c r="I1339" s="4">
        <f>VLOOKUP(E1339,Tableau2[[#All],[Type TRANSPORT]:[% répartition segment 2]],2,FALSE)</f>
        <v>0.7</v>
      </c>
      <c r="J1339" s="20">
        <f>Indicateur[[#This Row],[% rep S1]]*Indicateur[[#This Row],[Taux segement 1]]*Indicateur[[#This Row],[Poids T]]*Indicateur[[#This Row],[Distance en KM]]</f>
        <v>1.032565248</v>
      </c>
      <c r="K1339" s="20">
        <f>+Indicateur[[#This Row],[% rep S2]]*Indicateur[[#This Row],[Taux Segement 2]]*Indicateur[[#This Row],[Poids T]]*Indicateur[[#This Row],[Distance en KM]]</f>
        <v>1.01492559168</v>
      </c>
      <c r="L1339" s="20">
        <f>+Indicateur[[#This Row],[Bilan CO2 S2]]+Indicateur[[#This Row],[Bilan CO2 S1]]</f>
        <v>2.04749083968</v>
      </c>
      <c r="M1339" s="21">
        <v>126.6</v>
      </c>
      <c r="N1339" s="5" t="s">
        <v>214</v>
      </c>
      <c r="O1339" s="2" t="s">
        <v>11</v>
      </c>
      <c r="P1339" s="2" t="s">
        <v>215</v>
      </c>
      <c r="Q1339" s="2" t="s">
        <v>236</v>
      </c>
      <c r="R1339" s="2" t="s">
        <v>70</v>
      </c>
      <c r="S1339" s="2">
        <v>20</v>
      </c>
      <c r="T1339" s="2" t="s">
        <v>237</v>
      </c>
      <c r="U1339" s="6">
        <v>413.68799999999999</v>
      </c>
      <c r="V1339" s="30">
        <f>(VLOOKUP(E1339,Table1[#All],4,FALSE)*VLOOKUP(E1339,Table1[[#All],[Type TRANSPORT]:[% répartition segment 1]],2,FALSE)+VLOOKUP(E1339,Tableau2[#All],4,FALSE)*VLOOKUP(E1339,Tableau2[[#All],[Type TRANSPORT]:[% répartition segment 2]],2,FALSE))*U1339*C1339/1000</f>
        <v>2.04749083968</v>
      </c>
    </row>
    <row r="1340" spans="1:22" x14ac:dyDescent="0.3">
      <c r="A1340" s="2">
        <v>1538620</v>
      </c>
      <c r="B1340" s="12">
        <f>+VLOOKUP(Indicateur[[#This Row],[Numero OT]],[1]Raw_data!$D:$E,2,FALSE)</f>
        <v>44771</v>
      </c>
      <c r="C1340" s="2">
        <v>78</v>
      </c>
      <c r="D1340" s="2">
        <f t="shared" si="20"/>
        <v>7.8E-2</v>
      </c>
      <c r="E1340" s="2" t="s">
        <v>6</v>
      </c>
      <c r="F1340" s="3">
        <f>+VLOOKUP(E1340,Table1[#All],4,FALSE)</f>
        <v>0.16</v>
      </c>
      <c r="G1340" s="3">
        <f>+VLOOKUP(E1340,Tableau2[#All],4,FALSE)</f>
        <v>6.7400000000000002E-2</v>
      </c>
      <c r="H1340" s="4">
        <f>VLOOKUP(E1340,Table1[[#All],[Type TRANSPORT]:[% répartition segment 1]],2,FALSE)</f>
        <v>0.3</v>
      </c>
      <c r="I1340" s="4">
        <f>VLOOKUP(E1340,Tableau2[[#All],[Type TRANSPORT]:[% répartition segment 2]],2,FALSE)</f>
        <v>0.7</v>
      </c>
      <c r="J1340" s="20">
        <f>Indicateur[[#This Row],[% rep S1]]*Indicateur[[#This Row],[Taux segement 1]]*Indicateur[[#This Row],[Poids T]]*Indicateur[[#This Row],[Distance en KM]]</f>
        <v>1.931147712</v>
      </c>
      <c r="K1340" s="20">
        <f>+Indicateur[[#This Row],[% rep S2]]*Indicateur[[#This Row],[Taux Segement 2]]*Indicateur[[#This Row],[Poids T]]*Indicateur[[#This Row],[Distance en KM]]</f>
        <v>1.8981572719199999</v>
      </c>
      <c r="L1340" s="20">
        <f>+Indicateur[[#This Row],[Bilan CO2 S2]]+Indicateur[[#This Row],[Bilan CO2 S1]]</f>
        <v>3.8293049839200002</v>
      </c>
      <c r="M1340" s="21">
        <v>185</v>
      </c>
      <c r="N1340" s="5" t="s">
        <v>214</v>
      </c>
      <c r="O1340" s="2" t="s">
        <v>11</v>
      </c>
      <c r="P1340" s="2" t="s">
        <v>215</v>
      </c>
      <c r="Q1340" s="2" t="s">
        <v>153</v>
      </c>
      <c r="R1340" s="2" t="s">
        <v>154</v>
      </c>
      <c r="S1340" s="2">
        <v>15</v>
      </c>
      <c r="T1340" s="2" t="s">
        <v>155</v>
      </c>
      <c r="U1340" s="6">
        <v>515.798</v>
      </c>
      <c r="V1340" s="30">
        <f>(VLOOKUP(E1340,Table1[#All],4,FALSE)*VLOOKUP(E1340,Table1[[#All],[Type TRANSPORT]:[% répartition segment 1]],2,FALSE)+VLOOKUP(E1340,Tableau2[#All],4,FALSE)*VLOOKUP(E1340,Tableau2[[#All],[Type TRANSPORT]:[% répartition segment 2]],2,FALSE))*U1340*C1340/1000</f>
        <v>3.8293049839199997</v>
      </c>
    </row>
    <row r="1341" spans="1:22" x14ac:dyDescent="0.3">
      <c r="A1341" s="2">
        <v>1537805</v>
      </c>
      <c r="B1341" s="12">
        <f>+VLOOKUP(Indicateur[[#This Row],[Numero OT]],[1]Raw_data!$D:$E,2,FALSE)</f>
        <v>44774</v>
      </c>
      <c r="C1341" s="2">
        <v>150</v>
      </c>
      <c r="D1341" s="2">
        <f t="shared" si="20"/>
        <v>0.15</v>
      </c>
      <c r="E1341" s="2" t="s">
        <v>6</v>
      </c>
      <c r="F1341" s="3">
        <f>+VLOOKUP(E1341,Table1[#All],4,FALSE)</f>
        <v>0.16</v>
      </c>
      <c r="G1341" s="3">
        <f>+VLOOKUP(E1341,Tableau2[#All],4,FALSE)</f>
        <v>6.7400000000000002E-2</v>
      </c>
      <c r="H1341" s="4">
        <f>VLOOKUP(E1341,Table1[[#All],[Type TRANSPORT]:[% répartition segment 1]],2,FALSE)</f>
        <v>0.3</v>
      </c>
      <c r="I1341" s="4">
        <f>VLOOKUP(E1341,Tableau2[[#All],[Type TRANSPORT]:[% répartition segment 2]],2,FALSE)</f>
        <v>0.7</v>
      </c>
      <c r="J1341" s="20">
        <f>Indicateur[[#This Row],[% rep S1]]*Indicateur[[#This Row],[Taux segement 1]]*Indicateur[[#This Row],[Poids T]]*Indicateur[[#This Row],[Distance en KM]]</f>
        <v>5.4067680000000005</v>
      </c>
      <c r="K1341" s="20">
        <f>+Indicateur[[#This Row],[% rep S2]]*Indicateur[[#This Row],[Taux Segement 2]]*Indicateur[[#This Row],[Poids T]]*Indicateur[[#This Row],[Distance en KM]]</f>
        <v>5.3144023800000006</v>
      </c>
      <c r="L1341" s="20">
        <f>+Indicateur[[#This Row],[Bilan CO2 S2]]+Indicateur[[#This Row],[Bilan CO2 S1]]</f>
        <v>10.72117038</v>
      </c>
      <c r="M1341" s="21">
        <v>165</v>
      </c>
      <c r="N1341" s="5" t="s">
        <v>63</v>
      </c>
      <c r="O1341" s="2" t="s">
        <v>64</v>
      </c>
      <c r="P1341" s="2" t="s">
        <v>65</v>
      </c>
      <c r="Q1341" s="2" t="s">
        <v>14</v>
      </c>
      <c r="R1341" s="2" t="s">
        <v>15</v>
      </c>
      <c r="S1341" s="2">
        <v>11</v>
      </c>
      <c r="T1341" s="2" t="s">
        <v>16</v>
      </c>
      <c r="U1341" s="6">
        <v>750.94</v>
      </c>
      <c r="V1341" s="30">
        <f>(VLOOKUP(E1341,Table1[#All],4,FALSE)*VLOOKUP(E1341,Table1[[#All],[Type TRANSPORT]:[% répartition segment 1]],2,FALSE)+VLOOKUP(E1341,Tableau2[#All],4,FALSE)*VLOOKUP(E1341,Tableau2[[#All],[Type TRANSPORT]:[% répartition segment 2]],2,FALSE))*U1341*C1341/1000</f>
        <v>10.72117038</v>
      </c>
    </row>
    <row r="1342" spans="1:22" x14ac:dyDescent="0.3">
      <c r="A1342" s="2">
        <v>1538583</v>
      </c>
      <c r="B1342" s="12">
        <f>+VLOOKUP(Indicateur[[#This Row],[Numero OT]],[1]Raw_data!$D:$E,2,FALSE)</f>
        <v>44774</v>
      </c>
      <c r="C1342" s="2">
        <v>450</v>
      </c>
      <c r="D1342" s="2">
        <f t="shared" si="20"/>
        <v>0.45</v>
      </c>
      <c r="E1342" s="2" t="s">
        <v>19</v>
      </c>
      <c r="F1342" s="3">
        <f>+VLOOKUP(E1342,Table1[#All],4,FALSE)</f>
        <v>0.16</v>
      </c>
      <c r="G1342" s="3">
        <f>+VLOOKUP(E1342,Tableau2[#All],4,FALSE)</f>
        <v>6.7400000000000002E-2</v>
      </c>
      <c r="H1342" s="4">
        <f>VLOOKUP(E1342,Table1[[#All],[Type TRANSPORT]:[% répartition segment 1]],2,FALSE)</f>
        <v>0.3</v>
      </c>
      <c r="I1342" s="4">
        <f>VLOOKUP(E1342,Tableau2[[#All],[Type TRANSPORT]:[% répartition segment 2]],2,FALSE)</f>
        <v>0.7</v>
      </c>
      <c r="J1342" s="20">
        <f>Indicateur[[#This Row],[% rep S1]]*Indicateur[[#This Row],[Taux segement 1]]*Indicateur[[#This Row],[Poids T]]*Indicateur[[#This Row],[Distance en KM]]</f>
        <v>16.570375200000001</v>
      </c>
      <c r="K1342" s="20">
        <f>+Indicateur[[#This Row],[% rep S2]]*Indicateur[[#This Row],[Taux Segement 2]]*Indicateur[[#This Row],[Poids T]]*Indicateur[[#This Row],[Distance en KM]]</f>
        <v>16.287297957</v>
      </c>
      <c r="L1342" s="20">
        <f>+Indicateur[[#This Row],[Bilan CO2 S2]]+Indicateur[[#This Row],[Bilan CO2 S1]]</f>
        <v>32.857673157000001</v>
      </c>
      <c r="M1342" s="21">
        <v>300</v>
      </c>
      <c r="N1342" s="5" t="s">
        <v>170</v>
      </c>
      <c r="O1342" s="2" t="s">
        <v>160</v>
      </c>
      <c r="P1342" s="2" t="s">
        <v>171</v>
      </c>
      <c r="Q1342" s="2" t="s">
        <v>10</v>
      </c>
      <c r="R1342" s="2" t="s">
        <v>11</v>
      </c>
      <c r="S1342" s="2">
        <v>12</v>
      </c>
      <c r="T1342" s="2" t="s">
        <v>12</v>
      </c>
      <c r="U1342" s="6">
        <v>767.14700000000005</v>
      </c>
      <c r="V1342" s="30">
        <f>(VLOOKUP(E1342,Table1[#All],4,FALSE)*VLOOKUP(E1342,Table1[[#All],[Type TRANSPORT]:[% répartition segment 1]],2,FALSE)+VLOOKUP(E1342,Tableau2[#All],4,FALSE)*VLOOKUP(E1342,Tableau2[[#All],[Type TRANSPORT]:[% répartition segment 2]],2,FALSE))*U1342*C1342/1000</f>
        <v>32.857673157000008</v>
      </c>
    </row>
    <row r="1343" spans="1:22" x14ac:dyDescent="0.3">
      <c r="A1343" s="2">
        <v>1537953</v>
      </c>
      <c r="B1343" s="12">
        <f>+VLOOKUP(Indicateur[[#This Row],[Numero OT]],[1]Raw_data!$D:$E,2,FALSE)</f>
        <v>44774</v>
      </c>
      <c r="C1343" s="2">
        <v>1650</v>
      </c>
      <c r="D1343" s="2">
        <f t="shared" si="20"/>
        <v>1.65</v>
      </c>
      <c r="E1343" s="2" t="s">
        <v>19</v>
      </c>
      <c r="F1343" s="3">
        <f>+VLOOKUP(E1343,Table1[#All],4,FALSE)</f>
        <v>0.16</v>
      </c>
      <c r="G1343" s="3">
        <f>+VLOOKUP(E1343,Tableau2[#All],4,FALSE)</f>
        <v>6.7400000000000002E-2</v>
      </c>
      <c r="H1343" s="4">
        <f>VLOOKUP(E1343,Table1[[#All],[Type TRANSPORT]:[% répartition segment 1]],2,FALSE)</f>
        <v>0.3</v>
      </c>
      <c r="I1343" s="4">
        <f>VLOOKUP(E1343,Tableau2[[#All],[Type TRANSPORT]:[% répartition segment 2]],2,FALSE)</f>
        <v>0.7</v>
      </c>
      <c r="J1343" s="20">
        <f>Indicateur[[#This Row],[% rep S1]]*Indicateur[[#This Row],[Taux segement 1]]*Indicateur[[#This Row],[Poids T]]*Indicateur[[#This Row],[Distance en KM]]</f>
        <v>40.904740799999999</v>
      </c>
      <c r="K1343" s="20">
        <f>+Indicateur[[#This Row],[% rep S2]]*Indicateur[[#This Row],[Taux Segement 2]]*Indicateur[[#This Row],[Poids T]]*Indicateur[[#This Row],[Distance en KM]]</f>
        <v>40.205951478000003</v>
      </c>
      <c r="L1343" s="20">
        <f>+Indicateur[[#This Row],[Bilan CO2 S2]]+Indicateur[[#This Row],[Bilan CO2 S1]]</f>
        <v>81.110692278000002</v>
      </c>
      <c r="M1343" s="21">
        <v>477</v>
      </c>
      <c r="N1343" s="5" t="s">
        <v>175</v>
      </c>
      <c r="O1343" s="2" t="s">
        <v>154</v>
      </c>
      <c r="P1343" s="2" t="s">
        <v>174</v>
      </c>
      <c r="Q1343" s="2" t="s">
        <v>10</v>
      </c>
      <c r="R1343" s="2" t="s">
        <v>11</v>
      </c>
      <c r="S1343" s="2">
        <v>12</v>
      </c>
      <c r="T1343" s="2" t="s">
        <v>12</v>
      </c>
      <c r="U1343" s="6">
        <v>516.47400000000005</v>
      </c>
      <c r="V1343" s="30">
        <f>(VLOOKUP(E1343,Table1[#All],4,FALSE)*VLOOKUP(E1343,Table1[[#All],[Type TRANSPORT]:[% répartition segment 1]],2,FALSE)+VLOOKUP(E1343,Tableau2[#All],4,FALSE)*VLOOKUP(E1343,Tableau2[[#All],[Type TRANSPORT]:[% répartition segment 2]],2,FALSE))*U1343*C1343/1000</f>
        <v>81.110692278000002</v>
      </c>
    </row>
    <row r="1344" spans="1:22" x14ac:dyDescent="0.3">
      <c r="A1344" s="2">
        <v>1536013</v>
      </c>
      <c r="B1344" s="12">
        <f>+VLOOKUP(Indicateur[[#This Row],[Numero OT]],[1]Raw_data!$D:$E,2,FALSE)</f>
        <v>44774</v>
      </c>
      <c r="C1344" s="2">
        <v>150</v>
      </c>
      <c r="D1344" s="2">
        <f t="shared" si="20"/>
        <v>0.15</v>
      </c>
      <c r="E1344" s="2" t="s">
        <v>19</v>
      </c>
      <c r="F1344" s="3">
        <f>+VLOOKUP(E1344,Table1[#All],4,FALSE)</f>
        <v>0.16</v>
      </c>
      <c r="G1344" s="3">
        <f>+VLOOKUP(E1344,Tableau2[#All],4,FALSE)</f>
        <v>6.7400000000000002E-2</v>
      </c>
      <c r="H1344" s="4">
        <f>VLOOKUP(E1344,Table1[[#All],[Type TRANSPORT]:[% répartition segment 1]],2,FALSE)</f>
        <v>0.3</v>
      </c>
      <c r="I1344" s="4">
        <f>VLOOKUP(E1344,Tableau2[[#All],[Type TRANSPORT]:[% répartition segment 2]],2,FALSE)</f>
        <v>0.7</v>
      </c>
      <c r="J1344" s="20">
        <f>Indicateur[[#This Row],[% rep S1]]*Indicateur[[#This Row],[Taux segement 1]]*Indicateur[[#This Row],[Poids T]]*Indicateur[[#This Row],[Distance en KM]]</f>
        <v>2.8012535999999999</v>
      </c>
      <c r="K1344" s="20">
        <f>+Indicateur[[#This Row],[% rep S2]]*Indicateur[[#This Row],[Taux Segement 2]]*Indicateur[[#This Row],[Poids T]]*Indicateur[[#This Row],[Distance en KM]]</f>
        <v>2.753398851</v>
      </c>
      <c r="L1344" s="20">
        <f>+Indicateur[[#This Row],[Bilan CO2 S2]]+Indicateur[[#This Row],[Bilan CO2 S1]]</f>
        <v>5.5546524509999999</v>
      </c>
      <c r="M1344" s="21">
        <v>145</v>
      </c>
      <c r="N1344" s="5" t="s">
        <v>202</v>
      </c>
      <c r="O1344" s="2" t="s">
        <v>203</v>
      </c>
      <c r="P1344" s="2" t="s">
        <v>204</v>
      </c>
      <c r="Q1344" s="2" t="s">
        <v>10</v>
      </c>
      <c r="R1344" s="2" t="s">
        <v>11</v>
      </c>
      <c r="S1344" s="2">
        <v>12</v>
      </c>
      <c r="T1344" s="2" t="s">
        <v>12</v>
      </c>
      <c r="U1344" s="6">
        <v>389.06299999999999</v>
      </c>
      <c r="V1344" s="30">
        <f>(VLOOKUP(E1344,Table1[#All],4,FALSE)*VLOOKUP(E1344,Table1[[#All],[Type TRANSPORT]:[% répartition segment 1]],2,FALSE)+VLOOKUP(E1344,Tableau2[#All],4,FALSE)*VLOOKUP(E1344,Tableau2[[#All],[Type TRANSPORT]:[% répartition segment 2]],2,FALSE))*U1344*C1344/1000</f>
        <v>5.5546524509999999</v>
      </c>
    </row>
    <row r="1345" spans="1:22" x14ac:dyDescent="0.3">
      <c r="A1345" s="2">
        <v>1538491</v>
      </c>
      <c r="B1345" s="12">
        <f>+VLOOKUP(Indicateur[[#This Row],[Numero OT]],[1]Raw_data!$D:$E,2,FALSE)</f>
        <v>44774</v>
      </c>
      <c r="C1345" s="2">
        <v>342</v>
      </c>
      <c r="D1345" s="2">
        <f t="shared" si="20"/>
        <v>0.34200000000000003</v>
      </c>
      <c r="E1345" s="2" t="s">
        <v>6</v>
      </c>
      <c r="F1345" s="3">
        <f>+VLOOKUP(E1345,Table1[#All],4,FALSE)</f>
        <v>0.16</v>
      </c>
      <c r="G1345" s="3">
        <f>+VLOOKUP(E1345,Tableau2[#All],4,FALSE)</f>
        <v>6.7400000000000002E-2</v>
      </c>
      <c r="H1345" s="4">
        <f>VLOOKUP(E1345,Table1[[#All],[Type TRANSPORT]:[% répartition segment 1]],2,FALSE)</f>
        <v>0.3</v>
      </c>
      <c r="I1345" s="4">
        <f>VLOOKUP(E1345,Tableau2[[#All],[Type TRANSPORT]:[% répartition segment 2]],2,FALSE)</f>
        <v>0.7</v>
      </c>
      <c r="J1345" s="20">
        <f>Indicateur[[#This Row],[% rep S1]]*Indicateur[[#This Row],[Taux segement 1]]*Indicateur[[#This Row],[Poids T]]*Indicateur[[#This Row],[Distance en KM]]</f>
        <v>8.8840108799999999</v>
      </c>
      <c r="K1345" s="20">
        <f>+Indicateur[[#This Row],[% rep S2]]*Indicateur[[#This Row],[Taux Segement 2]]*Indicateur[[#This Row],[Poids T]]*Indicateur[[#This Row],[Distance en KM]]</f>
        <v>8.732242360799999</v>
      </c>
      <c r="L1345" s="20">
        <f>+Indicateur[[#This Row],[Bilan CO2 S2]]+Indicateur[[#This Row],[Bilan CO2 S1]]</f>
        <v>17.616253240799999</v>
      </c>
      <c r="M1345" s="21">
        <v>225</v>
      </c>
      <c r="N1345" s="5" t="s">
        <v>214</v>
      </c>
      <c r="O1345" s="2" t="s">
        <v>11</v>
      </c>
      <c r="P1345" s="2" t="s">
        <v>215</v>
      </c>
      <c r="Q1345" s="2" t="s">
        <v>133</v>
      </c>
      <c r="R1345" s="2" t="s">
        <v>36</v>
      </c>
      <c r="S1345" s="2">
        <v>20</v>
      </c>
      <c r="T1345" s="2" t="s">
        <v>134</v>
      </c>
      <c r="U1345" s="6">
        <v>541.17999999999995</v>
      </c>
      <c r="V1345" s="30">
        <f>(VLOOKUP(E1345,Table1[#All],4,FALSE)*VLOOKUP(E1345,Table1[[#All],[Type TRANSPORT]:[% répartition segment 1]],2,FALSE)+VLOOKUP(E1345,Tableau2[#All],4,FALSE)*VLOOKUP(E1345,Tableau2[[#All],[Type TRANSPORT]:[% répartition segment 2]],2,FALSE))*U1345*C1345/1000</f>
        <v>17.616253240799999</v>
      </c>
    </row>
    <row r="1346" spans="1:22" x14ac:dyDescent="0.3">
      <c r="A1346" s="2">
        <v>1539004</v>
      </c>
      <c r="B1346" s="12">
        <f>+VLOOKUP(Indicateur[[#This Row],[Numero OT]],[1]Raw_data!$D:$E,2,FALSE)</f>
        <v>44775</v>
      </c>
      <c r="C1346" s="2">
        <v>300</v>
      </c>
      <c r="D1346" s="2">
        <f t="shared" ref="D1346:D1409" si="21">+C1346/1000</f>
        <v>0.3</v>
      </c>
      <c r="E1346" s="2" t="s">
        <v>19</v>
      </c>
      <c r="F1346" s="3">
        <f>+VLOOKUP(E1346,Table1[#All],4,FALSE)</f>
        <v>0.16</v>
      </c>
      <c r="G1346" s="3">
        <f>+VLOOKUP(E1346,Tableau2[#All],4,FALSE)</f>
        <v>6.7400000000000002E-2</v>
      </c>
      <c r="H1346" s="4">
        <f>VLOOKUP(E1346,Table1[[#All],[Type TRANSPORT]:[% répartition segment 1]],2,FALSE)</f>
        <v>0.3</v>
      </c>
      <c r="I1346" s="4">
        <f>VLOOKUP(E1346,Tableau2[[#All],[Type TRANSPORT]:[% répartition segment 2]],2,FALSE)</f>
        <v>0.7</v>
      </c>
      <c r="J1346" s="20">
        <f>Indicateur[[#This Row],[% rep S1]]*Indicateur[[#This Row],[Taux segement 1]]*Indicateur[[#This Row],[Poids T]]*Indicateur[[#This Row],[Distance en KM]]</f>
        <v>3.8430431999999999</v>
      </c>
      <c r="K1346" s="20">
        <f>+Indicateur[[#This Row],[% rep S2]]*Indicateur[[#This Row],[Taux Segement 2]]*Indicateur[[#This Row],[Poids T]]*Indicateur[[#This Row],[Distance en KM]]</f>
        <v>3.7773912119999999</v>
      </c>
      <c r="L1346" s="20">
        <f>+Indicateur[[#This Row],[Bilan CO2 S2]]+Indicateur[[#This Row],[Bilan CO2 S1]]</f>
        <v>7.6204344119999998</v>
      </c>
      <c r="M1346" s="21">
        <v>193</v>
      </c>
      <c r="N1346" s="5" t="s">
        <v>110</v>
      </c>
      <c r="O1346" s="2" t="s">
        <v>111</v>
      </c>
      <c r="P1346" s="2" t="s">
        <v>112</v>
      </c>
      <c r="Q1346" s="2" t="s">
        <v>10</v>
      </c>
      <c r="R1346" s="2" t="s">
        <v>11</v>
      </c>
      <c r="S1346" s="2">
        <v>12</v>
      </c>
      <c r="T1346" s="2" t="s">
        <v>12</v>
      </c>
      <c r="U1346" s="6">
        <v>266.87799999999999</v>
      </c>
      <c r="V1346" s="30">
        <f>(VLOOKUP(E1346,Table1[#All],4,FALSE)*VLOOKUP(E1346,Table1[[#All],[Type TRANSPORT]:[% répartition segment 1]],2,FALSE)+VLOOKUP(E1346,Tableau2[#All],4,FALSE)*VLOOKUP(E1346,Tableau2[[#All],[Type TRANSPORT]:[% répartition segment 2]],2,FALSE))*U1346*C1346/1000</f>
        <v>7.6204344119999998</v>
      </c>
    </row>
    <row r="1347" spans="1:22" x14ac:dyDescent="0.3">
      <c r="A1347" s="2">
        <v>1539140</v>
      </c>
      <c r="B1347" s="12">
        <f>+VLOOKUP(Indicateur[[#This Row],[Numero OT]],[1]Raw_data!$D:$E,2,FALSE)</f>
        <v>44775</v>
      </c>
      <c r="C1347" s="2">
        <v>150</v>
      </c>
      <c r="D1347" s="2">
        <f t="shared" si="21"/>
        <v>0.15</v>
      </c>
      <c r="E1347" s="2" t="s">
        <v>19</v>
      </c>
      <c r="F1347" s="3">
        <f>+VLOOKUP(E1347,Table1[#All],4,FALSE)</f>
        <v>0.16</v>
      </c>
      <c r="G1347" s="3">
        <f>+VLOOKUP(E1347,Tableau2[#All],4,FALSE)</f>
        <v>6.7400000000000002E-2</v>
      </c>
      <c r="H1347" s="4">
        <f>VLOOKUP(E1347,Table1[[#All],[Type TRANSPORT]:[% répartition segment 1]],2,FALSE)</f>
        <v>0.3</v>
      </c>
      <c r="I1347" s="4">
        <f>VLOOKUP(E1347,Tableau2[[#All],[Type TRANSPORT]:[% répartition segment 2]],2,FALSE)</f>
        <v>0.7</v>
      </c>
      <c r="J1347" s="20">
        <f>Indicateur[[#This Row],[% rep S1]]*Indicateur[[#This Row],[Taux segement 1]]*Indicateur[[#This Row],[Poids T]]*Indicateur[[#This Row],[Distance en KM]]</f>
        <v>3.5499527999999998</v>
      </c>
      <c r="K1347" s="20">
        <f>+Indicateur[[#This Row],[% rep S2]]*Indicateur[[#This Row],[Taux Segement 2]]*Indicateur[[#This Row],[Poids T]]*Indicateur[[#This Row],[Distance en KM]]</f>
        <v>3.4893077729999997</v>
      </c>
      <c r="L1347" s="20">
        <f>+Indicateur[[#This Row],[Bilan CO2 S2]]+Indicateur[[#This Row],[Bilan CO2 S1]]</f>
        <v>7.039260573</v>
      </c>
      <c r="M1347" s="21">
        <v>165</v>
      </c>
      <c r="N1347" s="5" t="s">
        <v>175</v>
      </c>
      <c r="O1347" s="2" t="s">
        <v>154</v>
      </c>
      <c r="P1347" s="2" t="s">
        <v>174</v>
      </c>
      <c r="Q1347" s="2" t="s">
        <v>130</v>
      </c>
      <c r="R1347" s="2" t="s">
        <v>131</v>
      </c>
      <c r="S1347" s="2">
        <v>17</v>
      </c>
      <c r="T1347" s="2" t="s">
        <v>132</v>
      </c>
      <c r="U1347" s="6">
        <v>493.04899999999998</v>
      </c>
      <c r="V1347" s="30">
        <f>(VLOOKUP(E1347,Table1[#All],4,FALSE)*VLOOKUP(E1347,Table1[[#All],[Type TRANSPORT]:[% répartition segment 1]],2,FALSE)+VLOOKUP(E1347,Tableau2[#All],4,FALSE)*VLOOKUP(E1347,Tableau2[[#All],[Type TRANSPORT]:[% répartition segment 2]],2,FALSE))*U1347*C1347/1000</f>
        <v>7.039260573</v>
      </c>
    </row>
    <row r="1348" spans="1:22" x14ac:dyDescent="0.3">
      <c r="A1348" s="2">
        <v>1539149</v>
      </c>
      <c r="B1348" s="12">
        <f>+VLOOKUP(Indicateur[[#This Row],[Numero OT]],[1]Raw_data!$D:$E,2,FALSE)</f>
        <v>44775</v>
      </c>
      <c r="C1348" s="2">
        <v>150</v>
      </c>
      <c r="D1348" s="2">
        <f t="shared" si="21"/>
        <v>0.15</v>
      </c>
      <c r="E1348" s="2" t="s">
        <v>19</v>
      </c>
      <c r="F1348" s="3">
        <f>+VLOOKUP(E1348,Table1[#All],4,FALSE)</f>
        <v>0.16</v>
      </c>
      <c r="G1348" s="3">
        <f>+VLOOKUP(E1348,Tableau2[#All],4,FALSE)</f>
        <v>6.7400000000000002E-2</v>
      </c>
      <c r="H1348" s="4">
        <f>VLOOKUP(E1348,Table1[[#All],[Type TRANSPORT]:[% répartition segment 1]],2,FALSE)</f>
        <v>0.3</v>
      </c>
      <c r="I1348" s="4">
        <f>VLOOKUP(E1348,Tableau2[[#All],[Type TRANSPORT]:[% répartition segment 2]],2,FALSE)</f>
        <v>0.7</v>
      </c>
      <c r="J1348" s="20">
        <f>Indicateur[[#This Row],[% rep S1]]*Indicateur[[#This Row],[Taux segement 1]]*Indicateur[[#This Row],[Poids T]]*Indicateur[[#This Row],[Distance en KM]]</f>
        <v>3.5516159999999997</v>
      </c>
      <c r="K1348" s="20">
        <f>+Indicateur[[#This Row],[% rep S2]]*Indicateur[[#This Row],[Taux Segement 2]]*Indicateur[[#This Row],[Poids T]]*Indicateur[[#This Row],[Distance en KM]]</f>
        <v>3.4909425599999997</v>
      </c>
      <c r="L1348" s="20">
        <f>+Indicateur[[#This Row],[Bilan CO2 S2]]+Indicateur[[#This Row],[Bilan CO2 S1]]</f>
        <v>7.0425585599999998</v>
      </c>
      <c r="M1348" s="21">
        <v>165</v>
      </c>
      <c r="N1348" s="5" t="s">
        <v>175</v>
      </c>
      <c r="O1348" s="2" t="s">
        <v>154</v>
      </c>
      <c r="P1348" s="2" t="s">
        <v>174</v>
      </c>
      <c r="Q1348" s="2" t="s">
        <v>135</v>
      </c>
      <c r="R1348" s="2" t="s">
        <v>136</v>
      </c>
      <c r="S1348" s="2">
        <v>20</v>
      </c>
      <c r="T1348" s="2" t="s">
        <v>137</v>
      </c>
      <c r="U1348" s="6">
        <v>493.28</v>
      </c>
      <c r="V1348" s="30">
        <f>(VLOOKUP(E1348,Table1[#All],4,FALSE)*VLOOKUP(E1348,Table1[[#All],[Type TRANSPORT]:[% répartition segment 1]],2,FALSE)+VLOOKUP(E1348,Tableau2[#All],4,FALSE)*VLOOKUP(E1348,Tableau2[[#All],[Type TRANSPORT]:[% répartition segment 2]],2,FALSE))*U1348*C1348/1000</f>
        <v>7.0425585599999998</v>
      </c>
    </row>
    <row r="1349" spans="1:22" x14ac:dyDescent="0.3">
      <c r="A1349" s="2">
        <v>1539006</v>
      </c>
      <c r="B1349" s="12">
        <f>+VLOOKUP(Indicateur[[#This Row],[Numero OT]],[1]Raw_data!$D:$E,2,FALSE)</f>
        <v>44775</v>
      </c>
      <c r="C1349" s="2">
        <v>685</v>
      </c>
      <c r="D1349" s="2">
        <f t="shared" si="21"/>
        <v>0.68500000000000005</v>
      </c>
      <c r="E1349" s="2" t="s">
        <v>6</v>
      </c>
      <c r="F1349" s="3">
        <f>+VLOOKUP(E1349,Table1[#All],4,FALSE)</f>
        <v>0.16</v>
      </c>
      <c r="G1349" s="3">
        <f>+VLOOKUP(E1349,Tableau2[#All],4,FALSE)</f>
        <v>6.7400000000000002E-2</v>
      </c>
      <c r="H1349" s="4">
        <f>VLOOKUP(E1349,Table1[[#All],[Type TRANSPORT]:[% répartition segment 1]],2,FALSE)</f>
        <v>0.3</v>
      </c>
      <c r="I1349" s="4">
        <f>VLOOKUP(E1349,Tableau2[[#All],[Type TRANSPORT]:[% répartition segment 2]],2,FALSE)</f>
        <v>0.7</v>
      </c>
      <c r="J1349" s="20">
        <f>Indicateur[[#This Row],[% rep S1]]*Indicateur[[#This Row],[Taux segement 1]]*Indicateur[[#This Row],[Poids T]]*Indicateur[[#This Row],[Distance en KM]]</f>
        <v>8.180445360000002</v>
      </c>
      <c r="K1349" s="20">
        <f>+Indicateur[[#This Row],[% rep S2]]*Indicateur[[#This Row],[Taux Segement 2]]*Indicateur[[#This Row],[Poids T]]*Indicateur[[#This Row],[Distance en KM]]</f>
        <v>8.0406960851000004</v>
      </c>
      <c r="L1349" s="20">
        <f>+Indicateur[[#This Row],[Bilan CO2 S2]]+Indicateur[[#This Row],[Bilan CO2 S1]]</f>
        <v>16.221141445100002</v>
      </c>
      <c r="M1349" s="21">
        <v>245</v>
      </c>
      <c r="N1349" s="5" t="s">
        <v>214</v>
      </c>
      <c r="O1349" s="2" t="s">
        <v>11</v>
      </c>
      <c r="P1349" s="2" t="s">
        <v>215</v>
      </c>
      <c r="Q1349" s="2" t="s">
        <v>148</v>
      </c>
      <c r="R1349" s="2" t="s">
        <v>126</v>
      </c>
      <c r="S1349" s="2">
        <v>12</v>
      </c>
      <c r="T1349" s="2" t="s">
        <v>149</v>
      </c>
      <c r="U1349" s="6">
        <v>248.797</v>
      </c>
      <c r="V1349" s="30">
        <f>(VLOOKUP(E1349,Table1[#All],4,FALSE)*VLOOKUP(E1349,Table1[[#All],[Type TRANSPORT]:[% répartition segment 1]],2,FALSE)+VLOOKUP(E1349,Tableau2[#All],4,FALSE)*VLOOKUP(E1349,Tableau2[[#All],[Type TRANSPORT]:[% répartition segment 2]],2,FALSE))*U1349*C1349/1000</f>
        <v>16.221141445099999</v>
      </c>
    </row>
    <row r="1350" spans="1:22" x14ac:dyDescent="0.3">
      <c r="A1350" s="2">
        <v>1539007</v>
      </c>
      <c r="B1350" s="12">
        <f>+VLOOKUP(Indicateur[[#This Row],[Numero OT]],[1]Raw_data!$D:$E,2,FALSE)</f>
        <v>44775</v>
      </c>
      <c r="C1350" s="2">
        <v>212</v>
      </c>
      <c r="D1350" s="2">
        <f t="shared" si="21"/>
        <v>0.21199999999999999</v>
      </c>
      <c r="E1350" s="2" t="s">
        <v>13</v>
      </c>
      <c r="F1350" s="3">
        <f>+VLOOKUP(E1350,Table1[#All],4,FALSE)</f>
        <v>0.24099999999999999</v>
      </c>
      <c r="G1350" s="3">
        <v>0.16</v>
      </c>
      <c r="H1350" s="4">
        <f>VLOOKUP(E1350,Table1[[#All],[Type TRANSPORT]:[% répartition segment 1]],2,FALSE)</f>
        <v>1</v>
      </c>
      <c r="I1350" s="4">
        <f>VLOOKUP(E1350,Tableau2[[#All],[Type TRANSPORT]:[% répartition segment 2]],2,FALSE)</f>
        <v>0</v>
      </c>
      <c r="J1350" s="20">
        <f>Indicateur[[#This Row],[% rep S1]]*Indicateur[[#This Row],[Taux segement 1]]*Indicateur[[#This Row],[Poids T]]*Indicateur[[#This Row],[Distance en KM]]</f>
        <v>1.7415219119999998</v>
      </c>
      <c r="K1350" s="20">
        <f>+Indicateur[[#This Row],[% rep S2]]*Indicateur[[#This Row],[Taux Segement 2]]*Indicateur[[#This Row],[Poids T]]*Indicateur[[#This Row],[Distance en KM]]</f>
        <v>0</v>
      </c>
      <c r="L1350" s="20">
        <f>+Indicateur[[#This Row],[Bilan CO2 S2]]+Indicateur[[#This Row],[Bilan CO2 S1]]</f>
        <v>1.7415219119999998</v>
      </c>
      <c r="M1350" s="21">
        <v>80</v>
      </c>
      <c r="N1350" s="5" t="s">
        <v>214</v>
      </c>
      <c r="O1350" s="2" t="s">
        <v>11</v>
      </c>
      <c r="P1350" s="2" t="s">
        <v>215</v>
      </c>
      <c r="Q1350" s="2" t="s">
        <v>135</v>
      </c>
      <c r="R1350" s="2" t="s">
        <v>136</v>
      </c>
      <c r="S1350" s="2">
        <v>20</v>
      </c>
      <c r="T1350" s="2" t="s">
        <v>137</v>
      </c>
      <c r="U1350" s="6">
        <v>34.085999999999999</v>
      </c>
      <c r="V1350" s="30">
        <f>(VLOOKUP(E1350,Table1[#All],4,FALSE)*VLOOKUP(E1350,Table1[[#All],[Type TRANSPORT]:[% répartition segment 1]],2,FALSE)+VLOOKUP(E1350,Tableau2[#All],4,FALSE)*VLOOKUP(E1350,Tableau2[[#All],[Type TRANSPORT]:[% répartition segment 2]],2,FALSE))*U1350*C1350/1000</f>
        <v>1.7415219119999996</v>
      </c>
    </row>
    <row r="1351" spans="1:22" x14ac:dyDescent="0.3">
      <c r="A1351" s="2">
        <v>1538940</v>
      </c>
      <c r="B1351" s="12">
        <f>+VLOOKUP(Indicateur[[#This Row],[Numero OT]],[1]Raw_data!$D:$E,2,FALSE)</f>
        <v>44776</v>
      </c>
      <c r="C1351" s="2">
        <v>150</v>
      </c>
      <c r="D1351" s="2">
        <f t="shared" si="21"/>
        <v>0.15</v>
      </c>
      <c r="E1351" s="2" t="s">
        <v>19</v>
      </c>
      <c r="F1351" s="3">
        <f>+VLOOKUP(E1351,Table1[#All],4,FALSE)</f>
        <v>0.16</v>
      </c>
      <c r="G1351" s="3">
        <f>+VLOOKUP(E1351,Tableau2[#All],4,FALSE)</f>
        <v>6.7400000000000002E-2</v>
      </c>
      <c r="H1351" s="4">
        <f>VLOOKUP(E1351,Table1[[#All],[Type TRANSPORT]:[% répartition segment 1]],2,FALSE)</f>
        <v>0.3</v>
      </c>
      <c r="I1351" s="4">
        <f>VLOOKUP(E1351,Tableau2[[#All],[Type TRANSPORT]:[% répartition segment 2]],2,FALSE)</f>
        <v>0.7</v>
      </c>
      <c r="J1351" s="20">
        <f>Indicateur[[#This Row],[% rep S1]]*Indicateur[[#This Row],[Taux segement 1]]*Indicateur[[#This Row],[Poids T]]*Indicateur[[#This Row],[Distance en KM]]</f>
        <v>2.0026439999999996</v>
      </c>
      <c r="K1351" s="20">
        <f>+Indicateur[[#This Row],[% rep S2]]*Indicateur[[#This Row],[Taux Segement 2]]*Indicateur[[#This Row],[Poids T]]*Indicateur[[#This Row],[Distance en KM]]</f>
        <v>1.9684321649999998</v>
      </c>
      <c r="L1351" s="20">
        <f>+Indicateur[[#This Row],[Bilan CO2 S2]]+Indicateur[[#This Row],[Bilan CO2 S1]]</f>
        <v>3.9710761649999995</v>
      </c>
      <c r="M1351" s="21">
        <v>158</v>
      </c>
      <c r="N1351" s="5" t="s">
        <v>23</v>
      </c>
      <c r="O1351" s="2" t="s">
        <v>24</v>
      </c>
      <c r="P1351" s="2" t="s">
        <v>25</v>
      </c>
      <c r="Q1351" s="2" t="s">
        <v>10</v>
      </c>
      <c r="R1351" s="2" t="s">
        <v>11</v>
      </c>
      <c r="S1351" s="2">
        <v>12</v>
      </c>
      <c r="T1351" s="2" t="s">
        <v>12</v>
      </c>
      <c r="U1351" s="6">
        <v>278.14499999999998</v>
      </c>
      <c r="V1351" s="30">
        <f>(VLOOKUP(E1351,Table1[#All],4,FALSE)*VLOOKUP(E1351,Table1[[#All],[Type TRANSPORT]:[% répartition segment 1]],2,FALSE)+VLOOKUP(E1351,Tableau2[#All],4,FALSE)*VLOOKUP(E1351,Tableau2[[#All],[Type TRANSPORT]:[% répartition segment 2]],2,FALSE))*U1351*C1351/1000</f>
        <v>3.9710761649999995</v>
      </c>
    </row>
    <row r="1352" spans="1:22" x14ac:dyDescent="0.3">
      <c r="A1352" s="2">
        <v>1539399</v>
      </c>
      <c r="B1352" s="12">
        <f>+VLOOKUP(Indicateur[[#This Row],[Numero OT]],[1]Raw_data!$D:$E,2,FALSE)</f>
        <v>44776</v>
      </c>
      <c r="C1352" s="2">
        <v>150</v>
      </c>
      <c r="D1352" s="2">
        <f t="shared" si="21"/>
        <v>0.15</v>
      </c>
      <c r="E1352" s="2" t="s">
        <v>6</v>
      </c>
      <c r="F1352" s="3">
        <f>+VLOOKUP(E1352,Table1[#All],4,FALSE)</f>
        <v>0.16</v>
      </c>
      <c r="G1352" s="3">
        <f>+VLOOKUP(E1352,Tableau2[#All],4,FALSE)</f>
        <v>6.7400000000000002E-2</v>
      </c>
      <c r="H1352" s="4">
        <f>VLOOKUP(E1352,Table1[[#All],[Type TRANSPORT]:[% répartition segment 1]],2,FALSE)</f>
        <v>0.3</v>
      </c>
      <c r="I1352" s="4">
        <f>VLOOKUP(E1352,Tableau2[[#All],[Type TRANSPORT]:[% répartition segment 2]],2,FALSE)</f>
        <v>0.7</v>
      </c>
      <c r="J1352" s="20">
        <f>Indicateur[[#This Row],[% rep S1]]*Indicateur[[#This Row],[Taux segement 1]]*Indicateur[[#This Row],[Poids T]]*Indicateur[[#This Row],[Distance en KM]]</f>
        <v>4.1551992000000002</v>
      </c>
      <c r="K1352" s="20">
        <f>+Indicateur[[#This Row],[% rep S2]]*Indicateur[[#This Row],[Taux Segement 2]]*Indicateur[[#This Row],[Poids T]]*Indicateur[[#This Row],[Distance en KM]]</f>
        <v>4.0842145470000002</v>
      </c>
      <c r="L1352" s="20">
        <f>+Indicateur[[#This Row],[Bilan CO2 S2]]+Indicateur[[#This Row],[Bilan CO2 S1]]</f>
        <v>8.2394137470000004</v>
      </c>
      <c r="M1352" s="21">
        <v>195</v>
      </c>
      <c r="N1352" s="5" t="s">
        <v>41</v>
      </c>
      <c r="O1352" s="2" t="s">
        <v>42</v>
      </c>
      <c r="P1352" s="2" t="s">
        <v>43</v>
      </c>
      <c r="Q1352" s="2" t="s">
        <v>10</v>
      </c>
      <c r="R1352" s="2" t="s">
        <v>11</v>
      </c>
      <c r="S1352" s="2">
        <v>12</v>
      </c>
      <c r="T1352" s="2" t="s">
        <v>12</v>
      </c>
      <c r="U1352" s="6">
        <v>577.11099999999999</v>
      </c>
      <c r="V1352" s="30">
        <f>(VLOOKUP(E1352,Table1[#All],4,FALSE)*VLOOKUP(E1352,Table1[[#All],[Type TRANSPORT]:[% répartition segment 1]],2,FALSE)+VLOOKUP(E1352,Tableau2[#All],4,FALSE)*VLOOKUP(E1352,Tableau2[[#All],[Type TRANSPORT]:[% répartition segment 2]],2,FALSE))*U1352*C1352/1000</f>
        <v>8.2394137470000004</v>
      </c>
    </row>
    <row r="1353" spans="1:22" x14ac:dyDescent="0.3">
      <c r="A1353" s="2">
        <v>1538982</v>
      </c>
      <c r="B1353" s="12">
        <f>+VLOOKUP(Indicateur[[#This Row],[Numero OT]],[1]Raw_data!$D:$E,2,FALSE)</f>
        <v>44776</v>
      </c>
      <c r="C1353" s="2">
        <v>450</v>
      </c>
      <c r="D1353" s="2">
        <f t="shared" si="21"/>
        <v>0.45</v>
      </c>
      <c r="E1353" s="2" t="s">
        <v>13</v>
      </c>
      <c r="F1353" s="3">
        <f>+VLOOKUP(E1353,Table1[#All],4,FALSE)</f>
        <v>0.24099999999999999</v>
      </c>
      <c r="G1353" s="3">
        <v>0.24099999999999999</v>
      </c>
      <c r="H1353" s="4">
        <f>VLOOKUP(E1353,Table1[[#All],[Type TRANSPORT]:[% répartition segment 1]],2,FALSE)</f>
        <v>1</v>
      </c>
      <c r="I1353" s="4">
        <f>VLOOKUP(E1353,Tableau2[[#All],[Type TRANSPORT]:[% répartition segment 2]],2,FALSE)</f>
        <v>0</v>
      </c>
      <c r="J1353" s="20">
        <f>Indicateur[[#This Row],[% rep S1]]*Indicateur[[#This Row],[Taux segement 1]]*Indicateur[[#This Row],[Poids T]]*Indicateur[[#This Row],[Distance en KM]]</f>
        <v>3.6863239500000002</v>
      </c>
      <c r="K1353" s="20">
        <f>+Indicateur[[#This Row],[% rep S2]]*Indicateur[[#This Row],[Taux Segement 2]]*Indicateur[[#This Row],[Poids T]]*Indicateur[[#This Row],[Distance en KM]]</f>
        <v>0</v>
      </c>
      <c r="L1353" s="20">
        <f>+Indicateur[[#This Row],[Bilan CO2 S2]]+Indicateur[[#This Row],[Bilan CO2 S1]]</f>
        <v>3.6863239500000002</v>
      </c>
      <c r="M1353" s="21">
        <v>120</v>
      </c>
      <c r="N1353" s="5" t="s">
        <v>422</v>
      </c>
      <c r="O1353" s="2" t="s">
        <v>136</v>
      </c>
      <c r="P1353" s="2" t="s">
        <v>423</v>
      </c>
      <c r="Q1353" s="2" t="s">
        <v>10</v>
      </c>
      <c r="R1353" s="2" t="s">
        <v>11</v>
      </c>
      <c r="S1353" s="2">
        <v>12</v>
      </c>
      <c r="T1353" s="2" t="s">
        <v>12</v>
      </c>
      <c r="U1353" s="6">
        <v>33.991</v>
      </c>
      <c r="V1353" s="30">
        <f>(VLOOKUP(E1353,Table1[#All],4,FALSE)*VLOOKUP(E1353,Table1[[#All],[Type TRANSPORT]:[% répartition segment 1]],2,FALSE)+VLOOKUP(E1353,Tableau2[#All],4,FALSE)*VLOOKUP(E1353,Tableau2[[#All],[Type TRANSPORT]:[% répartition segment 2]],2,FALSE))*U1353*C1353/1000</f>
        <v>3.6863239500000002</v>
      </c>
    </row>
    <row r="1354" spans="1:22" x14ac:dyDescent="0.3">
      <c r="A1354" s="2">
        <v>1539866</v>
      </c>
      <c r="B1354" s="12">
        <f>+VLOOKUP(Indicateur[[#This Row],[Numero OT]],[1]Raw_data!$D:$E,2,FALSE)</f>
        <v>44777</v>
      </c>
      <c r="C1354" s="2">
        <v>300</v>
      </c>
      <c r="D1354" s="2">
        <f t="shared" si="21"/>
        <v>0.3</v>
      </c>
      <c r="E1354" s="2" t="s">
        <v>6</v>
      </c>
      <c r="F1354" s="3">
        <f>+VLOOKUP(E1354,Table1[#All],4,FALSE)</f>
        <v>0.16</v>
      </c>
      <c r="G1354" s="3">
        <f>+VLOOKUP(E1354,Tableau2[#All],4,FALSE)</f>
        <v>6.7400000000000002E-2</v>
      </c>
      <c r="H1354" s="4">
        <f>VLOOKUP(E1354,Table1[[#All],[Type TRANSPORT]:[% répartition segment 1]],2,FALSE)</f>
        <v>0.3</v>
      </c>
      <c r="I1354" s="4">
        <f>VLOOKUP(E1354,Tableau2[[#All],[Type TRANSPORT]:[% répartition segment 2]],2,FALSE)</f>
        <v>0.7</v>
      </c>
      <c r="J1354" s="20">
        <f>Indicateur[[#This Row],[% rep S1]]*Indicateur[[#This Row],[Taux segement 1]]*Indicateur[[#This Row],[Poids T]]*Indicateur[[#This Row],[Distance en KM]]</f>
        <v>7.7979743999999993</v>
      </c>
      <c r="K1354" s="20">
        <f>+Indicateur[[#This Row],[% rep S2]]*Indicateur[[#This Row],[Taux Segement 2]]*Indicateur[[#This Row],[Poids T]]*Indicateur[[#This Row],[Distance en KM]]</f>
        <v>7.6647590039999995</v>
      </c>
      <c r="L1354" s="20">
        <f>+Indicateur[[#This Row],[Bilan CO2 S2]]+Indicateur[[#This Row],[Bilan CO2 S1]]</f>
        <v>15.462733403999998</v>
      </c>
      <c r="M1354" s="21">
        <v>239</v>
      </c>
      <c r="N1354" s="5" t="s">
        <v>35</v>
      </c>
      <c r="O1354" s="2" t="s">
        <v>36</v>
      </c>
      <c r="P1354" s="2" t="s">
        <v>37</v>
      </c>
      <c r="Q1354" s="2" t="s">
        <v>10</v>
      </c>
      <c r="R1354" s="2" t="s">
        <v>11</v>
      </c>
      <c r="S1354" s="2">
        <v>12</v>
      </c>
      <c r="T1354" s="2" t="s">
        <v>12</v>
      </c>
      <c r="U1354" s="6">
        <v>541.52599999999995</v>
      </c>
      <c r="V1354" s="30">
        <f>(VLOOKUP(E1354,Table1[#All],4,FALSE)*VLOOKUP(E1354,Table1[[#All],[Type TRANSPORT]:[% répartition segment 1]],2,FALSE)+VLOOKUP(E1354,Tableau2[#All],4,FALSE)*VLOOKUP(E1354,Tableau2[[#All],[Type TRANSPORT]:[% répartition segment 2]],2,FALSE))*U1354*C1354/1000</f>
        <v>15.462733403999998</v>
      </c>
    </row>
    <row r="1355" spans="1:22" x14ac:dyDescent="0.3">
      <c r="A1355" s="2">
        <v>1539955</v>
      </c>
      <c r="B1355" s="12">
        <f>+VLOOKUP(Indicateur[[#This Row],[Numero OT]],[1]Raw_data!$D:$E,2,FALSE)</f>
        <v>44777</v>
      </c>
      <c r="C1355" s="2">
        <v>214</v>
      </c>
      <c r="D1355" s="2">
        <f t="shared" si="21"/>
        <v>0.214</v>
      </c>
      <c r="E1355" s="2" t="s">
        <v>19</v>
      </c>
      <c r="F1355" s="3">
        <f>+VLOOKUP(E1355,Table1[#All],4,FALSE)</f>
        <v>0.16</v>
      </c>
      <c r="G1355" s="3">
        <f>+VLOOKUP(E1355,Tableau2[#All],4,FALSE)</f>
        <v>6.7400000000000002E-2</v>
      </c>
      <c r="H1355" s="4">
        <f>VLOOKUP(E1355,Table1[[#All],[Type TRANSPORT]:[% répartition segment 1]],2,FALSE)</f>
        <v>0.3</v>
      </c>
      <c r="I1355" s="4">
        <f>VLOOKUP(E1355,Tableau2[[#All],[Type TRANSPORT]:[% répartition segment 2]],2,FALSE)</f>
        <v>0.7</v>
      </c>
      <c r="J1355" s="20">
        <f>Indicateur[[#This Row],[% rep S1]]*Indicateur[[#This Row],[Taux segement 1]]*Indicateur[[#This Row],[Poids T]]*Indicateur[[#This Row],[Distance en KM]]</f>
        <v>2.6389897919999998</v>
      </c>
      <c r="K1355" s="20">
        <f>+Indicateur[[#This Row],[% rep S2]]*Indicateur[[#This Row],[Taux Segement 2]]*Indicateur[[#This Row],[Poids T]]*Indicateur[[#This Row],[Distance en KM]]</f>
        <v>2.5939070497199999</v>
      </c>
      <c r="L1355" s="20">
        <f>+Indicateur[[#This Row],[Bilan CO2 S2]]+Indicateur[[#This Row],[Bilan CO2 S1]]</f>
        <v>5.2328968417199997</v>
      </c>
      <c r="M1355" s="21">
        <v>100</v>
      </c>
      <c r="N1355" s="5" t="s">
        <v>214</v>
      </c>
      <c r="O1355" s="2" t="s">
        <v>11</v>
      </c>
      <c r="P1355" s="2" t="s">
        <v>215</v>
      </c>
      <c r="Q1355" s="2" t="s">
        <v>218</v>
      </c>
      <c r="R1355" s="2" t="s">
        <v>219</v>
      </c>
      <c r="S1355" s="2">
        <v>19</v>
      </c>
      <c r="T1355" s="2" t="s">
        <v>220</v>
      </c>
      <c r="U1355" s="6">
        <v>256.911</v>
      </c>
      <c r="V1355" s="30">
        <f>(VLOOKUP(E1355,Table1[#All],4,FALSE)*VLOOKUP(E1355,Table1[[#All],[Type TRANSPORT]:[% répartition segment 1]],2,FALSE)+VLOOKUP(E1355,Tableau2[#All],4,FALSE)*VLOOKUP(E1355,Tableau2[[#All],[Type TRANSPORT]:[% répartition segment 2]],2,FALSE))*U1355*C1355/1000</f>
        <v>5.2328968417200006</v>
      </c>
    </row>
    <row r="1356" spans="1:22" x14ac:dyDescent="0.3">
      <c r="A1356" s="2">
        <v>1539956</v>
      </c>
      <c r="B1356" s="12">
        <f>+VLOOKUP(Indicateur[[#This Row],[Numero OT]],[1]Raw_data!$D:$E,2,FALSE)</f>
        <v>44777</v>
      </c>
      <c r="C1356" s="2">
        <v>106</v>
      </c>
      <c r="D1356" s="2">
        <f t="shared" si="21"/>
        <v>0.106</v>
      </c>
      <c r="E1356" s="2" t="s">
        <v>6</v>
      </c>
      <c r="F1356" s="3">
        <f>+VLOOKUP(E1356,Table1[#All],4,FALSE)</f>
        <v>0.16</v>
      </c>
      <c r="G1356" s="3">
        <f>+VLOOKUP(E1356,Tableau2[#All],4,FALSE)</f>
        <v>6.7400000000000002E-2</v>
      </c>
      <c r="H1356" s="4">
        <f>VLOOKUP(E1356,Table1[[#All],[Type TRANSPORT]:[% répartition segment 1]],2,FALSE)</f>
        <v>0.3</v>
      </c>
      <c r="I1356" s="4">
        <f>VLOOKUP(E1356,Tableau2[[#All],[Type TRANSPORT]:[% répartition segment 2]],2,FALSE)</f>
        <v>0.7</v>
      </c>
      <c r="J1356" s="20">
        <f>Indicateur[[#This Row],[% rep S1]]*Indicateur[[#This Row],[Taux segement 1]]*Indicateur[[#This Row],[Poids T]]*Indicateur[[#This Row],[Distance en KM]]</f>
        <v>3.5198122559999998</v>
      </c>
      <c r="K1356" s="20">
        <f>+Indicateur[[#This Row],[% rep S2]]*Indicateur[[#This Row],[Taux Segement 2]]*Indicateur[[#This Row],[Poids T]]*Indicateur[[#This Row],[Distance en KM]]</f>
        <v>3.45968212996</v>
      </c>
      <c r="L1356" s="20">
        <f>+Indicateur[[#This Row],[Bilan CO2 S2]]+Indicateur[[#This Row],[Bilan CO2 S1]]</f>
        <v>6.9794943859599998</v>
      </c>
      <c r="M1356" s="21">
        <v>159</v>
      </c>
      <c r="N1356" s="5" t="s">
        <v>214</v>
      </c>
      <c r="O1356" s="2" t="s">
        <v>11</v>
      </c>
      <c r="P1356" s="2" t="s">
        <v>215</v>
      </c>
      <c r="Q1356" s="2" t="s">
        <v>400</v>
      </c>
      <c r="R1356" s="2" t="s">
        <v>401</v>
      </c>
      <c r="S1356" s="2">
        <v>20</v>
      </c>
      <c r="T1356" s="2" t="s">
        <v>402</v>
      </c>
      <c r="U1356" s="6">
        <v>691.78700000000003</v>
      </c>
      <c r="V1356" s="30">
        <f>(VLOOKUP(E1356,Table1[#All],4,FALSE)*VLOOKUP(E1356,Table1[[#All],[Type TRANSPORT]:[% répartition segment 1]],2,FALSE)+VLOOKUP(E1356,Tableau2[#All],4,FALSE)*VLOOKUP(E1356,Tableau2[[#All],[Type TRANSPORT]:[% répartition segment 2]],2,FALSE))*U1356*C1356/1000</f>
        <v>6.9794943859600007</v>
      </c>
    </row>
    <row r="1357" spans="1:22" x14ac:dyDescent="0.3">
      <c r="A1357" s="2">
        <v>1539954</v>
      </c>
      <c r="B1357" s="12">
        <f>+VLOOKUP(Indicateur[[#This Row],[Numero OT]],[1]Raw_data!$D:$E,2,FALSE)</f>
        <v>44777</v>
      </c>
      <c r="C1357" s="2">
        <v>438</v>
      </c>
      <c r="D1357" s="2">
        <f t="shared" si="21"/>
        <v>0.438</v>
      </c>
      <c r="E1357" s="2" t="s">
        <v>6</v>
      </c>
      <c r="F1357" s="3">
        <f>+VLOOKUP(E1357,Table1[#All],4,FALSE)</f>
        <v>0.16</v>
      </c>
      <c r="G1357" s="3">
        <f>+VLOOKUP(E1357,Tableau2[#All],4,FALSE)</f>
        <v>6.7400000000000002E-2</v>
      </c>
      <c r="H1357" s="4">
        <f>VLOOKUP(E1357,Table1[[#All],[Type TRANSPORT]:[% répartition segment 1]],2,FALSE)</f>
        <v>0.3</v>
      </c>
      <c r="I1357" s="4">
        <f>VLOOKUP(E1357,Tableau2[[#All],[Type TRANSPORT]:[% répartition segment 2]],2,FALSE)</f>
        <v>0.7</v>
      </c>
      <c r="J1357" s="20">
        <f>Indicateur[[#This Row],[% rep S1]]*Indicateur[[#This Row],[Taux segement 1]]*Indicateur[[#This Row],[Poids T]]*Indicateur[[#This Row],[Distance en KM]]</f>
        <v>9.6396511680000003</v>
      </c>
      <c r="K1357" s="20">
        <f>+Indicateur[[#This Row],[% rep S2]]*Indicateur[[#This Row],[Taux Segement 2]]*Indicateur[[#This Row],[Poids T]]*Indicateur[[#This Row],[Distance en KM]]</f>
        <v>9.4749737938800003</v>
      </c>
      <c r="L1357" s="20">
        <f>+Indicateur[[#This Row],[Bilan CO2 S2]]+Indicateur[[#This Row],[Bilan CO2 S1]]</f>
        <v>19.114624961880001</v>
      </c>
      <c r="M1357" s="21">
        <v>290</v>
      </c>
      <c r="N1357" s="5" t="s">
        <v>214</v>
      </c>
      <c r="O1357" s="2" t="s">
        <v>11</v>
      </c>
      <c r="P1357" s="2" t="s">
        <v>215</v>
      </c>
      <c r="Q1357" s="2" t="s">
        <v>328</v>
      </c>
      <c r="R1357" s="2" t="s">
        <v>21</v>
      </c>
      <c r="S1357" s="2">
        <v>20</v>
      </c>
      <c r="T1357" s="2" t="s">
        <v>329</v>
      </c>
      <c r="U1357" s="6">
        <v>458.50700000000001</v>
      </c>
      <c r="V1357" s="30">
        <f>(VLOOKUP(E1357,Table1[#All],4,FALSE)*VLOOKUP(E1357,Table1[[#All],[Type TRANSPORT]:[% répartition segment 1]],2,FALSE)+VLOOKUP(E1357,Tableau2[#All],4,FALSE)*VLOOKUP(E1357,Tableau2[[#All],[Type TRANSPORT]:[% répartition segment 2]],2,FALSE))*U1357*C1357/1000</f>
        <v>19.114624961880001</v>
      </c>
    </row>
    <row r="1358" spans="1:22" x14ac:dyDescent="0.3">
      <c r="A1358" s="2">
        <v>1539134</v>
      </c>
      <c r="B1358" s="12">
        <f>+VLOOKUP(Indicateur[[#This Row],[Numero OT]],[1]Raw_data!$D:$E,2,FALSE)</f>
        <v>44777</v>
      </c>
      <c r="C1358" s="2">
        <v>950</v>
      </c>
      <c r="D1358" s="2">
        <f t="shared" si="21"/>
        <v>0.95</v>
      </c>
      <c r="E1358" s="2" t="s">
        <v>106</v>
      </c>
      <c r="F1358" s="3">
        <f>+VLOOKUP(E1358,Table1[#All],4,FALSE)</f>
        <v>0.16</v>
      </c>
      <c r="G1358" s="3">
        <v>6.7400000000000002E-2</v>
      </c>
      <c r="H1358" s="4">
        <f>VLOOKUP(E1358,Table1[[#All],[Type TRANSPORT]:[% répartition segment 1]],2,FALSE)</f>
        <v>1</v>
      </c>
      <c r="I1358" s="4">
        <f>VLOOKUP(E1358,Tableau2[[#All],[Type TRANSPORT]:[% répartition segment 2]],2,FALSE)</f>
        <v>0</v>
      </c>
      <c r="J1358" s="20">
        <f>Indicateur[[#This Row],[% rep S1]]*Indicateur[[#This Row],[Taux segement 1]]*Indicateur[[#This Row],[Poids T]]*Indicateur[[#This Row],[Distance en KM]]</f>
        <v>37.083439999999996</v>
      </c>
      <c r="K1358" s="20">
        <f>+Indicateur[[#This Row],[% rep S2]]*Indicateur[[#This Row],[Taux Segement 2]]*Indicateur[[#This Row],[Poids T]]*Indicateur[[#This Row],[Distance en KM]]</f>
        <v>0</v>
      </c>
      <c r="L1358" s="20">
        <f>+Indicateur[[#This Row],[Bilan CO2 S2]]+Indicateur[[#This Row],[Bilan CO2 S1]]</f>
        <v>37.083439999999996</v>
      </c>
      <c r="M1358" s="21">
        <v>420</v>
      </c>
      <c r="N1358" s="5" t="s">
        <v>125</v>
      </c>
      <c r="O1358" s="2" t="s">
        <v>126</v>
      </c>
      <c r="P1358" s="2" t="s">
        <v>127</v>
      </c>
      <c r="Q1358" s="2" t="s">
        <v>135</v>
      </c>
      <c r="R1358" s="2" t="s">
        <v>136</v>
      </c>
      <c r="S1358" s="2">
        <v>20</v>
      </c>
      <c r="T1358" s="2" t="s">
        <v>137</v>
      </c>
      <c r="U1358" s="6">
        <v>243.97</v>
      </c>
      <c r="V1358" s="30">
        <f>(VLOOKUP(E1358,Table1[#All],4,FALSE)*VLOOKUP(E1358,Table1[[#All],[Type TRANSPORT]:[% répartition segment 1]],2,FALSE)+VLOOKUP(E1358,Tableau2[#All],4,FALSE)*VLOOKUP(E1358,Tableau2[[#All],[Type TRANSPORT]:[% répartition segment 2]],2,FALSE))*U1358*C1358/1000</f>
        <v>37.083440000000003</v>
      </c>
    </row>
    <row r="1359" spans="1:22" x14ac:dyDescent="0.3">
      <c r="A1359" s="2">
        <v>1539844</v>
      </c>
      <c r="B1359" s="12">
        <f>+VLOOKUP(Indicateur[[#This Row],[Numero OT]],[1]Raw_data!$D:$E,2,FALSE)</f>
        <v>44778</v>
      </c>
      <c r="C1359" s="2">
        <v>600</v>
      </c>
      <c r="D1359" s="2">
        <f t="shared" si="21"/>
        <v>0.6</v>
      </c>
      <c r="E1359" s="2" t="s">
        <v>6</v>
      </c>
      <c r="F1359" s="3">
        <f>+VLOOKUP(E1359,Table1[#All],4,FALSE)</f>
        <v>0.16</v>
      </c>
      <c r="G1359" s="3">
        <f>+VLOOKUP(E1359,Tableau2[#All],4,FALSE)</f>
        <v>6.7400000000000002E-2</v>
      </c>
      <c r="H1359" s="4">
        <f>VLOOKUP(E1359,Table1[[#All],[Type TRANSPORT]:[% répartition segment 1]],2,FALSE)</f>
        <v>0.3</v>
      </c>
      <c r="I1359" s="4">
        <f>VLOOKUP(E1359,Tableau2[[#All],[Type TRANSPORT]:[% répartition segment 2]],2,FALSE)</f>
        <v>0.7</v>
      </c>
      <c r="J1359" s="20">
        <f>Indicateur[[#This Row],[% rep S1]]*Indicateur[[#This Row],[Taux segement 1]]*Indicateur[[#This Row],[Poids T]]*Indicateur[[#This Row],[Distance en KM]]</f>
        <v>21.314822399999997</v>
      </c>
      <c r="K1359" s="20">
        <f>+Indicateur[[#This Row],[% rep S2]]*Indicateur[[#This Row],[Taux Segement 2]]*Indicateur[[#This Row],[Poids T]]*Indicateur[[#This Row],[Distance en KM]]</f>
        <v>20.950694184</v>
      </c>
      <c r="L1359" s="20">
        <f>+Indicateur[[#This Row],[Bilan CO2 S2]]+Indicateur[[#This Row],[Bilan CO2 S1]]</f>
        <v>42.265516583999997</v>
      </c>
      <c r="M1359" s="21">
        <v>470</v>
      </c>
      <c r="N1359" s="5" t="s">
        <v>7</v>
      </c>
      <c r="O1359" s="2" t="s">
        <v>8</v>
      </c>
      <c r="P1359" s="2" t="s">
        <v>9</v>
      </c>
      <c r="Q1359" s="2" t="s">
        <v>10</v>
      </c>
      <c r="R1359" s="2" t="s">
        <v>11</v>
      </c>
      <c r="S1359" s="2">
        <v>12</v>
      </c>
      <c r="T1359" s="2" t="s">
        <v>12</v>
      </c>
      <c r="U1359" s="6">
        <v>740.09799999999996</v>
      </c>
      <c r="V1359" s="30">
        <f>(VLOOKUP(E1359,Table1[#All],4,FALSE)*VLOOKUP(E1359,Table1[[#All],[Type TRANSPORT]:[% répartition segment 1]],2,FALSE)+VLOOKUP(E1359,Tableau2[#All],4,FALSE)*VLOOKUP(E1359,Tableau2[[#All],[Type TRANSPORT]:[% répartition segment 2]],2,FALSE))*U1359*C1359/1000</f>
        <v>42.265516583999997</v>
      </c>
    </row>
    <row r="1360" spans="1:22" x14ac:dyDescent="0.3">
      <c r="A1360" s="2">
        <v>1539992</v>
      </c>
      <c r="B1360" s="12">
        <f>+VLOOKUP(Indicateur[[#This Row],[Numero OT]],[1]Raw_data!$D:$E,2,FALSE)</f>
        <v>44778</v>
      </c>
      <c r="C1360" s="2">
        <v>150</v>
      </c>
      <c r="D1360" s="2">
        <f t="shared" si="21"/>
        <v>0.15</v>
      </c>
      <c r="E1360" s="2" t="s">
        <v>19</v>
      </c>
      <c r="F1360" s="3">
        <f>+VLOOKUP(E1360,Table1[#All],4,FALSE)</f>
        <v>0.16</v>
      </c>
      <c r="G1360" s="3">
        <f>+VLOOKUP(E1360,Tableau2[#All],4,FALSE)</f>
        <v>6.7400000000000002E-2</v>
      </c>
      <c r="H1360" s="4">
        <f>VLOOKUP(E1360,Table1[[#All],[Type TRANSPORT]:[% répartition segment 1]],2,FALSE)</f>
        <v>0.3</v>
      </c>
      <c r="I1360" s="4">
        <f>VLOOKUP(E1360,Tableau2[[#All],[Type TRANSPORT]:[% répartition segment 2]],2,FALSE)</f>
        <v>0.7</v>
      </c>
      <c r="J1360" s="20">
        <f>Indicateur[[#This Row],[% rep S1]]*Indicateur[[#This Row],[Taux segement 1]]*Indicateur[[#This Row],[Poids T]]*Indicateur[[#This Row],[Distance en KM]]</f>
        <v>1.9215215999999999</v>
      </c>
      <c r="K1360" s="20">
        <f>+Indicateur[[#This Row],[% rep S2]]*Indicateur[[#This Row],[Taux Segement 2]]*Indicateur[[#This Row],[Poids T]]*Indicateur[[#This Row],[Distance en KM]]</f>
        <v>1.888695606</v>
      </c>
      <c r="L1360" s="20">
        <f>+Indicateur[[#This Row],[Bilan CO2 S2]]+Indicateur[[#This Row],[Bilan CO2 S1]]</f>
        <v>3.8102172059999999</v>
      </c>
      <c r="M1360" s="21">
        <v>158</v>
      </c>
      <c r="N1360" s="5" t="s">
        <v>110</v>
      </c>
      <c r="O1360" s="2" t="s">
        <v>111</v>
      </c>
      <c r="P1360" s="2" t="s">
        <v>112</v>
      </c>
      <c r="Q1360" s="2" t="s">
        <v>10</v>
      </c>
      <c r="R1360" s="2" t="s">
        <v>11</v>
      </c>
      <c r="S1360" s="2">
        <v>12</v>
      </c>
      <c r="T1360" s="2" t="s">
        <v>12</v>
      </c>
      <c r="U1360" s="6">
        <v>266.87799999999999</v>
      </c>
      <c r="V1360" s="30">
        <f>(VLOOKUP(E1360,Table1[#All],4,FALSE)*VLOOKUP(E1360,Table1[[#All],[Type TRANSPORT]:[% répartition segment 1]],2,FALSE)+VLOOKUP(E1360,Tableau2[#All],4,FALSE)*VLOOKUP(E1360,Tableau2[[#All],[Type TRANSPORT]:[% répartition segment 2]],2,FALSE))*U1360*C1360/1000</f>
        <v>3.8102172059999999</v>
      </c>
    </row>
    <row r="1361" spans="1:22" x14ac:dyDescent="0.3">
      <c r="A1361" s="2">
        <v>1540333</v>
      </c>
      <c r="B1361" s="12">
        <f>+VLOOKUP(Indicateur[[#This Row],[Numero OT]],[1]Raw_data!$D:$E,2,FALSE)</f>
        <v>44778</v>
      </c>
      <c r="C1361" s="2">
        <v>400</v>
      </c>
      <c r="D1361" s="2">
        <f t="shared" si="21"/>
        <v>0.4</v>
      </c>
      <c r="E1361" s="2" t="s">
        <v>19</v>
      </c>
      <c r="F1361" s="3">
        <f>+VLOOKUP(E1361,Table1[#All],4,FALSE)</f>
        <v>0.16</v>
      </c>
      <c r="G1361" s="3">
        <f>+VLOOKUP(E1361,Tableau2[#All],4,FALSE)</f>
        <v>6.7400000000000002E-2</v>
      </c>
      <c r="H1361" s="4">
        <f>VLOOKUP(E1361,Table1[[#All],[Type TRANSPORT]:[% répartition segment 1]],2,FALSE)</f>
        <v>0.3</v>
      </c>
      <c r="I1361" s="4">
        <f>VLOOKUP(E1361,Tableau2[[#All],[Type TRANSPORT]:[% répartition segment 2]],2,FALSE)</f>
        <v>0.7</v>
      </c>
      <c r="J1361" s="20">
        <f>Indicateur[[#This Row],[% rep S1]]*Indicateur[[#This Row],[Taux segement 1]]*Indicateur[[#This Row],[Poids T]]*Indicateur[[#This Row],[Distance en KM]]</f>
        <v>14.729222400000003</v>
      </c>
      <c r="K1361" s="20">
        <f>+Indicateur[[#This Row],[% rep S2]]*Indicateur[[#This Row],[Taux Segement 2]]*Indicateur[[#This Row],[Poids T]]*Indicateur[[#This Row],[Distance en KM]]</f>
        <v>14.477598184000001</v>
      </c>
      <c r="L1361" s="20">
        <f>+Indicateur[[#This Row],[Bilan CO2 S2]]+Indicateur[[#This Row],[Bilan CO2 S1]]</f>
        <v>29.206820584000006</v>
      </c>
      <c r="M1361" s="21">
        <v>400</v>
      </c>
      <c r="N1361" s="5" t="s">
        <v>170</v>
      </c>
      <c r="O1361" s="2" t="s">
        <v>160</v>
      </c>
      <c r="P1361" s="2" t="s">
        <v>171</v>
      </c>
      <c r="Q1361" s="2" t="s">
        <v>10</v>
      </c>
      <c r="R1361" s="2" t="s">
        <v>11</v>
      </c>
      <c r="S1361" s="2">
        <v>12</v>
      </c>
      <c r="T1361" s="2" t="s">
        <v>12</v>
      </c>
      <c r="U1361" s="6">
        <v>767.14700000000005</v>
      </c>
      <c r="V1361" s="30">
        <f>(VLOOKUP(E1361,Table1[#All],4,FALSE)*VLOOKUP(E1361,Table1[[#All],[Type TRANSPORT]:[% répartition segment 1]],2,FALSE)+VLOOKUP(E1361,Tableau2[#All],4,FALSE)*VLOOKUP(E1361,Tableau2[[#All],[Type TRANSPORT]:[% répartition segment 2]],2,FALSE))*U1361*C1361/1000</f>
        <v>29.206820584000003</v>
      </c>
    </row>
    <row r="1362" spans="1:22" x14ac:dyDescent="0.3">
      <c r="A1362" s="2">
        <v>1540114</v>
      </c>
      <c r="B1362" s="12">
        <f>+VLOOKUP(Indicateur[[#This Row],[Numero OT]],[1]Raw_data!$D:$E,2,FALSE)</f>
        <v>44778</v>
      </c>
      <c r="C1362" s="2">
        <v>150</v>
      </c>
      <c r="D1362" s="2">
        <f t="shared" si="21"/>
        <v>0.15</v>
      </c>
      <c r="E1362" s="2" t="s">
        <v>19</v>
      </c>
      <c r="F1362" s="3">
        <f>+VLOOKUP(E1362,Table1[#All],4,FALSE)</f>
        <v>0.16</v>
      </c>
      <c r="G1362" s="3">
        <f>+VLOOKUP(E1362,Tableau2[#All],4,FALSE)</f>
        <v>6.7400000000000002E-2</v>
      </c>
      <c r="H1362" s="4">
        <f>VLOOKUP(E1362,Table1[[#All],[Type TRANSPORT]:[% répartition segment 1]],2,FALSE)</f>
        <v>0.3</v>
      </c>
      <c r="I1362" s="4">
        <f>VLOOKUP(E1362,Tableau2[[#All],[Type TRANSPORT]:[% répartition segment 2]],2,FALSE)</f>
        <v>0.7</v>
      </c>
      <c r="J1362" s="20">
        <f>Indicateur[[#This Row],[% rep S1]]*Indicateur[[#This Row],[Taux segement 1]]*Indicateur[[#This Row],[Poids T]]*Indicateur[[#This Row],[Distance en KM]]</f>
        <v>1.3450607999999999</v>
      </c>
      <c r="K1362" s="20">
        <f>+Indicateur[[#This Row],[% rep S2]]*Indicateur[[#This Row],[Taux Segement 2]]*Indicateur[[#This Row],[Poids T]]*Indicateur[[#This Row],[Distance en KM]]</f>
        <v>1.3220826779999999</v>
      </c>
      <c r="L1362" s="20">
        <f>+Indicateur[[#This Row],[Bilan CO2 S2]]+Indicateur[[#This Row],[Bilan CO2 S1]]</f>
        <v>2.6671434779999998</v>
      </c>
      <c r="M1362" s="21">
        <v>140</v>
      </c>
      <c r="N1362" s="5" t="s">
        <v>185</v>
      </c>
      <c r="O1362" s="2" t="s">
        <v>186</v>
      </c>
      <c r="P1362" s="2" t="s">
        <v>187</v>
      </c>
      <c r="Q1362" s="2" t="s">
        <v>10</v>
      </c>
      <c r="R1362" s="2" t="s">
        <v>11</v>
      </c>
      <c r="S1362" s="2">
        <v>12</v>
      </c>
      <c r="T1362" s="2" t="s">
        <v>12</v>
      </c>
      <c r="U1362" s="6">
        <v>186.81399999999999</v>
      </c>
      <c r="V1362" s="30">
        <f>(VLOOKUP(E1362,Table1[#All],4,FALSE)*VLOOKUP(E1362,Table1[[#All],[Type TRANSPORT]:[% répartition segment 1]],2,FALSE)+VLOOKUP(E1362,Tableau2[#All],4,FALSE)*VLOOKUP(E1362,Tableau2[[#All],[Type TRANSPORT]:[% répartition segment 2]],2,FALSE))*U1362*C1362/1000</f>
        <v>2.6671434779999998</v>
      </c>
    </row>
    <row r="1363" spans="1:22" x14ac:dyDescent="0.3">
      <c r="A1363" s="2">
        <v>1539847</v>
      </c>
      <c r="B1363" s="12">
        <f>+VLOOKUP(Indicateur[[#This Row],[Numero OT]],[1]Raw_data!$D:$E,2,FALSE)</f>
        <v>44778</v>
      </c>
      <c r="C1363" s="2">
        <v>300</v>
      </c>
      <c r="D1363" s="2">
        <f t="shared" si="21"/>
        <v>0.3</v>
      </c>
      <c r="E1363" s="2" t="s">
        <v>6</v>
      </c>
      <c r="F1363" s="3">
        <f>+VLOOKUP(E1363,Table1[#All],4,FALSE)</f>
        <v>0.16</v>
      </c>
      <c r="G1363" s="3">
        <f>+VLOOKUP(E1363,Tableau2[#All],4,FALSE)</f>
        <v>6.7400000000000002E-2</v>
      </c>
      <c r="H1363" s="4">
        <f>VLOOKUP(E1363,Table1[[#All],[Type TRANSPORT]:[% répartition segment 1]],2,FALSE)</f>
        <v>0.3</v>
      </c>
      <c r="I1363" s="4">
        <f>VLOOKUP(E1363,Tableau2[[#All],[Type TRANSPORT]:[% répartition segment 2]],2,FALSE)</f>
        <v>0.7</v>
      </c>
      <c r="J1363" s="20">
        <f>Indicateur[[#This Row],[% rep S1]]*Indicateur[[#This Row],[Taux segement 1]]*Indicateur[[#This Row],[Poids T]]*Indicateur[[#This Row],[Distance en KM]]</f>
        <v>3.7158191999999999</v>
      </c>
      <c r="K1363" s="20">
        <f>+Indicateur[[#This Row],[% rep S2]]*Indicateur[[#This Row],[Taux Segement 2]]*Indicateur[[#This Row],[Poids T]]*Indicateur[[#This Row],[Distance en KM]]</f>
        <v>3.6523406220000001</v>
      </c>
      <c r="L1363" s="20">
        <f>+Indicateur[[#This Row],[Bilan CO2 S2]]+Indicateur[[#This Row],[Bilan CO2 S1]]</f>
        <v>7.368159822</v>
      </c>
      <c r="M1363" s="21">
        <v>260</v>
      </c>
      <c r="N1363" s="5" t="s">
        <v>191</v>
      </c>
      <c r="O1363" s="2" t="s">
        <v>192</v>
      </c>
      <c r="P1363" s="2" t="s">
        <v>193</v>
      </c>
      <c r="Q1363" s="2" t="s">
        <v>10</v>
      </c>
      <c r="R1363" s="2" t="s">
        <v>11</v>
      </c>
      <c r="S1363" s="2">
        <v>12</v>
      </c>
      <c r="T1363" s="2" t="s">
        <v>12</v>
      </c>
      <c r="U1363" s="6">
        <v>258.04300000000001</v>
      </c>
      <c r="V1363" s="30">
        <f>(VLOOKUP(E1363,Table1[#All],4,FALSE)*VLOOKUP(E1363,Table1[[#All],[Type TRANSPORT]:[% répartition segment 1]],2,FALSE)+VLOOKUP(E1363,Tableau2[#All],4,FALSE)*VLOOKUP(E1363,Tableau2[[#All],[Type TRANSPORT]:[% répartition segment 2]],2,FALSE))*U1363*C1363/1000</f>
        <v>7.368159822</v>
      </c>
    </row>
    <row r="1364" spans="1:22" x14ac:dyDescent="0.3">
      <c r="A1364" s="2">
        <v>1540176</v>
      </c>
      <c r="B1364" s="12">
        <f>+VLOOKUP(Indicateur[[#This Row],[Numero OT]],[1]Raw_data!$D:$E,2,FALSE)</f>
        <v>44781</v>
      </c>
      <c r="C1364" s="2">
        <v>750</v>
      </c>
      <c r="D1364" s="2">
        <f t="shared" si="21"/>
        <v>0.75</v>
      </c>
      <c r="E1364" s="2" t="s">
        <v>19</v>
      </c>
      <c r="F1364" s="3">
        <f>+VLOOKUP(E1364,Table1[#All],4,FALSE)</f>
        <v>0.16</v>
      </c>
      <c r="G1364" s="3">
        <f>+VLOOKUP(E1364,Tableau2[#All],4,FALSE)</f>
        <v>6.7400000000000002E-2</v>
      </c>
      <c r="H1364" s="4">
        <f>VLOOKUP(E1364,Table1[[#All],[Type TRANSPORT]:[% répartition segment 1]],2,FALSE)</f>
        <v>0.3</v>
      </c>
      <c r="I1364" s="4">
        <f>VLOOKUP(E1364,Tableau2[[#All],[Type TRANSPORT]:[% répartition segment 2]],2,FALSE)</f>
        <v>0.7</v>
      </c>
      <c r="J1364" s="20">
        <f>Indicateur[[#This Row],[% rep S1]]*Indicateur[[#This Row],[Taux segement 1]]*Indicateur[[#This Row],[Poids T]]*Indicateur[[#This Row],[Distance en KM]]</f>
        <v>18.593064000000005</v>
      </c>
      <c r="K1364" s="20">
        <f>+Indicateur[[#This Row],[% rep S2]]*Indicateur[[#This Row],[Taux Segement 2]]*Indicateur[[#This Row],[Poids T]]*Indicateur[[#This Row],[Distance en KM]]</f>
        <v>18.27543249</v>
      </c>
      <c r="L1364" s="20">
        <f>+Indicateur[[#This Row],[Bilan CO2 S2]]+Indicateur[[#This Row],[Bilan CO2 S1]]</f>
        <v>36.868496490000005</v>
      </c>
      <c r="M1364" s="21">
        <v>450</v>
      </c>
      <c r="N1364" s="5" t="s">
        <v>175</v>
      </c>
      <c r="O1364" s="2" t="s">
        <v>154</v>
      </c>
      <c r="P1364" s="2" t="s">
        <v>174</v>
      </c>
      <c r="Q1364" s="2" t="s">
        <v>10</v>
      </c>
      <c r="R1364" s="2" t="s">
        <v>11</v>
      </c>
      <c r="S1364" s="2">
        <v>12</v>
      </c>
      <c r="T1364" s="2" t="s">
        <v>12</v>
      </c>
      <c r="U1364" s="6">
        <v>516.47400000000005</v>
      </c>
      <c r="V1364" s="30">
        <f>(VLOOKUP(E1364,Table1[#All],4,FALSE)*VLOOKUP(E1364,Table1[[#All],[Type TRANSPORT]:[% répartition segment 1]],2,FALSE)+VLOOKUP(E1364,Tableau2[#All],4,FALSE)*VLOOKUP(E1364,Tableau2[[#All],[Type TRANSPORT]:[% répartition segment 2]],2,FALSE))*U1364*C1364/1000</f>
        <v>36.868496490000005</v>
      </c>
    </row>
    <row r="1365" spans="1:22" x14ac:dyDescent="0.3">
      <c r="A1365" s="2">
        <v>1540270</v>
      </c>
      <c r="B1365" s="12">
        <f>+VLOOKUP(Indicateur[[#This Row],[Numero OT]],[1]Raw_data!$D:$E,2,FALSE)</f>
        <v>44781</v>
      </c>
      <c r="C1365" s="2">
        <v>150</v>
      </c>
      <c r="D1365" s="2">
        <f t="shared" si="21"/>
        <v>0.15</v>
      </c>
      <c r="E1365" s="2" t="s">
        <v>6</v>
      </c>
      <c r="F1365" s="3">
        <f>+VLOOKUP(E1365,Table1[#All],4,FALSE)</f>
        <v>0.16</v>
      </c>
      <c r="G1365" s="3">
        <f>+VLOOKUP(E1365,Tableau2[#All],4,FALSE)</f>
        <v>6.7400000000000002E-2</v>
      </c>
      <c r="H1365" s="4">
        <f>VLOOKUP(E1365,Table1[[#All],[Type TRANSPORT]:[% répartition segment 1]],2,FALSE)</f>
        <v>0.3</v>
      </c>
      <c r="I1365" s="4">
        <f>VLOOKUP(E1365,Tableau2[[#All],[Type TRANSPORT]:[% répartition segment 2]],2,FALSE)</f>
        <v>0.7</v>
      </c>
      <c r="J1365" s="20">
        <f>Indicateur[[#This Row],[% rep S1]]*Indicateur[[#This Row],[Taux segement 1]]*Indicateur[[#This Row],[Poids T]]*Indicateur[[#This Row],[Distance en KM]]</f>
        <v>1.2471839999999998</v>
      </c>
      <c r="K1365" s="20">
        <f>+Indicateur[[#This Row],[% rep S2]]*Indicateur[[#This Row],[Taux Segement 2]]*Indicateur[[#This Row],[Poids T]]*Indicateur[[#This Row],[Distance en KM]]</f>
        <v>1.2258779399999999</v>
      </c>
      <c r="L1365" s="20">
        <f>+Indicateur[[#This Row],[Bilan CO2 S2]]+Indicateur[[#This Row],[Bilan CO2 S1]]</f>
        <v>2.47306194</v>
      </c>
      <c r="M1365" s="21">
        <v>140</v>
      </c>
      <c r="N1365" s="5" t="s">
        <v>182</v>
      </c>
      <c r="O1365" s="2" t="s">
        <v>183</v>
      </c>
      <c r="P1365" s="2" t="s">
        <v>184</v>
      </c>
      <c r="Q1365" s="2" t="s">
        <v>10</v>
      </c>
      <c r="R1365" s="2" t="s">
        <v>11</v>
      </c>
      <c r="S1365" s="2">
        <v>12</v>
      </c>
      <c r="T1365" s="2" t="s">
        <v>12</v>
      </c>
      <c r="U1365" s="6">
        <v>173.22</v>
      </c>
      <c r="V1365" s="30">
        <f>(VLOOKUP(E1365,Table1[#All],4,FALSE)*VLOOKUP(E1365,Table1[[#All],[Type TRANSPORT]:[% répartition segment 1]],2,FALSE)+VLOOKUP(E1365,Tableau2[#All],4,FALSE)*VLOOKUP(E1365,Tableau2[[#All],[Type TRANSPORT]:[% répartition segment 2]],2,FALSE))*U1365*C1365/1000</f>
        <v>2.47306194</v>
      </c>
    </row>
    <row r="1366" spans="1:22" x14ac:dyDescent="0.3">
      <c r="A1366" s="2">
        <v>1540440</v>
      </c>
      <c r="B1366" s="12">
        <f>+VLOOKUP(Indicateur[[#This Row],[Numero OT]],[1]Raw_data!$D:$E,2,FALSE)</f>
        <v>44781</v>
      </c>
      <c r="C1366" s="2">
        <v>685</v>
      </c>
      <c r="D1366" s="2">
        <f t="shared" si="21"/>
        <v>0.68500000000000005</v>
      </c>
      <c r="E1366" s="2" t="s">
        <v>6</v>
      </c>
      <c r="F1366" s="3">
        <f>+VLOOKUP(E1366,Table1[#All],4,FALSE)</f>
        <v>0.16</v>
      </c>
      <c r="G1366" s="3">
        <f>+VLOOKUP(E1366,Tableau2[#All],4,FALSE)</f>
        <v>6.7400000000000002E-2</v>
      </c>
      <c r="H1366" s="4">
        <f>VLOOKUP(E1366,Table1[[#All],[Type TRANSPORT]:[% répartition segment 1]],2,FALSE)</f>
        <v>0.3</v>
      </c>
      <c r="I1366" s="4">
        <f>VLOOKUP(E1366,Tableau2[[#All],[Type TRANSPORT]:[% répartition segment 2]],2,FALSE)</f>
        <v>0.7</v>
      </c>
      <c r="J1366" s="20">
        <f>Indicateur[[#This Row],[% rep S1]]*Indicateur[[#This Row],[Taux segement 1]]*Indicateur[[#This Row],[Poids T]]*Indicateur[[#This Row],[Distance en KM]]</f>
        <v>8.7515380800000013</v>
      </c>
      <c r="K1366" s="20">
        <f>+Indicateur[[#This Row],[% rep S2]]*Indicateur[[#This Row],[Taux Segement 2]]*Indicateur[[#This Row],[Poids T]]*Indicateur[[#This Row],[Distance en KM]]</f>
        <v>8.6020326378000007</v>
      </c>
      <c r="L1366" s="20">
        <f>+Indicateur[[#This Row],[Bilan CO2 S2]]+Indicateur[[#This Row],[Bilan CO2 S1]]</f>
        <v>17.353570717800004</v>
      </c>
      <c r="M1366" s="21">
        <v>220</v>
      </c>
      <c r="N1366" s="5" t="s">
        <v>214</v>
      </c>
      <c r="O1366" s="2" t="s">
        <v>11</v>
      </c>
      <c r="P1366" s="2" t="s">
        <v>215</v>
      </c>
      <c r="Q1366" s="2" t="s">
        <v>26</v>
      </c>
      <c r="R1366" s="2" t="s">
        <v>27</v>
      </c>
      <c r="S1366" s="2">
        <v>12</v>
      </c>
      <c r="T1366" s="2" t="s">
        <v>28</v>
      </c>
      <c r="U1366" s="6">
        <v>266.166</v>
      </c>
      <c r="V1366" s="30">
        <f>(VLOOKUP(E1366,Table1[#All],4,FALSE)*VLOOKUP(E1366,Table1[[#All],[Type TRANSPORT]:[% répartition segment 1]],2,FALSE)+VLOOKUP(E1366,Tableau2[#All],4,FALSE)*VLOOKUP(E1366,Tableau2[[#All],[Type TRANSPORT]:[% répartition segment 2]],2,FALSE))*U1366*C1366/1000</f>
        <v>17.353570717799997</v>
      </c>
    </row>
    <row r="1367" spans="1:22" x14ac:dyDescent="0.3">
      <c r="A1367" s="2">
        <v>1538579</v>
      </c>
      <c r="B1367" s="12">
        <f>+VLOOKUP(Indicateur[[#This Row],[Numero OT]],[1]Raw_data!$D:$E,2,FALSE)</f>
        <v>44782</v>
      </c>
      <c r="C1367" s="2">
        <v>150</v>
      </c>
      <c r="D1367" s="2">
        <f t="shared" si="21"/>
        <v>0.15</v>
      </c>
      <c r="E1367" s="2" t="s">
        <v>6</v>
      </c>
      <c r="F1367" s="3">
        <f>+VLOOKUP(E1367,Table1[#All],4,FALSE)</f>
        <v>0.16</v>
      </c>
      <c r="G1367" s="3">
        <f>+VLOOKUP(E1367,Tableau2[#All],4,FALSE)</f>
        <v>6.7400000000000002E-2</v>
      </c>
      <c r="H1367" s="4">
        <f>VLOOKUP(E1367,Table1[[#All],[Type TRANSPORT]:[% répartition segment 1]],2,FALSE)</f>
        <v>0.3</v>
      </c>
      <c r="I1367" s="4">
        <f>VLOOKUP(E1367,Tableau2[[#All],[Type TRANSPORT]:[% répartition segment 2]],2,FALSE)</f>
        <v>0.7</v>
      </c>
      <c r="J1367" s="20">
        <f>Indicateur[[#This Row],[% rep S1]]*Indicateur[[#This Row],[Taux segement 1]]*Indicateur[[#This Row],[Poids T]]*Indicateur[[#This Row],[Distance en KM]]</f>
        <v>2.0048976000000001</v>
      </c>
      <c r="K1367" s="20">
        <f>+Indicateur[[#This Row],[% rep S2]]*Indicateur[[#This Row],[Taux Segement 2]]*Indicateur[[#This Row],[Poids T]]*Indicateur[[#This Row],[Distance en KM]]</f>
        <v>1.9706472660000003</v>
      </c>
      <c r="L1367" s="20">
        <f>+Indicateur[[#This Row],[Bilan CO2 S2]]+Indicateur[[#This Row],[Bilan CO2 S1]]</f>
        <v>3.9755448660000003</v>
      </c>
      <c r="M1367" s="21">
        <v>180</v>
      </c>
      <c r="N1367" s="5" t="s">
        <v>57</v>
      </c>
      <c r="O1367" s="2" t="s">
        <v>58</v>
      </c>
      <c r="P1367" s="2" t="s">
        <v>59</v>
      </c>
      <c r="Q1367" s="2" t="s">
        <v>10</v>
      </c>
      <c r="R1367" s="2" t="s">
        <v>11</v>
      </c>
      <c r="S1367" s="2">
        <v>12</v>
      </c>
      <c r="T1367" s="2" t="s">
        <v>12</v>
      </c>
      <c r="U1367" s="6">
        <v>278.45800000000003</v>
      </c>
      <c r="V1367" s="30">
        <f>(VLOOKUP(E1367,Table1[#All],4,FALSE)*VLOOKUP(E1367,Table1[[#All],[Type TRANSPORT]:[% répartition segment 1]],2,FALSE)+VLOOKUP(E1367,Tableau2[#All],4,FALSE)*VLOOKUP(E1367,Tableau2[[#All],[Type TRANSPORT]:[% répartition segment 2]],2,FALSE))*U1367*C1367/1000</f>
        <v>3.9755448660000008</v>
      </c>
    </row>
    <row r="1368" spans="1:22" x14ac:dyDescent="0.3">
      <c r="A1368" s="2">
        <v>1540755</v>
      </c>
      <c r="B1368" s="12">
        <f>+VLOOKUP(Indicateur[[#This Row],[Numero OT]],[1]Raw_data!$D:$E,2,FALSE)</f>
        <v>44782</v>
      </c>
      <c r="C1368" s="2">
        <v>450</v>
      </c>
      <c r="D1368" s="2">
        <f t="shared" si="21"/>
        <v>0.45</v>
      </c>
      <c r="E1368" s="2" t="s">
        <v>6</v>
      </c>
      <c r="F1368" s="3">
        <f>+VLOOKUP(E1368,Table1[#All],4,FALSE)</f>
        <v>0.16</v>
      </c>
      <c r="G1368" s="3">
        <f>+VLOOKUP(E1368,Tableau2[#All],4,FALSE)</f>
        <v>6.7400000000000002E-2</v>
      </c>
      <c r="H1368" s="4">
        <f>VLOOKUP(E1368,Table1[[#All],[Type TRANSPORT]:[% répartition segment 1]],2,FALSE)</f>
        <v>0.3</v>
      </c>
      <c r="I1368" s="4">
        <f>VLOOKUP(E1368,Tableau2[[#All],[Type TRANSPORT]:[% répartition segment 2]],2,FALSE)</f>
        <v>0.7</v>
      </c>
      <c r="J1368" s="20">
        <f>Indicateur[[#This Row],[% rep S1]]*Indicateur[[#This Row],[Taux segement 1]]*Indicateur[[#This Row],[Poids T]]*Indicateur[[#This Row],[Distance en KM]]</f>
        <v>8.2206576000000009</v>
      </c>
      <c r="K1368" s="20">
        <f>+Indicateur[[#This Row],[% rep S2]]*Indicateur[[#This Row],[Taux Segement 2]]*Indicateur[[#This Row],[Poids T]]*Indicateur[[#This Row],[Distance en KM]]</f>
        <v>8.080221366</v>
      </c>
      <c r="L1368" s="20">
        <f>+Indicateur[[#This Row],[Bilan CO2 S2]]+Indicateur[[#This Row],[Bilan CO2 S1]]</f>
        <v>16.300878965999999</v>
      </c>
      <c r="M1368" s="21">
        <v>300</v>
      </c>
      <c r="N1368" s="5" t="s">
        <v>60</v>
      </c>
      <c r="O1368" s="2" t="s">
        <v>61</v>
      </c>
      <c r="P1368" s="2" t="s">
        <v>62</v>
      </c>
      <c r="Q1368" s="2" t="s">
        <v>10</v>
      </c>
      <c r="R1368" s="2" t="s">
        <v>11</v>
      </c>
      <c r="S1368" s="2">
        <v>12</v>
      </c>
      <c r="T1368" s="2" t="s">
        <v>12</v>
      </c>
      <c r="U1368" s="6">
        <v>380.58600000000001</v>
      </c>
      <c r="V1368" s="30">
        <f>(VLOOKUP(E1368,Table1[#All],4,FALSE)*VLOOKUP(E1368,Table1[[#All],[Type TRANSPORT]:[% répartition segment 1]],2,FALSE)+VLOOKUP(E1368,Tableau2[#All],4,FALSE)*VLOOKUP(E1368,Tableau2[[#All],[Type TRANSPORT]:[% répartition segment 2]],2,FALSE))*U1368*C1368/1000</f>
        <v>16.300878965999999</v>
      </c>
    </row>
    <row r="1369" spans="1:22" x14ac:dyDescent="0.3">
      <c r="A1369" s="2">
        <v>1540930</v>
      </c>
      <c r="B1369" s="12">
        <f>+VLOOKUP(Indicateur[[#This Row],[Numero OT]],[1]Raw_data!$D:$E,2,FALSE)</f>
        <v>44782</v>
      </c>
      <c r="C1369" s="2">
        <v>450</v>
      </c>
      <c r="D1369" s="2">
        <f t="shared" si="21"/>
        <v>0.45</v>
      </c>
      <c r="E1369" s="2" t="s">
        <v>6</v>
      </c>
      <c r="F1369" s="3">
        <f>+VLOOKUP(E1369,Table1[#All],4,FALSE)</f>
        <v>0.16</v>
      </c>
      <c r="G1369" s="3">
        <f>+VLOOKUP(E1369,Tableau2[#All],4,FALSE)</f>
        <v>6.7400000000000002E-2</v>
      </c>
      <c r="H1369" s="4">
        <f>VLOOKUP(E1369,Table1[[#All],[Type TRANSPORT]:[% répartition segment 1]],2,FALSE)</f>
        <v>0.3</v>
      </c>
      <c r="I1369" s="4">
        <f>VLOOKUP(E1369,Tableau2[[#All],[Type TRANSPORT]:[% répartition segment 2]],2,FALSE)</f>
        <v>0.7</v>
      </c>
      <c r="J1369" s="20">
        <f>Indicateur[[#This Row],[% rep S1]]*Indicateur[[#This Row],[Taux segement 1]]*Indicateur[[#This Row],[Poids T]]*Indicateur[[#This Row],[Distance en KM]]</f>
        <v>8.1252072000000002</v>
      </c>
      <c r="K1369" s="20">
        <f>+Indicateur[[#This Row],[% rep S2]]*Indicateur[[#This Row],[Taux Segement 2]]*Indicateur[[#This Row],[Poids T]]*Indicateur[[#This Row],[Distance en KM]]</f>
        <v>7.9864015769999996</v>
      </c>
      <c r="L1369" s="20">
        <f>+Indicateur[[#This Row],[Bilan CO2 S2]]+Indicateur[[#This Row],[Bilan CO2 S1]]</f>
        <v>16.111608777000001</v>
      </c>
      <c r="M1369" s="21">
        <v>220</v>
      </c>
      <c r="N1369" s="5" t="s">
        <v>75</v>
      </c>
      <c r="O1369" s="2" t="s">
        <v>76</v>
      </c>
      <c r="P1369" s="2" t="s">
        <v>77</v>
      </c>
      <c r="Q1369" s="2" t="s">
        <v>10</v>
      </c>
      <c r="R1369" s="2" t="s">
        <v>11</v>
      </c>
      <c r="S1369" s="2">
        <v>12</v>
      </c>
      <c r="T1369" s="2" t="s">
        <v>12</v>
      </c>
      <c r="U1369" s="6">
        <v>376.16699999999997</v>
      </c>
      <c r="V1369" s="30">
        <f>(VLOOKUP(E1369,Table1[#All],4,FALSE)*VLOOKUP(E1369,Table1[[#All],[Type TRANSPORT]:[% répartition segment 1]],2,FALSE)+VLOOKUP(E1369,Tableau2[#All],4,FALSE)*VLOOKUP(E1369,Tableau2[[#All],[Type TRANSPORT]:[% répartition segment 2]],2,FALSE))*U1369*C1369/1000</f>
        <v>16.111608777000001</v>
      </c>
    </row>
    <row r="1370" spans="1:22" x14ac:dyDescent="0.3">
      <c r="A1370" s="2">
        <v>1540942</v>
      </c>
      <c r="B1370" s="12">
        <f>+VLOOKUP(Indicateur[[#This Row],[Numero OT]],[1]Raw_data!$D:$E,2,FALSE)</f>
        <v>44782</v>
      </c>
      <c r="C1370" s="2">
        <v>40</v>
      </c>
      <c r="D1370" s="2">
        <f t="shared" si="21"/>
        <v>0.04</v>
      </c>
      <c r="E1370" s="2" t="s">
        <v>6</v>
      </c>
      <c r="F1370" s="3">
        <f>+VLOOKUP(E1370,Table1[#All],4,FALSE)</f>
        <v>0.16</v>
      </c>
      <c r="G1370" s="3">
        <f>+VLOOKUP(E1370,Tableau2[#All],4,FALSE)</f>
        <v>6.7400000000000002E-2</v>
      </c>
      <c r="H1370" s="4">
        <f>VLOOKUP(E1370,Table1[[#All],[Type TRANSPORT]:[% répartition segment 1]],2,FALSE)</f>
        <v>0.3</v>
      </c>
      <c r="I1370" s="4">
        <f>VLOOKUP(E1370,Tableau2[[#All],[Type TRANSPORT]:[% répartition segment 2]],2,FALSE)</f>
        <v>0.7</v>
      </c>
      <c r="J1370" s="20">
        <f>Indicateur[[#This Row],[% rep S1]]*Indicateur[[#This Row],[Taux segement 1]]*Indicateur[[#This Row],[Poids T]]*Indicateur[[#This Row],[Distance en KM]]</f>
        <v>0.51103872000000006</v>
      </c>
      <c r="K1370" s="20">
        <f>+Indicateur[[#This Row],[% rep S2]]*Indicateur[[#This Row],[Taux Segement 2]]*Indicateur[[#This Row],[Poids T]]*Indicateur[[#This Row],[Distance en KM]]</f>
        <v>0.50230847519999999</v>
      </c>
      <c r="L1370" s="20">
        <f>+Indicateur[[#This Row],[Bilan CO2 S2]]+Indicateur[[#This Row],[Bilan CO2 S1]]</f>
        <v>1.0133471952000002</v>
      </c>
      <c r="M1370" s="21">
        <v>113</v>
      </c>
      <c r="N1370" s="5" t="s">
        <v>214</v>
      </c>
      <c r="O1370" s="2" t="s">
        <v>11</v>
      </c>
      <c r="P1370" s="2" t="s">
        <v>215</v>
      </c>
      <c r="Q1370" s="2" t="s">
        <v>26</v>
      </c>
      <c r="R1370" s="2" t="s">
        <v>27</v>
      </c>
      <c r="S1370" s="2">
        <v>12</v>
      </c>
      <c r="T1370" s="2" t="s">
        <v>28</v>
      </c>
      <c r="U1370" s="6">
        <v>266.166</v>
      </c>
      <c r="V1370" s="30">
        <f>(VLOOKUP(E1370,Table1[#All],4,FALSE)*VLOOKUP(E1370,Table1[[#All],[Type TRANSPORT]:[% répartition segment 1]],2,FALSE)+VLOOKUP(E1370,Tableau2[#All],4,FALSE)*VLOOKUP(E1370,Tableau2[[#All],[Type TRANSPORT]:[% répartition segment 2]],2,FALSE))*U1370*C1370/1000</f>
        <v>1.0133471951999999</v>
      </c>
    </row>
    <row r="1371" spans="1:22" x14ac:dyDescent="0.3">
      <c r="A1371" s="2">
        <v>1540784</v>
      </c>
      <c r="B1371" s="12">
        <f>+VLOOKUP(Indicateur[[#This Row],[Numero OT]],[1]Raw_data!$D:$E,2,FALSE)</f>
        <v>44782</v>
      </c>
      <c r="C1371" s="2">
        <v>86</v>
      </c>
      <c r="D1371" s="2">
        <f t="shared" si="21"/>
        <v>8.5999999999999993E-2</v>
      </c>
      <c r="E1371" s="2" t="s">
        <v>6</v>
      </c>
      <c r="F1371" s="3">
        <f>+VLOOKUP(E1371,Table1[#All],4,FALSE)</f>
        <v>0.16</v>
      </c>
      <c r="G1371" s="3">
        <f>+VLOOKUP(E1371,Tableau2[#All],4,FALSE)</f>
        <v>6.7400000000000002E-2</v>
      </c>
      <c r="H1371" s="4">
        <f>VLOOKUP(E1371,Table1[[#All],[Type TRANSPORT]:[% répartition segment 1]],2,FALSE)</f>
        <v>0.3</v>
      </c>
      <c r="I1371" s="4">
        <f>VLOOKUP(E1371,Tableau2[[#All],[Type TRANSPORT]:[% répartition segment 2]],2,FALSE)</f>
        <v>0.7</v>
      </c>
      <c r="J1371" s="20">
        <f>Indicateur[[#This Row],[% rep S1]]*Indicateur[[#This Row],[Taux segement 1]]*Indicateur[[#This Row],[Poids T]]*Indicateur[[#This Row],[Distance en KM]]</f>
        <v>2.9515530239999999</v>
      </c>
      <c r="K1371" s="20">
        <f>+Indicateur[[#This Row],[% rep S2]]*Indicateur[[#This Row],[Taux Segement 2]]*Indicateur[[#This Row],[Poids T]]*Indicateur[[#This Row],[Distance en KM]]</f>
        <v>2.9011306598399997</v>
      </c>
      <c r="L1371" s="20">
        <f>+Indicateur[[#This Row],[Bilan CO2 S2]]+Indicateur[[#This Row],[Bilan CO2 S1]]</f>
        <v>5.8526836838399996</v>
      </c>
      <c r="M1371" s="21">
        <v>173</v>
      </c>
      <c r="N1371" s="5" t="s">
        <v>214</v>
      </c>
      <c r="O1371" s="2" t="s">
        <v>11</v>
      </c>
      <c r="P1371" s="2" t="s">
        <v>215</v>
      </c>
      <c r="Q1371" s="2" t="s">
        <v>351</v>
      </c>
      <c r="R1371" s="2" t="s">
        <v>39</v>
      </c>
      <c r="S1371" s="2">
        <v>13</v>
      </c>
      <c r="T1371" s="2" t="s">
        <v>352</v>
      </c>
      <c r="U1371" s="6">
        <v>715.00800000000004</v>
      </c>
      <c r="V1371" s="30">
        <f>(VLOOKUP(E1371,Table1[#All],4,FALSE)*VLOOKUP(E1371,Table1[[#All],[Type TRANSPORT]:[% répartition segment 1]],2,FALSE)+VLOOKUP(E1371,Tableau2[#All],4,FALSE)*VLOOKUP(E1371,Tableau2[[#All],[Type TRANSPORT]:[% répartition segment 2]],2,FALSE))*U1371*C1371/1000</f>
        <v>5.8526836838399996</v>
      </c>
    </row>
    <row r="1372" spans="1:22" x14ac:dyDescent="0.3">
      <c r="A1372" s="2">
        <v>1540271</v>
      </c>
      <c r="B1372" s="12">
        <f>+VLOOKUP(Indicateur[[#This Row],[Numero OT]],[1]Raw_data!$D:$E,2,FALSE)</f>
        <v>44782</v>
      </c>
      <c r="C1372" s="2">
        <v>300</v>
      </c>
      <c r="D1372" s="2">
        <f t="shared" si="21"/>
        <v>0.3</v>
      </c>
      <c r="E1372" s="2" t="s">
        <v>13</v>
      </c>
      <c r="F1372" s="3">
        <f>+VLOOKUP(E1372,Table1[#All],4,FALSE)</f>
        <v>0.24099999999999999</v>
      </c>
      <c r="G1372" s="3">
        <v>0.24099999999999999</v>
      </c>
      <c r="H1372" s="4">
        <f>VLOOKUP(E1372,Table1[[#All],[Type TRANSPORT]:[% répartition segment 1]],2,FALSE)</f>
        <v>1</v>
      </c>
      <c r="I1372" s="4">
        <f>VLOOKUP(E1372,Tableau2[[#All],[Type TRANSPORT]:[% répartition segment 2]],2,FALSE)</f>
        <v>0</v>
      </c>
      <c r="J1372" s="20">
        <f>Indicateur[[#This Row],[% rep S1]]*Indicateur[[#This Row],[Taux segement 1]]*Indicateur[[#This Row],[Poids T]]*Indicateur[[#This Row],[Distance en KM]]</f>
        <v>2.4575492999999997</v>
      </c>
      <c r="K1372" s="20">
        <f>+Indicateur[[#This Row],[% rep S2]]*Indicateur[[#This Row],[Taux Segement 2]]*Indicateur[[#This Row],[Poids T]]*Indicateur[[#This Row],[Distance en KM]]</f>
        <v>0</v>
      </c>
      <c r="L1372" s="20">
        <f>+Indicateur[[#This Row],[Bilan CO2 S2]]+Indicateur[[#This Row],[Bilan CO2 S1]]</f>
        <v>2.4575492999999997</v>
      </c>
      <c r="M1372" s="21">
        <v>100</v>
      </c>
      <c r="N1372" s="5" t="s">
        <v>422</v>
      </c>
      <c r="O1372" s="2" t="s">
        <v>136</v>
      </c>
      <c r="P1372" s="2" t="s">
        <v>423</v>
      </c>
      <c r="Q1372" s="2" t="s">
        <v>10</v>
      </c>
      <c r="R1372" s="2" t="s">
        <v>11</v>
      </c>
      <c r="S1372" s="2">
        <v>12</v>
      </c>
      <c r="T1372" s="2" t="s">
        <v>12</v>
      </c>
      <c r="U1372" s="6">
        <v>33.991</v>
      </c>
      <c r="V1372" s="30">
        <f>(VLOOKUP(E1372,Table1[#All],4,FALSE)*VLOOKUP(E1372,Table1[[#All],[Type TRANSPORT]:[% répartition segment 1]],2,FALSE)+VLOOKUP(E1372,Tableau2[#All],4,FALSE)*VLOOKUP(E1372,Tableau2[[#All],[Type TRANSPORT]:[% répartition segment 2]],2,FALSE))*U1372*C1372/1000</f>
        <v>2.4575493000000002</v>
      </c>
    </row>
    <row r="1373" spans="1:22" x14ac:dyDescent="0.3">
      <c r="A1373" s="2">
        <v>1541161</v>
      </c>
      <c r="B1373" s="12">
        <f>+VLOOKUP(Indicateur[[#This Row],[Numero OT]],[1]Raw_data!$D:$E,2,FALSE)</f>
        <v>44783</v>
      </c>
      <c r="C1373" s="2">
        <v>428</v>
      </c>
      <c r="D1373" s="2">
        <f t="shared" si="21"/>
        <v>0.42799999999999999</v>
      </c>
      <c r="E1373" s="2" t="s">
        <v>6</v>
      </c>
      <c r="F1373" s="3">
        <f>+VLOOKUP(E1373,Table1[#All],4,FALSE)</f>
        <v>0.16</v>
      </c>
      <c r="G1373" s="3">
        <f>+VLOOKUP(E1373,Tableau2[#All],4,FALSE)</f>
        <v>6.7400000000000002E-2</v>
      </c>
      <c r="H1373" s="4">
        <f>VLOOKUP(E1373,Table1[[#All],[Type TRANSPORT]:[% répartition segment 1]],2,FALSE)</f>
        <v>0.3</v>
      </c>
      <c r="I1373" s="4">
        <f>VLOOKUP(E1373,Tableau2[[#All],[Type TRANSPORT]:[% répartition segment 2]],2,FALSE)</f>
        <v>0.7</v>
      </c>
      <c r="J1373" s="20">
        <f>Indicateur[[#This Row],[% rep S1]]*Indicateur[[#This Row],[Taux segement 1]]*Indicateur[[#This Row],[Poids T]]*Indicateur[[#This Row],[Distance en KM]]</f>
        <v>5.1112855679999996</v>
      </c>
      <c r="K1373" s="20">
        <f>+Indicateur[[#This Row],[% rep S2]]*Indicateur[[#This Row],[Taux Segement 2]]*Indicateur[[#This Row],[Poids T]]*Indicateur[[#This Row],[Distance en KM]]</f>
        <v>5.0239677728799998</v>
      </c>
      <c r="L1373" s="20">
        <f>+Indicateur[[#This Row],[Bilan CO2 S2]]+Indicateur[[#This Row],[Bilan CO2 S1]]</f>
        <v>10.135253340879999</v>
      </c>
      <c r="M1373" s="21">
        <v>215</v>
      </c>
      <c r="N1373" s="5" t="s">
        <v>214</v>
      </c>
      <c r="O1373" s="2" t="s">
        <v>11</v>
      </c>
      <c r="P1373" s="2" t="s">
        <v>215</v>
      </c>
      <c r="Q1373" s="2" t="s">
        <v>148</v>
      </c>
      <c r="R1373" s="2" t="s">
        <v>126</v>
      </c>
      <c r="S1373" s="2">
        <v>12</v>
      </c>
      <c r="T1373" s="2" t="s">
        <v>149</v>
      </c>
      <c r="U1373" s="6">
        <v>248.797</v>
      </c>
      <c r="V1373" s="30">
        <f>(VLOOKUP(E1373,Table1[#All],4,FALSE)*VLOOKUP(E1373,Table1[[#All],[Type TRANSPORT]:[% répartition segment 1]],2,FALSE)+VLOOKUP(E1373,Tableau2[#All],4,FALSE)*VLOOKUP(E1373,Tableau2[[#All],[Type TRANSPORT]:[% répartition segment 2]],2,FALSE))*U1373*C1373/1000</f>
        <v>10.135253340879999</v>
      </c>
    </row>
    <row r="1374" spans="1:22" x14ac:dyDescent="0.3">
      <c r="A1374" s="2">
        <v>1541160</v>
      </c>
      <c r="B1374" s="12">
        <f>+VLOOKUP(Indicateur[[#This Row],[Numero OT]],[1]Raw_data!$D:$E,2,FALSE)</f>
        <v>44783</v>
      </c>
      <c r="C1374" s="2">
        <v>685</v>
      </c>
      <c r="D1374" s="2">
        <f t="shared" si="21"/>
        <v>0.68500000000000005</v>
      </c>
      <c r="E1374" s="2" t="s">
        <v>6</v>
      </c>
      <c r="F1374" s="3">
        <f>+VLOOKUP(E1374,Table1[#All],4,FALSE)</f>
        <v>0.16</v>
      </c>
      <c r="G1374" s="3">
        <f>+VLOOKUP(E1374,Tableau2[#All],4,FALSE)</f>
        <v>6.7400000000000002E-2</v>
      </c>
      <c r="H1374" s="4">
        <f>VLOOKUP(E1374,Table1[[#All],[Type TRANSPORT]:[% répartition segment 1]],2,FALSE)</f>
        <v>0.3</v>
      </c>
      <c r="I1374" s="4">
        <f>VLOOKUP(E1374,Tableau2[[#All],[Type TRANSPORT]:[% répartition segment 2]],2,FALSE)</f>
        <v>0.7</v>
      </c>
      <c r="J1374" s="20">
        <f>Indicateur[[#This Row],[% rep S1]]*Indicateur[[#This Row],[Taux segement 1]]*Indicateur[[#This Row],[Poids T]]*Indicateur[[#This Row],[Distance en KM]]</f>
        <v>6.2006090400000016</v>
      </c>
      <c r="K1374" s="20">
        <f>+Indicateur[[#This Row],[% rep S2]]*Indicateur[[#This Row],[Taux Segement 2]]*Indicateur[[#This Row],[Poids T]]*Indicateur[[#This Row],[Distance en KM]]</f>
        <v>6.0946819688999998</v>
      </c>
      <c r="L1374" s="20">
        <f>+Indicateur[[#This Row],[Bilan CO2 S2]]+Indicateur[[#This Row],[Bilan CO2 S1]]</f>
        <v>12.295291008900001</v>
      </c>
      <c r="M1374" s="21">
        <v>250</v>
      </c>
      <c r="N1374" s="5" t="s">
        <v>214</v>
      </c>
      <c r="O1374" s="2" t="s">
        <v>11</v>
      </c>
      <c r="P1374" s="2" t="s">
        <v>215</v>
      </c>
      <c r="Q1374" s="2" t="s">
        <v>346</v>
      </c>
      <c r="R1374" s="2" t="s">
        <v>186</v>
      </c>
      <c r="S1374" s="2">
        <v>11</v>
      </c>
      <c r="T1374" s="2" t="s">
        <v>347</v>
      </c>
      <c r="U1374" s="6">
        <v>188.583</v>
      </c>
      <c r="V1374" s="30">
        <f>(VLOOKUP(E1374,Table1[#All],4,FALSE)*VLOOKUP(E1374,Table1[[#All],[Type TRANSPORT]:[% répartition segment 1]],2,FALSE)+VLOOKUP(E1374,Tableau2[#All],4,FALSE)*VLOOKUP(E1374,Tableau2[[#All],[Type TRANSPORT]:[% répartition segment 2]],2,FALSE))*U1374*C1374/1000</f>
        <v>12.2952910089</v>
      </c>
    </row>
    <row r="1375" spans="1:22" x14ac:dyDescent="0.3">
      <c r="A1375" s="2">
        <v>1541284</v>
      </c>
      <c r="B1375" s="12">
        <f>+VLOOKUP(Indicateur[[#This Row],[Numero OT]],[1]Raw_data!$D:$E,2,FALSE)</f>
        <v>44783</v>
      </c>
      <c r="C1375" s="2">
        <v>2200</v>
      </c>
      <c r="D1375" s="2">
        <f t="shared" si="21"/>
        <v>2.2000000000000002</v>
      </c>
      <c r="E1375" s="2" t="s">
        <v>106</v>
      </c>
      <c r="F1375" s="3">
        <f>+VLOOKUP(E1375,Table1[#All],4,FALSE)</f>
        <v>0.16</v>
      </c>
      <c r="G1375" s="3">
        <v>0.24099999999999999</v>
      </c>
      <c r="H1375" s="4">
        <f>VLOOKUP(E1375,Table1[[#All],[Type TRANSPORT]:[% répartition segment 1]],2,FALSE)</f>
        <v>1</v>
      </c>
      <c r="I1375" s="4">
        <f>VLOOKUP(E1375,Tableau2[[#All],[Type TRANSPORT]:[% répartition segment 2]],2,FALSE)</f>
        <v>0</v>
      </c>
      <c r="J1375" s="20">
        <f>Indicateur[[#This Row],[% rep S1]]*Indicateur[[#This Row],[Taux segement 1]]*Indicateur[[#This Row],[Poids T]]*Indicateur[[#This Row],[Distance en KM]]</f>
        <v>87.576544000000013</v>
      </c>
      <c r="K1375" s="20">
        <f>+Indicateur[[#This Row],[% rep S2]]*Indicateur[[#This Row],[Taux Segement 2]]*Indicateur[[#This Row],[Poids T]]*Indicateur[[#This Row],[Distance en KM]]</f>
        <v>0</v>
      </c>
      <c r="L1375" s="20">
        <f>+Indicateur[[#This Row],[Bilan CO2 S2]]+Indicateur[[#This Row],[Bilan CO2 S1]]</f>
        <v>87.576544000000013</v>
      </c>
      <c r="M1375" s="21">
        <v>380</v>
      </c>
      <c r="N1375" s="5" t="s">
        <v>214</v>
      </c>
      <c r="O1375" s="2" t="s">
        <v>11</v>
      </c>
      <c r="P1375" s="2" t="s">
        <v>215</v>
      </c>
      <c r="Q1375" s="2" t="s">
        <v>148</v>
      </c>
      <c r="R1375" s="2" t="s">
        <v>126</v>
      </c>
      <c r="S1375" s="2">
        <v>12</v>
      </c>
      <c r="T1375" s="2" t="s">
        <v>149</v>
      </c>
      <c r="U1375" s="6">
        <v>248.797</v>
      </c>
      <c r="V1375" s="30">
        <f>(VLOOKUP(E1375,Table1[#All],4,FALSE)*VLOOKUP(E1375,Table1[[#All],[Type TRANSPORT]:[% répartition segment 1]],2,FALSE)+VLOOKUP(E1375,Tableau2[#All],4,FALSE)*VLOOKUP(E1375,Tableau2[[#All],[Type TRANSPORT]:[% répartition segment 2]],2,FALSE))*U1375*C1375/1000</f>
        <v>87.576544000000013</v>
      </c>
    </row>
    <row r="1376" spans="1:22" x14ac:dyDescent="0.3">
      <c r="A1376" s="2">
        <v>1541152</v>
      </c>
      <c r="B1376" s="12">
        <f>+VLOOKUP(Indicateur[[#This Row],[Numero OT]],[1]Raw_data!$D:$E,2,FALSE)</f>
        <v>44784</v>
      </c>
      <c r="C1376" s="2">
        <v>300</v>
      </c>
      <c r="D1376" s="2">
        <f t="shared" si="21"/>
        <v>0.3</v>
      </c>
      <c r="E1376" s="2" t="s">
        <v>6</v>
      </c>
      <c r="F1376" s="3">
        <f>+VLOOKUP(E1376,Table1[#All],4,FALSE)</f>
        <v>0.16</v>
      </c>
      <c r="G1376" s="3">
        <f>+VLOOKUP(E1376,Tableau2[#All],4,FALSE)</f>
        <v>6.7400000000000002E-2</v>
      </c>
      <c r="H1376" s="4">
        <f>VLOOKUP(E1376,Table1[[#All],[Type TRANSPORT]:[% répartition segment 1]],2,FALSE)</f>
        <v>0.3</v>
      </c>
      <c r="I1376" s="4">
        <f>VLOOKUP(E1376,Tableau2[[#All],[Type TRANSPORT]:[% répartition segment 2]],2,FALSE)</f>
        <v>0.7</v>
      </c>
      <c r="J1376" s="20">
        <f>Indicateur[[#This Row],[% rep S1]]*Indicateur[[#This Row],[Taux segement 1]]*Indicateur[[#This Row],[Poids T]]*Indicateur[[#This Row],[Distance en KM]]</f>
        <v>3.8430431999999999</v>
      </c>
      <c r="K1376" s="20">
        <f>+Indicateur[[#This Row],[% rep S2]]*Indicateur[[#This Row],[Taux Segement 2]]*Indicateur[[#This Row],[Poids T]]*Indicateur[[#This Row],[Distance en KM]]</f>
        <v>3.7773912119999999</v>
      </c>
      <c r="L1376" s="20">
        <f>+Indicateur[[#This Row],[Bilan CO2 S2]]+Indicateur[[#This Row],[Bilan CO2 S1]]</f>
        <v>7.6204344119999998</v>
      </c>
      <c r="M1376" s="21">
        <v>200</v>
      </c>
      <c r="N1376" s="5" t="s">
        <v>110</v>
      </c>
      <c r="O1376" s="2" t="s">
        <v>111</v>
      </c>
      <c r="P1376" s="2" t="s">
        <v>112</v>
      </c>
      <c r="Q1376" s="2" t="s">
        <v>10</v>
      </c>
      <c r="R1376" s="2" t="s">
        <v>11</v>
      </c>
      <c r="S1376" s="2">
        <v>12</v>
      </c>
      <c r="T1376" s="2" t="s">
        <v>12</v>
      </c>
      <c r="U1376" s="6">
        <v>266.87799999999999</v>
      </c>
      <c r="V1376" s="30">
        <f>(VLOOKUP(E1376,Table1[#All],4,FALSE)*VLOOKUP(E1376,Table1[[#All],[Type TRANSPORT]:[% répartition segment 1]],2,FALSE)+VLOOKUP(E1376,Tableau2[#All],4,FALSE)*VLOOKUP(E1376,Tableau2[[#All],[Type TRANSPORT]:[% répartition segment 2]],2,FALSE))*U1376*C1376/1000</f>
        <v>7.6204344119999998</v>
      </c>
    </row>
    <row r="1377" spans="1:22" x14ac:dyDescent="0.3">
      <c r="A1377" s="2">
        <v>1541145</v>
      </c>
      <c r="B1377" s="12">
        <f>+VLOOKUP(Indicateur[[#This Row],[Numero OT]],[1]Raw_data!$D:$E,2,FALSE)</f>
        <v>44784</v>
      </c>
      <c r="C1377" s="2">
        <v>300</v>
      </c>
      <c r="D1377" s="2">
        <f t="shared" si="21"/>
        <v>0.3</v>
      </c>
      <c r="E1377" s="2" t="s">
        <v>6</v>
      </c>
      <c r="F1377" s="3">
        <f>+VLOOKUP(E1377,Table1[#All],4,FALSE)</f>
        <v>0.16</v>
      </c>
      <c r="G1377" s="3">
        <f>+VLOOKUP(E1377,Tableau2[#All],4,FALSE)</f>
        <v>6.7400000000000002E-2</v>
      </c>
      <c r="H1377" s="4">
        <f>VLOOKUP(E1377,Table1[[#All],[Type TRANSPORT]:[% répartition segment 1]],2,FALSE)</f>
        <v>0.3</v>
      </c>
      <c r="I1377" s="4">
        <f>VLOOKUP(E1377,Tableau2[[#All],[Type TRANSPORT]:[% répartition segment 2]],2,FALSE)</f>
        <v>0.7</v>
      </c>
      <c r="J1377" s="20">
        <f>Indicateur[[#This Row],[% rep S1]]*Indicateur[[#This Row],[Taux segement 1]]*Indicateur[[#This Row],[Poids T]]*Indicateur[[#This Row],[Distance en KM]]</f>
        <v>3.6276336000000002</v>
      </c>
      <c r="K1377" s="20">
        <f>+Indicateur[[#This Row],[% rep S2]]*Indicateur[[#This Row],[Taux Segement 2]]*Indicateur[[#This Row],[Poids T]]*Indicateur[[#This Row],[Distance en KM]]</f>
        <v>3.565661526</v>
      </c>
      <c r="L1377" s="20">
        <f>+Indicateur[[#This Row],[Bilan CO2 S2]]+Indicateur[[#This Row],[Bilan CO2 S1]]</f>
        <v>7.1932951260000006</v>
      </c>
      <c r="M1377" s="21">
        <v>185</v>
      </c>
      <c r="N1377" s="5" t="s">
        <v>113</v>
      </c>
      <c r="O1377" s="2" t="s">
        <v>114</v>
      </c>
      <c r="P1377" s="2" t="s">
        <v>115</v>
      </c>
      <c r="Q1377" s="2" t="s">
        <v>10</v>
      </c>
      <c r="R1377" s="2" t="s">
        <v>11</v>
      </c>
      <c r="S1377" s="2">
        <v>12</v>
      </c>
      <c r="T1377" s="2" t="s">
        <v>12</v>
      </c>
      <c r="U1377" s="6">
        <v>251.91900000000001</v>
      </c>
      <c r="V1377" s="30">
        <f>(VLOOKUP(E1377,Table1[#All],4,FALSE)*VLOOKUP(E1377,Table1[[#All],[Type TRANSPORT]:[% répartition segment 1]],2,FALSE)+VLOOKUP(E1377,Tableau2[#All],4,FALSE)*VLOOKUP(E1377,Tableau2[[#All],[Type TRANSPORT]:[% répartition segment 2]],2,FALSE))*U1377*C1377/1000</f>
        <v>7.1932951259999998</v>
      </c>
    </row>
    <row r="1378" spans="1:22" x14ac:dyDescent="0.3">
      <c r="A1378" s="2">
        <v>1541421</v>
      </c>
      <c r="B1378" s="12">
        <f>+VLOOKUP(Indicateur[[#This Row],[Numero OT]],[1]Raw_data!$D:$E,2,FALSE)</f>
        <v>44784</v>
      </c>
      <c r="C1378" s="2">
        <v>321</v>
      </c>
      <c r="D1378" s="2">
        <f t="shared" si="21"/>
        <v>0.32100000000000001</v>
      </c>
      <c r="E1378" s="2" t="s">
        <v>6</v>
      </c>
      <c r="F1378" s="3">
        <f>+VLOOKUP(E1378,Table1[#All],4,FALSE)</f>
        <v>0.16</v>
      </c>
      <c r="G1378" s="3">
        <f>+VLOOKUP(E1378,Tableau2[#All],4,FALSE)</f>
        <v>6.7400000000000002E-2</v>
      </c>
      <c r="H1378" s="4">
        <f>VLOOKUP(E1378,Table1[[#All],[Type TRANSPORT]:[% répartition segment 1]],2,FALSE)</f>
        <v>0.3</v>
      </c>
      <c r="I1378" s="4">
        <f>VLOOKUP(E1378,Tableau2[[#All],[Type TRANSPORT]:[% répartition segment 2]],2,FALSE)</f>
        <v>0.7</v>
      </c>
      <c r="J1378" s="20">
        <f>Indicateur[[#This Row],[% rep S1]]*Indicateur[[#This Row],[Taux segement 1]]*Indicateur[[#This Row],[Poids T]]*Indicateur[[#This Row],[Distance en KM]]</f>
        <v>2.6770783680000001</v>
      </c>
      <c r="K1378" s="20">
        <f>+Indicateur[[#This Row],[% rep S2]]*Indicateur[[#This Row],[Taux Segement 2]]*Indicateur[[#This Row],[Poids T]]*Indicateur[[#This Row],[Distance en KM]]</f>
        <v>2.63134494588</v>
      </c>
      <c r="L1378" s="20">
        <f>+Indicateur[[#This Row],[Bilan CO2 S2]]+Indicateur[[#This Row],[Bilan CO2 S1]]</f>
        <v>5.3084233138800005</v>
      </c>
      <c r="M1378" s="21">
        <v>200</v>
      </c>
      <c r="N1378" s="5" t="s">
        <v>214</v>
      </c>
      <c r="O1378" s="2" t="s">
        <v>11</v>
      </c>
      <c r="P1378" s="2" t="s">
        <v>215</v>
      </c>
      <c r="Q1378" s="2" t="s">
        <v>331</v>
      </c>
      <c r="R1378" s="2" t="s">
        <v>183</v>
      </c>
      <c r="S1378" s="2">
        <v>13</v>
      </c>
      <c r="T1378" s="2" t="s">
        <v>332</v>
      </c>
      <c r="U1378" s="6">
        <v>173.74600000000001</v>
      </c>
      <c r="V1378" s="30">
        <f>(VLOOKUP(E1378,Table1[#All],4,FALSE)*VLOOKUP(E1378,Table1[[#All],[Type TRANSPORT]:[% répartition segment 1]],2,FALSE)+VLOOKUP(E1378,Tableau2[#All],4,FALSE)*VLOOKUP(E1378,Tableau2[[#All],[Type TRANSPORT]:[% répartition segment 2]],2,FALSE))*U1378*C1378/1000</f>
        <v>5.3084233138799997</v>
      </c>
    </row>
    <row r="1379" spans="1:22" x14ac:dyDescent="0.3">
      <c r="A1379" s="2">
        <v>1541502</v>
      </c>
      <c r="B1379" s="12">
        <f>+VLOOKUP(Indicateur[[#This Row],[Numero OT]],[1]Raw_data!$D:$E,2,FALSE)</f>
        <v>44784</v>
      </c>
      <c r="C1379" s="2">
        <v>532</v>
      </c>
      <c r="D1379" s="2">
        <f t="shared" si="21"/>
        <v>0.53200000000000003</v>
      </c>
      <c r="E1379" s="2" t="s">
        <v>6</v>
      </c>
      <c r="F1379" s="3">
        <f>+VLOOKUP(E1379,Table1[#All],4,FALSE)</f>
        <v>0.16</v>
      </c>
      <c r="G1379" s="3">
        <f>+VLOOKUP(E1379,Tableau2[#All],4,FALSE)</f>
        <v>6.7400000000000002E-2</v>
      </c>
      <c r="H1379" s="4">
        <f>VLOOKUP(E1379,Table1[[#All],[Type TRANSPORT]:[% répartition segment 1]],2,FALSE)</f>
        <v>0.3</v>
      </c>
      <c r="I1379" s="4">
        <f>VLOOKUP(E1379,Tableau2[[#All],[Type TRANSPORT]:[% répartition segment 2]],2,FALSE)</f>
        <v>0.7</v>
      </c>
      <c r="J1379" s="20">
        <f>Indicateur[[#This Row],[% rep S1]]*Indicateur[[#This Row],[Taux segement 1]]*Indicateur[[#This Row],[Poids T]]*Indicateur[[#This Row],[Distance en KM]]</f>
        <v>6.5604792960000005</v>
      </c>
      <c r="K1379" s="20">
        <f>+Indicateur[[#This Row],[% rep S2]]*Indicateur[[#This Row],[Taux Segement 2]]*Indicateur[[#This Row],[Poids T]]*Indicateur[[#This Row],[Distance en KM]]</f>
        <v>6.448404441360001</v>
      </c>
      <c r="L1379" s="20">
        <f>+Indicateur[[#This Row],[Bilan CO2 S2]]+Indicateur[[#This Row],[Bilan CO2 S1]]</f>
        <v>13.008883737360001</v>
      </c>
      <c r="M1379" s="21">
        <v>300</v>
      </c>
      <c r="N1379" s="5" t="s">
        <v>214</v>
      </c>
      <c r="O1379" s="2" t="s">
        <v>11</v>
      </c>
      <c r="P1379" s="2" t="s">
        <v>215</v>
      </c>
      <c r="Q1379" s="2" t="s">
        <v>218</v>
      </c>
      <c r="R1379" s="2" t="s">
        <v>219</v>
      </c>
      <c r="S1379" s="2">
        <v>19</v>
      </c>
      <c r="T1379" s="2" t="s">
        <v>220</v>
      </c>
      <c r="U1379" s="6">
        <v>256.911</v>
      </c>
      <c r="V1379" s="30">
        <f>(VLOOKUP(E1379,Table1[#All],4,FALSE)*VLOOKUP(E1379,Table1[[#All],[Type TRANSPORT]:[% répartition segment 1]],2,FALSE)+VLOOKUP(E1379,Tableau2[#All],4,FALSE)*VLOOKUP(E1379,Tableau2[[#All],[Type TRANSPORT]:[% répartition segment 2]],2,FALSE))*U1379*C1379/1000</f>
        <v>13.00888373736</v>
      </c>
    </row>
    <row r="1380" spans="1:22" x14ac:dyDescent="0.3">
      <c r="A1380" s="2">
        <v>1541551</v>
      </c>
      <c r="B1380" s="12">
        <f>+VLOOKUP(Indicateur[[#This Row],[Numero OT]],[1]Raw_data!$D:$E,2,FALSE)</f>
        <v>44785</v>
      </c>
      <c r="C1380" s="2">
        <v>750</v>
      </c>
      <c r="D1380" s="2">
        <f t="shared" si="21"/>
        <v>0.75</v>
      </c>
      <c r="E1380" s="2" t="s">
        <v>6</v>
      </c>
      <c r="F1380" s="3">
        <f>+VLOOKUP(E1380,Table1[#All],4,FALSE)</f>
        <v>0.16</v>
      </c>
      <c r="G1380" s="3">
        <f>+VLOOKUP(E1380,Tableau2[#All],4,FALSE)</f>
        <v>6.7400000000000002E-2</v>
      </c>
      <c r="H1380" s="4">
        <f>VLOOKUP(E1380,Table1[[#All],[Type TRANSPORT]:[% répartition segment 1]],2,FALSE)</f>
        <v>0.3</v>
      </c>
      <c r="I1380" s="4">
        <f>VLOOKUP(E1380,Tableau2[[#All],[Type TRANSPORT]:[% répartition segment 2]],2,FALSE)</f>
        <v>0.7</v>
      </c>
      <c r="J1380" s="20">
        <f>Indicateur[[#This Row],[% rep S1]]*Indicateur[[#This Row],[Taux segement 1]]*Indicateur[[#This Row],[Poids T]]*Indicateur[[#This Row],[Distance en KM]]</f>
        <v>26.643528</v>
      </c>
      <c r="K1380" s="20">
        <f>+Indicateur[[#This Row],[% rep S2]]*Indicateur[[#This Row],[Taux Segement 2]]*Indicateur[[#This Row],[Poids T]]*Indicateur[[#This Row],[Distance en KM]]</f>
        <v>26.18836773</v>
      </c>
      <c r="L1380" s="20">
        <f>+Indicateur[[#This Row],[Bilan CO2 S2]]+Indicateur[[#This Row],[Bilan CO2 S1]]</f>
        <v>52.831895729999999</v>
      </c>
      <c r="M1380" s="21">
        <v>470</v>
      </c>
      <c r="N1380" s="5" t="s">
        <v>7</v>
      </c>
      <c r="O1380" s="2" t="s">
        <v>8</v>
      </c>
      <c r="P1380" s="2" t="s">
        <v>9</v>
      </c>
      <c r="Q1380" s="2" t="s">
        <v>10</v>
      </c>
      <c r="R1380" s="2" t="s">
        <v>11</v>
      </c>
      <c r="S1380" s="2">
        <v>12</v>
      </c>
      <c r="T1380" s="2" t="s">
        <v>12</v>
      </c>
      <c r="U1380" s="6">
        <v>740.09799999999996</v>
      </c>
      <c r="V1380" s="30">
        <f>(VLOOKUP(E1380,Table1[#All],4,FALSE)*VLOOKUP(E1380,Table1[[#All],[Type TRANSPORT]:[% répartition segment 1]],2,FALSE)+VLOOKUP(E1380,Tableau2[#All],4,FALSE)*VLOOKUP(E1380,Tableau2[[#All],[Type TRANSPORT]:[% répartition segment 2]],2,FALSE))*U1380*C1380/1000</f>
        <v>52.831895729999999</v>
      </c>
    </row>
    <row r="1381" spans="1:22" x14ac:dyDescent="0.3">
      <c r="A1381" s="2">
        <v>1541925</v>
      </c>
      <c r="B1381" s="12">
        <f>+VLOOKUP(Indicateur[[#This Row],[Numero OT]],[1]Raw_data!$D:$E,2,FALSE)</f>
        <v>44785</v>
      </c>
      <c r="C1381" s="2">
        <v>150</v>
      </c>
      <c r="D1381" s="2">
        <f t="shared" si="21"/>
        <v>0.15</v>
      </c>
      <c r="E1381" s="2" t="s">
        <v>19</v>
      </c>
      <c r="F1381" s="3">
        <f>+VLOOKUP(E1381,Table1[#All],4,FALSE)</f>
        <v>0.16</v>
      </c>
      <c r="G1381" s="3">
        <f>+VLOOKUP(E1381,Tableau2[#All],4,FALSE)</f>
        <v>6.7400000000000002E-2</v>
      </c>
      <c r="H1381" s="4">
        <f>VLOOKUP(E1381,Table1[[#All],[Type TRANSPORT]:[% répartition segment 1]],2,FALSE)</f>
        <v>0.3</v>
      </c>
      <c r="I1381" s="4">
        <f>VLOOKUP(E1381,Tableau2[[#All],[Type TRANSPORT]:[% répartition segment 2]],2,FALSE)</f>
        <v>0.7</v>
      </c>
      <c r="J1381" s="20">
        <f>Indicateur[[#This Row],[% rep S1]]*Indicateur[[#This Row],[Taux segement 1]]*Indicateur[[#This Row],[Poids T]]*Indicateur[[#This Row],[Distance en KM]]</f>
        <v>5.4150624000000001</v>
      </c>
      <c r="K1381" s="20">
        <f>+Indicateur[[#This Row],[% rep S2]]*Indicateur[[#This Row],[Taux Segement 2]]*Indicateur[[#This Row],[Poids T]]*Indicateur[[#This Row],[Distance en KM]]</f>
        <v>5.3225550840000002</v>
      </c>
      <c r="L1381" s="20">
        <f>+Indicateur[[#This Row],[Bilan CO2 S2]]+Indicateur[[#This Row],[Bilan CO2 S1]]</f>
        <v>10.737617484000001</v>
      </c>
      <c r="M1381" s="21">
        <v>165</v>
      </c>
      <c r="N1381" s="5" t="s">
        <v>63</v>
      </c>
      <c r="O1381" s="2" t="s">
        <v>64</v>
      </c>
      <c r="P1381" s="2" t="s">
        <v>65</v>
      </c>
      <c r="Q1381" s="2" t="s">
        <v>10</v>
      </c>
      <c r="R1381" s="2" t="s">
        <v>11</v>
      </c>
      <c r="S1381" s="2">
        <v>12</v>
      </c>
      <c r="T1381" s="2" t="s">
        <v>12</v>
      </c>
      <c r="U1381" s="6">
        <v>752.09199999999998</v>
      </c>
      <c r="V1381" s="30">
        <f>(VLOOKUP(E1381,Table1[#All],4,FALSE)*VLOOKUP(E1381,Table1[[#All],[Type TRANSPORT]:[% répartition segment 1]],2,FALSE)+VLOOKUP(E1381,Tableau2[#All],4,FALSE)*VLOOKUP(E1381,Tableau2[[#All],[Type TRANSPORT]:[% répartition segment 2]],2,FALSE))*U1381*C1381/1000</f>
        <v>10.737617484000001</v>
      </c>
    </row>
    <row r="1382" spans="1:22" x14ac:dyDescent="0.3">
      <c r="A1382" s="2">
        <v>1541815</v>
      </c>
      <c r="B1382" s="12">
        <f>+VLOOKUP(Indicateur[[#This Row],[Numero OT]],[1]Raw_data!$D:$E,2,FALSE)</f>
        <v>44785</v>
      </c>
      <c r="C1382" s="2">
        <v>650</v>
      </c>
      <c r="D1382" s="2">
        <f t="shared" si="21"/>
        <v>0.65</v>
      </c>
      <c r="E1382" s="2" t="s">
        <v>19</v>
      </c>
      <c r="F1382" s="3">
        <f>+VLOOKUP(E1382,Table1[#All],4,FALSE)</f>
        <v>0.16</v>
      </c>
      <c r="G1382" s="3">
        <f>+VLOOKUP(E1382,Tableau2[#All],4,FALSE)</f>
        <v>6.7400000000000002E-2</v>
      </c>
      <c r="H1382" s="4">
        <f>VLOOKUP(E1382,Table1[[#All],[Type TRANSPORT]:[% répartition segment 1]],2,FALSE)</f>
        <v>0.3</v>
      </c>
      <c r="I1382" s="4">
        <f>VLOOKUP(E1382,Tableau2[[#All],[Type TRANSPORT]:[% répartition segment 2]],2,FALSE)</f>
        <v>0.7</v>
      </c>
      <c r="J1382" s="20">
        <f>Indicateur[[#This Row],[% rep S1]]*Indicateur[[#This Row],[Taux segement 1]]*Indicateur[[#This Row],[Poids T]]*Indicateur[[#This Row],[Distance en KM]]</f>
        <v>23.934986400000003</v>
      </c>
      <c r="K1382" s="20">
        <f>+Indicateur[[#This Row],[% rep S2]]*Indicateur[[#This Row],[Taux Segement 2]]*Indicateur[[#This Row],[Poids T]]*Indicateur[[#This Row],[Distance en KM]]</f>
        <v>23.526097049000001</v>
      </c>
      <c r="L1382" s="20">
        <f>+Indicateur[[#This Row],[Bilan CO2 S2]]+Indicateur[[#This Row],[Bilan CO2 S1]]</f>
        <v>47.461083449</v>
      </c>
      <c r="M1382" s="21">
        <v>400</v>
      </c>
      <c r="N1382" s="5" t="s">
        <v>170</v>
      </c>
      <c r="O1382" s="2" t="s">
        <v>160</v>
      </c>
      <c r="P1382" s="2" t="s">
        <v>171</v>
      </c>
      <c r="Q1382" s="2" t="s">
        <v>10</v>
      </c>
      <c r="R1382" s="2" t="s">
        <v>11</v>
      </c>
      <c r="S1382" s="2">
        <v>12</v>
      </c>
      <c r="T1382" s="2" t="s">
        <v>12</v>
      </c>
      <c r="U1382" s="6">
        <v>767.14700000000005</v>
      </c>
      <c r="V1382" s="30">
        <f>(VLOOKUP(E1382,Table1[#All],4,FALSE)*VLOOKUP(E1382,Table1[[#All],[Type TRANSPORT]:[% répartition segment 1]],2,FALSE)+VLOOKUP(E1382,Tableau2[#All],4,FALSE)*VLOOKUP(E1382,Tableau2[[#All],[Type TRANSPORT]:[% répartition segment 2]],2,FALSE))*U1382*C1382/1000</f>
        <v>47.461083449000007</v>
      </c>
    </row>
    <row r="1383" spans="1:22" x14ac:dyDescent="0.3">
      <c r="A1383" s="2">
        <v>1541146</v>
      </c>
      <c r="B1383" s="12">
        <f>+VLOOKUP(Indicateur[[#This Row],[Numero OT]],[1]Raw_data!$D:$E,2,FALSE)</f>
        <v>44785</v>
      </c>
      <c r="C1383" s="2">
        <v>450</v>
      </c>
      <c r="D1383" s="2">
        <f t="shared" si="21"/>
        <v>0.45</v>
      </c>
      <c r="E1383" s="2" t="s">
        <v>6</v>
      </c>
      <c r="F1383" s="3">
        <f>+VLOOKUP(E1383,Table1[#All],4,FALSE)</f>
        <v>0.16</v>
      </c>
      <c r="G1383" s="3">
        <f>+VLOOKUP(E1383,Tableau2[#All],4,FALSE)</f>
        <v>6.7400000000000002E-2</v>
      </c>
      <c r="H1383" s="4">
        <f>VLOOKUP(E1383,Table1[[#All],[Type TRANSPORT]:[% répartition segment 1]],2,FALSE)</f>
        <v>0.3</v>
      </c>
      <c r="I1383" s="4">
        <f>VLOOKUP(E1383,Tableau2[[#All],[Type TRANSPORT]:[% répartition segment 2]],2,FALSE)</f>
        <v>0.7</v>
      </c>
      <c r="J1383" s="20">
        <f>Indicateur[[#This Row],[% rep S1]]*Indicateur[[#This Row],[Taux segement 1]]*Indicateur[[#This Row],[Poids T]]*Indicateur[[#This Row],[Distance en KM]]</f>
        <v>11.667995999999999</v>
      </c>
      <c r="K1383" s="20">
        <f>+Indicateur[[#This Row],[% rep S2]]*Indicateur[[#This Row],[Taux Segement 2]]*Indicateur[[#This Row],[Poids T]]*Indicateur[[#This Row],[Distance en KM]]</f>
        <v>11.468667734999999</v>
      </c>
      <c r="L1383" s="20">
        <f>+Indicateur[[#This Row],[Bilan CO2 S2]]+Indicateur[[#This Row],[Bilan CO2 S1]]</f>
        <v>23.136663734999999</v>
      </c>
      <c r="M1383" s="21">
        <v>340</v>
      </c>
      <c r="N1383" s="5" t="s">
        <v>175</v>
      </c>
      <c r="O1383" s="2" t="s">
        <v>154</v>
      </c>
      <c r="P1383" s="2" t="s">
        <v>174</v>
      </c>
      <c r="Q1383" s="2" t="s">
        <v>26</v>
      </c>
      <c r="R1383" s="2" t="s">
        <v>27</v>
      </c>
      <c r="S1383" s="2">
        <v>12</v>
      </c>
      <c r="T1383" s="2" t="s">
        <v>28</v>
      </c>
      <c r="U1383" s="6">
        <v>540.18499999999995</v>
      </c>
      <c r="V1383" s="30">
        <f>(VLOOKUP(E1383,Table1[#All],4,FALSE)*VLOOKUP(E1383,Table1[[#All],[Type TRANSPORT]:[% répartition segment 1]],2,FALSE)+VLOOKUP(E1383,Tableau2[#All],4,FALSE)*VLOOKUP(E1383,Tableau2[[#All],[Type TRANSPORT]:[% répartition segment 2]],2,FALSE))*U1383*C1383/1000</f>
        <v>23.136663734999999</v>
      </c>
    </row>
    <row r="1384" spans="1:22" x14ac:dyDescent="0.3">
      <c r="A1384" s="2">
        <v>1541365</v>
      </c>
      <c r="B1384" s="12">
        <f>+VLOOKUP(Indicateur[[#This Row],[Numero OT]],[1]Raw_data!$D:$E,2,FALSE)</f>
        <v>44785</v>
      </c>
      <c r="C1384" s="2">
        <v>300</v>
      </c>
      <c r="D1384" s="2">
        <f t="shared" si="21"/>
        <v>0.3</v>
      </c>
      <c r="E1384" s="2" t="s">
        <v>6</v>
      </c>
      <c r="F1384" s="3">
        <f>+VLOOKUP(E1384,Table1[#All],4,FALSE)</f>
        <v>0.16</v>
      </c>
      <c r="G1384" s="3">
        <f>+VLOOKUP(E1384,Tableau2[#All],4,FALSE)</f>
        <v>6.7400000000000002E-2</v>
      </c>
      <c r="H1384" s="4">
        <f>VLOOKUP(E1384,Table1[[#All],[Type TRANSPORT]:[% répartition segment 1]],2,FALSE)</f>
        <v>0.3</v>
      </c>
      <c r="I1384" s="4">
        <f>VLOOKUP(E1384,Tableau2[[#All],[Type TRANSPORT]:[% répartition segment 2]],2,FALSE)</f>
        <v>0.7</v>
      </c>
      <c r="J1384" s="20">
        <f>Indicateur[[#This Row],[% rep S1]]*Indicateur[[#This Row],[Taux segement 1]]*Indicateur[[#This Row],[Poids T]]*Indicateur[[#This Row],[Distance en KM]]</f>
        <v>2.4943679999999997</v>
      </c>
      <c r="K1384" s="20">
        <f>+Indicateur[[#This Row],[% rep S2]]*Indicateur[[#This Row],[Taux Segement 2]]*Indicateur[[#This Row],[Poids T]]*Indicateur[[#This Row],[Distance en KM]]</f>
        <v>2.4517558799999999</v>
      </c>
      <c r="L1384" s="20">
        <f>+Indicateur[[#This Row],[Bilan CO2 S2]]+Indicateur[[#This Row],[Bilan CO2 S1]]</f>
        <v>4.94612388</v>
      </c>
      <c r="M1384" s="21">
        <v>200</v>
      </c>
      <c r="N1384" s="5" t="s">
        <v>182</v>
      </c>
      <c r="O1384" s="2" t="s">
        <v>183</v>
      </c>
      <c r="P1384" s="2" t="s">
        <v>184</v>
      </c>
      <c r="Q1384" s="2" t="s">
        <v>10</v>
      </c>
      <c r="R1384" s="2" t="s">
        <v>11</v>
      </c>
      <c r="S1384" s="2">
        <v>12</v>
      </c>
      <c r="T1384" s="2" t="s">
        <v>12</v>
      </c>
      <c r="U1384" s="6">
        <v>173.22</v>
      </c>
      <c r="V1384" s="30">
        <f>(VLOOKUP(E1384,Table1[#All],4,FALSE)*VLOOKUP(E1384,Table1[[#All],[Type TRANSPORT]:[% répartition segment 1]],2,FALSE)+VLOOKUP(E1384,Tableau2[#All],4,FALSE)*VLOOKUP(E1384,Tableau2[[#All],[Type TRANSPORT]:[% répartition segment 2]],2,FALSE))*U1384*C1384/1000</f>
        <v>4.94612388</v>
      </c>
    </row>
    <row r="1385" spans="1:22" x14ac:dyDescent="0.3">
      <c r="A1385" s="2">
        <v>1541554</v>
      </c>
      <c r="B1385" s="12">
        <f>+VLOOKUP(Indicateur[[#This Row],[Numero OT]],[1]Raw_data!$D:$E,2,FALSE)</f>
        <v>44785</v>
      </c>
      <c r="C1385" s="2">
        <v>300</v>
      </c>
      <c r="D1385" s="2">
        <f t="shared" si="21"/>
        <v>0.3</v>
      </c>
      <c r="E1385" s="2" t="s">
        <v>6</v>
      </c>
      <c r="F1385" s="3">
        <f>+VLOOKUP(E1385,Table1[#All],4,FALSE)</f>
        <v>0.16</v>
      </c>
      <c r="G1385" s="3">
        <f>+VLOOKUP(E1385,Tableau2[#All],4,FALSE)</f>
        <v>6.7400000000000002E-2</v>
      </c>
      <c r="H1385" s="4">
        <f>VLOOKUP(E1385,Table1[[#All],[Type TRANSPORT]:[% répartition segment 1]],2,FALSE)</f>
        <v>0.3</v>
      </c>
      <c r="I1385" s="4">
        <f>VLOOKUP(E1385,Tableau2[[#All],[Type TRANSPORT]:[% répartition segment 2]],2,FALSE)</f>
        <v>0.7</v>
      </c>
      <c r="J1385" s="20">
        <f>Indicateur[[#This Row],[% rep S1]]*Indicateur[[#This Row],[Taux segement 1]]*Indicateur[[#This Row],[Poids T]]*Indicateur[[#This Row],[Distance en KM]]</f>
        <v>3.7158191999999999</v>
      </c>
      <c r="K1385" s="20">
        <f>+Indicateur[[#This Row],[% rep S2]]*Indicateur[[#This Row],[Taux Segement 2]]*Indicateur[[#This Row],[Poids T]]*Indicateur[[#This Row],[Distance en KM]]</f>
        <v>3.6523406220000001</v>
      </c>
      <c r="L1385" s="20">
        <f>+Indicateur[[#This Row],[Bilan CO2 S2]]+Indicateur[[#This Row],[Bilan CO2 S1]]</f>
        <v>7.368159822</v>
      </c>
      <c r="M1385" s="21">
        <v>260</v>
      </c>
      <c r="N1385" s="5" t="s">
        <v>191</v>
      </c>
      <c r="O1385" s="2" t="s">
        <v>192</v>
      </c>
      <c r="P1385" s="2" t="s">
        <v>193</v>
      </c>
      <c r="Q1385" s="2" t="s">
        <v>10</v>
      </c>
      <c r="R1385" s="2" t="s">
        <v>11</v>
      </c>
      <c r="S1385" s="2">
        <v>12</v>
      </c>
      <c r="T1385" s="2" t="s">
        <v>12</v>
      </c>
      <c r="U1385" s="6">
        <v>258.04300000000001</v>
      </c>
      <c r="V1385" s="30">
        <f>(VLOOKUP(E1385,Table1[#All],4,FALSE)*VLOOKUP(E1385,Table1[[#All],[Type TRANSPORT]:[% répartition segment 1]],2,FALSE)+VLOOKUP(E1385,Tableau2[#All],4,FALSE)*VLOOKUP(E1385,Tableau2[[#All],[Type TRANSPORT]:[% répartition segment 2]],2,FALSE))*U1385*C1385/1000</f>
        <v>7.368159822</v>
      </c>
    </row>
    <row r="1386" spans="1:22" x14ac:dyDescent="0.3">
      <c r="A1386" s="2">
        <v>1541808</v>
      </c>
      <c r="B1386" s="12">
        <f>+VLOOKUP(Indicateur[[#This Row],[Numero OT]],[1]Raw_data!$D:$E,2,FALSE)</f>
        <v>44785</v>
      </c>
      <c r="C1386" s="2">
        <v>44</v>
      </c>
      <c r="D1386" s="2">
        <f t="shared" si="21"/>
        <v>4.3999999999999997E-2</v>
      </c>
      <c r="E1386" s="2" t="s">
        <v>19</v>
      </c>
      <c r="F1386" s="3">
        <f>+VLOOKUP(E1386,Table1[#All],4,FALSE)</f>
        <v>0.16</v>
      </c>
      <c r="G1386" s="3">
        <f>+VLOOKUP(E1386,Tableau2[#All],4,FALSE)</f>
        <v>6.7400000000000002E-2</v>
      </c>
      <c r="H1386" s="4">
        <f>VLOOKUP(E1386,Table1[[#All],[Type TRANSPORT]:[% répartition segment 1]],2,FALSE)</f>
        <v>0.3</v>
      </c>
      <c r="I1386" s="4">
        <f>VLOOKUP(E1386,Tableau2[[#All],[Type TRANSPORT]:[% répartition segment 2]],2,FALSE)</f>
        <v>0.7</v>
      </c>
      <c r="J1386" s="20">
        <f>Indicateur[[#This Row],[% rep S1]]*Indicateur[[#This Row],[Taux segement 1]]*Indicateur[[#This Row],[Poids T]]*Indicateur[[#This Row],[Distance en KM]]</f>
        <v>6.0880511999999991E-2</v>
      </c>
      <c r="K1386" s="20">
        <f>+Indicateur[[#This Row],[% rep S2]]*Indicateur[[#This Row],[Taux Segement 2]]*Indicateur[[#This Row],[Poids T]]*Indicateur[[#This Row],[Distance en KM]]</f>
        <v>5.9840469919999993E-2</v>
      </c>
      <c r="L1386" s="20">
        <f>+Indicateur[[#This Row],[Bilan CO2 S2]]+Indicateur[[#This Row],[Bilan CO2 S1]]</f>
        <v>0.12072098191999998</v>
      </c>
      <c r="M1386" s="21">
        <v>80</v>
      </c>
      <c r="N1386" s="5" t="s">
        <v>214</v>
      </c>
      <c r="O1386" s="2" t="s">
        <v>11</v>
      </c>
      <c r="P1386" s="2" t="s">
        <v>215</v>
      </c>
      <c r="Q1386" s="2" t="s">
        <v>403</v>
      </c>
      <c r="R1386" s="2" t="s">
        <v>404</v>
      </c>
      <c r="S1386" s="2">
        <v>11</v>
      </c>
      <c r="T1386" s="2" t="s">
        <v>405</v>
      </c>
      <c r="U1386" s="6">
        <v>28.826000000000001</v>
      </c>
      <c r="V1386" s="30">
        <f>(VLOOKUP(E1386,Table1[#All],4,FALSE)*VLOOKUP(E1386,Table1[[#All],[Type TRANSPORT]:[% répartition segment 1]],2,FALSE)+VLOOKUP(E1386,Tableau2[#All],4,FALSE)*VLOOKUP(E1386,Tableau2[[#All],[Type TRANSPORT]:[% répartition segment 2]],2,FALSE))*U1386*C1386/1000</f>
        <v>0.12072098192000001</v>
      </c>
    </row>
    <row r="1387" spans="1:22" x14ac:dyDescent="0.3">
      <c r="A1387" s="2">
        <v>1541809</v>
      </c>
      <c r="B1387" s="12">
        <f>+VLOOKUP(Indicateur[[#This Row],[Numero OT]],[1]Raw_data!$D:$E,2,FALSE)</f>
        <v>44785</v>
      </c>
      <c r="C1387" s="2">
        <v>257</v>
      </c>
      <c r="D1387" s="2">
        <f t="shared" si="21"/>
        <v>0.25700000000000001</v>
      </c>
      <c r="E1387" s="2" t="s">
        <v>6</v>
      </c>
      <c r="F1387" s="3">
        <f>+VLOOKUP(E1387,Table1[#All],4,FALSE)</f>
        <v>0.16</v>
      </c>
      <c r="G1387" s="3">
        <f>+VLOOKUP(E1387,Tableau2[#All],4,FALSE)</f>
        <v>6.7400000000000002E-2</v>
      </c>
      <c r="H1387" s="4">
        <f>VLOOKUP(E1387,Table1[[#All],[Type TRANSPORT]:[% répartition segment 1]],2,FALSE)</f>
        <v>0.3</v>
      </c>
      <c r="I1387" s="4">
        <f>VLOOKUP(E1387,Tableau2[[#All],[Type TRANSPORT]:[% répartition segment 2]],2,FALSE)</f>
        <v>0.7</v>
      </c>
      <c r="J1387" s="20">
        <f>Indicateur[[#This Row],[% rep S1]]*Indicateur[[#This Row],[Taux segement 1]]*Indicateur[[#This Row],[Poids T]]*Indicateur[[#This Row],[Distance en KM]]</f>
        <v>4.6932928799999996</v>
      </c>
      <c r="K1387" s="20">
        <f>+Indicateur[[#This Row],[% rep S2]]*Indicateur[[#This Row],[Taux Segement 2]]*Indicateur[[#This Row],[Poids T]]*Indicateur[[#This Row],[Distance en KM]]</f>
        <v>4.6131157933000004</v>
      </c>
      <c r="L1387" s="20">
        <f>+Indicateur[[#This Row],[Bilan CO2 S2]]+Indicateur[[#This Row],[Bilan CO2 S1]]</f>
        <v>9.3064086733</v>
      </c>
      <c r="M1387" s="21">
        <v>130</v>
      </c>
      <c r="N1387" s="5" t="s">
        <v>214</v>
      </c>
      <c r="O1387" s="2" t="s">
        <v>11</v>
      </c>
      <c r="P1387" s="2" t="s">
        <v>215</v>
      </c>
      <c r="Q1387" s="2" t="s">
        <v>128</v>
      </c>
      <c r="R1387" s="2" t="s">
        <v>61</v>
      </c>
      <c r="S1387" s="2">
        <v>20</v>
      </c>
      <c r="T1387" s="2" t="s">
        <v>129</v>
      </c>
      <c r="U1387" s="6">
        <v>380.45499999999998</v>
      </c>
      <c r="V1387" s="30">
        <f>(VLOOKUP(E1387,Table1[#All],4,FALSE)*VLOOKUP(E1387,Table1[[#All],[Type TRANSPORT]:[% répartition segment 1]],2,FALSE)+VLOOKUP(E1387,Tableau2[#All],4,FALSE)*VLOOKUP(E1387,Tableau2[[#All],[Type TRANSPORT]:[% répartition segment 2]],2,FALSE))*U1387*C1387/1000</f>
        <v>9.3064086732999982</v>
      </c>
    </row>
    <row r="1388" spans="1:22" x14ac:dyDescent="0.3">
      <c r="A1388" s="2">
        <v>1541856</v>
      </c>
      <c r="B1388" s="12">
        <f>+VLOOKUP(Indicateur[[#This Row],[Numero OT]],[1]Raw_data!$D:$E,2,FALSE)</f>
        <v>44789</v>
      </c>
      <c r="C1388" s="2">
        <v>450</v>
      </c>
      <c r="D1388" s="2">
        <f t="shared" si="21"/>
        <v>0.45</v>
      </c>
      <c r="E1388" s="2" t="s">
        <v>6</v>
      </c>
      <c r="F1388" s="3">
        <f>+VLOOKUP(E1388,Table1[#All],4,FALSE)</f>
        <v>0.16</v>
      </c>
      <c r="G1388" s="3">
        <f>+VLOOKUP(E1388,Tableau2[#All],4,FALSE)</f>
        <v>6.7400000000000002E-2</v>
      </c>
      <c r="H1388" s="4">
        <f>VLOOKUP(E1388,Table1[[#All],[Type TRANSPORT]:[% répartition segment 1]],2,FALSE)</f>
        <v>0.3</v>
      </c>
      <c r="I1388" s="4">
        <f>VLOOKUP(E1388,Tableau2[[#All],[Type TRANSPORT]:[% répartition segment 2]],2,FALSE)</f>
        <v>0.7</v>
      </c>
      <c r="J1388" s="20">
        <f>Indicateur[[#This Row],[% rep S1]]*Indicateur[[#This Row],[Taux segement 1]]*Indicateur[[#This Row],[Poids T]]*Indicateur[[#This Row],[Distance en KM]]</f>
        <v>8.2206576000000009</v>
      </c>
      <c r="K1388" s="20">
        <f>+Indicateur[[#This Row],[% rep S2]]*Indicateur[[#This Row],[Taux Segement 2]]*Indicateur[[#This Row],[Poids T]]*Indicateur[[#This Row],[Distance en KM]]</f>
        <v>8.080221366</v>
      </c>
      <c r="L1388" s="20">
        <f>+Indicateur[[#This Row],[Bilan CO2 S2]]+Indicateur[[#This Row],[Bilan CO2 S1]]</f>
        <v>16.300878965999999</v>
      </c>
      <c r="M1388" s="21">
        <v>300</v>
      </c>
      <c r="N1388" s="5" t="s">
        <v>60</v>
      </c>
      <c r="O1388" s="2" t="s">
        <v>61</v>
      </c>
      <c r="P1388" s="2" t="s">
        <v>62</v>
      </c>
      <c r="Q1388" s="2" t="s">
        <v>10</v>
      </c>
      <c r="R1388" s="2" t="s">
        <v>11</v>
      </c>
      <c r="S1388" s="2">
        <v>12</v>
      </c>
      <c r="T1388" s="2" t="s">
        <v>12</v>
      </c>
      <c r="U1388" s="6">
        <v>380.58600000000001</v>
      </c>
      <c r="V1388" s="30">
        <f>(VLOOKUP(E1388,Table1[#All],4,FALSE)*VLOOKUP(E1388,Table1[[#All],[Type TRANSPORT]:[% répartition segment 1]],2,FALSE)+VLOOKUP(E1388,Tableau2[#All],4,FALSE)*VLOOKUP(E1388,Tableau2[[#All],[Type TRANSPORT]:[% répartition segment 2]],2,FALSE))*U1388*C1388/1000</f>
        <v>16.300878965999999</v>
      </c>
    </row>
    <row r="1389" spans="1:22" x14ac:dyDescent="0.3">
      <c r="A1389" s="2">
        <v>1539843</v>
      </c>
      <c r="B1389" s="12">
        <f>+VLOOKUP(Indicateur[[#This Row],[Numero OT]],[1]Raw_data!$D:$E,2,FALSE)</f>
        <v>44789</v>
      </c>
      <c r="C1389" s="2">
        <v>400</v>
      </c>
      <c r="D1389" s="2">
        <f t="shared" si="21"/>
        <v>0.4</v>
      </c>
      <c r="E1389" s="2" t="s">
        <v>19</v>
      </c>
      <c r="F1389" s="3">
        <f>+VLOOKUP(E1389,Table1[#All],4,FALSE)</f>
        <v>0.16</v>
      </c>
      <c r="G1389" s="3">
        <f>+VLOOKUP(E1389,Tableau2[#All],4,FALSE)</f>
        <v>6.7400000000000002E-2</v>
      </c>
      <c r="H1389" s="4">
        <f>VLOOKUP(E1389,Table1[[#All],[Type TRANSPORT]:[% répartition segment 1]],2,FALSE)</f>
        <v>0.3</v>
      </c>
      <c r="I1389" s="4">
        <f>VLOOKUP(E1389,Tableau2[[#All],[Type TRANSPORT]:[% répartition segment 2]],2,FALSE)</f>
        <v>0.7</v>
      </c>
      <c r="J1389" s="20">
        <f>Indicateur[[#This Row],[% rep S1]]*Indicateur[[#This Row],[Taux segement 1]]*Indicateur[[#This Row],[Poids T]]*Indicateur[[#This Row],[Distance en KM]]</f>
        <v>5.347142400000001</v>
      </c>
      <c r="K1389" s="20">
        <f>+Indicateur[[#This Row],[% rep S2]]*Indicateur[[#This Row],[Taux Segement 2]]*Indicateur[[#This Row],[Poids T]]*Indicateur[[#This Row],[Distance en KM]]</f>
        <v>5.2557953839999998</v>
      </c>
      <c r="L1389" s="20">
        <f>+Indicateur[[#This Row],[Bilan CO2 S2]]+Indicateur[[#This Row],[Bilan CO2 S1]]</f>
        <v>10.602937784000002</v>
      </c>
      <c r="M1389" s="21">
        <v>158</v>
      </c>
      <c r="N1389" s="5" t="s">
        <v>168</v>
      </c>
      <c r="O1389" s="2" t="s">
        <v>151</v>
      </c>
      <c r="P1389" s="2" t="s">
        <v>169</v>
      </c>
      <c r="Q1389" s="2" t="s">
        <v>10</v>
      </c>
      <c r="R1389" s="2" t="s">
        <v>11</v>
      </c>
      <c r="S1389" s="2">
        <v>12</v>
      </c>
      <c r="T1389" s="2" t="s">
        <v>12</v>
      </c>
      <c r="U1389" s="6">
        <v>278.49700000000001</v>
      </c>
      <c r="V1389" s="30">
        <f>(VLOOKUP(E1389,Table1[#All],4,FALSE)*VLOOKUP(E1389,Table1[[#All],[Type TRANSPORT]:[% répartition segment 1]],2,FALSE)+VLOOKUP(E1389,Tableau2[#All],4,FALSE)*VLOOKUP(E1389,Tableau2[[#All],[Type TRANSPORT]:[% répartition segment 2]],2,FALSE))*U1389*C1389/1000</f>
        <v>10.602937784000002</v>
      </c>
    </row>
    <row r="1390" spans="1:22" x14ac:dyDescent="0.3">
      <c r="A1390" s="2">
        <v>1541855</v>
      </c>
      <c r="B1390" s="12">
        <f>+VLOOKUP(Indicateur[[#This Row],[Numero OT]],[1]Raw_data!$D:$E,2,FALSE)</f>
        <v>44789</v>
      </c>
      <c r="C1390" s="2">
        <v>300</v>
      </c>
      <c r="D1390" s="2">
        <f t="shared" si="21"/>
        <v>0.3</v>
      </c>
      <c r="E1390" s="2" t="s">
        <v>19</v>
      </c>
      <c r="F1390" s="3">
        <f>+VLOOKUP(E1390,Table1[#All],4,FALSE)</f>
        <v>0.16</v>
      </c>
      <c r="G1390" s="3">
        <f>+VLOOKUP(E1390,Tableau2[#All],4,FALSE)</f>
        <v>6.7400000000000002E-2</v>
      </c>
      <c r="H1390" s="4">
        <f>VLOOKUP(E1390,Table1[[#All],[Type TRANSPORT]:[% répartition segment 1]],2,FALSE)</f>
        <v>0.3</v>
      </c>
      <c r="I1390" s="4">
        <f>VLOOKUP(E1390,Tableau2[[#All],[Type TRANSPORT]:[% répartition segment 2]],2,FALSE)</f>
        <v>0.7</v>
      </c>
      <c r="J1390" s="20">
        <f>Indicateur[[#This Row],[% rep S1]]*Indicateur[[#This Row],[Taux segement 1]]*Indicateur[[#This Row],[Poids T]]*Indicateur[[#This Row],[Distance en KM]]</f>
        <v>7.4372256000000005</v>
      </c>
      <c r="K1390" s="20">
        <f>+Indicateur[[#This Row],[% rep S2]]*Indicateur[[#This Row],[Taux Segement 2]]*Indicateur[[#This Row],[Poids T]]*Indicateur[[#This Row],[Distance en KM]]</f>
        <v>7.3101729960000004</v>
      </c>
      <c r="L1390" s="20">
        <f>+Indicateur[[#This Row],[Bilan CO2 S2]]+Indicateur[[#This Row],[Bilan CO2 S1]]</f>
        <v>14.747398596</v>
      </c>
      <c r="M1390" s="21">
        <v>224</v>
      </c>
      <c r="N1390" s="5" t="s">
        <v>175</v>
      </c>
      <c r="O1390" s="2" t="s">
        <v>154</v>
      </c>
      <c r="P1390" s="2" t="s">
        <v>174</v>
      </c>
      <c r="Q1390" s="2" t="s">
        <v>10</v>
      </c>
      <c r="R1390" s="2" t="s">
        <v>11</v>
      </c>
      <c r="S1390" s="2">
        <v>12</v>
      </c>
      <c r="T1390" s="2" t="s">
        <v>12</v>
      </c>
      <c r="U1390" s="6">
        <v>516.47400000000005</v>
      </c>
      <c r="V1390" s="30">
        <f>(VLOOKUP(E1390,Table1[#All],4,FALSE)*VLOOKUP(E1390,Table1[[#All],[Type TRANSPORT]:[% répartition segment 1]],2,FALSE)+VLOOKUP(E1390,Tableau2[#All],4,FALSE)*VLOOKUP(E1390,Tableau2[[#All],[Type TRANSPORT]:[% répartition segment 2]],2,FALSE))*U1390*C1390/1000</f>
        <v>14.747398596</v>
      </c>
    </row>
    <row r="1391" spans="1:22" x14ac:dyDescent="0.3">
      <c r="A1391" s="2">
        <v>1541149</v>
      </c>
      <c r="B1391" s="12">
        <f>+VLOOKUP(Indicateur[[#This Row],[Numero OT]],[1]Raw_data!$D:$E,2,FALSE)</f>
        <v>44789</v>
      </c>
      <c r="C1391" s="2">
        <v>320</v>
      </c>
      <c r="D1391" s="2">
        <f t="shared" si="21"/>
        <v>0.32</v>
      </c>
      <c r="E1391" s="2" t="s">
        <v>6</v>
      </c>
      <c r="F1391" s="3">
        <f>+VLOOKUP(E1391,Table1[#All],4,FALSE)</f>
        <v>0.16</v>
      </c>
      <c r="G1391" s="3">
        <f>+VLOOKUP(E1391,Tableau2[#All],4,FALSE)</f>
        <v>6.7400000000000002E-2</v>
      </c>
      <c r="H1391" s="4">
        <f>VLOOKUP(E1391,Table1[[#All],[Type TRANSPORT]:[% répartition segment 1]],2,FALSE)</f>
        <v>0.3</v>
      </c>
      <c r="I1391" s="4">
        <f>VLOOKUP(E1391,Tableau2[[#All],[Type TRANSPORT]:[% répartition segment 2]],2,FALSE)</f>
        <v>0.7</v>
      </c>
      <c r="J1391" s="20">
        <f>Indicateur[[#This Row],[% rep S1]]*Indicateur[[#This Row],[Taux segement 1]]*Indicateur[[#This Row],[Poids T]]*Indicateur[[#This Row],[Distance en KM]]</f>
        <v>2.8694630399999999</v>
      </c>
      <c r="K1391" s="20">
        <f>+Indicateur[[#This Row],[% rep S2]]*Indicateur[[#This Row],[Taux Segement 2]]*Indicateur[[#This Row],[Poids T]]*Indicateur[[#This Row],[Distance en KM]]</f>
        <v>2.8204430463999999</v>
      </c>
      <c r="L1391" s="20">
        <f>+Indicateur[[#This Row],[Bilan CO2 S2]]+Indicateur[[#This Row],[Bilan CO2 S1]]</f>
        <v>5.6899060863999997</v>
      </c>
      <c r="M1391" s="21">
        <v>140</v>
      </c>
      <c r="N1391" s="5" t="s">
        <v>185</v>
      </c>
      <c r="O1391" s="2" t="s">
        <v>186</v>
      </c>
      <c r="P1391" s="2" t="s">
        <v>187</v>
      </c>
      <c r="Q1391" s="2" t="s">
        <v>10</v>
      </c>
      <c r="R1391" s="2" t="s">
        <v>11</v>
      </c>
      <c r="S1391" s="2">
        <v>12</v>
      </c>
      <c r="T1391" s="2" t="s">
        <v>12</v>
      </c>
      <c r="U1391" s="6">
        <v>186.81399999999999</v>
      </c>
      <c r="V1391" s="30">
        <f>(VLOOKUP(E1391,Table1[#All],4,FALSE)*VLOOKUP(E1391,Table1[[#All],[Type TRANSPORT]:[% répartition segment 1]],2,FALSE)+VLOOKUP(E1391,Tableau2[#All],4,FALSE)*VLOOKUP(E1391,Tableau2[[#All],[Type TRANSPORT]:[% répartition segment 2]],2,FALSE))*U1391*C1391/1000</f>
        <v>5.6899060864000006</v>
      </c>
    </row>
    <row r="1392" spans="1:22" x14ac:dyDescent="0.3">
      <c r="A1392" s="2">
        <v>1542259</v>
      </c>
      <c r="B1392" s="12">
        <f>+VLOOKUP(Indicateur[[#This Row],[Numero OT]],[1]Raw_data!$D:$E,2,FALSE)</f>
        <v>44789</v>
      </c>
      <c r="C1392" s="2">
        <v>300</v>
      </c>
      <c r="D1392" s="2">
        <f t="shared" si="21"/>
        <v>0.3</v>
      </c>
      <c r="E1392" s="2" t="s">
        <v>19</v>
      </c>
      <c r="F1392" s="3">
        <f>+VLOOKUP(E1392,Table1[#All],4,FALSE)</f>
        <v>0.16</v>
      </c>
      <c r="G1392" s="3">
        <f>+VLOOKUP(E1392,Tableau2[#All],4,FALSE)</f>
        <v>6.7400000000000002E-2</v>
      </c>
      <c r="H1392" s="4">
        <f>VLOOKUP(E1392,Table1[[#All],[Type TRANSPORT]:[% répartition segment 1]],2,FALSE)</f>
        <v>0.3</v>
      </c>
      <c r="I1392" s="4">
        <f>VLOOKUP(E1392,Tableau2[[#All],[Type TRANSPORT]:[% répartition segment 2]],2,FALSE)</f>
        <v>0.7</v>
      </c>
      <c r="J1392" s="20">
        <f>Indicateur[[#This Row],[% rep S1]]*Indicateur[[#This Row],[Taux segement 1]]*Indicateur[[#This Row],[Poids T]]*Indicateur[[#This Row],[Distance en KM]]</f>
        <v>5.6025071999999998</v>
      </c>
      <c r="K1392" s="20">
        <f>+Indicateur[[#This Row],[% rep S2]]*Indicateur[[#This Row],[Taux Segement 2]]*Indicateur[[#This Row],[Poids T]]*Indicateur[[#This Row],[Distance en KM]]</f>
        <v>5.5067977020000001</v>
      </c>
      <c r="L1392" s="20">
        <f>+Indicateur[[#This Row],[Bilan CO2 S2]]+Indicateur[[#This Row],[Bilan CO2 S1]]</f>
        <v>11.109304902</v>
      </c>
      <c r="M1392" s="21">
        <v>160</v>
      </c>
      <c r="N1392" s="5" t="s">
        <v>202</v>
      </c>
      <c r="O1392" s="2" t="s">
        <v>203</v>
      </c>
      <c r="P1392" s="2" t="s">
        <v>204</v>
      </c>
      <c r="Q1392" s="2" t="s">
        <v>10</v>
      </c>
      <c r="R1392" s="2" t="s">
        <v>11</v>
      </c>
      <c r="S1392" s="2">
        <v>12</v>
      </c>
      <c r="T1392" s="2" t="s">
        <v>12</v>
      </c>
      <c r="U1392" s="6">
        <v>389.06299999999999</v>
      </c>
      <c r="V1392" s="30">
        <f>(VLOOKUP(E1392,Table1[#All],4,FALSE)*VLOOKUP(E1392,Table1[[#All],[Type TRANSPORT]:[% répartition segment 1]],2,FALSE)+VLOOKUP(E1392,Tableau2[#All],4,FALSE)*VLOOKUP(E1392,Tableau2[[#All],[Type TRANSPORT]:[% répartition segment 2]],2,FALSE))*U1392*C1392/1000</f>
        <v>11.109304902</v>
      </c>
    </row>
    <row r="1393" spans="1:22" x14ac:dyDescent="0.3">
      <c r="A1393" s="2">
        <v>1542303</v>
      </c>
      <c r="B1393" s="12">
        <f>+VLOOKUP(Indicateur[[#This Row],[Numero OT]],[1]Raw_data!$D:$E,2,FALSE)</f>
        <v>44789</v>
      </c>
      <c r="C1393" s="2">
        <v>342</v>
      </c>
      <c r="D1393" s="2">
        <f t="shared" si="21"/>
        <v>0.34200000000000003</v>
      </c>
      <c r="E1393" s="2" t="s">
        <v>6</v>
      </c>
      <c r="F1393" s="3">
        <f>+VLOOKUP(E1393,Table1[#All],4,FALSE)</f>
        <v>0.16</v>
      </c>
      <c r="G1393" s="3">
        <f>+VLOOKUP(E1393,Tableau2[#All],4,FALSE)</f>
        <v>6.7400000000000002E-2</v>
      </c>
      <c r="H1393" s="4">
        <f>VLOOKUP(E1393,Table1[[#All],[Type TRANSPORT]:[% répartition segment 1]],2,FALSE)</f>
        <v>0.3</v>
      </c>
      <c r="I1393" s="4">
        <f>VLOOKUP(E1393,Tableau2[[#All],[Type TRANSPORT]:[% répartition segment 2]],2,FALSE)</f>
        <v>0.7</v>
      </c>
      <c r="J1393" s="20">
        <f>Indicateur[[#This Row],[% rep S1]]*Indicateur[[#This Row],[Taux segement 1]]*Indicateur[[#This Row],[Poids T]]*Indicateur[[#This Row],[Distance en KM]]</f>
        <v>13.746971808</v>
      </c>
      <c r="K1393" s="20">
        <f>+Indicateur[[#This Row],[% rep S2]]*Indicateur[[#This Row],[Taux Segement 2]]*Indicateur[[#This Row],[Poids T]]*Indicateur[[#This Row],[Distance en KM]]</f>
        <v>13.512127706280001</v>
      </c>
      <c r="L1393" s="20">
        <f>+Indicateur[[#This Row],[Bilan CO2 S2]]+Indicateur[[#This Row],[Bilan CO2 S1]]</f>
        <v>27.259099514280003</v>
      </c>
      <c r="M1393" s="21">
        <v>210</v>
      </c>
      <c r="N1393" s="5" t="s">
        <v>214</v>
      </c>
      <c r="O1393" s="2" t="s">
        <v>11</v>
      </c>
      <c r="P1393" s="2" t="s">
        <v>215</v>
      </c>
      <c r="Q1393" s="2" t="s">
        <v>51</v>
      </c>
      <c r="R1393" s="2" t="s">
        <v>52</v>
      </c>
      <c r="S1393" s="2">
        <v>14</v>
      </c>
      <c r="T1393" s="2" t="s">
        <v>53</v>
      </c>
      <c r="U1393" s="6">
        <v>837.41300000000001</v>
      </c>
      <c r="V1393" s="30">
        <f>(VLOOKUP(E1393,Table1[#All],4,FALSE)*VLOOKUP(E1393,Table1[[#All],[Type TRANSPORT]:[% répartition segment 1]],2,FALSE)+VLOOKUP(E1393,Tableau2[#All],4,FALSE)*VLOOKUP(E1393,Tableau2[[#All],[Type TRANSPORT]:[% répartition segment 2]],2,FALSE))*U1393*C1393/1000</f>
        <v>27.259099514280003</v>
      </c>
    </row>
    <row r="1394" spans="1:22" x14ac:dyDescent="0.3">
      <c r="A1394" s="2">
        <v>1542304</v>
      </c>
      <c r="B1394" s="12">
        <f>+VLOOKUP(Indicateur[[#This Row],[Numero OT]],[1]Raw_data!$D:$E,2,FALSE)</f>
        <v>44789</v>
      </c>
      <c r="C1394" s="2">
        <v>425</v>
      </c>
      <c r="D1394" s="2">
        <f t="shared" si="21"/>
        <v>0.42499999999999999</v>
      </c>
      <c r="E1394" s="2" t="s">
        <v>6</v>
      </c>
      <c r="F1394" s="3">
        <f>+VLOOKUP(E1394,Table1[#All],4,FALSE)</f>
        <v>0.16</v>
      </c>
      <c r="G1394" s="3">
        <f>+VLOOKUP(E1394,Tableau2[#All],4,FALSE)</f>
        <v>6.7400000000000002E-2</v>
      </c>
      <c r="H1394" s="4">
        <f>VLOOKUP(E1394,Table1[[#All],[Type TRANSPORT]:[% répartition segment 1]],2,FALSE)</f>
        <v>0.3</v>
      </c>
      <c r="I1394" s="4">
        <f>VLOOKUP(E1394,Tableau2[[#All],[Type TRANSPORT]:[% répartition segment 2]],2,FALSE)</f>
        <v>0.7</v>
      </c>
      <c r="J1394" s="20">
        <f>Indicateur[[#This Row],[% rep S1]]*Indicateur[[#This Row],[Taux segement 1]]*Indicateur[[#This Row],[Poids T]]*Indicateur[[#This Row],[Distance en KM]]</f>
        <v>15.3476748</v>
      </c>
      <c r="K1394" s="20">
        <f>+Indicateur[[#This Row],[% rep S2]]*Indicateur[[#This Row],[Taux Segement 2]]*Indicateur[[#This Row],[Poids T]]*Indicateur[[#This Row],[Distance en KM]]</f>
        <v>15.085485355499999</v>
      </c>
      <c r="L1394" s="20">
        <f>+Indicateur[[#This Row],[Bilan CO2 S2]]+Indicateur[[#This Row],[Bilan CO2 S1]]</f>
        <v>30.433160155499998</v>
      </c>
      <c r="M1394" s="21">
        <v>250</v>
      </c>
      <c r="N1394" s="5" t="s">
        <v>214</v>
      </c>
      <c r="O1394" s="2" t="s">
        <v>11</v>
      </c>
      <c r="P1394" s="2" t="s">
        <v>215</v>
      </c>
      <c r="Q1394" s="2" t="s">
        <v>397</v>
      </c>
      <c r="R1394" s="2" t="s">
        <v>64</v>
      </c>
      <c r="S1394" s="2">
        <v>16</v>
      </c>
      <c r="T1394" s="2" t="s">
        <v>398</v>
      </c>
      <c r="U1394" s="6">
        <v>752.33699999999999</v>
      </c>
      <c r="V1394" s="30">
        <f>(VLOOKUP(E1394,Table1[#All],4,FALSE)*VLOOKUP(E1394,Table1[[#All],[Type TRANSPORT]:[% répartition segment 1]],2,FALSE)+VLOOKUP(E1394,Tableau2[#All],4,FALSE)*VLOOKUP(E1394,Tableau2[[#All],[Type TRANSPORT]:[% répartition segment 2]],2,FALSE))*U1394*C1394/1000</f>
        <v>30.433160155499998</v>
      </c>
    </row>
    <row r="1395" spans="1:22" x14ac:dyDescent="0.3">
      <c r="A1395" s="2">
        <v>1541813</v>
      </c>
      <c r="B1395" s="12">
        <f>+VLOOKUP(Indicateur[[#This Row],[Numero OT]],[1]Raw_data!$D:$E,2,FALSE)</f>
        <v>44790</v>
      </c>
      <c r="C1395" s="2">
        <v>150</v>
      </c>
      <c r="D1395" s="2">
        <f t="shared" si="21"/>
        <v>0.15</v>
      </c>
      <c r="E1395" s="2" t="s">
        <v>19</v>
      </c>
      <c r="F1395" s="3">
        <f>+VLOOKUP(E1395,Table1[#All],4,FALSE)</f>
        <v>0.16</v>
      </c>
      <c r="G1395" s="3">
        <f>+VLOOKUP(E1395,Tableau2[#All],4,FALSE)</f>
        <v>6.7400000000000002E-2</v>
      </c>
      <c r="H1395" s="4">
        <f>VLOOKUP(E1395,Table1[[#All],[Type TRANSPORT]:[% répartition segment 1]],2,FALSE)</f>
        <v>0.3</v>
      </c>
      <c r="I1395" s="4">
        <f>VLOOKUP(E1395,Tableau2[[#All],[Type TRANSPORT]:[% répartition segment 2]],2,FALSE)</f>
        <v>0.7</v>
      </c>
      <c r="J1395" s="20">
        <f>Indicateur[[#This Row],[% rep S1]]*Indicateur[[#This Row],[Taux segement 1]]*Indicateur[[#This Row],[Poids T]]*Indicateur[[#This Row],[Distance en KM]]</f>
        <v>3.7013975999999995</v>
      </c>
      <c r="K1395" s="20">
        <f>+Indicateur[[#This Row],[% rep S2]]*Indicateur[[#This Row],[Taux Segement 2]]*Indicateur[[#This Row],[Poids T]]*Indicateur[[#This Row],[Distance en KM]]</f>
        <v>3.6381653909999998</v>
      </c>
      <c r="L1395" s="20">
        <f>+Indicateur[[#This Row],[Bilan CO2 S2]]+Indicateur[[#This Row],[Bilan CO2 S1]]</f>
        <v>7.3395629909999993</v>
      </c>
      <c r="M1395" s="21">
        <v>165</v>
      </c>
      <c r="N1395" s="5" t="s">
        <v>176</v>
      </c>
      <c r="O1395" s="2" t="s">
        <v>177</v>
      </c>
      <c r="P1395" s="2" t="s">
        <v>178</v>
      </c>
      <c r="Q1395" s="2" t="s">
        <v>10</v>
      </c>
      <c r="R1395" s="2" t="s">
        <v>11</v>
      </c>
      <c r="S1395" s="2">
        <v>12</v>
      </c>
      <c r="T1395" s="2" t="s">
        <v>12</v>
      </c>
      <c r="U1395" s="6">
        <v>514.08299999999997</v>
      </c>
      <c r="V1395" s="30">
        <f>(VLOOKUP(E1395,Table1[#All],4,FALSE)*VLOOKUP(E1395,Table1[[#All],[Type TRANSPORT]:[% répartition segment 1]],2,FALSE)+VLOOKUP(E1395,Tableau2[#All],4,FALSE)*VLOOKUP(E1395,Tableau2[[#All],[Type TRANSPORT]:[% répartition segment 2]],2,FALSE))*U1395*C1395/1000</f>
        <v>7.3395629910000002</v>
      </c>
    </row>
    <row r="1396" spans="1:22" x14ac:dyDescent="0.3">
      <c r="A1396" s="2">
        <v>1542559</v>
      </c>
      <c r="B1396" s="12">
        <f>+VLOOKUP(Indicateur[[#This Row],[Numero OT]],[1]Raw_data!$D:$E,2,FALSE)</f>
        <v>44790</v>
      </c>
      <c r="C1396" s="2">
        <v>105</v>
      </c>
      <c r="D1396" s="2">
        <f t="shared" si="21"/>
        <v>0.105</v>
      </c>
      <c r="E1396" s="2" t="s">
        <v>6</v>
      </c>
      <c r="F1396" s="3">
        <f>+VLOOKUP(E1396,Table1[#All],4,FALSE)</f>
        <v>0.16</v>
      </c>
      <c r="G1396" s="3">
        <f>+VLOOKUP(E1396,Tableau2[#All],4,FALSE)</f>
        <v>6.7400000000000002E-2</v>
      </c>
      <c r="H1396" s="4">
        <f>VLOOKUP(E1396,Table1[[#All],[Type TRANSPORT]:[% répartition segment 1]],2,FALSE)</f>
        <v>0.3</v>
      </c>
      <c r="I1396" s="4">
        <f>VLOOKUP(E1396,Tableau2[[#All],[Type TRANSPORT]:[% répartition segment 2]],2,FALSE)</f>
        <v>0.7</v>
      </c>
      <c r="J1396" s="20">
        <f>Indicateur[[#This Row],[% rep S1]]*Indicateur[[#This Row],[Taux segement 1]]*Indicateur[[#This Row],[Poids T]]*Indicateur[[#This Row],[Distance en KM]]</f>
        <v>1.9174932</v>
      </c>
      <c r="K1396" s="20">
        <f>+Indicateur[[#This Row],[% rep S2]]*Indicateur[[#This Row],[Taux Segement 2]]*Indicateur[[#This Row],[Poids T]]*Indicateur[[#This Row],[Distance en KM]]</f>
        <v>1.8847360244999998</v>
      </c>
      <c r="L1396" s="20">
        <f>+Indicateur[[#This Row],[Bilan CO2 S2]]+Indicateur[[#This Row],[Bilan CO2 S1]]</f>
        <v>3.8022292244999996</v>
      </c>
      <c r="M1396" s="21">
        <v>135</v>
      </c>
      <c r="N1396" s="5" t="s">
        <v>214</v>
      </c>
      <c r="O1396" s="2" t="s">
        <v>11</v>
      </c>
      <c r="P1396" s="2" t="s">
        <v>215</v>
      </c>
      <c r="Q1396" s="2" t="s">
        <v>128</v>
      </c>
      <c r="R1396" s="2" t="s">
        <v>61</v>
      </c>
      <c r="S1396" s="2">
        <v>20</v>
      </c>
      <c r="T1396" s="2" t="s">
        <v>129</v>
      </c>
      <c r="U1396" s="6">
        <v>380.45499999999998</v>
      </c>
      <c r="V1396" s="30">
        <f>(VLOOKUP(E1396,Table1[#All],4,FALSE)*VLOOKUP(E1396,Table1[[#All],[Type TRANSPORT]:[% répartition segment 1]],2,FALSE)+VLOOKUP(E1396,Tableau2[#All],4,FALSE)*VLOOKUP(E1396,Tableau2[[#All],[Type TRANSPORT]:[% répartition segment 2]],2,FALSE))*U1396*C1396/1000</f>
        <v>3.8022292244999996</v>
      </c>
    </row>
    <row r="1397" spans="1:22" x14ac:dyDescent="0.3">
      <c r="A1397" s="2">
        <v>1542712</v>
      </c>
      <c r="B1397" s="12">
        <f>+VLOOKUP(Indicateur[[#This Row],[Numero OT]],[1]Raw_data!$D:$E,2,FALSE)</f>
        <v>44790</v>
      </c>
      <c r="C1397" s="2">
        <v>400</v>
      </c>
      <c r="D1397" s="2">
        <f t="shared" si="21"/>
        <v>0.4</v>
      </c>
      <c r="E1397" s="2" t="s">
        <v>19</v>
      </c>
      <c r="F1397" s="3">
        <f>+VLOOKUP(E1397,Table1[#All],4,FALSE)</f>
        <v>0.16</v>
      </c>
      <c r="G1397" s="3">
        <f>+VLOOKUP(E1397,Tableau2[#All],4,FALSE)</f>
        <v>6.7400000000000002E-2</v>
      </c>
      <c r="H1397" s="4">
        <f>VLOOKUP(E1397,Table1[[#All],[Type TRANSPORT]:[% répartition segment 1]],2,FALSE)</f>
        <v>0.3</v>
      </c>
      <c r="I1397" s="4">
        <f>VLOOKUP(E1397,Tableau2[[#All],[Type TRANSPORT]:[% répartition segment 2]],2,FALSE)</f>
        <v>0.7</v>
      </c>
      <c r="J1397" s="20">
        <f>Indicateur[[#This Row],[% rep S1]]*Indicateur[[#This Row],[Taux segement 1]]*Indicateur[[#This Row],[Poids T]]*Indicateur[[#This Row],[Distance en KM]]</f>
        <v>0.8952384000000001</v>
      </c>
      <c r="K1397" s="20">
        <f>+Indicateur[[#This Row],[% rep S2]]*Indicateur[[#This Row],[Taux Segement 2]]*Indicateur[[#This Row],[Poids T]]*Indicateur[[#This Row],[Distance en KM]]</f>
        <v>0.879944744</v>
      </c>
      <c r="L1397" s="20">
        <f>+Indicateur[[#This Row],[Bilan CO2 S2]]+Indicateur[[#This Row],[Bilan CO2 S1]]</f>
        <v>1.7751831440000001</v>
      </c>
      <c r="M1397" s="21">
        <v>150</v>
      </c>
      <c r="N1397" s="5" t="s">
        <v>214</v>
      </c>
      <c r="O1397" s="2" t="s">
        <v>11</v>
      </c>
      <c r="P1397" s="2" t="s">
        <v>215</v>
      </c>
      <c r="Q1397" s="2" t="s">
        <v>130</v>
      </c>
      <c r="R1397" s="2" t="s">
        <v>131</v>
      </c>
      <c r="S1397" s="2">
        <v>17</v>
      </c>
      <c r="T1397" s="2" t="s">
        <v>132</v>
      </c>
      <c r="U1397" s="6">
        <v>46.627000000000002</v>
      </c>
      <c r="V1397" s="30">
        <f>(VLOOKUP(E1397,Table1[#All],4,FALSE)*VLOOKUP(E1397,Table1[[#All],[Type TRANSPORT]:[% répartition segment 1]],2,FALSE)+VLOOKUP(E1397,Tableau2[#All],4,FALSE)*VLOOKUP(E1397,Tableau2[[#All],[Type TRANSPORT]:[% répartition segment 2]],2,FALSE))*U1397*C1397/1000</f>
        <v>1.7751831440000001</v>
      </c>
    </row>
    <row r="1398" spans="1:22" x14ac:dyDescent="0.3">
      <c r="A1398" s="2">
        <v>1542936</v>
      </c>
      <c r="B1398" s="12">
        <f>+VLOOKUP(Indicateur[[#This Row],[Numero OT]],[1]Raw_data!$D:$E,2,FALSE)</f>
        <v>44791</v>
      </c>
      <c r="C1398" s="2">
        <v>150</v>
      </c>
      <c r="D1398" s="2">
        <f t="shared" si="21"/>
        <v>0.15</v>
      </c>
      <c r="E1398" s="2" t="s">
        <v>19</v>
      </c>
      <c r="F1398" s="3">
        <f>+VLOOKUP(E1398,Table1[#All],4,FALSE)</f>
        <v>0.16</v>
      </c>
      <c r="G1398" s="3">
        <f>+VLOOKUP(E1398,Tableau2[#All],4,FALSE)</f>
        <v>6.7400000000000002E-2</v>
      </c>
      <c r="H1398" s="4">
        <f>VLOOKUP(E1398,Table1[[#All],[Type TRANSPORT]:[% répartition segment 1]],2,FALSE)</f>
        <v>0.3</v>
      </c>
      <c r="I1398" s="4">
        <f>VLOOKUP(E1398,Tableau2[[#All],[Type TRANSPORT]:[% répartition segment 2]],2,FALSE)</f>
        <v>0.7</v>
      </c>
      <c r="J1398" s="20">
        <f>Indicateur[[#This Row],[% rep S1]]*Indicateur[[#This Row],[Taux segement 1]]*Indicateur[[#This Row],[Poids T]]*Indicateur[[#This Row],[Distance en KM]]</f>
        <v>2.2767263999999998</v>
      </c>
      <c r="K1398" s="20">
        <f>+Indicateur[[#This Row],[% rep S2]]*Indicateur[[#This Row],[Taux Segement 2]]*Indicateur[[#This Row],[Poids T]]*Indicateur[[#This Row],[Distance en KM]]</f>
        <v>2.2378323239999998</v>
      </c>
      <c r="L1398" s="20">
        <f>+Indicateur[[#This Row],[Bilan CO2 S2]]+Indicateur[[#This Row],[Bilan CO2 S1]]</f>
        <v>4.5145587239999996</v>
      </c>
      <c r="M1398" s="21">
        <v>158</v>
      </c>
      <c r="N1398" s="5" t="s">
        <v>72</v>
      </c>
      <c r="O1398" s="2" t="s">
        <v>73</v>
      </c>
      <c r="P1398" s="2" t="s">
        <v>74</v>
      </c>
      <c r="Q1398" s="2" t="s">
        <v>10</v>
      </c>
      <c r="R1398" s="2" t="s">
        <v>11</v>
      </c>
      <c r="S1398" s="2">
        <v>12</v>
      </c>
      <c r="T1398" s="2" t="s">
        <v>12</v>
      </c>
      <c r="U1398" s="6">
        <v>316.21199999999999</v>
      </c>
      <c r="V1398" s="30">
        <f>(VLOOKUP(E1398,Table1[#All],4,FALSE)*VLOOKUP(E1398,Table1[[#All],[Type TRANSPORT]:[% répartition segment 1]],2,FALSE)+VLOOKUP(E1398,Tableau2[#All],4,FALSE)*VLOOKUP(E1398,Tableau2[[#All],[Type TRANSPORT]:[% répartition segment 2]],2,FALSE))*U1398*C1398/1000</f>
        <v>4.5145587239999996</v>
      </c>
    </row>
    <row r="1399" spans="1:22" x14ac:dyDescent="0.3">
      <c r="A1399" s="2">
        <v>1542935</v>
      </c>
      <c r="B1399" s="12">
        <f>+VLOOKUP(Indicateur[[#This Row],[Numero OT]],[1]Raw_data!$D:$E,2,FALSE)</f>
        <v>44791</v>
      </c>
      <c r="C1399" s="2">
        <v>300</v>
      </c>
      <c r="D1399" s="2">
        <f t="shared" si="21"/>
        <v>0.3</v>
      </c>
      <c r="E1399" s="2" t="s">
        <v>19</v>
      </c>
      <c r="F1399" s="3">
        <f>+VLOOKUP(E1399,Table1[#All],4,FALSE)</f>
        <v>0.16</v>
      </c>
      <c r="G1399" s="3">
        <f>+VLOOKUP(E1399,Tableau2[#All],4,FALSE)</f>
        <v>6.7400000000000002E-2</v>
      </c>
      <c r="H1399" s="4">
        <f>VLOOKUP(E1399,Table1[[#All],[Type TRANSPORT]:[% répartition segment 1]],2,FALSE)</f>
        <v>0.3</v>
      </c>
      <c r="I1399" s="4">
        <f>VLOOKUP(E1399,Tableau2[[#All],[Type TRANSPORT]:[% répartition segment 2]],2,FALSE)</f>
        <v>0.7</v>
      </c>
      <c r="J1399" s="20">
        <f>Indicateur[[#This Row],[% rep S1]]*Indicateur[[#This Row],[Taux segement 1]]*Indicateur[[#This Row],[Poids T]]*Indicateur[[#This Row],[Distance en KM]]</f>
        <v>3.8430431999999999</v>
      </c>
      <c r="K1399" s="20">
        <f>+Indicateur[[#This Row],[% rep S2]]*Indicateur[[#This Row],[Taux Segement 2]]*Indicateur[[#This Row],[Poids T]]*Indicateur[[#This Row],[Distance en KM]]</f>
        <v>3.7773912119999999</v>
      </c>
      <c r="L1399" s="20">
        <f>+Indicateur[[#This Row],[Bilan CO2 S2]]+Indicateur[[#This Row],[Bilan CO2 S1]]</f>
        <v>7.6204344119999998</v>
      </c>
      <c r="M1399" s="21">
        <v>193</v>
      </c>
      <c r="N1399" s="5" t="s">
        <v>110</v>
      </c>
      <c r="O1399" s="2" t="s">
        <v>111</v>
      </c>
      <c r="P1399" s="2" t="s">
        <v>112</v>
      </c>
      <c r="Q1399" s="2" t="s">
        <v>10</v>
      </c>
      <c r="R1399" s="2" t="s">
        <v>11</v>
      </c>
      <c r="S1399" s="2">
        <v>12</v>
      </c>
      <c r="T1399" s="2" t="s">
        <v>12</v>
      </c>
      <c r="U1399" s="6">
        <v>266.87799999999999</v>
      </c>
      <c r="V1399" s="30">
        <f>(VLOOKUP(E1399,Table1[#All],4,FALSE)*VLOOKUP(E1399,Table1[[#All],[Type TRANSPORT]:[% répartition segment 1]],2,FALSE)+VLOOKUP(E1399,Tableau2[#All],4,FALSE)*VLOOKUP(E1399,Tableau2[[#All],[Type TRANSPORT]:[% répartition segment 2]],2,FALSE))*U1399*C1399/1000</f>
        <v>7.6204344119999998</v>
      </c>
    </row>
    <row r="1400" spans="1:22" x14ac:dyDescent="0.3">
      <c r="A1400" s="2">
        <v>1543015</v>
      </c>
      <c r="B1400" s="12">
        <f>+VLOOKUP(Indicateur[[#This Row],[Numero OT]],[1]Raw_data!$D:$E,2,FALSE)</f>
        <v>44791</v>
      </c>
      <c r="C1400" s="2">
        <v>320</v>
      </c>
      <c r="D1400" s="2">
        <f t="shared" si="21"/>
        <v>0.32</v>
      </c>
      <c r="E1400" s="2" t="s">
        <v>6</v>
      </c>
      <c r="F1400" s="3">
        <f>+VLOOKUP(E1400,Table1[#All],4,FALSE)</f>
        <v>0.16</v>
      </c>
      <c r="G1400" s="3">
        <f>+VLOOKUP(E1400,Tableau2[#All],4,FALSE)</f>
        <v>6.7400000000000002E-2</v>
      </c>
      <c r="H1400" s="4">
        <f>VLOOKUP(E1400,Table1[[#All],[Type TRANSPORT]:[% répartition segment 1]],2,FALSE)</f>
        <v>0.3</v>
      </c>
      <c r="I1400" s="4">
        <f>VLOOKUP(E1400,Tableau2[[#All],[Type TRANSPORT]:[% répartition segment 2]],2,FALSE)</f>
        <v>0.7</v>
      </c>
      <c r="J1400" s="20">
        <f>Indicateur[[#This Row],[% rep S1]]*Indicateur[[#This Row],[Taux segement 1]]*Indicateur[[#This Row],[Poids T]]*Indicateur[[#This Row],[Distance en KM]]</f>
        <v>8.2792550400000007</v>
      </c>
      <c r="K1400" s="20">
        <f>+Indicateur[[#This Row],[% rep S2]]*Indicateur[[#This Row],[Taux Segement 2]]*Indicateur[[#This Row],[Poids T]]*Indicateur[[#This Row],[Distance en KM]]</f>
        <v>8.1378177664000013</v>
      </c>
      <c r="L1400" s="20">
        <f>+Indicateur[[#This Row],[Bilan CO2 S2]]+Indicateur[[#This Row],[Bilan CO2 S1]]</f>
        <v>16.4170728064</v>
      </c>
      <c r="M1400" s="21">
        <v>148</v>
      </c>
      <c r="N1400" s="5" t="s">
        <v>214</v>
      </c>
      <c r="O1400" s="2" t="s">
        <v>11</v>
      </c>
      <c r="P1400" s="2" t="s">
        <v>215</v>
      </c>
      <c r="Q1400" s="2" t="s">
        <v>326</v>
      </c>
      <c r="R1400" s="2" t="s">
        <v>180</v>
      </c>
      <c r="S1400" s="2">
        <v>15</v>
      </c>
      <c r="T1400" s="2" t="s">
        <v>327</v>
      </c>
      <c r="U1400" s="6">
        <v>539.01400000000001</v>
      </c>
      <c r="V1400" s="30">
        <f>(VLOOKUP(E1400,Table1[#All],4,FALSE)*VLOOKUP(E1400,Table1[[#All],[Type TRANSPORT]:[% répartition segment 1]],2,FALSE)+VLOOKUP(E1400,Tableau2[#All],4,FALSE)*VLOOKUP(E1400,Tableau2[[#All],[Type TRANSPORT]:[% répartition segment 2]],2,FALSE))*U1400*C1400/1000</f>
        <v>16.4170728064</v>
      </c>
    </row>
    <row r="1401" spans="1:22" x14ac:dyDescent="0.3">
      <c r="A1401" s="2">
        <v>1543013</v>
      </c>
      <c r="B1401" s="12">
        <f>+VLOOKUP(Indicateur[[#This Row],[Numero OT]],[1]Raw_data!$D:$E,2,FALSE)</f>
        <v>44791</v>
      </c>
      <c r="C1401" s="2">
        <v>82</v>
      </c>
      <c r="D1401" s="2">
        <f t="shared" si="21"/>
        <v>8.2000000000000003E-2</v>
      </c>
      <c r="E1401" s="2" t="s">
        <v>6</v>
      </c>
      <c r="F1401" s="3">
        <f>+VLOOKUP(E1401,Table1[#All],4,FALSE)</f>
        <v>0.16</v>
      </c>
      <c r="G1401" s="3">
        <f>+VLOOKUP(E1401,Tableau2[#All],4,FALSE)</f>
        <v>6.7400000000000002E-2</v>
      </c>
      <c r="H1401" s="4">
        <f>VLOOKUP(E1401,Table1[[#All],[Type TRANSPORT]:[% répartition segment 1]],2,FALSE)</f>
        <v>0.3</v>
      </c>
      <c r="I1401" s="4">
        <f>VLOOKUP(E1401,Tableau2[[#All],[Type TRANSPORT]:[% répartition segment 2]],2,FALSE)</f>
        <v>0.7</v>
      </c>
      <c r="J1401" s="20">
        <f>Indicateur[[#This Row],[% rep S1]]*Indicateur[[#This Row],[Taux segement 1]]*Indicateur[[#This Row],[Poids T]]*Indicateur[[#This Row],[Distance en KM]]</f>
        <v>2.9611984320000002</v>
      </c>
      <c r="K1401" s="20">
        <f>+Indicateur[[#This Row],[% rep S2]]*Indicateur[[#This Row],[Taux Segement 2]]*Indicateur[[#This Row],[Poids T]]*Indicateur[[#This Row],[Distance en KM]]</f>
        <v>2.91061129212</v>
      </c>
      <c r="L1401" s="20">
        <f>+Indicateur[[#This Row],[Bilan CO2 S2]]+Indicateur[[#This Row],[Bilan CO2 S1]]</f>
        <v>5.8718097241200002</v>
      </c>
      <c r="M1401" s="21">
        <v>159</v>
      </c>
      <c r="N1401" s="5" t="s">
        <v>214</v>
      </c>
      <c r="O1401" s="2" t="s">
        <v>11</v>
      </c>
      <c r="P1401" s="2" t="s">
        <v>215</v>
      </c>
      <c r="Q1401" s="2" t="s">
        <v>397</v>
      </c>
      <c r="R1401" s="2" t="s">
        <v>64</v>
      </c>
      <c r="S1401" s="2">
        <v>16</v>
      </c>
      <c r="T1401" s="2" t="s">
        <v>398</v>
      </c>
      <c r="U1401" s="6">
        <v>752.33699999999999</v>
      </c>
      <c r="V1401" s="30">
        <f>(VLOOKUP(E1401,Table1[#All],4,FALSE)*VLOOKUP(E1401,Table1[[#All],[Type TRANSPORT]:[% répartition segment 1]],2,FALSE)+VLOOKUP(E1401,Tableau2[#All],4,FALSE)*VLOOKUP(E1401,Tableau2[[#All],[Type TRANSPORT]:[% répartition segment 2]],2,FALSE))*U1401*C1401/1000</f>
        <v>5.8718097241199994</v>
      </c>
    </row>
    <row r="1402" spans="1:22" x14ac:dyDescent="0.3">
      <c r="A1402" s="2">
        <v>1543014</v>
      </c>
      <c r="B1402" s="12">
        <f>+VLOOKUP(Indicateur[[#This Row],[Numero OT]],[1]Raw_data!$D:$E,2,FALSE)</f>
        <v>44791</v>
      </c>
      <c r="C1402" s="2">
        <v>642</v>
      </c>
      <c r="D1402" s="2">
        <f t="shared" si="21"/>
        <v>0.64200000000000002</v>
      </c>
      <c r="E1402" s="2" t="s">
        <v>6</v>
      </c>
      <c r="F1402" s="3">
        <f>+VLOOKUP(E1402,Table1[#All],4,FALSE)</f>
        <v>0.16</v>
      </c>
      <c r="G1402" s="3">
        <f>+VLOOKUP(E1402,Tableau2[#All],4,FALSE)</f>
        <v>6.7400000000000002E-2</v>
      </c>
      <c r="H1402" s="4">
        <f>VLOOKUP(E1402,Table1[[#All],[Type TRANSPORT]:[% répartition segment 1]],2,FALSE)</f>
        <v>0.3</v>
      </c>
      <c r="I1402" s="4">
        <f>VLOOKUP(E1402,Tableau2[[#All],[Type TRANSPORT]:[% répartition segment 2]],2,FALSE)</f>
        <v>0.7</v>
      </c>
      <c r="J1402" s="20">
        <f>Indicateur[[#This Row],[% rep S1]]*Indicateur[[#This Row],[Taux segement 1]]*Indicateur[[#This Row],[Poids T]]*Indicateur[[#This Row],[Distance en KM]]</f>
        <v>8.6499895679999987</v>
      </c>
      <c r="K1402" s="20">
        <f>+Indicateur[[#This Row],[% rep S2]]*Indicateur[[#This Row],[Taux Segement 2]]*Indicateur[[#This Row],[Poids T]]*Indicateur[[#This Row],[Distance en KM]]</f>
        <v>8.5022189128800001</v>
      </c>
      <c r="L1402" s="20">
        <f>+Indicateur[[#This Row],[Bilan CO2 S2]]+Indicateur[[#This Row],[Bilan CO2 S1]]</f>
        <v>17.152208480879999</v>
      </c>
      <c r="M1402" s="21">
        <v>234</v>
      </c>
      <c r="N1402" s="5" t="s">
        <v>214</v>
      </c>
      <c r="O1402" s="2" t="s">
        <v>11</v>
      </c>
      <c r="P1402" s="2" t="s">
        <v>215</v>
      </c>
      <c r="Q1402" s="2" t="s">
        <v>150</v>
      </c>
      <c r="R1402" s="2" t="s">
        <v>151</v>
      </c>
      <c r="S1402" s="2">
        <v>9</v>
      </c>
      <c r="T1402" s="2" t="s">
        <v>152</v>
      </c>
      <c r="U1402" s="6">
        <v>280.69799999999998</v>
      </c>
      <c r="V1402" s="30">
        <f>(VLOOKUP(E1402,Table1[#All],4,FALSE)*VLOOKUP(E1402,Table1[[#All],[Type TRANSPORT]:[% répartition segment 1]],2,FALSE)+VLOOKUP(E1402,Tableau2[#All],4,FALSE)*VLOOKUP(E1402,Tableau2[[#All],[Type TRANSPORT]:[% répartition segment 2]],2,FALSE))*U1402*C1402/1000</f>
        <v>17.152208480879999</v>
      </c>
    </row>
    <row r="1403" spans="1:22" x14ac:dyDescent="0.3">
      <c r="A1403" s="2">
        <v>1543022</v>
      </c>
      <c r="B1403" s="12">
        <f>+VLOOKUP(Indicateur[[#This Row],[Numero OT]],[1]Raw_data!$D:$E,2,FALSE)</f>
        <v>44791</v>
      </c>
      <c r="C1403" s="2">
        <v>150</v>
      </c>
      <c r="D1403" s="2">
        <f t="shared" si="21"/>
        <v>0.15</v>
      </c>
      <c r="E1403" s="2" t="s">
        <v>19</v>
      </c>
      <c r="F1403" s="3">
        <f>+VLOOKUP(E1403,Table1[#All],4,FALSE)</f>
        <v>0.16</v>
      </c>
      <c r="G1403" s="3">
        <f>+VLOOKUP(E1403,Tableau2[#All],4,FALSE)</f>
        <v>6.7400000000000002E-2</v>
      </c>
      <c r="H1403" s="4">
        <f>VLOOKUP(E1403,Table1[[#All],[Type TRANSPORT]:[% répartition segment 1]],2,FALSE)</f>
        <v>0.3</v>
      </c>
      <c r="I1403" s="4">
        <f>VLOOKUP(E1403,Tableau2[[#All],[Type TRANSPORT]:[% répartition segment 2]],2,FALSE)</f>
        <v>0.7</v>
      </c>
      <c r="J1403" s="20">
        <f>Indicateur[[#This Row],[% rep S1]]*Indicateur[[#This Row],[Taux segement 1]]*Indicateur[[#This Row],[Poids T]]*Indicateur[[#This Row],[Distance en KM]]</f>
        <v>0.4008024</v>
      </c>
      <c r="K1403" s="20">
        <f>+Indicateur[[#This Row],[% rep S2]]*Indicateur[[#This Row],[Taux Segement 2]]*Indicateur[[#This Row],[Poids T]]*Indicateur[[#This Row],[Distance en KM]]</f>
        <v>0.393955359</v>
      </c>
      <c r="L1403" s="20">
        <f>+Indicateur[[#This Row],[Bilan CO2 S2]]+Indicateur[[#This Row],[Bilan CO2 S1]]</f>
        <v>0.79475775900000001</v>
      </c>
      <c r="M1403" s="21">
        <v>80</v>
      </c>
      <c r="N1403" s="5" t="s">
        <v>420</v>
      </c>
      <c r="O1403" s="2" t="s">
        <v>381</v>
      </c>
      <c r="P1403" s="2" t="s">
        <v>421</v>
      </c>
      <c r="Q1403" s="2" t="s">
        <v>10</v>
      </c>
      <c r="R1403" s="2" t="s">
        <v>11</v>
      </c>
      <c r="S1403" s="2">
        <v>12</v>
      </c>
      <c r="T1403" s="2" t="s">
        <v>12</v>
      </c>
      <c r="U1403" s="6">
        <v>55.667000000000002</v>
      </c>
      <c r="V1403" s="30">
        <f>(VLOOKUP(E1403,Table1[#All],4,FALSE)*VLOOKUP(E1403,Table1[[#All],[Type TRANSPORT]:[% répartition segment 1]],2,FALSE)+VLOOKUP(E1403,Tableau2[#All],4,FALSE)*VLOOKUP(E1403,Tableau2[[#All],[Type TRANSPORT]:[% répartition segment 2]],2,FALSE))*U1403*C1403/1000</f>
        <v>0.79475775900000012</v>
      </c>
    </row>
    <row r="1404" spans="1:22" x14ac:dyDescent="0.3">
      <c r="A1404" s="2">
        <v>1542351</v>
      </c>
      <c r="B1404" s="12">
        <f>+VLOOKUP(Indicateur[[#This Row],[Numero OT]],[1]Raw_data!$D:$E,2,FALSE)</f>
        <v>44791</v>
      </c>
      <c r="C1404" s="2">
        <v>300</v>
      </c>
      <c r="D1404" s="2">
        <f t="shared" si="21"/>
        <v>0.3</v>
      </c>
      <c r="E1404" s="2" t="s">
        <v>13</v>
      </c>
      <c r="F1404" s="3">
        <f>+VLOOKUP(E1404,Table1[#All],4,FALSE)</f>
        <v>0.24099999999999999</v>
      </c>
      <c r="G1404" s="3">
        <v>0.24099999999999999</v>
      </c>
      <c r="H1404" s="4">
        <f>VLOOKUP(E1404,Table1[[#All],[Type TRANSPORT]:[% répartition segment 1]],2,FALSE)</f>
        <v>1</v>
      </c>
      <c r="I1404" s="4">
        <f>VLOOKUP(E1404,Tableau2[[#All],[Type TRANSPORT]:[% répartition segment 2]],2,FALSE)</f>
        <v>0</v>
      </c>
      <c r="J1404" s="20">
        <f>Indicateur[[#This Row],[% rep S1]]*Indicateur[[#This Row],[Taux segement 1]]*Indicateur[[#This Row],[Poids T]]*Indicateur[[#This Row],[Distance en KM]]</f>
        <v>2.4575492999999997</v>
      </c>
      <c r="K1404" s="20">
        <f>+Indicateur[[#This Row],[% rep S2]]*Indicateur[[#This Row],[Taux Segement 2]]*Indicateur[[#This Row],[Poids T]]*Indicateur[[#This Row],[Distance en KM]]</f>
        <v>0</v>
      </c>
      <c r="L1404" s="20">
        <f>+Indicateur[[#This Row],[Bilan CO2 S2]]+Indicateur[[#This Row],[Bilan CO2 S1]]</f>
        <v>2.4575492999999997</v>
      </c>
      <c r="M1404" s="21">
        <v>100</v>
      </c>
      <c r="N1404" s="5" t="s">
        <v>422</v>
      </c>
      <c r="O1404" s="2" t="s">
        <v>136</v>
      </c>
      <c r="P1404" s="2" t="s">
        <v>423</v>
      </c>
      <c r="Q1404" s="2" t="s">
        <v>10</v>
      </c>
      <c r="R1404" s="2" t="s">
        <v>11</v>
      </c>
      <c r="S1404" s="2">
        <v>12</v>
      </c>
      <c r="T1404" s="2" t="s">
        <v>12</v>
      </c>
      <c r="U1404" s="6">
        <v>33.991</v>
      </c>
      <c r="V1404" s="30">
        <f>(VLOOKUP(E1404,Table1[#All],4,FALSE)*VLOOKUP(E1404,Table1[[#All],[Type TRANSPORT]:[% répartition segment 1]],2,FALSE)+VLOOKUP(E1404,Tableau2[#All],4,FALSE)*VLOOKUP(E1404,Tableau2[[#All],[Type TRANSPORT]:[% répartition segment 2]],2,FALSE))*U1404*C1404/1000</f>
        <v>2.4575493000000002</v>
      </c>
    </row>
    <row r="1405" spans="1:22" x14ac:dyDescent="0.3">
      <c r="A1405" s="2">
        <v>1543061</v>
      </c>
      <c r="B1405" s="12">
        <f>+VLOOKUP(Indicateur[[#This Row],[Numero OT]],[1]Raw_data!$D:$E,2,FALSE)</f>
        <v>44792</v>
      </c>
      <c r="C1405" s="2">
        <v>600</v>
      </c>
      <c r="D1405" s="2">
        <f t="shared" si="21"/>
        <v>0.6</v>
      </c>
      <c r="E1405" s="2" t="s">
        <v>6</v>
      </c>
      <c r="F1405" s="3">
        <f>+VLOOKUP(E1405,Table1[#All],4,FALSE)</f>
        <v>0.16</v>
      </c>
      <c r="G1405" s="3">
        <f>+VLOOKUP(E1405,Tableau2[#All],4,FALSE)</f>
        <v>6.7400000000000002E-2</v>
      </c>
      <c r="H1405" s="4">
        <f>VLOOKUP(E1405,Table1[[#All],[Type TRANSPORT]:[% répartition segment 1]],2,FALSE)</f>
        <v>0.3</v>
      </c>
      <c r="I1405" s="4">
        <f>VLOOKUP(E1405,Tableau2[[#All],[Type TRANSPORT]:[% répartition segment 2]],2,FALSE)</f>
        <v>0.7</v>
      </c>
      <c r="J1405" s="20">
        <f>Indicateur[[#This Row],[% rep S1]]*Indicateur[[#This Row],[Taux segement 1]]*Indicateur[[#This Row],[Poids T]]*Indicateur[[#This Row],[Distance en KM]]</f>
        <v>21.314822399999997</v>
      </c>
      <c r="K1405" s="20">
        <f>+Indicateur[[#This Row],[% rep S2]]*Indicateur[[#This Row],[Taux Segement 2]]*Indicateur[[#This Row],[Poids T]]*Indicateur[[#This Row],[Distance en KM]]</f>
        <v>20.950694184</v>
      </c>
      <c r="L1405" s="20">
        <f>+Indicateur[[#This Row],[Bilan CO2 S2]]+Indicateur[[#This Row],[Bilan CO2 S1]]</f>
        <v>42.265516583999997</v>
      </c>
      <c r="M1405" s="21">
        <v>470</v>
      </c>
      <c r="N1405" s="5" t="s">
        <v>7</v>
      </c>
      <c r="O1405" s="2" t="s">
        <v>8</v>
      </c>
      <c r="P1405" s="2" t="s">
        <v>9</v>
      </c>
      <c r="Q1405" s="2" t="s">
        <v>10</v>
      </c>
      <c r="R1405" s="2" t="s">
        <v>11</v>
      </c>
      <c r="S1405" s="2">
        <v>12</v>
      </c>
      <c r="T1405" s="2" t="s">
        <v>12</v>
      </c>
      <c r="U1405" s="6">
        <v>740.09799999999996</v>
      </c>
      <c r="V1405" s="30">
        <f>(VLOOKUP(E1405,Table1[#All],4,FALSE)*VLOOKUP(E1405,Table1[[#All],[Type TRANSPORT]:[% répartition segment 1]],2,FALSE)+VLOOKUP(E1405,Tableau2[#All],4,FALSE)*VLOOKUP(E1405,Tableau2[[#All],[Type TRANSPORT]:[% répartition segment 2]],2,FALSE))*U1405*C1405/1000</f>
        <v>42.265516583999997</v>
      </c>
    </row>
    <row r="1406" spans="1:22" x14ac:dyDescent="0.3">
      <c r="A1406" s="2">
        <v>1543060</v>
      </c>
      <c r="B1406" s="12">
        <f>+VLOOKUP(Indicateur[[#This Row],[Numero OT]],[1]Raw_data!$D:$E,2,FALSE)</f>
        <v>44792</v>
      </c>
      <c r="C1406" s="2">
        <v>450</v>
      </c>
      <c r="D1406" s="2">
        <f t="shared" si="21"/>
        <v>0.45</v>
      </c>
      <c r="E1406" s="2" t="s">
        <v>19</v>
      </c>
      <c r="F1406" s="3">
        <f>+VLOOKUP(E1406,Table1[#All],4,FALSE)</f>
        <v>0.16</v>
      </c>
      <c r="G1406" s="3">
        <f>+VLOOKUP(E1406,Tableau2[#All],4,FALSE)</f>
        <v>6.7400000000000002E-2</v>
      </c>
      <c r="H1406" s="4">
        <f>VLOOKUP(E1406,Table1[[#All],[Type TRANSPORT]:[% répartition segment 1]],2,FALSE)</f>
        <v>0.3</v>
      </c>
      <c r="I1406" s="4">
        <f>VLOOKUP(E1406,Tableau2[[#All],[Type TRANSPORT]:[% répartition segment 2]],2,FALSE)</f>
        <v>0.7</v>
      </c>
      <c r="J1406" s="20">
        <f>Indicateur[[#This Row],[% rep S1]]*Indicateur[[#This Row],[Taux segement 1]]*Indicateur[[#This Row],[Poids T]]*Indicateur[[#This Row],[Distance en KM]]</f>
        <v>6.0155352000000004</v>
      </c>
      <c r="K1406" s="20">
        <f>+Indicateur[[#This Row],[% rep S2]]*Indicateur[[#This Row],[Taux Segement 2]]*Indicateur[[#This Row],[Poids T]]*Indicateur[[#This Row],[Distance en KM]]</f>
        <v>5.9127698070000001</v>
      </c>
      <c r="L1406" s="20">
        <f>+Indicateur[[#This Row],[Bilan CO2 S2]]+Indicateur[[#This Row],[Bilan CO2 S1]]</f>
        <v>11.928305007000001</v>
      </c>
      <c r="M1406" s="21">
        <v>206</v>
      </c>
      <c r="N1406" s="5" t="s">
        <v>168</v>
      </c>
      <c r="O1406" s="2" t="s">
        <v>151</v>
      </c>
      <c r="P1406" s="2" t="s">
        <v>169</v>
      </c>
      <c r="Q1406" s="2" t="s">
        <v>10</v>
      </c>
      <c r="R1406" s="2" t="s">
        <v>11</v>
      </c>
      <c r="S1406" s="2">
        <v>12</v>
      </c>
      <c r="T1406" s="2" t="s">
        <v>12</v>
      </c>
      <c r="U1406" s="6">
        <v>278.49700000000001</v>
      </c>
      <c r="V1406" s="30">
        <f>(VLOOKUP(E1406,Table1[#All],4,FALSE)*VLOOKUP(E1406,Table1[[#All],[Type TRANSPORT]:[% répartition segment 1]],2,FALSE)+VLOOKUP(E1406,Tableau2[#All],4,FALSE)*VLOOKUP(E1406,Tableau2[[#All],[Type TRANSPORT]:[% répartition segment 2]],2,FALSE))*U1406*C1406/1000</f>
        <v>11.928305007000001</v>
      </c>
    </row>
    <row r="1407" spans="1:22" x14ac:dyDescent="0.3">
      <c r="A1407" s="2">
        <v>1543353</v>
      </c>
      <c r="B1407" s="12">
        <f>+VLOOKUP(Indicateur[[#This Row],[Numero OT]],[1]Raw_data!$D:$E,2,FALSE)</f>
        <v>44792</v>
      </c>
      <c r="C1407" s="2">
        <v>685</v>
      </c>
      <c r="D1407" s="2">
        <f t="shared" si="21"/>
        <v>0.68500000000000005</v>
      </c>
      <c r="E1407" s="2" t="s">
        <v>6</v>
      </c>
      <c r="F1407" s="3">
        <f>+VLOOKUP(E1407,Table1[#All],4,FALSE)</f>
        <v>0.16</v>
      </c>
      <c r="G1407" s="3">
        <f>+VLOOKUP(E1407,Tableau2[#All],4,FALSE)</f>
        <v>6.7400000000000002E-2</v>
      </c>
      <c r="H1407" s="4">
        <f>VLOOKUP(E1407,Table1[[#All],[Type TRANSPORT]:[% répartition segment 1]],2,FALSE)</f>
        <v>0.3</v>
      </c>
      <c r="I1407" s="4">
        <f>VLOOKUP(E1407,Tableau2[[#All],[Type TRANSPORT]:[% répartition segment 2]],2,FALSE)</f>
        <v>0.7</v>
      </c>
      <c r="J1407" s="20">
        <f>Indicateur[[#This Row],[% rep S1]]*Indicateur[[#This Row],[Taux segement 1]]*Indicateur[[#This Row],[Poids T]]*Indicateur[[#This Row],[Distance en KM]]</f>
        <v>8.180445360000002</v>
      </c>
      <c r="K1407" s="20">
        <f>+Indicateur[[#This Row],[% rep S2]]*Indicateur[[#This Row],[Taux Segement 2]]*Indicateur[[#This Row],[Poids T]]*Indicateur[[#This Row],[Distance en KM]]</f>
        <v>8.0406960851000004</v>
      </c>
      <c r="L1407" s="20">
        <f>+Indicateur[[#This Row],[Bilan CO2 S2]]+Indicateur[[#This Row],[Bilan CO2 S1]]</f>
        <v>16.221141445100002</v>
      </c>
      <c r="M1407" s="21">
        <v>245</v>
      </c>
      <c r="N1407" s="5" t="s">
        <v>214</v>
      </c>
      <c r="O1407" s="2" t="s">
        <v>11</v>
      </c>
      <c r="P1407" s="2" t="s">
        <v>215</v>
      </c>
      <c r="Q1407" s="2" t="s">
        <v>148</v>
      </c>
      <c r="R1407" s="2" t="s">
        <v>126</v>
      </c>
      <c r="S1407" s="2">
        <v>12</v>
      </c>
      <c r="T1407" s="2" t="s">
        <v>149</v>
      </c>
      <c r="U1407" s="6">
        <v>248.797</v>
      </c>
      <c r="V1407" s="30">
        <f>(VLOOKUP(E1407,Table1[#All],4,FALSE)*VLOOKUP(E1407,Table1[[#All],[Type TRANSPORT]:[% répartition segment 1]],2,FALSE)+VLOOKUP(E1407,Tableau2[#All],4,FALSE)*VLOOKUP(E1407,Tableau2[[#All],[Type TRANSPORT]:[% répartition segment 2]],2,FALSE))*U1407*C1407/1000</f>
        <v>16.221141445099999</v>
      </c>
    </row>
    <row r="1408" spans="1:22" x14ac:dyDescent="0.3">
      <c r="A1408" s="2">
        <v>1543354</v>
      </c>
      <c r="B1408" s="12">
        <f>+VLOOKUP(Indicateur[[#This Row],[Numero OT]],[1]Raw_data!$D:$E,2,FALSE)</f>
        <v>44792</v>
      </c>
      <c r="C1408" s="2">
        <v>492</v>
      </c>
      <c r="D1408" s="2">
        <f t="shared" si="21"/>
        <v>0.49199999999999999</v>
      </c>
      <c r="E1408" s="2" t="s">
        <v>6</v>
      </c>
      <c r="F1408" s="3">
        <f>+VLOOKUP(E1408,Table1[#All],4,FALSE)</f>
        <v>0.16</v>
      </c>
      <c r="G1408" s="3">
        <f>+VLOOKUP(E1408,Tableau2[#All],4,FALSE)</f>
        <v>6.7400000000000002E-2</v>
      </c>
      <c r="H1408" s="4">
        <f>VLOOKUP(E1408,Table1[[#All],[Type TRANSPORT]:[% répartition segment 1]],2,FALSE)</f>
        <v>0.3</v>
      </c>
      <c r="I1408" s="4">
        <f>VLOOKUP(E1408,Tableau2[[#All],[Type TRANSPORT]:[% répartition segment 2]],2,FALSE)</f>
        <v>0.7</v>
      </c>
      <c r="J1408" s="20">
        <f>Indicateur[[#This Row],[% rep S1]]*Indicateur[[#This Row],[Taux segement 1]]*Indicateur[[#This Row],[Poids T]]*Indicateur[[#This Row],[Distance en KM]]</f>
        <v>12.729354624000001</v>
      </c>
      <c r="K1408" s="20">
        <f>+Indicateur[[#This Row],[% rep S2]]*Indicateur[[#This Row],[Taux Segement 2]]*Indicateur[[#This Row],[Poids T]]*Indicateur[[#This Row],[Distance en KM]]</f>
        <v>12.51189481584</v>
      </c>
      <c r="L1408" s="20">
        <f>+Indicateur[[#This Row],[Bilan CO2 S2]]+Indicateur[[#This Row],[Bilan CO2 S1]]</f>
        <v>25.241249439840001</v>
      </c>
      <c r="M1408" s="21">
        <v>260</v>
      </c>
      <c r="N1408" s="5" t="s">
        <v>214</v>
      </c>
      <c r="O1408" s="2" t="s">
        <v>11</v>
      </c>
      <c r="P1408" s="2" t="s">
        <v>215</v>
      </c>
      <c r="Q1408" s="2" t="s">
        <v>326</v>
      </c>
      <c r="R1408" s="2" t="s">
        <v>180</v>
      </c>
      <c r="S1408" s="2">
        <v>15</v>
      </c>
      <c r="T1408" s="2" t="s">
        <v>327</v>
      </c>
      <c r="U1408" s="6">
        <v>539.01400000000001</v>
      </c>
      <c r="V1408" s="30">
        <f>(VLOOKUP(E1408,Table1[#All],4,FALSE)*VLOOKUP(E1408,Table1[[#All],[Type TRANSPORT]:[% répartition segment 1]],2,FALSE)+VLOOKUP(E1408,Tableau2[#All],4,FALSE)*VLOOKUP(E1408,Tableau2[[#All],[Type TRANSPORT]:[% répartition segment 2]],2,FALSE))*U1408*C1408/1000</f>
        <v>25.241249439840001</v>
      </c>
    </row>
    <row r="1409" spans="1:22" x14ac:dyDescent="0.3">
      <c r="A1409" s="2">
        <v>1543467</v>
      </c>
      <c r="B1409" s="12">
        <f>+VLOOKUP(Indicateur[[#This Row],[Numero OT]],[1]Raw_data!$D:$E,2,FALSE)</f>
        <v>44792</v>
      </c>
      <c r="C1409" s="2">
        <v>150</v>
      </c>
      <c r="D1409" s="2">
        <f t="shared" si="21"/>
        <v>0.15</v>
      </c>
      <c r="E1409" s="2" t="s">
        <v>19</v>
      </c>
      <c r="F1409" s="3">
        <f>+VLOOKUP(E1409,Table1[#All],4,FALSE)</f>
        <v>0.16</v>
      </c>
      <c r="G1409" s="3">
        <f>+VLOOKUP(E1409,Tableau2[#All],4,FALSE)</f>
        <v>6.7400000000000002E-2</v>
      </c>
      <c r="H1409" s="4">
        <f>VLOOKUP(E1409,Table1[[#All],[Type TRANSPORT]:[% répartition segment 1]],2,FALSE)</f>
        <v>0.3</v>
      </c>
      <c r="I1409" s="4">
        <f>VLOOKUP(E1409,Tableau2[[#All],[Type TRANSPORT]:[% répartition segment 2]],2,FALSE)</f>
        <v>0.7</v>
      </c>
      <c r="J1409" s="20">
        <f>Indicateur[[#This Row],[% rep S1]]*Indicateur[[#This Row],[Taux segement 1]]*Indicateur[[#This Row],[Poids T]]*Indicateur[[#This Row],[Distance en KM]]</f>
        <v>0.33504479999999998</v>
      </c>
      <c r="K1409" s="20">
        <f>+Indicateur[[#This Row],[% rep S2]]*Indicateur[[#This Row],[Taux Segement 2]]*Indicateur[[#This Row],[Poids T]]*Indicateur[[#This Row],[Distance en KM]]</f>
        <v>0.32932111799999997</v>
      </c>
      <c r="L1409" s="20">
        <f>+Indicateur[[#This Row],[Bilan CO2 S2]]+Indicateur[[#This Row],[Bilan CO2 S1]]</f>
        <v>0.66436591799999989</v>
      </c>
      <c r="M1409" s="21">
        <v>90</v>
      </c>
      <c r="N1409" s="5" t="s">
        <v>418</v>
      </c>
      <c r="O1409" s="2" t="s">
        <v>131</v>
      </c>
      <c r="P1409" s="2" t="s">
        <v>419</v>
      </c>
      <c r="Q1409" s="2" t="s">
        <v>10</v>
      </c>
      <c r="R1409" s="2" t="s">
        <v>11</v>
      </c>
      <c r="S1409" s="2">
        <v>12</v>
      </c>
      <c r="T1409" s="2" t="s">
        <v>12</v>
      </c>
      <c r="U1409" s="6">
        <v>46.533999999999999</v>
      </c>
      <c r="V1409" s="30">
        <f>(VLOOKUP(E1409,Table1[#All],4,FALSE)*VLOOKUP(E1409,Table1[[#All],[Type TRANSPORT]:[% répartition segment 1]],2,FALSE)+VLOOKUP(E1409,Tableau2[#All],4,FALSE)*VLOOKUP(E1409,Tableau2[[#All],[Type TRANSPORT]:[% répartition segment 2]],2,FALSE))*U1409*C1409/1000</f>
        <v>0.664365918</v>
      </c>
    </row>
    <row r="1410" spans="1:22" x14ac:dyDescent="0.3">
      <c r="A1410" s="2">
        <v>1543416</v>
      </c>
      <c r="B1410" s="12">
        <f>+VLOOKUP(Indicateur[[#This Row],[Numero OT]],[1]Raw_data!$D:$E,2,FALSE)</f>
        <v>44795</v>
      </c>
      <c r="C1410" s="2">
        <v>150</v>
      </c>
      <c r="D1410" s="2">
        <f t="shared" ref="D1410:D1473" si="22">+C1410/1000</f>
        <v>0.15</v>
      </c>
      <c r="E1410" s="2" t="s">
        <v>6</v>
      </c>
      <c r="F1410" s="3">
        <f>+VLOOKUP(E1410,Table1[#All],4,FALSE)</f>
        <v>0.16</v>
      </c>
      <c r="G1410" s="3">
        <f>+VLOOKUP(E1410,Tableau2[#All],4,FALSE)</f>
        <v>6.7400000000000002E-2</v>
      </c>
      <c r="H1410" s="4">
        <f>VLOOKUP(E1410,Table1[[#All],[Type TRANSPORT]:[% répartition segment 1]],2,FALSE)</f>
        <v>0.3</v>
      </c>
      <c r="I1410" s="4">
        <f>VLOOKUP(E1410,Tableau2[[#All],[Type TRANSPORT]:[% répartition segment 2]],2,FALSE)</f>
        <v>0.7</v>
      </c>
      <c r="J1410" s="20">
        <f>Indicateur[[#This Row],[% rep S1]]*Indicateur[[#This Row],[Taux segement 1]]*Indicateur[[#This Row],[Poids T]]*Indicateur[[#This Row],[Distance en KM]]</f>
        <v>2.7402191999999999</v>
      </c>
      <c r="K1410" s="20">
        <f>+Indicateur[[#This Row],[% rep S2]]*Indicateur[[#This Row],[Taux Segement 2]]*Indicateur[[#This Row],[Poids T]]*Indicateur[[#This Row],[Distance en KM]]</f>
        <v>2.693407122</v>
      </c>
      <c r="L1410" s="20">
        <f>+Indicateur[[#This Row],[Bilan CO2 S2]]+Indicateur[[#This Row],[Bilan CO2 S1]]</f>
        <v>5.4336263220000003</v>
      </c>
      <c r="M1410" s="21">
        <v>165</v>
      </c>
      <c r="N1410" s="5" t="s">
        <v>60</v>
      </c>
      <c r="O1410" s="2" t="s">
        <v>61</v>
      </c>
      <c r="P1410" s="2" t="s">
        <v>62</v>
      </c>
      <c r="Q1410" s="2" t="s">
        <v>10</v>
      </c>
      <c r="R1410" s="2" t="s">
        <v>11</v>
      </c>
      <c r="S1410" s="2">
        <v>12</v>
      </c>
      <c r="T1410" s="2" t="s">
        <v>12</v>
      </c>
      <c r="U1410" s="6">
        <v>380.58600000000001</v>
      </c>
      <c r="V1410" s="30">
        <f>(VLOOKUP(E1410,Table1[#All],4,FALSE)*VLOOKUP(E1410,Table1[[#All],[Type TRANSPORT]:[% répartition segment 1]],2,FALSE)+VLOOKUP(E1410,Tableau2[#All],4,FALSE)*VLOOKUP(E1410,Tableau2[[#All],[Type TRANSPORT]:[% répartition segment 2]],2,FALSE))*U1410*C1410/1000</f>
        <v>5.4336263220000003</v>
      </c>
    </row>
    <row r="1411" spans="1:22" x14ac:dyDescent="0.3">
      <c r="A1411" s="2">
        <v>1543415</v>
      </c>
      <c r="B1411" s="12">
        <f>+VLOOKUP(Indicateur[[#This Row],[Numero OT]],[1]Raw_data!$D:$E,2,FALSE)</f>
        <v>44795</v>
      </c>
      <c r="C1411" s="2">
        <v>300</v>
      </c>
      <c r="D1411" s="2">
        <f t="shared" si="22"/>
        <v>0.3</v>
      </c>
      <c r="E1411" s="2" t="s">
        <v>19</v>
      </c>
      <c r="F1411" s="3">
        <f>+VLOOKUP(E1411,Table1[#All],4,FALSE)</f>
        <v>0.16</v>
      </c>
      <c r="G1411" s="3">
        <f>+VLOOKUP(E1411,Tableau2[#All],4,FALSE)</f>
        <v>6.7400000000000002E-2</v>
      </c>
      <c r="H1411" s="4">
        <f>VLOOKUP(E1411,Table1[[#All],[Type TRANSPORT]:[% répartition segment 1]],2,FALSE)</f>
        <v>0.3</v>
      </c>
      <c r="I1411" s="4">
        <f>VLOOKUP(E1411,Tableau2[[#All],[Type TRANSPORT]:[% répartition segment 2]],2,FALSE)</f>
        <v>0.7</v>
      </c>
      <c r="J1411" s="20">
        <f>Indicateur[[#This Row],[% rep S1]]*Indicateur[[#This Row],[Taux segement 1]]*Indicateur[[#This Row],[Poids T]]*Indicateur[[#This Row],[Distance en KM]]</f>
        <v>7.4372256000000005</v>
      </c>
      <c r="K1411" s="20">
        <f>+Indicateur[[#This Row],[% rep S2]]*Indicateur[[#This Row],[Taux Segement 2]]*Indicateur[[#This Row],[Poids T]]*Indicateur[[#This Row],[Distance en KM]]</f>
        <v>7.3101729960000004</v>
      </c>
      <c r="L1411" s="20">
        <f>+Indicateur[[#This Row],[Bilan CO2 S2]]+Indicateur[[#This Row],[Bilan CO2 S1]]</f>
        <v>14.747398596</v>
      </c>
      <c r="M1411" s="21">
        <v>224</v>
      </c>
      <c r="N1411" s="5" t="s">
        <v>175</v>
      </c>
      <c r="O1411" s="2" t="s">
        <v>154</v>
      </c>
      <c r="P1411" s="2" t="s">
        <v>174</v>
      </c>
      <c r="Q1411" s="2" t="s">
        <v>10</v>
      </c>
      <c r="R1411" s="2" t="s">
        <v>11</v>
      </c>
      <c r="S1411" s="2">
        <v>12</v>
      </c>
      <c r="T1411" s="2" t="s">
        <v>12</v>
      </c>
      <c r="U1411" s="6">
        <v>516.47400000000005</v>
      </c>
      <c r="V1411" s="30">
        <f>(VLOOKUP(E1411,Table1[#All],4,FALSE)*VLOOKUP(E1411,Table1[[#All],[Type TRANSPORT]:[% répartition segment 1]],2,FALSE)+VLOOKUP(E1411,Tableau2[#All],4,FALSE)*VLOOKUP(E1411,Tableau2[[#All],[Type TRANSPORT]:[% répartition segment 2]],2,FALSE))*U1411*C1411/1000</f>
        <v>14.747398596</v>
      </c>
    </row>
    <row r="1412" spans="1:22" x14ac:dyDescent="0.3">
      <c r="A1412" s="2">
        <v>1543490</v>
      </c>
      <c r="B1412" s="12">
        <f>+VLOOKUP(Indicateur[[#This Row],[Numero OT]],[1]Raw_data!$D:$E,2,FALSE)</f>
        <v>44795</v>
      </c>
      <c r="C1412" s="2">
        <v>150</v>
      </c>
      <c r="D1412" s="2">
        <f t="shared" si="22"/>
        <v>0.15</v>
      </c>
      <c r="E1412" s="2" t="s">
        <v>6</v>
      </c>
      <c r="F1412" s="3">
        <f>+VLOOKUP(E1412,Table1[#All],4,FALSE)</f>
        <v>0.16</v>
      </c>
      <c r="G1412" s="3">
        <f>+VLOOKUP(E1412,Tableau2[#All],4,FALSE)</f>
        <v>6.7400000000000002E-2</v>
      </c>
      <c r="H1412" s="4">
        <f>VLOOKUP(E1412,Table1[[#All],[Type TRANSPORT]:[% répartition segment 1]],2,FALSE)</f>
        <v>0.3</v>
      </c>
      <c r="I1412" s="4">
        <f>VLOOKUP(E1412,Tableau2[[#All],[Type TRANSPORT]:[% répartition segment 2]],2,FALSE)</f>
        <v>0.7</v>
      </c>
      <c r="J1412" s="20">
        <f>Indicateur[[#This Row],[% rep S1]]*Indicateur[[#This Row],[Taux segement 1]]*Indicateur[[#This Row],[Poids T]]*Indicateur[[#This Row],[Distance en KM]]</f>
        <v>1.2471839999999998</v>
      </c>
      <c r="K1412" s="20">
        <f>+Indicateur[[#This Row],[% rep S2]]*Indicateur[[#This Row],[Taux Segement 2]]*Indicateur[[#This Row],[Poids T]]*Indicateur[[#This Row],[Distance en KM]]</f>
        <v>1.2258779399999999</v>
      </c>
      <c r="L1412" s="20">
        <f>+Indicateur[[#This Row],[Bilan CO2 S2]]+Indicateur[[#This Row],[Bilan CO2 S1]]</f>
        <v>2.47306194</v>
      </c>
      <c r="M1412" s="21">
        <v>140</v>
      </c>
      <c r="N1412" s="5" t="s">
        <v>182</v>
      </c>
      <c r="O1412" s="2" t="s">
        <v>183</v>
      </c>
      <c r="P1412" s="2" t="s">
        <v>184</v>
      </c>
      <c r="Q1412" s="2" t="s">
        <v>10</v>
      </c>
      <c r="R1412" s="2" t="s">
        <v>11</v>
      </c>
      <c r="S1412" s="2">
        <v>12</v>
      </c>
      <c r="T1412" s="2" t="s">
        <v>12</v>
      </c>
      <c r="U1412" s="6">
        <v>173.22</v>
      </c>
      <c r="V1412" s="30">
        <f>(VLOOKUP(E1412,Table1[#All],4,FALSE)*VLOOKUP(E1412,Table1[[#All],[Type TRANSPORT]:[% répartition segment 1]],2,FALSE)+VLOOKUP(E1412,Tableau2[#All],4,FALSE)*VLOOKUP(E1412,Tableau2[[#All],[Type TRANSPORT]:[% répartition segment 2]],2,FALSE))*U1412*C1412/1000</f>
        <v>2.47306194</v>
      </c>
    </row>
    <row r="1413" spans="1:22" x14ac:dyDescent="0.3">
      <c r="A1413" s="2">
        <v>1543632</v>
      </c>
      <c r="B1413" s="12">
        <f>+VLOOKUP(Indicateur[[#This Row],[Numero OT]],[1]Raw_data!$D:$E,2,FALSE)</f>
        <v>44795</v>
      </c>
      <c r="C1413" s="2">
        <v>685</v>
      </c>
      <c r="D1413" s="2">
        <f t="shared" si="22"/>
        <v>0.68500000000000005</v>
      </c>
      <c r="E1413" s="2" t="s">
        <v>6</v>
      </c>
      <c r="F1413" s="3">
        <f>+VLOOKUP(E1413,Table1[#All],4,FALSE)</f>
        <v>0.16</v>
      </c>
      <c r="G1413" s="3">
        <f>+VLOOKUP(E1413,Tableau2[#All],4,FALSE)</f>
        <v>6.7400000000000002E-2</v>
      </c>
      <c r="H1413" s="4">
        <f>VLOOKUP(E1413,Table1[[#All],[Type TRANSPORT]:[% répartition segment 1]],2,FALSE)</f>
        <v>0.3</v>
      </c>
      <c r="I1413" s="4">
        <f>VLOOKUP(E1413,Tableau2[[#All],[Type TRANSPORT]:[% répartition segment 2]],2,FALSE)</f>
        <v>0.7</v>
      </c>
      <c r="J1413" s="20">
        <f>Indicateur[[#This Row],[% rep S1]]*Indicateur[[#This Row],[Taux segement 1]]*Indicateur[[#This Row],[Poids T]]*Indicateur[[#This Row],[Distance en KM]]</f>
        <v>8.7515380800000013</v>
      </c>
      <c r="K1413" s="20">
        <f>+Indicateur[[#This Row],[% rep S2]]*Indicateur[[#This Row],[Taux Segement 2]]*Indicateur[[#This Row],[Poids T]]*Indicateur[[#This Row],[Distance en KM]]</f>
        <v>8.6020326378000007</v>
      </c>
      <c r="L1413" s="20">
        <f>+Indicateur[[#This Row],[Bilan CO2 S2]]+Indicateur[[#This Row],[Bilan CO2 S1]]</f>
        <v>17.353570717800004</v>
      </c>
      <c r="M1413" s="21">
        <v>230</v>
      </c>
      <c r="N1413" s="5" t="s">
        <v>214</v>
      </c>
      <c r="O1413" s="2" t="s">
        <v>11</v>
      </c>
      <c r="P1413" s="2" t="s">
        <v>215</v>
      </c>
      <c r="Q1413" s="2" t="s">
        <v>26</v>
      </c>
      <c r="R1413" s="2" t="s">
        <v>27</v>
      </c>
      <c r="S1413" s="2">
        <v>12</v>
      </c>
      <c r="T1413" s="2" t="s">
        <v>28</v>
      </c>
      <c r="U1413" s="6">
        <v>266.166</v>
      </c>
      <c r="V1413" s="30">
        <f>(VLOOKUP(E1413,Table1[#All],4,FALSE)*VLOOKUP(E1413,Table1[[#All],[Type TRANSPORT]:[% répartition segment 1]],2,FALSE)+VLOOKUP(E1413,Tableau2[#All],4,FALSE)*VLOOKUP(E1413,Tableau2[[#All],[Type TRANSPORT]:[% répartition segment 2]],2,FALSE))*U1413*C1413/1000</f>
        <v>17.353570717799997</v>
      </c>
    </row>
    <row r="1414" spans="1:22" x14ac:dyDescent="0.3">
      <c r="A1414" s="2">
        <v>1350770</v>
      </c>
      <c r="B1414" s="12">
        <f>+VLOOKUP(Indicateur[[#This Row],[Numero OT]],[1]Raw_data!$D:$E,2,FALSE)</f>
        <v>44312</v>
      </c>
      <c r="C1414" s="2">
        <v>200</v>
      </c>
      <c r="D1414" s="2">
        <f t="shared" si="22"/>
        <v>0.2</v>
      </c>
      <c r="E1414" s="2" t="s">
        <v>6</v>
      </c>
      <c r="F1414" s="3">
        <f>+VLOOKUP(E1414,Table1[#All],4,FALSE)</f>
        <v>0.16</v>
      </c>
      <c r="G1414" s="3">
        <f>+VLOOKUP(E1414,Tableau2[#All],4,FALSE)</f>
        <v>6.7400000000000002E-2</v>
      </c>
      <c r="H1414" s="4">
        <f>VLOOKUP(E1414,Table1[[#All],[Type TRANSPORT]:[% répartition segment 1]],2,FALSE)</f>
        <v>0.3</v>
      </c>
      <c r="I1414" s="4">
        <f>VLOOKUP(E1414,Tableau2[[#All],[Type TRANSPORT]:[% répartition segment 2]],2,FALSE)</f>
        <v>0.7</v>
      </c>
      <c r="J1414" s="20">
        <f>Indicateur[[#This Row],[% rep S1]]*Indicateur[[#This Row],[Taux segement 1]]*Indicateur[[#This Row],[Poids T]]*Indicateur[[#This Row],[Distance en KM]]</f>
        <v>0</v>
      </c>
      <c r="K1414" s="20">
        <f>+Indicateur[[#This Row],[% rep S2]]*Indicateur[[#This Row],[Taux Segement 2]]*Indicateur[[#This Row],[Poids T]]*Indicateur[[#This Row],[Distance en KM]]</f>
        <v>0</v>
      </c>
      <c r="L1414" s="20">
        <f>+Indicateur[[#This Row],[Bilan CO2 S2]]+Indicateur[[#This Row],[Bilan CO2 S1]]</f>
        <v>0</v>
      </c>
      <c r="M1414" s="21">
        <v>158</v>
      </c>
      <c r="N1414" s="5"/>
      <c r="O1414" s="2" t="s">
        <v>399</v>
      </c>
      <c r="P1414" s="2"/>
      <c r="Q1414" s="2" t="s">
        <v>10</v>
      </c>
      <c r="R1414" s="2" t="s">
        <v>11</v>
      </c>
      <c r="S1414" s="2">
        <v>12</v>
      </c>
      <c r="T1414" s="2" t="s">
        <v>12</v>
      </c>
      <c r="U1414" s="6">
        <v>0</v>
      </c>
      <c r="V1414" s="30">
        <f>(VLOOKUP(E1414,Table1[#All],4,FALSE)*VLOOKUP(E1414,Table1[[#All],[Type TRANSPORT]:[% répartition segment 1]],2,FALSE)+VLOOKUP(E1414,Tableau2[#All],4,FALSE)*VLOOKUP(E1414,Tableau2[[#All],[Type TRANSPORT]:[% répartition segment 2]],2,FALSE))*U1414*C1414/1000</f>
        <v>0</v>
      </c>
    </row>
    <row r="1415" spans="1:22" hidden="1" x14ac:dyDescent="0.3">
      <c r="A1415" s="2">
        <v>1371464</v>
      </c>
      <c r="B1415" s="12">
        <f>+VLOOKUP(Indicateur[[#This Row],[Numero OT]],[1]Raw_data!$D:$E,2,FALSE)</f>
        <v>44354</v>
      </c>
      <c r="C1415" s="2"/>
      <c r="D1415" s="2">
        <f t="shared" si="22"/>
        <v>0</v>
      </c>
      <c r="E1415" s="2" t="s">
        <v>6</v>
      </c>
      <c r="F1415" s="3">
        <f>+VLOOKUP(E1415,Table1[#All],4,FALSE)</f>
        <v>0.16</v>
      </c>
      <c r="G1415" s="3">
        <f>+VLOOKUP(E1415,Tableau2[#All],4,FALSE)</f>
        <v>6.7400000000000002E-2</v>
      </c>
      <c r="H1415" s="4">
        <f>VLOOKUP(E1415,Table1[[#All],[Type TRANSPORT]:[% répartition segment 1]],2,FALSE)</f>
        <v>0.3</v>
      </c>
      <c r="I1415" s="4">
        <f>VLOOKUP(E1415,Tableau2[[#All],[Type TRANSPORT]:[% répartition segment 2]],2,FALSE)</f>
        <v>0.7</v>
      </c>
      <c r="J1415" s="20">
        <f>Indicateur[[#This Row],[% rep S1]]*Indicateur[[#This Row],[Taux segement 1]]*Indicateur[[#This Row],[Poids T]]*Indicateur[[#This Row],[Distance en KM]]</f>
        <v>0</v>
      </c>
      <c r="K1415" s="20">
        <f>+Indicateur[[#This Row],[% rep S2]]*Indicateur[[#This Row],[Taux Segement 2]]*Indicateur[[#This Row],[Poids T]]*Indicateur[[#This Row],[Distance en KM]]</f>
        <v>0</v>
      </c>
      <c r="L1415" s="20">
        <f>+Indicateur[[#This Row],[Bilan CO2 S2]]+Indicateur[[#This Row],[Bilan CO2 S1]]</f>
        <v>0</v>
      </c>
      <c r="M1415" s="21">
        <v>200</v>
      </c>
      <c r="N1415" s="5"/>
      <c r="O1415" s="2" t="s">
        <v>399</v>
      </c>
      <c r="P1415" s="2"/>
      <c r="Q1415" s="2" t="s">
        <v>10</v>
      </c>
      <c r="R1415" s="2" t="s">
        <v>11</v>
      </c>
      <c r="S1415" s="2">
        <v>12</v>
      </c>
      <c r="T1415" s="2" t="s">
        <v>12</v>
      </c>
      <c r="U1415" s="6">
        <v>325.54629999999997</v>
      </c>
      <c r="V1415" s="30">
        <f>(VLOOKUP(E1415,Table1[#All],4,FALSE)*VLOOKUP(E1415,Table1[[#All],[Type TRANSPORT]:[% répartition segment 1]],2,FALSE)+VLOOKUP(E1415,Tableau2[#All],4,FALSE)*VLOOKUP(E1415,Tableau2[[#All],[Type TRANSPORT]:[% répartition segment 2]],2,FALSE))*U1415*C1415/1000</f>
        <v>0</v>
      </c>
    </row>
    <row r="1416" spans="1:22" x14ac:dyDescent="0.3">
      <c r="A1416" s="2">
        <v>1543667</v>
      </c>
      <c r="B1416" s="12">
        <f>+VLOOKUP(Indicateur[[#This Row],[Numero OT]],[1]Raw_data!$D:$E,2,FALSE)</f>
        <v>44795</v>
      </c>
      <c r="C1416" s="2">
        <v>712</v>
      </c>
      <c r="D1416" s="2">
        <f t="shared" si="22"/>
        <v>0.71199999999999997</v>
      </c>
      <c r="E1416" s="2" t="s">
        <v>6</v>
      </c>
      <c r="F1416" s="3">
        <f>+VLOOKUP(E1416,Table1[#All],4,FALSE)</f>
        <v>0.16</v>
      </c>
      <c r="G1416" s="3">
        <f>+VLOOKUP(E1416,Tableau2[#All],4,FALSE)</f>
        <v>6.7400000000000002E-2</v>
      </c>
      <c r="H1416" s="4">
        <f>VLOOKUP(E1416,Table1[[#All],[Type TRANSPORT]:[% répartition segment 1]],2,FALSE)</f>
        <v>0.3</v>
      </c>
      <c r="I1416" s="4">
        <f>VLOOKUP(E1416,Tableau2[[#All],[Type TRANSPORT]:[% répartition segment 2]],2,FALSE)</f>
        <v>0.7</v>
      </c>
      <c r="J1416" s="20">
        <f>Indicateur[[#This Row],[% rep S1]]*Indicateur[[#This Row],[Taux segement 1]]*Indicateur[[#This Row],[Poids T]]*Indicateur[[#This Row],[Distance en KM]]</f>
        <v>28.619426687999997</v>
      </c>
      <c r="K1416" s="20">
        <f>+Indicateur[[#This Row],[% rep S2]]*Indicateur[[#This Row],[Taux Segement 2]]*Indicateur[[#This Row],[Poids T]]*Indicateur[[#This Row],[Distance en KM]]</f>
        <v>28.130511482079996</v>
      </c>
      <c r="L1416" s="20">
        <f>+Indicateur[[#This Row],[Bilan CO2 S2]]+Indicateur[[#This Row],[Bilan CO2 S1]]</f>
        <v>56.749938170079993</v>
      </c>
      <c r="M1416" s="21">
        <v>380</v>
      </c>
      <c r="N1416" s="5" t="s">
        <v>214</v>
      </c>
      <c r="O1416" s="2" t="s">
        <v>11</v>
      </c>
      <c r="P1416" s="2" t="s">
        <v>215</v>
      </c>
      <c r="Q1416" s="2" t="s">
        <v>51</v>
      </c>
      <c r="R1416" s="2" t="s">
        <v>52</v>
      </c>
      <c r="S1416" s="2">
        <v>14</v>
      </c>
      <c r="T1416" s="2" t="s">
        <v>53</v>
      </c>
      <c r="U1416" s="6">
        <v>837.41300000000001</v>
      </c>
      <c r="V1416" s="30">
        <f>(VLOOKUP(E1416,Table1[#All],4,FALSE)*VLOOKUP(E1416,Table1[[#All],[Type TRANSPORT]:[% répartition segment 1]],2,FALSE)+VLOOKUP(E1416,Tableau2[#All],4,FALSE)*VLOOKUP(E1416,Tableau2[[#All],[Type TRANSPORT]:[% répartition segment 2]],2,FALSE))*U1416*C1416/1000</f>
        <v>56.74993817008</v>
      </c>
    </row>
    <row r="1417" spans="1:22" x14ac:dyDescent="0.3">
      <c r="A1417" s="2">
        <v>1544467</v>
      </c>
      <c r="B1417" s="12">
        <f>+VLOOKUP(Indicateur[[#This Row],[Numero OT]],[1]Raw_data!$D:$E,2,FALSE)</f>
        <v>44796</v>
      </c>
      <c r="C1417" s="2">
        <v>150</v>
      </c>
      <c r="D1417" s="2">
        <f t="shared" si="22"/>
        <v>0.15</v>
      </c>
      <c r="E1417" s="2" t="s">
        <v>19</v>
      </c>
      <c r="F1417" s="3">
        <f>+VLOOKUP(E1417,Table1[#All],4,FALSE)</f>
        <v>0.16</v>
      </c>
      <c r="G1417" s="3">
        <f>+VLOOKUP(E1417,Tableau2[#All],4,FALSE)</f>
        <v>6.7400000000000002E-2</v>
      </c>
      <c r="H1417" s="4">
        <f>VLOOKUP(E1417,Table1[[#All],[Type TRANSPORT]:[% répartition segment 1]],2,FALSE)</f>
        <v>0.3</v>
      </c>
      <c r="I1417" s="4">
        <f>VLOOKUP(E1417,Tableau2[[#All],[Type TRANSPORT]:[% répartition segment 2]],2,FALSE)</f>
        <v>0.7</v>
      </c>
      <c r="J1417" s="20">
        <f>Indicateur[[#This Row],[% rep S1]]*Indicateur[[#This Row],[Taux segement 1]]*Indicateur[[#This Row],[Poids T]]*Indicateur[[#This Row],[Distance en KM]]</f>
        <v>2.2767263999999998</v>
      </c>
      <c r="K1417" s="20">
        <f>+Indicateur[[#This Row],[% rep S2]]*Indicateur[[#This Row],[Taux Segement 2]]*Indicateur[[#This Row],[Poids T]]*Indicateur[[#This Row],[Distance en KM]]</f>
        <v>2.2378323239999998</v>
      </c>
      <c r="L1417" s="20">
        <f>+Indicateur[[#This Row],[Bilan CO2 S2]]+Indicateur[[#This Row],[Bilan CO2 S1]]</f>
        <v>4.5145587239999996</v>
      </c>
      <c r="M1417" s="21">
        <v>158</v>
      </c>
      <c r="N1417" s="5" t="s">
        <v>72</v>
      </c>
      <c r="O1417" s="2" t="s">
        <v>73</v>
      </c>
      <c r="P1417" s="2" t="s">
        <v>74</v>
      </c>
      <c r="Q1417" s="2" t="s">
        <v>10</v>
      </c>
      <c r="R1417" s="2" t="s">
        <v>11</v>
      </c>
      <c r="S1417" s="2">
        <v>12</v>
      </c>
      <c r="T1417" s="2" t="s">
        <v>12</v>
      </c>
      <c r="U1417" s="6">
        <v>316.21199999999999</v>
      </c>
      <c r="V1417" s="30">
        <f>(VLOOKUP(E1417,Table1[#All],4,FALSE)*VLOOKUP(E1417,Table1[[#All],[Type TRANSPORT]:[% répartition segment 1]],2,FALSE)+VLOOKUP(E1417,Tableau2[#All],4,FALSE)*VLOOKUP(E1417,Tableau2[[#All],[Type TRANSPORT]:[% répartition segment 2]],2,FALSE))*U1417*C1417/1000</f>
        <v>4.5145587239999996</v>
      </c>
    </row>
    <row r="1418" spans="1:22" x14ac:dyDescent="0.3">
      <c r="A1418" s="2">
        <v>1544269</v>
      </c>
      <c r="B1418" s="12">
        <f>+VLOOKUP(Indicateur[[#This Row],[Numero OT]],[1]Raw_data!$D:$E,2,FALSE)</f>
        <v>44796</v>
      </c>
      <c r="C1418" s="2">
        <v>212</v>
      </c>
      <c r="D1418" s="2">
        <f t="shared" si="22"/>
        <v>0.21199999999999999</v>
      </c>
      <c r="E1418" s="2" t="s">
        <v>6</v>
      </c>
      <c r="F1418" s="3">
        <f>+VLOOKUP(E1418,Table1[#All],4,FALSE)</f>
        <v>0.16</v>
      </c>
      <c r="G1418" s="3">
        <f>+VLOOKUP(E1418,Tableau2[#All],4,FALSE)</f>
        <v>6.7400000000000002E-2</v>
      </c>
      <c r="H1418" s="4">
        <f>VLOOKUP(E1418,Table1[[#All],[Type TRANSPORT]:[% répartition segment 1]],2,FALSE)</f>
        <v>0.3</v>
      </c>
      <c r="I1418" s="4">
        <f>VLOOKUP(E1418,Tableau2[[#All],[Type TRANSPORT]:[% répartition segment 2]],2,FALSE)</f>
        <v>0.7</v>
      </c>
      <c r="J1418" s="20">
        <f>Indicateur[[#This Row],[% rep S1]]*Indicateur[[#This Row],[Taux segement 1]]*Indicateur[[#This Row],[Poids T]]*Indicateur[[#This Row],[Distance en KM]]</f>
        <v>1.70315712</v>
      </c>
      <c r="K1418" s="20">
        <f>+Indicateur[[#This Row],[% rep S2]]*Indicateur[[#This Row],[Taux Segement 2]]*Indicateur[[#This Row],[Poids T]]*Indicateur[[#This Row],[Distance en KM]]</f>
        <v>1.6740615191999999</v>
      </c>
      <c r="L1418" s="20">
        <f>+Indicateur[[#This Row],[Bilan CO2 S2]]+Indicateur[[#This Row],[Bilan CO2 S1]]</f>
        <v>3.3772186391999997</v>
      </c>
      <c r="M1418" s="21">
        <v>120</v>
      </c>
      <c r="N1418" s="5" t="s">
        <v>214</v>
      </c>
      <c r="O1418" s="2" t="s">
        <v>11</v>
      </c>
      <c r="P1418" s="2" t="s">
        <v>215</v>
      </c>
      <c r="Q1418" s="2" t="s">
        <v>271</v>
      </c>
      <c r="R1418" s="2" t="s">
        <v>206</v>
      </c>
      <c r="S1418" s="2">
        <v>18</v>
      </c>
      <c r="T1418" s="2" t="s">
        <v>272</v>
      </c>
      <c r="U1418" s="6">
        <v>167.37</v>
      </c>
      <c r="V1418" s="30">
        <f>(VLOOKUP(E1418,Table1[#All],4,FALSE)*VLOOKUP(E1418,Table1[[#All],[Type TRANSPORT]:[% répartition segment 1]],2,FALSE)+VLOOKUP(E1418,Tableau2[#All],4,FALSE)*VLOOKUP(E1418,Tableau2[[#All],[Type TRANSPORT]:[% répartition segment 2]],2,FALSE))*U1418*C1418/1000</f>
        <v>3.3772186392000005</v>
      </c>
    </row>
    <row r="1419" spans="1:22" x14ac:dyDescent="0.3">
      <c r="A1419" s="2">
        <v>1544101</v>
      </c>
      <c r="B1419" s="12">
        <f>+VLOOKUP(Indicateur[[#This Row],[Numero OT]],[1]Raw_data!$D:$E,2,FALSE)</f>
        <v>44796</v>
      </c>
      <c r="C1419" s="2">
        <v>342</v>
      </c>
      <c r="D1419" s="2">
        <f t="shared" si="22"/>
        <v>0.34200000000000003</v>
      </c>
      <c r="E1419" s="2" t="s">
        <v>6</v>
      </c>
      <c r="F1419" s="3">
        <f>+VLOOKUP(E1419,Table1[#All],4,FALSE)</f>
        <v>0.16</v>
      </c>
      <c r="G1419" s="3">
        <f>+VLOOKUP(E1419,Tableau2[#All],4,FALSE)</f>
        <v>6.7400000000000002E-2</v>
      </c>
      <c r="H1419" s="4">
        <f>VLOOKUP(E1419,Table1[[#All],[Type TRANSPORT]:[% répartition segment 1]],2,FALSE)</f>
        <v>0.3</v>
      </c>
      <c r="I1419" s="4">
        <f>VLOOKUP(E1419,Tableau2[[#All],[Type TRANSPORT]:[% répartition segment 2]],2,FALSE)</f>
        <v>0.7</v>
      </c>
      <c r="J1419" s="20">
        <f>Indicateur[[#This Row],[% rep S1]]*Indicateur[[#This Row],[Taux segement 1]]*Indicateur[[#This Row],[Poids T]]*Indicateur[[#This Row],[Distance en KM]]</f>
        <v>4.5931803840000001</v>
      </c>
      <c r="K1419" s="20">
        <f>+Indicateur[[#This Row],[% rep S2]]*Indicateur[[#This Row],[Taux Segement 2]]*Indicateur[[#This Row],[Poids T]]*Indicateur[[#This Row],[Distance en KM]]</f>
        <v>4.5147135524399999</v>
      </c>
      <c r="L1419" s="20">
        <f>+Indicateur[[#This Row],[Bilan CO2 S2]]+Indicateur[[#This Row],[Bilan CO2 S1]]</f>
        <v>9.10789393644</v>
      </c>
      <c r="M1419" s="21">
        <v>205</v>
      </c>
      <c r="N1419" s="5" t="s">
        <v>214</v>
      </c>
      <c r="O1419" s="2" t="s">
        <v>11</v>
      </c>
      <c r="P1419" s="2" t="s">
        <v>215</v>
      </c>
      <c r="Q1419" s="2" t="s">
        <v>104</v>
      </c>
      <c r="R1419" s="2" t="s">
        <v>24</v>
      </c>
      <c r="S1419" s="2">
        <v>12</v>
      </c>
      <c r="T1419" s="2" t="s">
        <v>105</v>
      </c>
      <c r="U1419" s="6">
        <v>279.79899999999998</v>
      </c>
      <c r="V1419" s="30">
        <f>(VLOOKUP(E1419,Table1[#All],4,FALSE)*VLOOKUP(E1419,Table1[[#All],[Type TRANSPORT]:[% répartition segment 1]],2,FALSE)+VLOOKUP(E1419,Tableau2[#All],4,FALSE)*VLOOKUP(E1419,Tableau2[[#All],[Type TRANSPORT]:[% répartition segment 2]],2,FALSE))*U1419*C1419/1000</f>
        <v>9.10789393644</v>
      </c>
    </row>
    <row r="1420" spans="1:22" x14ac:dyDescent="0.3">
      <c r="A1420" s="2">
        <v>1544100</v>
      </c>
      <c r="B1420" s="12">
        <f>+VLOOKUP(Indicateur[[#This Row],[Numero OT]],[1]Raw_data!$D:$E,2,FALSE)</f>
        <v>44796</v>
      </c>
      <c r="C1420" s="2">
        <v>444</v>
      </c>
      <c r="D1420" s="2">
        <f t="shared" si="22"/>
        <v>0.44400000000000001</v>
      </c>
      <c r="E1420" s="2" t="s">
        <v>6</v>
      </c>
      <c r="F1420" s="3">
        <f>+VLOOKUP(E1420,Table1[#All],4,FALSE)</f>
        <v>0.16</v>
      </c>
      <c r="G1420" s="3">
        <f>+VLOOKUP(E1420,Tableau2[#All],4,FALSE)</f>
        <v>6.7400000000000002E-2</v>
      </c>
      <c r="H1420" s="4">
        <f>VLOOKUP(E1420,Table1[[#All],[Type TRANSPORT]:[% répartition segment 1]],2,FALSE)</f>
        <v>0.3</v>
      </c>
      <c r="I1420" s="4">
        <f>VLOOKUP(E1420,Tableau2[[#All],[Type TRANSPORT]:[% répartition segment 2]],2,FALSE)</f>
        <v>0.7</v>
      </c>
      <c r="J1420" s="20">
        <f>Indicateur[[#This Row],[% rep S1]]*Indicateur[[#This Row],[Taux segement 1]]*Indicateur[[#This Row],[Poids T]]*Indicateur[[#This Row],[Distance en KM]]</f>
        <v>11.533628159999999</v>
      </c>
      <c r="K1420" s="20">
        <f>+Indicateur[[#This Row],[% rep S2]]*Indicateur[[#This Row],[Taux Segement 2]]*Indicateur[[#This Row],[Poids T]]*Indicateur[[#This Row],[Distance en KM]]</f>
        <v>11.336595345599999</v>
      </c>
      <c r="L1420" s="20">
        <f>+Indicateur[[#This Row],[Bilan CO2 S2]]+Indicateur[[#This Row],[Bilan CO2 S1]]</f>
        <v>22.870223505599999</v>
      </c>
      <c r="M1420" s="21">
        <v>345</v>
      </c>
      <c r="N1420" s="5" t="s">
        <v>214</v>
      </c>
      <c r="O1420" s="2" t="s">
        <v>11</v>
      </c>
      <c r="P1420" s="2" t="s">
        <v>215</v>
      </c>
      <c r="Q1420" s="2" t="s">
        <v>133</v>
      </c>
      <c r="R1420" s="2" t="s">
        <v>36</v>
      </c>
      <c r="S1420" s="2">
        <v>20</v>
      </c>
      <c r="T1420" s="2" t="s">
        <v>134</v>
      </c>
      <c r="U1420" s="6">
        <v>541.17999999999995</v>
      </c>
      <c r="V1420" s="30">
        <f>(VLOOKUP(E1420,Table1[#All],4,FALSE)*VLOOKUP(E1420,Table1[[#All],[Type TRANSPORT]:[% répartition segment 1]],2,FALSE)+VLOOKUP(E1420,Tableau2[#All],4,FALSE)*VLOOKUP(E1420,Tableau2[[#All],[Type TRANSPORT]:[% répartition segment 2]],2,FALSE))*U1420*C1420/1000</f>
        <v>22.870223505599999</v>
      </c>
    </row>
    <row r="1421" spans="1:22" x14ac:dyDescent="0.3">
      <c r="A1421" s="2">
        <v>1544099</v>
      </c>
      <c r="B1421" s="12">
        <f>+VLOOKUP(Indicateur[[#This Row],[Numero OT]],[1]Raw_data!$D:$E,2,FALSE)</f>
        <v>44796</v>
      </c>
      <c r="C1421" s="2">
        <v>356</v>
      </c>
      <c r="D1421" s="2">
        <f t="shared" si="22"/>
        <v>0.35599999999999998</v>
      </c>
      <c r="E1421" s="2" t="s">
        <v>6</v>
      </c>
      <c r="F1421" s="3">
        <f>+VLOOKUP(E1421,Table1[#All],4,FALSE)</f>
        <v>0.16</v>
      </c>
      <c r="G1421" s="3">
        <f>+VLOOKUP(E1421,Tableau2[#All],4,FALSE)</f>
        <v>6.7400000000000002E-2</v>
      </c>
      <c r="H1421" s="4">
        <f>VLOOKUP(E1421,Table1[[#All],[Type TRANSPORT]:[% répartition segment 1]],2,FALSE)</f>
        <v>0.3</v>
      </c>
      <c r="I1421" s="4">
        <f>VLOOKUP(E1421,Tableau2[[#All],[Type TRANSPORT]:[% répartition segment 2]],2,FALSE)</f>
        <v>0.7</v>
      </c>
      <c r="J1421" s="20">
        <f>Indicateur[[#This Row],[% rep S1]]*Indicateur[[#This Row],[Taux segement 1]]*Indicateur[[#This Row],[Poids T]]*Indicateur[[#This Row],[Distance en KM]]</f>
        <v>14.309713343999999</v>
      </c>
      <c r="K1421" s="20">
        <f>+Indicateur[[#This Row],[% rep S2]]*Indicateur[[#This Row],[Taux Segement 2]]*Indicateur[[#This Row],[Poids T]]*Indicateur[[#This Row],[Distance en KM]]</f>
        <v>14.065255741039998</v>
      </c>
      <c r="L1421" s="20">
        <f>+Indicateur[[#This Row],[Bilan CO2 S2]]+Indicateur[[#This Row],[Bilan CO2 S1]]</f>
        <v>28.374969085039996</v>
      </c>
      <c r="M1421" s="21">
        <v>470</v>
      </c>
      <c r="N1421" s="5" t="s">
        <v>214</v>
      </c>
      <c r="O1421" s="2" t="s">
        <v>11</v>
      </c>
      <c r="P1421" s="2" t="s">
        <v>215</v>
      </c>
      <c r="Q1421" s="2" t="s">
        <v>51</v>
      </c>
      <c r="R1421" s="2" t="s">
        <v>52</v>
      </c>
      <c r="S1421" s="2">
        <v>14</v>
      </c>
      <c r="T1421" s="2" t="s">
        <v>53</v>
      </c>
      <c r="U1421" s="6">
        <v>837.41300000000001</v>
      </c>
      <c r="V1421" s="30">
        <f>(VLOOKUP(E1421,Table1[#All],4,FALSE)*VLOOKUP(E1421,Table1[[#All],[Type TRANSPORT]:[% répartition segment 1]],2,FALSE)+VLOOKUP(E1421,Tableau2[#All],4,FALSE)*VLOOKUP(E1421,Tableau2[[#All],[Type TRANSPORT]:[% répartition segment 2]],2,FALSE))*U1421*C1421/1000</f>
        <v>28.37496908504</v>
      </c>
    </row>
    <row r="1422" spans="1:22" x14ac:dyDescent="0.3">
      <c r="A1422" s="2">
        <v>1544213</v>
      </c>
      <c r="B1422" s="12">
        <f>+VLOOKUP(Indicateur[[#This Row],[Numero OT]],[1]Raw_data!$D:$E,2,FALSE)</f>
        <v>44797</v>
      </c>
      <c r="C1422" s="2">
        <v>300</v>
      </c>
      <c r="D1422" s="2">
        <f t="shared" si="22"/>
        <v>0.3</v>
      </c>
      <c r="E1422" s="2" t="s">
        <v>19</v>
      </c>
      <c r="F1422" s="3">
        <f>+VLOOKUP(E1422,Table1[#All],4,FALSE)</f>
        <v>0.16</v>
      </c>
      <c r="G1422" s="3">
        <f>+VLOOKUP(E1422,Tableau2[#All],4,FALSE)</f>
        <v>6.7400000000000002E-2</v>
      </c>
      <c r="H1422" s="4">
        <f>VLOOKUP(E1422,Table1[[#All],[Type TRANSPORT]:[% répartition segment 1]],2,FALSE)</f>
        <v>0.3</v>
      </c>
      <c r="I1422" s="4">
        <f>VLOOKUP(E1422,Tableau2[[#All],[Type TRANSPORT]:[% répartition segment 2]],2,FALSE)</f>
        <v>0.7</v>
      </c>
      <c r="J1422" s="20">
        <f>Indicateur[[#This Row],[% rep S1]]*Indicateur[[#This Row],[Taux segement 1]]*Indicateur[[#This Row],[Poids T]]*Indicateur[[#This Row],[Distance en KM]]</f>
        <v>4.0052879999999993</v>
      </c>
      <c r="K1422" s="20">
        <f>+Indicateur[[#This Row],[% rep S2]]*Indicateur[[#This Row],[Taux Segement 2]]*Indicateur[[#This Row],[Poids T]]*Indicateur[[#This Row],[Distance en KM]]</f>
        <v>3.9368643299999997</v>
      </c>
      <c r="L1422" s="20">
        <f>+Indicateur[[#This Row],[Bilan CO2 S2]]+Indicateur[[#This Row],[Bilan CO2 S1]]</f>
        <v>7.942152329999999</v>
      </c>
      <c r="M1422" s="21">
        <v>188</v>
      </c>
      <c r="N1422" s="5" t="s">
        <v>23</v>
      </c>
      <c r="O1422" s="2" t="s">
        <v>24</v>
      </c>
      <c r="P1422" s="2" t="s">
        <v>25</v>
      </c>
      <c r="Q1422" s="2" t="s">
        <v>10</v>
      </c>
      <c r="R1422" s="2" t="s">
        <v>11</v>
      </c>
      <c r="S1422" s="2">
        <v>12</v>
      </c>
      <c r="T1422" s="2" t="s">
        <v>12</v>
      </c>
      <c r="U1422" s="6">
        <v>278.14499999999998</v>
      </c>
      <c r="V1422" s="30">
        <f>(VLOOKUP(E1422,Table1[#All],4,FALSE)*VLOOKUP(E1422,Table1[[#All],[Type TRANSPORT]:[% répartition segment 1]],2,FALSE)+VLOOKUP(E1422,Tableau2[#All],4,FALSE)*VLOOKUP(E1422,Tableau2[[#All],[Type TRANSPORT]:[% répartition segment 2]],2,FALSE))*U1422*C1422/1000</f>
        <v>7.942152329999999</v>
      </c>
    </row>
    <row r="1423" spans="1:22" x14ac:dyDescent="0.3">
      <c r="A1423" s="2">
        <v>1544605</v>
      </c>
      <c r="B1423" s="12">
        <f>+VLOOKUP(Indicateur[[#This Row],[Numero OT]],[1]Raw_data!$D:$E,2,FALSE)</f>
        <v>44797</v>
      </c>
      <c r="C1423" s="2">
        <v>769</v>
      </c>
      <c r="D1423" s="2">
        <f t="shared" si="22"/>
        <v>0.76900000000000002</v>
      </c>
      <c r="E1423" s="2" t="s">
        <v>6</v>
      </c>
      <c r="F1423" s="3">
        <f>+VLOOKUP(E1423,Table1[#All],4,FALSE)</f>
        <v>0.16</v>
      </c>
      <c r="G1423" s="3">
        <f>+VLOOKUP(E1423,Tableau2[#All],4,FALSE)</f>
        <v>6.7400000000000002E-2</v>
      </c>
      <c r="H1423" s="4">
        <f>VLOOKUP(E1423,Table1[[#All],[Type TRANSPORT]:[% répartition segment 1]],2,FALSE)</f>
        <v>0.3</v>
      </c>
      <c r="I1423" s="4">
        <f>VLOOKUP(E1423,Tableau2[[#All],[Type TRANSPORT]:[% répartition segment 2]],2,FALSE)</f>
        <v>0.7</v>
      </c>
      <c r="J1423" s="20">
        <f>Indicateur[[#This Row],[% rep S1]]*Indicateur[[#This Row],[Taux segement 1]]*Indicateur[[#This Row],[Poids T]]*Indicateur[[#This Row],[Distance en KM]]</f>
        <v>13.885076303999998</v>
      </c>
      <c r="K1423" s="20">
        <f>+Indicateur[[#This Row],[% rep S2]]*Indicateur[[#This Row],[Taux Segement 2]]*Indicateur[[#This Row],[Poids T]]*Indicateur[[#This Row],[Distance en KM]]</f>
        <v>13.647872917139999</v>
      </c>
      <c r="L1423" s="20">
        <f>+Indicateur[[#This Row],[Bilan CO2 S2]]+Indicateur[[#This Row],[Bilan CO2 S1]]</f>
        <v>27.532949221139997</v>
      </c>
      <c r="M1423" s="21">
        <v>240</v>
      </c>
      <c r="N1423" s="5" t="s">
        <v>75</v>
      </c>
      <c r="O1423" s="2" t="s">
        <v>76</v>
      </c>
      <c r="P1423" s="2" t="s">
        <v>77</v>
      </c>
      <c r="Q1423" s="2" t="s">
        <v>10</v>
      </c>
      <c r="R1423" s="2" t="s">
        <v>11</v>
      </c>
      <c r="S1423" s="2">
        <v>12</v>
      </c>
      <c r="T1423" s="2" t="s">
        <v>12</v>
      </c>
      <c r="U1423" s="6">
        <v>376.16699999999997</v>
      </c>
      <c r="V1423" s="30">
        <f>(VLOOKUP(E1423,Table1[#All],4,FALSE)*VLOOKUP(E1423,Table1[[#All],[Type TRANSPORT]:[% répartition segment 1]],2,FALSE)+VLOOKUP(E1423,Tableau2[#All],4,FALSE)*VLOOKUP(E1423,Tableau2[[#All],[Type TRANSPORT]:[% répartition segment 2]],2,FALSE))*U1423*C1423/1000</f>
        <v>27.532949221140001</v>
      </c>
    </row>
    <row r="1424" spans="1:22" x14ac:dyDescent="0.3">
      <c r="A1424" s="2">
        <v>1544045</v>
      </c>
      <c r="B1424" s="12">
        <f>+VLOOKUP(Indicateur[[#This Row],[Numero OT]],[1]Raw_data!$D:$E,2,FALSE)</f>
        <v>44797</v>
      </c>
      <c r="C1424" s="2">
        <v>150</v>
      </c>
      <c r="D1424" s="2">
        <f t="shared" si="22"/>
        <v>0.15</v>
      </c>
      <c r="E1424" s="2" t="s">
        <v>6</v>
      </c>
      <c r="F1424" s="3">
        <f>+VLOOKUP(E1424,Table1[#All],4,FALSE)</f>
        <v>0.16</v>
      </c>
      <c r="G1424" s="3">
        <f>+VLOOKUP(E1424,Tableau2[#All],4,FALSE)</f>
        <v>6.7400000000000002E-2</v>
      </c>
      <c r="H1424" s="4">
        <f>VLOOKUP(E1424,Table1[[#All],[Type TRANSPORT]:[% répartition segment 1]],2,FALSE)</f>
        <v>0.3</v>
      </c>
      <c r="I1424" s="4">
        <f>VLOOKUP(E1424,Tableau2[[#All],[Type TRANSPORT]:[% répartition segment 2]],2,FALSE)</f>
        <v>0.7</v>
      </c>
      <c r="J1424" s="20">
        <f>Indicateur[[#This Row],[% rep S1]]*Indicateur[[#This Row],[Taux segement 1]]*Indicateur[[#This Row],[Poids T]]*Indicateur[[#This Row],[Distance en KM]]</f>
        <v>1.7822519999999999</v>
      </c>
      <c r="K1424" s="20">
        <f>+Indicateur[[#This Row],[% rep S2]]*Indicateur[[#This Row],[Taux Segement 2]]*Indicateur[[#This Row],[Poids T]]*Indicateur[[#This Row],[Distance en KM]]</f>
        <v>1.751805195</v>
      </c>
      <c r="L1424" s="20">
        <f>+Indicateur[[#This Row],[Bilan CO2 S2]]+Indicateur[[#This Row],[Bilan CO2 S1]]</f>
        <v>3.5340571949999999</v>
      </c>
      <c r="M1424" s="21">
        <v>158</v>
      </c>
      <c r="N1424" s="5" t="s">
        <v>165</v>
      </c>
      <c r="O1424" s="2" t="s">
        <v>166</v>
      </c>
      <c r="P1424" s="2" t="s">
        <v>167</v>
      </c>
      <c r="Q1424" s="2" t="s">
        <v>10</v>
      </c>
      <c r="R1424" s="2" t="s">
        <v>11</v>
      </c>
      <c r="S1424" s="2">
        <v>12</v>
      </c>
      <c r="T1424" s="2" t="s">
        <v>12</v>
      </c>
      <c r="U1424" s="6">
        <v>247.535</v>
      </c>
      <c r="V1424" s="30">
        <f>(VLOOKUP(E1424,Table1[#All],4,FALSE)*VLOOKUP(E1424,Table1[[#All],[Type TRANSPORT]:[% répartition segment 1]],2,FALSE)+VLOOKUP(E1424,Tableau2[#All],4,FALSE)*VLOOKUP(E1424,Tableau2[[#All],[Type TRANSPORT]:[% répartition segment 2]],2,FALSE))*U1424*C1424/1000</f>
        <v>3.5340571949999999</v>
      </c>
    </row>
    <row r="1425" spans="1:22" x14ac:dyDescent="0.3">
      <c r="A1425" s="2">
        <v>1544601</v>
      </c>
      <c r="B1425" s="12">
        <f>+VLOOKUP(Indicateur[[#This Row],[Numero OT]],[1]Raw_data!$D:$E,2,FALSE)</f>
        <v>44797</v>
      </c>
      <c r="C1425" s="2">
        <v>340</v>
      </c>
      <c r="D1425" s="2">
        <f t="shared" si="22"/>
        <v>0.34</v>
      </c>
      <c r="E1425" s="2" t="s">
        <v>6</v>
      </c>
      <c r="F1425" s="3">
        <f>+VLOOKUP(E1425,Table1[#All],4,FALSE)</f>
        <v>0.16</v>
      </c>
      <c r="G1425" s="3">
        <f>+VLOOKUP(E1425,Tableau2[#All],4,FALSE)</f>
        <v>6.7400000000000002E-2</v>
      </c>
      <c r="H1425" s="4">
        <f>VLOOKUP(E1425,Table1[[#All],[Type TRANSPORT]:[% répartition segment 1]],2,FALSE)</f>
        <v>0.3</v>
      </c>
      <c r="I1425" s="4">
        <f>VLOOKUP(E1425,Tableau2[[#All],[Type TRANSPORT]:[% répartition segment 2]],2,FALSE)</f>
        <v>0.7</v>
      </c>
      <c r="J1425" s="20">
        <f>Indicateur[[#This Row],[% rep S1]]*Indicateur[[#This Row],[Taux segement 1]]*Indicateur[[#This Row],[Poids T]]*Indicateur[[#This Row],[Distance en KM]]</f>
        <v>3.0488044800000003</v>
      </c>
      <c r="K1425" s="20">
        <f>+Indicateur[[#This Row],[% rep S2]]*Indicateur[[#This Row],[Taux Segement 2]]*Indicateur[[#This Row],[Poids T]]*Indicateur[[#This Row],[Distance en KM]]</f>
        <v>2.9967207368000004</v>
      </c>
      <c r="L1425" s="20">
        <f>+Indicateur[[#This Row],[Bilan CO2 S2]]+Indicateur[[#This Row],[Bilan CO2 S1]]</f>
        <v>6.0455252168000007</v>
      </c>
      <c r="M1425" s="21">
        <v>140</v>
      </c>
      <c r="N1425" s="5" t="s">
        <v>185</v>
      </c>
      <c r="O1425" s="2" t="s">
        <v>186</v>
      </c>
      <c r="P1425" s="2" t="s">
        <v>187</v>
      </c>
      <c r="Q1425" s="2" t="s">
        <v>10</v>
      </c>
      <c r="R1425" s="2" t="s">
        <v>11</v>
      </c>
      <c r="S1425" s="2">
        <v>12</v>
      </c>
      <c r="T1425" s="2" t="s">
        <v>12</v>
      </c>
      <c r="U1425" s="6">
        <v>186.81399999999999</v>
      </c>
      <c r="V1425" s="30">
        <f>(VLOOKUP(E1425,Table1[#All],4,FALSE)*VLOOKUP(E1425,Table1[[#All],[Type TRANSPORT]:[% répartition segment 1]],2,FALSE)+VLOOKUP(E1425,Tableau2[#All],4,FALSE)*VLOOKUP(E1425,Tableau2[[#All],[Type TRANSPORT]:[% répartition segment 2]],2,FALSE))*U1425*C1425/1000</f>
        <v>6.0455252167999998</v>
      </c>
    </row>
    <row r="1426" spans="1:22" x14ac:dyDescent="0.3">
      <c r="A1426" s="2">
        <v>1544613</v>
      </c>
      <c r="B1426" s="12">
        <f>+VLOOKUP(Indicateur[[#This Row],[Numero OT]],[1]Raw_data!$D:$E,2,FALSE)</f>
        <v>44797</v>
      </c>
      <c r="C1426" s="2">
        <v>342</v>
      </c>
      <c r="D1426" s="2">
        <f t="shared" si="22"/>
        <v>0.34200000000000003</v>
      </c>
      <c r="E1426" s="2" t="s">
        <v>6</v>
      </c>
      <c r="F1426" s="3">
        <f>+VLOOKUP(E1426,Table1[#All],4,FALSE)</f>
        <v>0.16</v>
      </c>
      <c r="G1426" s="3">
        <f>+VLOOKUP(E1426,Tableau2[#All],4,FALSE)</f>
        <v>6.7400000000000002E-2</v>
      </c>
      <c r="H1426" s="4">
        <f>VLOOKUP(E1426,Table1[[#All],[Type TRANSPORT]:[% répartition segment 1]],2,FALSE)</f>
        <v>0.3</v>
      </c>
      <c r="I1426" s="4">
        <f>VLOOKUP(E1426,Tableau2[[#All],[Type TRANSPORT]:[% répartition segment 2]],2,FALSE)</f>
        <v>0.7</v>
      </c>
      <c r="J1426" s="20">
        <f>Indicateur[[#This Row],[% rep S1]]*Indicateur[[#This Row],[Taux segement 1]]*Indicateur[[#This Row],[Poids T]]*Indicateur[[#This Row],[Distance en KM]]</f>
        <v>4.0842515519999996</v>
      </c>
      <c r="K1426" s="20">
        <f>+Indicateur[[#This Row],[% rep S2]]*Indicateur[[#This Row],[Taux Segement 2]]*Indicateur[[#This Row],[Poids T]]*Indicateur[[#This Row],[Distance en KM]]</f>
        <v>4.0144789213200003</v>
      </c>
      <c r="L1426" s="20">
        <f>+Indicateur[[#This Row],[Bilan CO2 S2]]+Indicateur[[#This Row],[Bilan CO2 S1]]</f>
        <v>8.0987304733199998</v>
      </c>
      <c r="M1426" s="21">
        <v>200</v>
      </c>
      <c r="N1426" s="5" t="s">
        <v>214</v>
      </c>
      <c r="O1426" s="2" t="s">
        <v>11</v>
      </c>
      <c r="P1426" s="2" t="s">
        <v>215</v>
      </c>
      <c r="Q1426" s="2" t="s">
        <v>148</v>
      </c>
      <c r="R1426" s="2" t="s">
        <v>126</v>
      </c>
      <c r="S1426" s="2">
        <v>12</v>
      </c>
      <c r="T1426" s="2" t="s">
        <v>149</v>
      </c>
      <c r="U1426" s="6">
        <v>248.797</v>
      </c>
      <c r="V1426" s="30">
        <f>(VLOOKUP(E1426,Table1[#All],4,FALSE)*VLOOKUP(E1426,Table1[[#All],[Type TRANSPORT]:[% répartition segment 1]],2,FALSE)+VLOOKUP(E1426,Tableau2[#All],4,FALSE)*VLOOKUP(E1426,Tableau2[[#All],[Type TRANSPORT]:[% répartition segment 2]],2,FALSE))*U1426*C1426/1000</f>
        <v>8.0987304733199998</v>
      </c>
    </row>
    <row r="1427" spans="1:22" x14ac:dyDescent="0.3">
      <c r="A1427" s="2">
        <v>1544614</v>
      </c>
      <c r="B1427" s="12">
        <f>+VLOOKUP(Indicateur[[#This Row],[Numero OT]],[1]Raw_data!$D:$E,2,FALSE)</f>
        <v>44797</v>
      </c>
      <c r="C1427" s="2">
        <v>323</v>
      </c>
      <c r="D1427" s="2">
        <f t="shared" si="22"/>
        <v>0.32300000000000001</v>
      </c>
      <c r="E1427" s="2" t="s">
        <v>6</v>
      </c>
      <c r="F1427" s="3">
        <f>+VLOOKUP(E1427,Table1[#All],4,FALSE)</f>
        <v>0.16</v>
      </c>
      <c r="G1427" s="3">
        <f>+VLOOKUP(E1427,Tableau2[#All],4,FALSE)</f>
        <v>6.7400000000000002E-2</v>
      </c>
      <c r="H1427" s="4">
        <f>VLOOKUP(E1427,Table1[[#All],[Type TRANSPORT]:[% répartition segment 1]],2,FALSE)</f>
        <v>0.3</v>
      </c>
      <c r="I1427" s="4">
        <f>VLOOKUP(E1427,Tableau2[[#All],[Type TRANSPORT]:[% répartition segment 2]],2,FALSE)</f>
        <v>0.7</v>
      </c>
      <c r="J1427" s="20">
        <f>Indicateur[[#This Row],[% rep S1]]*Indicateur[[#This Row],[Taux segement 1]]*Indicateur[[#This Row],[Poids T]]*Indicateur[[#This Row],[Distance en KM]]</f>
        <v>4.1266376640000004</v>
      </c>
      <c r="K1427" s="20">
        <f>+Indicateur[[#This Row],[% rep S2]]*Indicateur[[#This Row],[Taux Segement 2]]*Indicateur[[#This Row],[Poids T]]*Indicateur[[#This Row],[Distance en KM]]</f>
        <v>4.0561409372400004</v>
      </c>
      <c r="L1427" s="20">
        <f>+Indicateur[[#This Row],[Bilan CO2 S2]]+Indicateur[[#This Row],[Bilan CO2 S1]]</f>
        <v>8.1827786012400008</v>
      </c>
      <c r="M1427" s="21">
        <v>200</v>
      </c>
      <c r="N1427" s="5" t="s">
        <v>214</v>
      </c>
      <c r="O1427" s="2" t="s">
        <v>11</v>
      </c>
      <c r="P1427" s="2" t="s">
        <v>215</v>
      </c>
      <c r="Q1427" s="2" t="s">
        <v>26</v>
      </c>
      <c r="R1427" s="2" t="s">
        <v>27</v>
      </c>
      <c r="S1427" s="2">
        <v>12</v>
      </c>
      <c r="T1427" s="2" t="s">
        <v>28</v>
      </c>
      <c r="U1427" s="6">
        <v>266.166</v>
      </c>
      <c r="V1427" s="30">
        <f>(VLOOKUP(E1427,Table1[#All],4,FALSE)*VLOOKUP(E1427,Table1[[#All],[Type TRANSPORT]:[% répartition segment 1]],2,FALSE)+VLOOKUP(E1427,Tableau2[#All],4,FALSE)*VLOOKUP(E1427,Tableau2[[#All],[Type TRANSPORT]:[% répartition segment 2]],2,FALSE))*U1427*C1427/1000</f>
        <v>8.182778601239999</v>
      </c>
    </row>
    <row r="1428" spans="1:22" x14ac:dyDescent="0.3">
      <c r="A1428" s="2">
        <v>1544448</v>
      </c>
      <c r="B1428" s="12">
        <f>+VLOOKUP(Indicateur[[#This Row],[Numero OT]],[1]Raw_data!$D:$E,2,FALSE)</f>
        <v>44797</v>
      </c>
      <c r="C1428" s="2">
        <v>221</v>
      </c>
      <c r="D1428" s="2">
        <f t="shared" si="22"/>
        <v>0.221</v>
      </c>
      <c r="E1428" s="2" t="s">
        <v>6</v>
      </c>
      <c r="F1428" s="3">
        <f>+VLOOKUP(E1428,Table1[#All],4,FALSE)</f>
        <v>0.16</v>
      </c>
      <c r="G1428" s="3">
        <f>+VLOOKUP(E1428,Tableau2[#All],4,FALSE)</f>
        <v>6.7400000000000002E-2</v>
      </c>
      <c r="H1428" s="4">
        <f>VLOOKUP(E1428,Table1[[#All],[Type TRANSPORT]:[% répartition segment 1]],2,FALSE)</f>
        <v>0.3</v>
      </c>
      <c r="I1428" s="4">
        <f>VLOOKUP(E1428,Tableau2[[#All],[Type TRANSPORT]:[% répartition segment 2]],2,FALSE)</f>
        <v>0.7</v>
      </c>
      <c r="J1428" s="20">
        <f>Indicateur[[#This Row],[% rep S1]]*Indicateur[[#This Row],[Taux segement 1]]*Indicateur[[#This Row],[Poids T]]*Indicateur[[#This Row],[Distance en KM]]</f>
        <v>3.3603704160000003</v>
      </c>
      <c r="K1428" s="20">
        <f>+Indicateur[[#This Row],[% rep S2]]*Indicateur[[#This Row],[Taux Segement 2]]*Indicateur[[#This Row],[Poids T]]*Indicateur[[#This Row],[Distance en KM]]</f>
        <v>3.30296408806</v>
      </c>
      <c r="L1428" s="20">
        <f>+Indicateur[[#This Row],[Bilan CO2 S2]]+Indicateur[[#This Row],[Bilan CO2 S1]]</f>
        <v>6.6633345040599998</v>
      </c>
      <c r="M1428" s="21">
        <v>220</v>
      </c>
      <c r="N1428" s="5" t="s">
        <v>214</v>
      </c>
      <c r="O1428" s="2" t="s">
        <v>11</v>
      </c>
      <c r="P1428" s="2" t="s">
        <v>215</v>
      </c>
      <c r="Q1428" s="2" t="s">
        <v>364</v>
      </c>
      <c r="R1428" s="2" t="s">
        <v>73</v>
      </c>
      <c r="S1428" s="2">
        <v>11</v>
      </c>
      <c r="T1428" s="2" t="s">
        <v>365</v>
      </c>
      <c r="U1428" s="6">
        <v>316.77699999999999</v>
      </c>
      <c r="V1428" s="30">
        <f>(VLOOKUP(E1428,Table1[#All],4,FALSE)*VLOOKUP(E1428,Table1[[#All],[Type TRANSPORT]:[% répartition segment 1]],2,FALSE)+VLOOKUP(E1428,Tableau2[#All],4,FALSE)*VLOOKUP(E1428,Tableau2[[#All],[Type TRANSPORT]:[% répartition segment 2]],2,FALSE))*U1428*C1428/1000</f>
        <v>6.6633345040599998</v>
      </c>
    </row>
    <row r="1429" spans="1:22" x14ac:dyDescent="0.3">
      <c r="A1429" s="2">
        <v>1544576</v>
      </c>
      <c r="B1429" s="12">
        <f>+VLOOKUP(Indicateur[[#This Row],[Numero OT]],[1]Raw_data!$D:$E,2,FALSE)</f>
        <v>44797</v>
      </c>
      <c r="C1429" s="2">
        <v>1027</v>
      </c>
      <c r="D1429" s="2">
        <f t="shared" si="22"/>
        <v>1.0269999999999999</v>
      </c>
      <c r="E1429" s="2" t="s">
        <v>6</v>
      </c>
      <c r="F1429" s="3">
        <f>+VLOOKUP(E1429,Table1[#All],4,FALSE)</f>
        <v>0.16</v>
      </c>
      <c r="G1429" s="3">
        <f>+VLOOKUP(E1429,Tableau2[#All],4,FALSE)</f>
        <v>6.7400000000000002E-2</v>
      </c>
      <c r="H1429" s="4">
        <f>VLOOKUP(E1429,Table1[[#All],[Type TRANSPORT]:[% répartition segment 1]],2,FALSE)</f>
        <v>0.3</v>
      </c>
      <c r="I1429" s="4">
        <f>VLOOKUP(E1429,Tableau2[[#All],[Type TRANSPORT]:[% répartition segment 2]],2,FALSE)</f>
        <v>0.7</v>
      </c>
      <c r="J1429" s="20">
        <f>Indicateur[[#This Row],[% rep S1]]*Indicateur[[#This Row],[Taux segement 1]]*Indicateur[[#This Row],[Poids T]]*Indicateur[[#This Row],[Distance en KM]]</f>
        <v>9.2963875680000001</v>
      </c>
      <c r="K1429" s="20">
        <f>+Indicateur[[#This Row],[% rep S2]]*Indicateur[[#This Row],[Taux Segement 2]]*Indicateur[[#This Row],[Poids T]]*Indicateur[[#This Row],[Distance en KM]]</f>
        <v>9.1375742803799991</v>
      </c>
      <c r="L1429" s="20">
        <f>+Indicateur[[#This Row],[Bilan CO2 S2]]+Indicateur[[#This Row],[Bilan CO2 S1]]</f>
        <v>18.433961848380001</v>
      </c>
      <c r="M1429" s="21">
        <v>295</v>
      </c>
      <c r="N1429" s="5" t="s">
        <v>214</v>
      </c>
      <c r="O1429" s="2" t="s">
        <v>11</v>
      </c>
      <c r="P1429" s="2" t="s">
        <v>215</v>
      </c>
      <c r="Q1429" s="2" t="s">
        <v>346</v>
      </c>
      <c r="R1429" s="2" t="s">
        <v>186</v>
      </c>
      <c r="S1429" s="2">
        <v>11</v>
      </c>
      <c r="T1429" s="2" t="s">
        <v>347</v>
      </c>
      <c r="U1429" s="6">
        <v>188.583</v>
      </c>
      <c r="V1429" s="30">
        <f>(VLOOKUP(E1429,Table1[#All],4,FALSE)*VLOOKUP(E1429,Table1[[#All],[Type TRANSPORT]:[% répartition segment 1]],2,FALSE)+VLOOKUP(E1429,Tableau2[#All],4,FALSE)*VLOOKUP(E1429,Tableau2[[#All],[Type TRANSPORT]:[% répartition segment 2]],2,FALSE))*U1429*C1429/1000</f>
        <v>18.433961848379997</v>
      </c>
    </row>
    <row r="1430" spans="1:22" x14ac:dyDescent="0.3">
      <c r="A1430" s="2">
        <v>1544251</v>
      </c>
      <c r="B1430" s="12">
        <f>+VLOOKUP(Indicateur[[#This Row],[Numero OT]],[1]Raw_data!$D:$E,2,FALSE)</f>
        <v>44797</v>
      </c>
      <c r="C1430" s="2">
        <v>200</v>
      </c>
      <c r="D1430" s="2">
        <f t="shared" si="22"/>
        <v>0.2</v>
      </c>
      <c r="E1430" s="2" t="s">
        <v>13</v>
      </c>
      <c r="F1430" s="3">
        <f>+VLOOKUP(E1430,Table1[#All],4,FALSE)</f>
        <v>0.24099999999999999</v>
      </c>
      <c r="G1430" s="3">
        <v>0.24099999999999999</v>
      </c>
      <c r="H1430" s="4">
        <f>VLOOKUP(E1430,Table1[[#All],[Type TRANSPORT]:[% répartition segment 1]],2,FALSE)</f>
        <v>1</v>
      </c>
      <c r="I1430" s="4">
        <f>VLOOKUP(E1430,Tableau2[[#All],[Type TRANSPORT]:[% répartition segment 2]],2,FALSE)</f>
        <v>0</v>
      </c>
      <c r="J1430" s="20">
        <f>Indicateur[[#This Row],[% rep S1]]*Indicateur[[#This Row],[Taux segement 1]]*Indicateur[[#This Row],[Poids T]]*Indicateur[[#This Row],[Distance en KM]]</f>
        <v>1.6383661999999999</v>
      </c>
      <c r="K1430" s="20">
        <f>+Indicateur[[#This Row],[% rep S2]]*Indicateur[[#This Row],[Taux Segement 2]]*Indicateur[[#This Row],[Poids T]]*Indicateur[[#This Row],[Distance en KM]]</f>
        <v>0</v>
      </c>
      <c r="L1430" s="20">
        <f>+Indicateur[[#This Row],[Bilan CO2 S2]]+Indicateur[[#This Row],[Bilan CO2 S1]]</f>
        <v>1.6383661999999999</v>
      </c>
      <c r="M1430" s="21">
        <v>100</v>
      </c>
      <c r="N1430" s="5" t="s">
        <v>422</v>
      </c>
      <c r="O1430" s="2" t="s">
        <v>136</v>
      </c>
      <c r="P1430" s="2" t="s">
        <v>423</v>
      </c>
      <c r="Q1430" s="2" t="s">
        <v>10</v>
      </c>
      <c r="R1430" s="2" t="s">
        <v>11</v>
      </c>
      <c r="S1430" s="2">
        <v>12</v>
      </c>
      <c r="T1430" s="2" t="s">
        <v>12</v>
      </c>
      <c r="U1430" s="6">
        <v>33.991</v>
      </c>
      <c r="V1430" s="30">
        <f>(VLOOKUP(E1430,Table1[#All],4,FALSE)*VLOOKUP(E1430,Table1[[#All],[Type TRANSPORT]:[% répartition segment 1]],2,FALSE)+VLOOKUP(E1430,Tableau2[#All],4,FALSE)*VLOOKUP(E1430,Tableau2[[#All],[Type TRANSPORT]:[% répartition segment 2]],2,FALSE))*U1430*C1430/1000</f>
        <v>1.6383662000000001</v>
      </c>
    </row>
    <row r="1431" spans="1:22" x14ac:dyDescent="0.3">
      <c r="A1431" s="2">
        <v>1544606</v>
      </c>
      <c r="B1431" s="12">
        <f>+VLOOKUP(Indicateur[[#This Row],[Numero OT]],[1]Raw_data!$D:$E,2,FALSE)</f>
        <v>44798</v>
      </c>
      <c r="C1431" s="2">
        <v>900</v>
      </c>
      <c r="D1431" s="2">
        <f t="shared" si="22"/>
        <v>0.9</v>
      </c>
      <c r="E1431" s="2" t="s">
        <v>6</v>
      </c>
      <c r="F1431" s="3">
        <f>+VLOOKUP(E1431,Table1[#All],4,FALSE)</f>
        <v>0.16</v>
      </c>
      <c r="G1431" s="3">
        <f>+VLOOKUP(E1431,Tableau2[#All],4,FALSE)</f>
        <v>6.7400000000000002E-2</v>
      </c>
      <c r="H1431" s="4">
        <f>VLOOKUP(E1431,Table1[[#All],[Type TRANSPORT]:[% répartition segment 1]],2,FALSE)</f>
        <v>0.3</v>
      </c>
      <c r="I1431" s="4">
        <f>VLOOKUP(E1431,Tableau2[[#All],[Type TRANSPORT]:[% répartition segment 2]],2,FALSE)</f>
        <v>0.7</v>
      </c>
      <c r="J1431" s="20">
        <f>Indicateur[[#This Row],[% rep S1]]*Indicateur[[#This Row],[Taux segement 1]]*Indicateur[[#This Row],[Poids T]]*Indicateur[[#This Row],[Distance en KM]]</f>
        <v>19.7020944</v>
      </c>
      <c r="K1431" s="20">
        <f>+Indicateur[[#This Row],[% rep S2]]*Indicateur[[#This Row],[Taux Segement 2]]*Indicateur[[#This Row],[Poids T]]*Indicateur[[#This Row],[Distance en KM]]</f>
        <v>19.365516954</v>
      </c>
      <c r="L1431" s="20">
        <f>+Indicateur[[#This Row],[Bilan CO2 S2]]+Indicateur[[#This Row],[Bilan CO2 S1]]</f>
        <v>39.067611354</v>
      </c>
      <c r="M1431" s="21">
        <v>450</v>
      </c>
      <c r="N1431" s="5" t="s">
        <v>20</v>
      </c>
      <c r="O1431" s="2" t="s">
        <v>21</v>
      </c>
      <c r="P1431" s="2" t="s">
        <v>22</v>
      </c>
      <c r="Q1431" s="2" t="s">
        <v>10</v>
      </c>
      <c r="R1431" s="2" t="s">
        <v>11</v>
      </c>
      <c r="S1431" s="2">
        <v>12</v>
      </c>
      <c r="T1431" s="2" t="s">
        <v>12</v>
      </c>
      <c r="U1431" s="6">
        <v>456.06700000000001</v>
      </c>
      <c r="V1431" s="30">
        <f>(VLOOKUP(E1431,Table1[#All],4,FALSE)*VLOOKUP(E1431,Table1[[#All],[Type TRANSPORT]:[% répartition segment 1]],2,FALSE)+VLOOKUP(E1431,Tableau2[#All],4,FALSE)*VLOOKUP(E1431,Tableau2[[#All],[Type TRANSPORT]:[% répartition segment 2]],2,FALSE))*U1431*C1431/1000</f>
        <v>39.067611354</v>
      </c>
    </row>
    <row r="1432" spans="1:22" x14ac:dyDescent="0.3">
      <c r="A1432" s="2">
        <v>1541248</v>
      </c>
      <c r="B1432" s="12">
        <f>+VLOOKUP(Indicateur[[#This Row],[Numero OT]],[1]Raw_data!$D:$E,2,FALSE)</f>
        <v>44798</v>
      </c>
      <c r="C1432" s="2">
        <v>300</v>
      </c>
      <c r="D1432" s="2">
        <f t="shared" si="22"/>
        <v>0.3</v>
      </c>
      <c r="E1432" s="2" t="s">
        <v>6</v>
      </c>
      <c r="F1432" s="3">
        <f>+VLOOKUP(E1432,Table1[#All],4,FALSE)</f>
        <v>0.16</v>
      </c>
      <c r="G1432" s="3">
        <f>+VLOOKUP(E1432,Tableau2[#All],4,FALSE)</f>
        <v>6.7400000000000002E-2</v>
      </c>
      <c r="H1432" s="4">
        <f>VLOOKUP(E1432,Table1[[#All],[Type TRANSPORT]:[% répartition segment 1]],2,FALSE)</f>
        <v>0.3</v>
      </c>
      <c r="I1432" s="4">
        <f>VLOOKUP(E1432,Tableau2[[#All],[Type TRANSPORT]:[% répartition segment 2]],2,FALSE)</f>
        <v>0.7</v>
      </c>
      <c r="J1432" s="20">
        <f>Indicateur[[#This Row],[% rep S1]]*Indicateur[[#This Row],[Taux segement 1]]*Indicateur[[#This Row],[Poids T]]*Indicateur[[#This Row],[Distance en KM]]</f>
        <v>7.7979743999999993</v>
      </c>
      <c r="K1432" s="20">
        <f>+Indicateur[[#This Row],[% rep S2]]*Indicateur[[#This Row],[Taux Segement 2]]*Indicateur[[#This Row],[Poids T]]*Indicateur[[#This Row],[Distance en KM]]</f>
        <v>7.6647590039999995</v>
      </c>
      <c r="L1432" s="20">
        <f>+Indicateur[[#This Row],[Bilan CO2 S2]]+Indicateur[[#This Row],[Bilan CO2 S1]]</f>
        <v>15.462733403999998</v>
      </c>
      <c r="M1432" s="21">
        <v>250</v>
      </c>
      <c r="N1432" s="5" t="s">
        <v>35</v>
      </c>
      <c r="O1432" s="2" t="s">
        <v>36</v>
      </c>
      <c r="P1432" s="2" t="s">
        <v>37</v>
      </c>
      <c r="Q1432" s="2" t="s">
        <v>10</v>
      </c>
      <c r="R1432" s="2" t="s">
        <v>11</v>
      </c>
      <c r="S1432" s="2">
        <v>12</v>
      </c>
      <c r="T1432" s="2" t="s">
        <v>12</v>
      </c>
      <c r="U1432" s="6">
        <v>541.52599999999995</v>
      </c>
      <c r="V1432" s="30">
        <f>(VLOOKUP(E1432,Table1[#All],4,FALSE)*VLOOKUP(E1432,Table1[[#All],[Type TRANSPORT]:[% répartition segment 1]],2,FALSE)+VLOOKUP(E1432,Tableau2[#All],4,FALSE)*VLOOKUP(E1432,Tableau2[[#All],[Type TRANSPORT]:[% répartition segment 2]],2,FALSE))*U1432*C1432/1000</f>
        <v>15.462733403999998</v>
      </c>
    </row>
    <row r="1433" spans="1:22" x14ac:dyDescent="0.3">
      <c r="A1433" s="2">
        <v>1545001</v>
      </c>
      <c r="B1433" s="12">
        <f>+VLOOKUP(Indicateur[[#This Row],[Numero OT]],[1]Raw_data!$D:$E,2,FALSE)</f>
        <v>44798</v>
      </c>
      <c r="C1433" s="2">
        <v>150</v>
      </c>
      <c r="D1433" s="2">
        <f t="shared" si="22"/>
        <v>0.15</v>
      </c>
      <c r="E1433" s="2" t="s">
        <v>19</v>
      </c>
      <c r="F1433" s="3">
        <f>+VLOOKUP(E1433,Table1[#All],4,FALSE)</f>
        <v>0.16</v>
      </c>
      <c r="G1433" s="3">
        <f>+VLOOKUP(E1433,Tableau2[#All],4,FALSE)</f>
        <v>6.7400000000000002E-2</v>
      </c>
      <c r="H1433" s="4">
        <f>VLOOKUP(E1433,Table1[[#All],[Type TRANSPORT]:[% répartition segment 1]],2,FALSE)</f>
        <v>0.3</v>
      </c>
      <c r="I1433" s="4">
        <f>VLOOKUP(E1433,Tableau2[[#All],[Type TRANSPORT]:[% répartition segment 2]],2,FALSE)</f>
        <v>0.7</v>
      </c>
      <c r="J1433" s="20">
        <f>Indicateur[[#This Row],[% rep S1]]*Indicateur[[#This Row],[Taux segement 1]]*Indicateur[[#This Row],[Poids T]]*Indicateur[[#This Row],[Distance en KM]]</f>
        <v>2.2767263999999998</v>
      </c>
      <c r="K1433" s="20">
        <f>+Indicateur[[#This Row],[% rep S2]]*Indicateur[[#This Row],[Taux Segement 2]]*Indicateur[[#This Row],[Poids T]]*Indicateur[[#This Row],[Distance en KM]]</f>
        <v>2.2378323239999998</v>
      </c>
      <c r="L1433" s="20">
        <f>+Indicateur[[#This Row],[Bilan CO2 S2]]+Indicateur[[#This Row],[Bilan CO2 S1]]</f>
        <v>4.5145587239999996</v>
      </c>
      <c r="M1433" s="21">
        <v>158</v>
      </c>
      <c r="N1433" s="5" t="s">
        <v>72</v>
      </c>
      <c r="O1433" s="2" t="s">
        <v>73</v>
      </c>
      <c r="P1433" s="2" t="s">
        <v>74</v>
      </c>
      <c r="Q1433" s="2" t="s">
        <v>10</v>
      </c>
      <c r="R1433" s="2" t="s">
        <v>11</v>
      </c>
      <c r="S1433" s="2">
        <v>12</v>
      </c>
      <c r="T1433" s="2" t="s">
        <v>12</v>
      </c>
      <c r="U1433" s="6">
        <v>316.21199999999999</v>
      </c>
      <c r="V1433" s="30">
        <f>(VLOOKUP(E1433,Table1[#All],4,FALSE)*VLOOKUP(E1433,Table1[[#All],[Type TRANSPORT]:[% répartition segment 1]],2,FALSE)+VLOOKUP(E1433,Tableau2[#All],4,FALSE)*VLOOKUP(E1433,Tableau2[[#All],[Type TRANSPORT]:[% répartition segment 2]],2,FALSE))*U1433*C1433/1000</f>
        <v>4.5145587239999996</v>
      </c>
    </row>
    <row r="1434" spans="1:22" x14ac:dyDescent="0.3">
      <c r="A1434" s="2">
        <v>1545020</v>
      </c>
      <c r="B1434" s="12">
        <f>+VLOOKUP(Indicateur[[#This Row],[Numero OT]],[1]Raw_data!$D:$E,2,FALSE)</f>
        <v>44798</v>
      </c>
      <c r="C1434" s="2">
        <v>380</v>
      </c>
      <c r="D1434" s="2">
        <f t="shared" si="22"/>
        <v>0.38</v>
      </c>
      <c r="E1434" s="2" t="s">
        <v>19</v>
      </c>
      <c r="F1434" s="3">
        <f>+VLOOKUP(E1434,Table1[#All],4,FALSE)</f>
        <v>0.16</v>
      </c>
      <c r="G1434" s="3">
        <f>+VLOOKUP(E1434,Tableau2[#All],4,FALSE)</f>
        <v>6.7400000000000002E-2</v>
      </c>
      <c r="H1434" s="4">
        <f>VLOOKUP(E1434,Table1[[#All],[Type TRANSPORT]:[% répartition segment 1]],2,FALSE)</f>
        <v>0.3</v>
      </c>
      <c r="I1434" s="4">
        <f>VLOOKUP(E1434,Tableau2[[#All],[Type TRANSPORT]:[% répartition segment 2]],2,FALSE)</f>
        <v>0.7</v>
      </c>
      <c r="J1434" s="20">
        <f>Indicateur[[#This Row],[% rep S1]]*Indicateur[[#This Row],[Taux segement 1]]*Indicateur[[#This Row],[Poids T]]*Indicateur[[#This Row],[Distance en KM]]</f>
        <v>9.8077939199999999</v>
      </c>
      <c r="K1434" s="20">
        <f>+Indicateur[[#This Row],[% rep S2]]*Indicateur[[#This Row],[Taux Segement 2]]*Indicateur[[#This Row],[Poids T]]*Indicateur[[#This Row],[Distance en KM]]</f>
        <v>9.6402441071999991</v>
      </c>
      <c r="L1434" s="20">
        <f>+Indicateur[[#This Row],[Bilan CO2 S2]]+Indicateur[[#This Row],[Bilan CO2 S1]]</f>
        <v>19.448038027199999</v>
      </c>
      <c r="M1434" s="21">
        <v>195</v>
      </c>
      <c r="N1434" s="5" t="s">
        <v>179</v>
      </c>
      <c r="O1434" s="2" t="s">
        <v>180</v>
      </c>
      <c r="P1434" s="2" t="s">
        <v>181</v>
      </c>
      <c r="Q1434" s="2" t="s">
        <v>10</v>
      </c>
      <c r="R1434" s="2" t="s">
        <v>11</v>
      </c>
      <c r="S1434" s="2">
        <v>12</v>
      </c>
      <c r="T1434" s="2" t="s">
        <v>12</v>
      </c>
      <c r="U1434" s="6">
        <v>537.70799999999997</v>
      </c>
      <c r="V1434" s="30">
        <f>(VLOOKUP(E1434,Table1[#All],4,FALSE)*VLOOKUP(E1434,Table1[[#All],[Type TRANSPORT]:[% répartition segment 1]],2,FALSE)+VLOOKUP(E1434,Tableau2[#All],4,FALSE)*VLOOKUP(E1434,Tableau2[[#All],[Type TRANSPORT]:[% répartition segment 2]],2,FALSE))*U1434*C1434/1000</f>
        <v>19.448038027199999</v>
      </c>
    </row>
    <row r="1435" spans="1:22" x14ac:dyDescent="0.3">
      <c r="A1435" s="2">
        <v>1544828</v>
      </c>
      <c r="B1435" s="12">
        <f>+VLOOKUP(Indicateur[[#This Row],[Numero OT]],[1]Raw_data!$D:$E,2,FALSE)</f>
        <v>44798</v>
      </c>
      <c r="C1435" s="2">
        <v>125</v>
      </c>
      <c r="D1435" s="2">
        <f t="shared" si="22"/>
        <v>0.125</v>
      </c>
      <c r="E1435" s="2" t="s">
        <v>6</v>
      </c>
      <c r="F1435" s="3">
        <f>+VLOOKUP(E1435,Table1[#All],4,FALSE)</f>
        <v>0.16</v>
      </c>
      <c r="G1435" s="3">
        <f>+VLOOKUP(E1435,Tableau2[#All],4,FALSE)</f>
        <v>6.7400000000000002E-2</v>
      </c>
      <c r="H1435" s="4">
        <f>VLOOKUP(E1435,Table1[[#All],[Type TRANSPORT]:[% répartition segment 1]],2,FALSE)</f>
        <v>0.3</v>
      </c>
      <c r="I1435" s="4">
        <f>VLOOKUP(E1435,Tableau2[[#All],[Type TRANSPORT]:[% répartition segment 2]],2,FALSE)</f>
        <v>0.7</v>
      </c>
      <c r="J1435" s="20">
        <f>Indicateur[[#This Row],[% rep S1]]*Indicateur[[#This Row],[Taux segement 1]]*Indicateur[[#This Row],[Poids T]]*Indicateur[[#This Row],[Distance en KM]]</f>
        <v>4.6742400000000002</v>
      </c>
      <c r="K1435" s="20">
        <f>+Indicateur[[#This Row],[% rep S2]]*Indicateur[[#This Row],[Taux Segement 2]]*Indicateur[[#This Row],[Poids T]]*Indicateur[[#This Row],[Distance en KM]]</f>
        <v>4.5943883999999997</v>
      </c>
      <c r="L1435" s="20">
        <f>+Indicateur[[#This Row],[Bilan CO2 S2]]+Indicateur[[#This Row],[Bilan CO2 S1]]</f>
        <v>9.2686284000000008</v>
      </c>
      <c r="M1435" s="21">
        <v>265</v>
      </c>
      <c r="N1435" s="5" t="s">
        <v>194</v>
      </c>
      <c r="O1435" s="2" t="s">
        <v>195</v>
      </c>
      <c r="P1435" s="2" t="s">
        <v>196</v>
      </c>
      <c r="Q1435" s="2" t="s">
        <v>10</v>
      </c>
      <c r="R1435" s="2" t="s">
        <v>11</v>
      </c>
      <c r="S1435" s="2">
        <v>12</v>
      </c>
      <c r="T1435" s="2" t="s">
        <v>12</v>
      </c>
      <c r="U1435" s="6">
        <v>779.04</v>
      </c>
      <c r="V1435" s="30">
        <f>(VLOOKUP(E1435,Table1[#All],4,FALSE)*VLOOKUP(E1435,Table1[[#All],[Type TRANSPORT]:[% répartition segment 1]],2,FALSE)+VLOOKUP(E1435,Tableau2[#All],4,FALSE)*VLOOKUP(E1435,Tableau2[[#All],[Type TRANSPORT]:[% répartition segment 2]],2,FALSE))*U1435*C1435/1000</f>
        <v>9.268628399999999</v>
      </c>
    </row>
    <row r="1436" spans="1:22" x14ac:dyDescent="0.3">
      <c r="A1436" s="2">
        <v>1543730</v>
      </c>
      <c r="B1436" s="12">
        <f>+VLOOKUP(Indicateur[[#This Row],[Numero OT]],[1]Raw_data!$D:$E,2,FALSE)</f>
        <v>44798</v>
      </c>
      <c r="C1436" s="2">
        <v>215</v>
      </c>
      <c r="D1436" s="2">
        <f t="shared" si="22"/>
        <v>0.215</v>
      </c>
      <c r="E1436" s="2" t="s">
        <v>19</v>
      </c>
      <c r="F1436" s="3">
        <f>+VLOOKUP(E1436,Table1[#All],4,FALSE)</f>
        <v>0.16</v>
      </c>
      <c r="G1436" s="3">
        <f>+VLOOKUP(E1436,Tableau2[#All],4,FALSE)</f>
        <v>6.7400000000000002E-2</v>
      </c>
      <c r="H1436" s="4">
        <f>VLOOKUP(E1436,Table1[[#All],[Type TRANSPORT]:[% répartition segment 1]],2,FALSE)</f>
        <v>0.3</v>
      </c>
      <c r="I1436" s="4">
        <f>VLOOKUP(E1436,Tableau2[[#All],[Type TRANSPORT]:[% répartition segment 2]],2,FALSE)</f>
        <v>0.7</v>
      </c>
      <c r="J1436" s="20">
        <f>Indicateur[[#This Row],[% rep S1]]*Indicateur[[#This Row],[Taux segement 1]]*Indicateur[[#This Row],[Poids T]]*Indicateur[[#This Row],[Distance en KM]]</f>
        <v>4.01513016</v>
      </c>
      <c r="K1436" s="20">
        <f>+Indicateur[[#This Row],[% rep S2]]*Indicateur[[#This Row],[Taux Segement 2]]*Indicateur[[#This Row],[Poids T]]*Indicateur[[#This Row],[Distance en KM]]</f>
        <v>3.9465383530999998</v>
      </c>
      <c r="L1436" s="20">
        <f>+Indicateur[[#This Row],[Bilan CO2 S2]]+Indicateur[[#This Row],[Bilan CO2 S1]]</f>
        <v>7.9616685130999993</v>
      </c>
      <c r="M1436" s="21">
        <v>125</v>
      </c>
      <c r="N1436" s="5" t="s">
        <v>202</v>
      </c>
      <c r="O1436" s="2" t="s">
        <v>203</v>
      </c>
      <c r="P1436" s="2" t="s">
        <v>204</v>
      </c>
      <c r="Q1436" s="2" t="s">
        <v>10</v>
      </c>
      <c r="R1436" s="2" t="s">
        <v>11</v>
      </c>
      <c r="S1436" s="2">
        <v>12</v>
      </c>
      <c r="T1436" s="2" t="s">
        <v>12</v>
      </c>
      <c r="U1436" s="6">
        <v>389.06299999999999</v>
      </c>
      <c r="V1436" s="30">
        <f>(VLOOKUP(E1436,Table1[#All],4,FALSE)*VLOOKUP(E1436,Table1[[#All],[Type TRANSPORT]:[% répartition segment 1]],2,FALSE)+VLOOKUP(E1436,Tableau2[#All],4,FALSE)*VLOOKUP(E1436,Tableau2[[#All],[Type TRANSPORT]:[% répartition segment 2]],2,FALSE))*U1436*C1436/1000</f>
        <v>7.9616685131000002</v>
      </c>
    </row>
    <row r="1437" spans="1:22" x14ac:dyDescent="0.3">
      <c r="A1437" s="2">
        <v>1545008</v>
      </c>
      <c r="B1437" s="12">
        <f>+VLOOKUP(Indicateur[[#This Row],[Numero OT]],[1]Raw_data!$D:$E,2,FALSE)</f>
        <v>44798</v>
      </c>
      <c r="C1437" s="2">
        <v>215</v>
      </c>
      <c r="D1437" s="2">
        <f t="shared" si="22"/>
        <v>0.215</v>
      </c>
      <c r="E1437" s="2" t="s">
        <v>19</v>
      </c>
      <c r="F1437" s="3">
        <f>+VLOOKUP(E1437,Table1[#All],4,FALSE)</f>
        <v>0.16</v>
      </c>
      <c r="G1437" s="3">
        <f>+VLOOKUP(E1437,Tableau2[#All],4,FALSE)</f>
        <v>6.7400000000000002E-2</v>
      </c>
      <c r="H1437" s="4">
        <f>VLOOKUP(E1437,Table1[[#All],[Type TRANSPORT]:[% répartition segment 1]],2,FALSE)</f>
        <v>0.3</v>
      </c>
      <c r="I1437" s="4">
        <f>VLOOKUP(E1437,Tableau2[[#All],[Type TRANSPORT]:[% répartition segment 2]],2,FALSE)</f>
        <v>0.7</v>
      </c>
      <c r="J1437" s="20">
        <f>Indicateur[[#This Row],[% rep S1]]*Indicateur[[#This Row],[Taux segement 1]]*Indicateur[[#This Row],[Poids T]]*Indicateur[[#This Row],[Distance en KM]]</f>
        <v>4.01513016</v>
      </c>
      <c r="K1437" s="20">
        <f>+Indicateur[[#This Row],[% rep S2]]*Indicateur[[#This Row],[Taux Segement 2]]*Indicateur[[#This Row],[Poids T]]*Indicateur[[#This Row],[Distance en KM]]</f>
        <v>3.9465383530999998</v>
      </c>
      <c r="L1437" s="20">
        <f>+Indicateur[[#This Row],[Bilan CO2 S2]]+Indicateur[[#This Row],[Bilan CO2 S1]]</f>
        <v>7.9616685130999993</v>
      </c>
      <c r="M1437" s="21">
        <v>125</v>
      </c>
      <c r="N1437" s="5" t="s">
        <v>202</v>
      </c>
      <c r="O1437" s="2" t="s">
        <v>203</v>
      </c>
      <c r="P1437" s="2" t="s">
        <v>204</v>
      </c>
      <c r="Q1437" s="2" t="s">
        <v>10</v>
      </c>
      <c r="R1437" s="2" t="s">
        <v>11</v>
      </c>
      <c r="S1437" s="2">
        <v>12</v>
      </c>
      <c r="T1437" s="2" t="s">
        <v>12</v>
      </c>
      <c r="U1437" s="6">
        <v>389.06299999999999</v>
      </c>
      <c r="V1437" s="30">
        <f>(VLOOKUP(E1437,Table1[#All],4,FALSE)*VLOOKUP(E1437,Table1[[#All],[Type TRANSPORT]:[% répartition segment 1]],2,FALSE)+VLOOKUP(E1437,Tableau2[#All],4,FALSE)*VLOOKUP(E1437,Tableau2[[#All],[Type TRANSPORT]:[% répartition segment 2]],2,FALSE))*U1437*C1437/1000</f>
        <v>7.9616685131000002</v>
      </c>
    </row>
    <row r="1438" spans="1:22" x14ac:dyDescent="0.3">
      <c r="A1438" s="2">
        <v>1545116</v>
      </c>
      <c r="B1438" s="12">
        <f>+VLOOKUP(Indicateur[[#This Row],[Numero OT]],[1]Raw_data!$D:$E,2,FALSE)</f>
        <v>44799</v>
      </c>
      <c r="C1438" s="2">
        <v>750</v>
      </c>
      <c r="D1438" s="2">
        <f t="shared" si="22"/>
        <v>0.75</v>
      </c>
      <c r="E1438" s="2" t="s">
        <v>6</v>
      </c>
      <c r="F1438" s="3">
        <f>+VLOOKUP(E1438,Table1[#All],4,FALSE)</f>
        <v>0.16</v>
      </c>
      <c r="G1438" s="3">
        <f>+VLOOKUP(E1438,Tableau2[#All],4,FALSE)</f>
        <v>6.7400000000000002E-2</v>
      </c>
      <c r="H1438" s="4">
        <f>VLOOKUP(E1438,Table1[[#All],[Type TRANSPORT]:[% répartition segment 1]],2,FALSE)</f>
        <v>0.3</v>
      </c>
      <c r="I1438" s="4">
        <f>VLOOKUP(E1438,Tableau2[[#All],[Type TRANSPORT]:[% répartition segment 2]],2,FALSE)</f>
        <v>0.7</v>
      </c>
      <c r="J1438" s="20">
        <f>Indicateur[[#This Row],[% rep S1]]*Indicateur[[#This Row],[Taux segement 1]]*Indicateur[[#This Row],[Poids T]]*Indicateur[[#This Row],[Distance en KM]]</f>
        <v>26.643528</v>
      </c>
      <c r="K1438" s="20">
        <f>+Indicateur[[#This Row],[% rep S2]]*Indicateur[[#This Row],[Taux Segement 2]]*Indicateur[[#This Row],[Poids T]]*Indicateur[[#This Row],[Distance en KM]]</f>
        <v>26.18836773</v>
      </c>
      <c r="L1438" s="20">
        <f>+Indicateur[[#This Row],[Bilan CO2 S2]]+Indicateur[[#This Row],[Bilan CO2 S1]]</f>
        <v>52.831895729999999</v>
      </c>
      <c r="M1438" s="21">
        <v>470</v>
      </c>
      <c r="N1438" s="5" t="s">
        <v>7</v>
      </c>
      <c r="O1438" s="2" t="s">
        <v>8</v>
      </c>
      <c r="P1438" s="2" t="s">
        <v>9</v>
      </c>
      <c r="Q1438" s="2" t="s">
        <v>10</v>
      </c>
      <c r="R1438" s="2" t="s">
        <v>11</v>
      </c>
      <c r="S1438" s="2">
        <v>12</v>
      </c>
      <c r="T1438" s="2" t="s">
        <v>12</v>
      </c>
      <c r="U1438" s="6">
        <v>740.09799999999996</v>
      </c>
      <c r="V1438" s="30">
        <f>(VLOOKUP(E1438,Table1[#All],4,FALSE)*VLOOKUP(E1438,Table1[[#All],[Type TRANSPORT]:[% répartition segment 1]],2,FALSE)+VLOOKUP(E1438,Tableau2[#All],4,FALSE)*VLOOKUP(E1438,Tableau2[[#All],[Type TRANSPORT]:[% répartition segment 2]],2,FALSE))*U1438*C1438/1000</f>
        <v>52.831895729999999</v>
      </c>
    </row>
    <row r="1439" spans="1:22" x14ac:dyDescent="0.3">
      <c r="A1439" s="2">
        <v>1545115</v>
      </c>
      <c r="B1439" s="12">
        <f>+VLOOKUP(Indicateur[[#This Row],[Numero OT]],[1]Raw_data!$D:$E,2,FALSE)</f>
        <v>44799</v>
      </c>
      <c r="C1439" s="2">
        <v>300</v>
      </c>
      <c r="D1439" s="2">
        <f t="shared" si="22"/>
        <v>0.3</v>
      </c>
      <c r="E1439" s="2" t="s">
        <v>6</v>
      </c>
      <c r="F1439" s="3">
        <f>+VLOOKUP(E1439,Table1[#All],4,FALSE)</f>
        <v>0.16</v>
      </c>
      <c r="G1439" s="3">
        <f>+VLOOKUP(E1439,Tableau2[#All],4,FALSE)</f>
        <v>6.7400000000000002E-2</v>
      </c>
      <c r="H1439" s="4">
        <f>VLOOKUP(E1439,Table1[[#All],[Type TRANSPORT]:[% répartition segment 1]],2,FALSE)</f>
        <v>0.3</v>
      </c>
      <c r="I1439" s="4">
        <f>VLOOKUP(E1439,Tableau2[[#All],[Type TRANSPORT]:[% répartition segment 2]],2,FALSE)</f>
        <v>0.7</v>
      </c>
      <c r="J1439" s="20">
        <f>Indicateur[[#This Row],[% rep S1]]*Indicateur[[#This Row],[Taux segement 1]]*Indicateur[[#This Row],[Poids T]]*Indicateur[[#This Row],[Distance en KM]]</f>
        <v>4.0103568000000003</v>
      </c>
      <c r="K1439" s="20">
        <f>+Indicateur[[#This Row],[% rep S2]]*Indicateur[[#This Row],[Taux Segement 2]]*Indicateur[[#This Row],[Poids T]]*Indicateur[[#This Row],[Distance en KM]]</f>
        <v>3.9418465380000001</v>
      </c>
      <c r="L1439" s="20">
        <f>+Indicateur[[#This Row],[Bilan CO2 S2]]+Indicateur[[#This Row],[Bilan CO2 S1]]</f>
        <v>7.9522033380000003</v>
      </c>
      <c r="M1439" s="21">
        <v>230</v>
      </c>
      <c r="N1439" s="5" t="s">
        <v>168</v>
      </c>
      <c r="O1439" s="2" t="s">
        <v>151</v>
      </c>
      <c r="P1439" s="2" t="s">
        <v>169</v>
      </c>
      <c r="Q1439" s="2" t="s">
        <v>10</v>
      </c>
      <c r="R1439" s="2" t="s">
        <v>11</v>
      </c>
      <c r="S1439" s="2">
        <v>12</v>
      </c>
      <c r="T1439" s="2" t="s">
        <v>12</v>
      </c>
      <c r="U1439" s="6">
        <v>278.49700000000001</v>
      </c>
      <c r="V1439" s="30">
        <f>(VLOOKUP(E1439,Table1[#All],4,FALSE)*VLOOKUP(E1439,Table1[[#All],[Type TRANSPORT]:[% répartition segment 1]],2,FALSE)+VLOOKUP(E1439,Tableau2[#All],4,FALSE)*VLOOKUP(E1439,Tableau2[[#All],[Type TRANSPORT]:[% répartition segment 2]],2,FALSE))*U1439*C1439/1000</f>
        <v>7.9522033380000003</v>
      </c>
    </row>
    <row r="1440" spans="1:22" x14ac:dyDescent="0.3">
      <c r="A1440" s="2">
        <v>1544974</v>
      </c>
      <c r="B1440" s="12">
        <f>+VLOOKUP(Indicateur[[#This Row],[Numero OT]],[1]Raw_data!$D:$E,2,FALSE)</f>
        <v>44799</v>
      </c>
      <c r="C1440" s="2">
        <v>150</v>
      </c>
      <c r="D1440" s="2">
        <f t="shared" si="22"/>
        <v>0.15</v>
      </c>
      <c r="E1440" s="2" t="s">
        <v>6</v>
      </c>
      <c r="F1440" s="3">
        <f>+VLOOKUP(E1440,Table1[#All],4,FALSE)</f>
        <v>0.16</v>
      </c>
      <c r="G1440" s="3">
        <f>+VLOOKUP(E1440,Tableau2[#All],4,FALSE)</f>
        <v>6.7400000000000002E-2</v>
      </c>
      <c r="H1440" s="4">
        <f>VLOOKUP(E1440,Table1[[#All],[Type TRANSPORT]:[% répartition segment 1]],2,FALSE)</f>
        <v>0.3</v>
      </c>
      <c r="I1440" s="4">
        <f>VLOOKUP(E1440,Tableau2[[#All],[Type TRANSPORT]:[% répartition segment 2]],2,FALSE)</f>
        <v>0.7</v>
      </c>
      <c r="J1440" s="20">
        <f>Indicateur[[#This Row],[% rep S1]]*Indicateur[[#This Row],[Taux segement 1]]*Indicateur[[#This Row],[Poids T]]*Indicateur[[#This Row],[Distance en KM]]</f>
        <v>1.2471839999999998</v>
      </c>
      <c r="K1440" s="20">
        <f>+Indicateur[[#This Row],[% rep S2]]*Indicateur[[#This Row],[Taux Segement 2]]*Indicateur[[#This Row],[Poids T]]*Indicateur[[#This Row],[Distance en KM]]</f>
        <v>1.2258779399999999</v>
      </c>
      <c r="L1440" s="20">
        <f>+Indicateur[[#This Row],[Bilan CO2 S2]]+Indicateur[[#This Row],[Bilan CO2 S1]]</f>
        <v>2.47306194</v>
      </c>
      <c r="M1440" s="21">
        <v>140</v>
      </c>
      <c r="N1440" s="5" t="s">
        <v>182</v>
      </c>
      <c r="O1440" s="2" t="s">
        <v>183</v>
      </c>
      <c r="P1440" s="2" t="s">
        <v>184</v>
      </c>
      <c r="Q1440" s="2" t="s">
        <v>10</v>
      </c>
      <c r="R1440" s="2" t="s">
        <v>11</v>
      </c>
      <c r="S1440" s="2">
        <v>12</v>
      </c>
      <c r="T1440" s="2" t="s">
        <v>12</v>
      </c>
      <c r="U1440" s="6">
        <v>173.22</v>
      </c>
      <c r="V1440" s="30">
        <f>(VLOOKUP(E1440,Table1[#All],4,FALSE)*VLOOKUP(E1440,Table1[[#All],[Type TRANSPORT]:[% répartition segment 1]],2,FALSE)+VLOOKUP(E1440,Tableau2[#All],4,FALSE)*VLOOKUP(E1440,Tableau2[[#All],[Type TRANSPORT]:[% répartition segment 2]],2,FALSE))*U1440*C1440/1000</f>
        <v>2.47306194</v>
      </c>
    </row>
    <row r="1441" spans="1:22" x14ac:dyDescent="0.3">
      <c r="A1441" s="2">
        <v>1545119</v>
      </c>
      <c r="B1441" s="12">
        <f>+VLOOKUP(Indicateur[[#This Row],[Numero OT]],[1]Raw_data!$D:$E,2,FALSE)</f>
        <v>44799</v>
      </c>
      <c r="C1441" s="2">
        <v>450</v>
      </c>
      <c r="D1441" s="2">
        <f t="shared" si="22"/>
        <v>0.45</v>
      </c>
      <c r="E1441" s="2" t="s">
        <v>6</v>
      </c>
      <c r="F1441" s="3">
        <f>+VLOOKUP(E1441,Table1[#All],4,FALSE)</f>
        <v>0.16</v>
      </c>
      <c r="G1441" s="3">
        <f>+VLOOKUP(E1441,Tableau2[#All],4,FALSE)</f>
        <v>6.7400000000000002E-2</v>
      </c>
      <c r="H1441" s="4">
        <f>VLOOKUP(E1441,Table1[[#All],[Type TRANSPORT]:[% répartition segment 1]],2,FALSE)</f>
        <v>0.3</v>
      </c>
      <c r="I1441" s="4">
        <f>VLOOKUP(E1441,Tableau2[[#All],[Type TRANSPORT]:[% répartition segment 2]],2,FALSE)</f>
        <v>0.7</v>
      </c>
      <c r="J1441" s="20">
        <f>Indicateur[[#This Row],[% rep S1]]*Indicateur[[#This Row],[Taux segement 1]]*Indicateur[[#This Row],[Poids T]]*Indicateur[[#This Row],[Distance en KM]]</f>
        <v>5.5737288000000005</v>
      </c>
      <c r="K1441" s="20">
        <f>+Indicateur[[#This Row],[% rep S2]]*Indicateur[[#This Row],[Taux Segement 2]]*Indicateur[[#This Row],[Poids T]]*Indicateur[[#This Row],[Distance en KM]]</f>
        <v>5.4785109329999999</v>
      </c>
      <c r="L1441" s="20">
        <f>+Indicateur[[#This Row],[Bilan CO2 S2]]+Indicateur[[#This Row],[Bilan CO2 S1]]</f>
        <v>11.052239733</v>
      </c>
      <c r="M1441" s="21">
        <v>260</v>
      </c>
      <c r="N1441" s="5" t="s">
        <v>191</v>
      </c>
      <c r="O1441" s="2" t="s">
        <v>192</v>
      </c>
      <c r="P1441" s="2" t="s">
        <v>193</v>
      </c>
      <c r="Q1441" s="2" t="s">
        <v>10</v>
      </c>
      <c r="R1441" s="2" t="s">
        <v>11</v>
      </c>
      <c r="S1441" s="2">
        <v>12</v>
      </c>
      <c r="T1441" s="2" t="s">
        <v>12</v>
      </c>
      <c r="U1441" s="6">
        <v>258.04300000000001</v>
      </c>
      <c r="V1441" s="30">
        <f>(VLOOKUP(E1441,Table1[#All],4,FALSE)*VLOOKUP(E1441,Table1[[#All],[Type TRANSPORT]:[% répartition segment 1]],2,FALSE)+VLOOKUP(E1441,Tableau2[#All],4,FALSE)*VLOOKUP(E1441,Tableau2[[#All],[Type TRANSPORT]:[% répartition segment 2]],2,FALSE))*U1441*C1441/1000</f>
        <v>11.052239733</v>
      </c>
    </row>
    <row r="1442" spans="1:22" x14ac:dyDescent="0.3">
      <c r="A1442" s="2">
        <v>1545514</v>
      </c>
      <c r="B1442" s="12">
        <f>+VLOOKUP(Indicateur[[#This Row],[Numero OT]],[1]Raw_data!$D:$E,2,FALSE)</f>
        <v>44799</v>
      </c>
      <c r="C1442" s="2">
        <v>67</v>
      </c>
      <c r="D1442" s="2">
        <f t="shared" si="22"/>
        <v>6.7000000000000004E-2</v>
      </c>
      <c r="E1442" s="2" t="s">
        <v>6</v>
      </c>
      <c r="F1442" s="3">
        <f>+VLOOKUP(E1442,Table1[#All],4,FALSE)</f>
        <v>0.16</v>
      </c>
      <c r="G1442" s="3">
        <f>+VLOOKUP(E1442,Tableau2[#All],4,FALSE)</f>
        <v>6.7400000000000002E-2</v>
      </c>
      <c r="H1442" s="4">
        <f>VLOOKUP(E1442,Table1[[#All],[Type TRANSPORT]:[% répartition segment 1]],2,FALSE)</f>
        <v>0.3</v>
      </c>
      <c r="I1442" s="4">
        <f>VLOOKUP(E1442,Tableau2[[#All],[Type TRANSPORT]:[% répartition segment 2]],2,FALSE)</f>
        <v>0.7</v>
      </c>
      <c r="J1442" s="20">
        <f>Indicateur[[#This Row],[% rep S1]]*Indicateur[[#This Row],[Taux segement 1]]*Indicateur[[#This Row],[Poids T]]*Indicateur[[#This Row],[Distance en KM]]</f>
        <v>1.7334690240000001</v>
      </c>
      <c r="K1442" s="20">
        <f>+Indicateur[[#This Row],[% rep S2]]*Indicateur[[#This Row],[Taux Segement 2]]*Indicateur[[#This Row],[Poids T]]*Indicateur[[#This Row],[Distance en KM]]</f>
        <v>1.7038555948400003</v>
      </c>
      <c r="L1442" s="20">
        <f>+Indicateur[[#This Row],[Bilan CO2 S2]]+Indicateur[[#This Row],[Bilan CO2 S1]]</f>
        <v>3.4373246188400004</v>
      </c>
      <c r="M1442" s="21">
        <v>158</v>
      </c>
      <c r="N1442" s="5" t="s">
        <v>214</v>
      </c>
      <c r="O1442" s="2" t="s">
        <v>11</v>
      </c>
      <c r="P1442" s="2" t="s">
        <v>215</v>
      </c>
      <c r="Q1442" s="2" t="s">
        <v>326</v>
      </c>
      <c r="R1442" s="2" t="s">
        <v>180</v>
      </c>
      <c r="S1442" s="2">
        <v>15</v>
      </c>
      <c r="T1442" s="2" t="s">
        <v>327</v>
      </c>
      <c r="U1442" s="6">
        <v>539.01400000000001</v>
      </c>
      <c r="V1442" s="30">
        <f>(VLOOKUP(E1442,Table1[#All],4,FALSE)*VLOOKUP(E1442,Table1[[#All],[Type TRANSPORT]:[% répartition segment 1]],2,FALSE)+VLOOKUP(E1442,Tableau2[#All],4,FALSE)*VLOOKUP(E1442,Tableau2[[#All],[Type TRANSPORT]:[% répartition segment 2]],2,FALSE))*U1442*C1442/1000</f>
        <v>3.4373246188400004</v>
      </c>
    </row>
    <row r="1443" spans="1:22" x14ac:dyDescent="0.3">
      <c r="A1443" s="2">
        <v>1545512</v>
      </c>
      <c r="B1443" s="12">
        <f>+VLOOKUP(Indicateur[[#This Row],[Numero OT]],[1]Raw_data!$D:$E,2,FALSE)</f>
        <v>44799</v>
      </c>
      <c r="C1443" s="2">
        <v>102</v>
      </c>
      <c r="D1443" s="2">
        <f t="shared" si="22"/>
        <v>0.10199999999999999</v>
      </c>
      <c r="E1443" s="2" t="s">
        <v>6</v>
      </c>
      <c r="F1443" s="3">
        <f>+VLOOKUP(E1443,Table1[#All],4,FALSE)</f>
        <v>0.16</v>
      </c>
      <c r="G1443" s="3">
        <f>+VLOOKUP(E1443,Tableau2[#All],4,FALSE)</f>
        <v>6.7400000000000002E-2</v>
      </c>
      <c r="H1443" s="4">
        <f>VLOOKUP(E1443,Table1[[#All],[Type TRANSPORT]:[% répartition segment 1]],2,FALSE)</f>
        <v>0.3</v>
      </c>
      <c r="I1443" s="4">
        <f>VLOOKUP(E1443,Tableau2[[#All],[Type TRANSPORT]:[% répartition segment 2]],2,FALSE)</f>
        <v>0.7</v>
      </c>
      <c r="J1443" s="20">
        <f>Indicateur[[#This Row],[% rep S1]]*Indicateur[[#This Row],[Taux segement 1]]*Indicateur[[#This Row],[Poids T]]*Indicateur[[#This Row],[Distance en KM]]</f>
        <v>2.848600512</v>
      </c>
      <c r="K1443" s="20">
        <f>+Indicateur[[#This Row],[% rep S2]]*Indicateur[[#This Row],[Taux Segement 2]]*Indicateur[[#This Row],[Poids T]]*Indicateur[[#This Row],[Distance en KM]]</f>
        <v>2.7999369199199999</v>
      </c>
      <c r="L1443" s="20">
        <f>+Indicateur[[#This Row],[Bilan CO2 S2]]+Indicateur[[#This Row],[Bilan CO2 S1]]</f>
        <v>5.6485374319199995</v>
      </c>
      <c r="M1443" s="21">
        <v>170</v>
      </c>
      <c r="N1443" s="5" t="s">
        <v>214</v>
      </c>
      <c r="O1443" s="2" t="s">
        <v>11</v>
      </c>
      <c r="P1443" s="2" t="s">
        <v>215</v>
      </c>
      <c r="Q1443" s="2" t="s">
        <v>319</v>
      </c>
      <c r="R1443" s="2" t="s">
        <v>45</v>
      </c>
      <c r="S1443" s="2">
        <v>13</v>
      </c>
      <c r="T1443" s="2" t="s">
        <v>320</v>
      </c>
      <c r="U1443" s="6">
        <v>581.822</v>
      </c>
      <c r="V1443" s="30">
        <f>(VLOOKUP(E1443,Table1[#All],4,FALSE)*VLOOKUP(E1443,Table1[[#All],[Type TRANSPORT]:[% répartition segment 1]],2,FALSE)+VLOOKUP(E1443,Tableau2[#All],4,FALSE)*VLOOKUP(E1443,Tableau2[[#All],[Type TRANSPORT]:[% répartition segment 2]],2,FALSE))*U1443*C1443/1000</f>
        <v>5.6485374319200004</v>
      </c>
    </row>
    <row r="1444" spans="1:22" x14ac:dyDescent="0.3">
      <c r="A1444" s="2">
        <v>1545513</v>
      </c>
      <c r="B1444" s="12">
        <f>+VLOOKUP(Indicateur[[#This Row],[Numero OT]],[1]Raw_data!$D:$E,2,FALSE)</f>
        <v>44799</v>
      </c>
      <c r="C1444" s="2">
        <v>92</v>
      </c>
      <c r="D1444" s="2">
        <f t="shared" si="22"/>
        <v>9.1999999999999998E-2</v>
      </c>
      <c r="E1444" s="2" t="s">
        <v>6</v>
      </c>
      <c r="F1444" s="3">
        <f>+VLOOKUP(E1444,Table1[#All],4,FALSE)</f>
        <v>0.16</v>
      </c>
      <c r="G1444" s="3">
        <f>+VLOOKUP(E1444,Tableau2[#All],4,FALSE)</f>
        <v>6.7400000000000002E-2</v>
      </c>
      <c r="H1444" s="4">
        <f>VLOOKUP(E1444,Table1[[#All],[Type TRANSPORT]:[% répartition segment 1]],2,FALSE)</f>
        <v>0.3</v>
      </c>
      <c r="I1444" s="4">
        <f>VLOOKUP(E1444,Tableau2[[#All],[Type TRANSPORT]:[% répartition segment 2]],2,FALSE)</f>
        <v>0.7</v>
      </c>
      <c r="J1444" s="20">
        <f>Indicateur[[#This Row],[% rep S1]]*Indicateur[[#This Row],[Taux segement 1]]*Indicateur[[#This Row],[Poids T]]*Indicateur[[#This Row],[Distance en KM]]</f>
        <v>2.540772096</v>
      </c>
      <c r="K1444" s="20">
        <f>+Indicateur[[#This Row],[% rep S2]]*Indicateur[[#This Row],[Taux Segement 2]]*Indicateur[[#This Row],[Poids T]]*Indicateur[[#This Row],[Distance en KM]]</f>
        <v>2.4973672393599999</v>
      </c>
      <c r="L1444" s="20">
        <f>+Indicateur[[#This Row],[Bilan CO2 S2]]+Indicateur[[#This Row],[Bilan CO2 S1]]</f>
        <v>5.0381393353600004</v>
      </c>
      <c r="M1444" s="21">
        <v>170</v>
      </c>
      <c r="N1444" s="5" t="s">
        <v>214</v>
      </c>
      <c r="O1444" s="2" t="s">
        <v>11</v>
      </c>
      <c r="P1444" s="2" t="s">
        <v>215</v>
      </c>
      <c r="Q1444" s="2" t="s">
        <v>333</v>
      </c>
      <c r="R1444" s="2" t="s">
        <v>42</v>
      </c>
      <c r="S1444" s="2">
        <v>11</v>
      </c>
      <c r="T1444" s="2" t="s">
        <v>334</v>
      </c>
      <c r="U1444" s="6">
        <v>575.35599999999999</v>
      </c>
      <c r="V1444" s="30">
        <f>(VLOOKUP(E1444,Table1[#All],4,FALSE)*VLOOKUP(E1444,Table1[[#All],[Type TRANSPORT]:[% répartition segment 1]],2,FALSE)+VLOOKUP(E1444,Tableau2[#All],4,FALSE)*VLOOKUP(E1444,Tableau2[[#All],[Type TRANSPORT]:[% répartition segment 2]],2,FALSE))*U1444*C1444/1000</f>
        <v>5.0381393353599995</v>
      </c>
    </row>
    <row r="1445" spans="1:22" x14ac:dyDescent="0.3">
      <c r="A1445" s="2">
        <v>1545511</v>
      </c>
      <c r="B1445" s="12">
        <f>+VLOOKUP(Indicateur[[#This Row],[Numero OT]],[1]Raw_data!$D:$E,2,FALSE)</f>
        <v>44799</v>
      </c>
      <c r="C1445" s="2">
        <v>102</v>
      </c>
      <c r="D1445" s="2">
        <f t="shared" si="22"/>
        <v>0.10199999999999999</v>
      </c>
      <c r="E1445" s="2" t="s">
        <v>6</v>
      </c>
      <c r="F1445" s="3">
        <f>+VLOOKUP(E1445,Table1[#All],4,FALSE)</f>
        <v>0.16</v>
      </c>
      <c r="G1445" s="3">
        <f>+VLOOKUP(E1445,Tableau2[#All],4,FALSE)</f>
        <v>6.7400000000000002E-2</v>
      </c>
      <c r="H1445" s="4">
        <f>VLOOKUP(E1445,Table1[[#All],[Type TRANSPORT]:[% répartition segment 1]],2,FALSE)</f>
        <v>0.3</v>
      </c>
      <c r="I1445" s="4">
        <f>VLOOKUP(E1445,Tableau2[[#All],[Type TRANSPORT]:[% répartition segment 2]],2,FALSE)</f>
        <v>0.7</v>
      </c>
      <c r="J1445" s="20">
        <f>Indicateur[[#This Row],[% rep S1]]*Indicateur[[#This Row],[Taux segement 1]]*Indicateur[[#This Row],[Poids T]]*Indicateur[[#This Row],[Distance en KM]]</f>
        <v>1.303148736</v>
      </c>
      <c r="K1445" s="20">
        <f>+Indicateur[[#This Row],[% rep S2]]*Indicateur[[#This Row],[Taux Segement 2]]*Indicateur[[#This Row],[Poids T]]*Indicateur[[#This Row],[Distance en KM]]</f>
        <v>1.28088661176</v>
      </c>
      <c r="L1445" s="20">
        <f>+Indicateur[[#This Row],[Bilan CO2 S2]]+Indicateur[[#This Row],[Bilan CO2 S1]]</f>
        <v>2.58403534776</v>
      </c>
      <c r="M1445" s="21">
        <v>200</v>
      </c>
      <c r="N1445" s="5" t="s">
        <v>214</v>
      </c>
      <c r="O1445" s="2" t="s">
        <v>11</v>
      </c>
      <c r="P1445" s="2" t="s">
        <v>215</v>
      </c>
      <c r="Q1445" s="2" t="s">
        <v>26</v>
      </c>
      <c r="R1445" s="2" t="s">
        <v>27</v>
      </c>
      <c r="S1445" s="2">
        <v>12</v>
      </c>
      <c r="T1445" s="2" t="s">
        <v>28</v>
      </c>
      <c r="U1445" s="6">
        <v>266.166</v>
      </c>
      <c r="V1445" s="30">
        <f>(VLOOKUP(E1445,Table1[#All],4,FALSE)*VLOOKUP(E1445,Table1[[#All],[Type TRANSPORT]:[% répartition segment 1]],2,FALSE)+VLOOKUP(E1445,Tableau2[#All],4,FALSE)*VLOOKUP(E1445,Tableau2[[#All],[Type TRANSPORT]:[% répartition segment 2]],2,FALSE))*U1445*C1445/1000</f>
        <v>2.5840353477599995</v>
      </c>
    </row>
    <row r="1446" spans="1:22" x14ac:dyDescent="0.3">
      <c r="A1446" s="2">
        <v>1545510</v>
      </c>
      <c r="B1446" s="12">
        <f>+VLOOKUP(Indicateur[[#This Row],[Numero OT]],[1]Raw_data!$D:$E,2,FALSE)</f>
        <v>44799</v>
      </c>
      <c r="C1446" s="2">
        <v>378</v>
      </c>
      <c r="D1446" s="2">
        <f t="shared" si="22"/>
        <v>0.378</v>
      </c>
      <c r="E1446" s="2" t="s">
        <v>6</v>
      </c>
      <c r="F1446" s="3">
        <f>+VLOOKUP(E1446,Table1[#All],4,FALSE)</f>
        <v>0.16</v>
      </c>
      <c r="G1446" s="3">
        <f>+VLOOKUP(E1446,Tableau2[#All],4,FALSE)</f>
        <v>6.7400000000000002E-2</v>
      </c>
      <c r="H1446" s="4">
        <f>VLOOKUP(E1446,Table1[[#All],[Type TRANSPORT]:[% répartition segment 1]],2,FALSE)</f>
        <v>0.3</v>
      </c>
      <c r="I1446" s="4">
        <f>VLOOKUP(E1446,Tableau2[[#All],[Type TRANSPORT]:[% répartition segment 2]],2,FALSE)</f>
        <v>0.7</v>
      </c>
      <c r="J1446" s="20">
        <f>Indicateur[[#This Row],[% rep S1]]*Indicateur[[#This Row],[Taux segement 1]]*Indicateur[[#This Row],[Poids T]]*Indicateur[[#This Row],[Distance en KM]]</f>
        <v>4.6613931840000005</v>
      </c>
      <c r="K1446" s="20">
        <f>+Indicateur[[#This Row],[% rep S2]]*Indicateur[[#This Row],[Taux Segement 2]]*Indicateur[[#This Row],[Poids T]]*Indicateur[[#This Row],[Distance en KM]]</f>
        <v>4.5817610504399999</v>
      </c>
      <c r="L1446" s="20">
        <f>+Indicateur[[#This Row],[Bilan CO2 S2]]+Indicateur[[#This Row],[Bilan CO2 S1]]</f>
        <v>9.2431542344400004</v>
      </c>
      <c r="M1446" s="21">
        <v>210</v>
      </c>
      <c r="N1446" s="5" t="s">
        <v>214</v>
      </c>
      <c r="O1446" s="2" t="s">
        <v>11</v>
      </c>
      <c r="P1446" s="2" t="s">
        <v>215</v>
      </c>
      <c r="Q1446" s="2" t="s">
        <v>218</v>
      </c>
      <c r="R1446" s="2" t="s">
        <v>219</v>
      </c>
      <c r="S1446" s="2">
        <v>19</v>
      </c>
      <c r="T1446" s="2" t="s">
        <v>220</v>
      </c>
      <c r="U1446" s="6">
        <v>256.911</v>
      </c>
      <c r="V1446" s="30">
        <f>(VLOOKUP(E1446,Table1[#All],4,FALSE)*VLOOKUP(E1446,Table1[[#All],[Type TRANSPORT]:[% répartition segment 1]],2,FALSE)+VLOOKUP(E1446,Tableau2[#All],4,FALSE)*VLOOKUP(E1446,Tableau2[[#All],[Type TRANSPORT]:[% répartition segment 2]],2,FALSE))*U1446*C1446/1000</f>
        <v>9.2431542344400004</v>
      </c>
    </row>
    <row r="1447" spans="1:22" x14ac:dyDescent="0.3">
      <c r="A1447" s="2">
        <v>1545605</v>
      </c>
      <c r="B1447" s="12">
        <f>+VLOOKUP(Indicateur[[#This Row],[Numero OT]],[1]Raw_data!$D:$E,2,FALSE)</f>
        <v>44802</v>
      </c>
      <c r="C1447" s="2">
        <v>150</v>
      </c>
      <c r="D1447" s="2">
        <f t="shared" si="22"/>
        <v>0.15</v>
      </c>
      <c r="E1447" s="2" t="s">
        <v>6</v>
      </c>
      <c r="F1447" s="3">
        <f>+VLOOKUP(E1447,Table1[#All],4,FALSE)</f>
        <v>0.16</v>
      </c>
      <c r="G1447" s="3">
        <f>+VLOOKUP(E1447,Tableau2[#All],4,FALSE)</f>
        <v>6.7400000000000002E-2</v>
      </c>
      <c r="H1447" s="4">
        <f>VLOOKUP(E1447,Table1[[#All],[Type TRANSPORT]:[% répartition segment 1]],2,FALSE)</f>
        <v>0.3</v>
      </c>
      <c r="I1447" s="4">
        <f>VLOOKUP(E1447,Tableau2[[#All],[Type TRANSPORT]:[% répartition segment 2]],2,FALSE)</f>
        <v>0.7</v>
      </c>
      <c r="J1447" s="20">
        <f>Indicateur[[#This Row],[% rep S1]]*Indicateur[[#This Row],[Taux segement 1]]*Indicateur[[#This Row],[Poids T]]*Indicateur[[#This Row],[Distance en KM]]</f>
        <v>2.7402191999999999</v>
      </c>
      <c r="K1447" s="20">
        <f>+Indicateur[[#This Row],[% rep S2]]*Indicateur[[#This Row],[Taux Segement 2]]*Indicateur[[#This Row],[Poids T]]*Indicateur[[#This Row],[Distance en KM]]</f>
        <v>2.693407122</v>
      </c>
      <c r="L1447" s="20">
        <f>+Indicateur[[#This Row],[Bilan CO2 S2]]+Indicateur[[#This Row],[Bilan CO2 S1]]</f>
        <v>5.4336263220000003</v>
      </c>
      <c r="M1447" s="21">
        <v>165</v>
      </c>
      <c r="N1447" s="5" t="s">
        <v>60</v>
      </c>
      <c r="O1447" s="2" t="s">
        <v>61</v>
      </c>
      <c r="P1447" s="2" t="s">
        <v>62</v>
      </c>
      <c r="Q1447" s="2" t="s">
        <v>10</v>
      </c>
      <c r="R1447" s="2" t="s">
        <v>11</v>
      </c>
      <c r="S1447" s="2">
        <v>12</v>
      </c>
      <c r="T1447" s="2" t="s">
        <v>12</v>
      </c>
      <c r="U1447" s="6">
        <v>380.58600000000001</v>
      </c>
      <c r="V1447" s="30">
        <f>(VLOOKUP(E1447,Table1[#All],4,FALSE)*VLOOKUP(E1447,Table1[[#All],[Type TRANSPORT]:[% répartition segment 1]],2,FALSE)+VLOOKUP(E1447,Tableau2[#All],4,FALSE)*VLOOKUP(E1447,Tableau2[[#All],[Type TRANSPORT]:[% répartition segment 2]],2,FALSE))*U1447*C1447/1000</f>
        <v>5.4336263220000003</v>
      </c>
    </row>
    <row r="1448" spans="1:22" x14ac:dyDescent="0.3">
      <c r="A1448" s="2">
        <v>1545604</v>
      </c>
      <c r="B1448" s="12">
        <f>+VLOOKUP(Indicateur[[#This Row],[Numero OT]],[1]Raw_data!$D:$E,2,FALSE)</f>
        <v>44802</v>
      </c>
      <c r="C1448" s="2">
        <v>300</v>
      </c>
      <c r="D1448" s="2">
        <f t="shared" si="22"/>
        <v>0.3</v>
      </c>
      <c r="E1448" s="2" t="s">
        <v>19</v>
      </c>
      <c r="F1448" s="3">
        <f>+VLOOKUP(E1448,Table1[#All],4,FALSE)</f>
        <v>0.16</v>
      </c>
      <c r="G1448" s="3">
        <f>+VLOOKUP(E1448,Tableau2[#All],4,FALSE)</f>
        <v>6.7400000000000002E-2</v>
      </c>
      <c r="H1448" s="4">
        <f>VLOOKUP(E1448,Table1[[#All],[Type TRANSPORT]:[% répartition segment 1]],2,FALSE)</f>
        <v>0.3</v>
      </c>
      <c r="I1448" s="4">
        <f>VLOOKUP(E1448,Tableau2[[#All],[Type TRANSPORT]:[% répartition segment 2]],2,FALSE)</f>
        <v>0.7</v>
      </c>
      <c r="J1448" s="20">
        <f>Indicateur[[#This Row],[% rep S1]]*Indicateur[[#This Row],[Taux segement 1]]*Indicateur[[#This Row],[Poids T]]*Indicateur[[#This Row],[Distance en KM]]</f>
        <v>7.4372256000000005</v>
      </c>
      <c r="K1448" s="20">
        <f>+Indicateur[[#This Row],[% rep S2]]*Indicateur[[#This Row],[Taux Segement 2]]*Indicateur[[#This Row],[Poids T]]*Indicateur[[#This Row],[Distance en KM]]</f>
        <v>7.3101729960000004</v>
      </c>
      <c r="L1448" s="20">
        <f>+Indicateur[[#This Row],[Bilan CO2 S2]]+Indicateur[[#This Row],[Bilan CO2 S1]]</f>
        <v>14.747398596</v>
      </c>
      <c r="M1448" s="21">
        <v>224</v>
      </c>
      <c r="N1448" s="5" t="s">
        <v>175</v>
      </c>
      <c r="O1448" s="2" t="s">
        <v>154</v>
      </c>
      <c r="P1448" s="2" t="s">
        <v>174</v>
      </c>
      <c r="Q1448" s="2" t="s">
        <v>10</v>
      </c>
      <c r="R1448" s="2" t="s">
        <v>11</v>
      </c>
      <c r="S1448" s="2">
        <v>12</v>
      </c>
      <c r="T1448" s="2" t="s">
        <v>12</v>
      </c>
      <c r="U1448" s="6">
        <v>516.47400000000005</v>
      </c>
      <c r="V1448" s="30">
        <f>(VLOOKUP(E1448,Table1[#All],4,FALSE)*VLOOKUP(E1448,Table1[[#All],[Type TRANSPORT]:[% répartition segment 1]],2,FALSE)+VLOOKUP(E1448,Tableau2[#All],4,FALSE)*VLOOKUP(E1448,Tableau2[[#All],[Type TRANSPORT]:[% répartition segment 2]],2,FALSE))*U1448*C1448/1000</f>
        <v>14.747398596</v>
      </c>
    </row>
    <row r="1449" spans="1:22" x14ac:dyDescent="0.3">
      <c r="A1449" s="2">
        <v>1545505</v>
      </c>
      <c r="B1449" s="12">
        <f>+VLOOKUP(Indicateur[[#This Row],[Numero OT]],[1]Raw_data!$D:$E,2,FALSE)</f>
        <v>44802</v>
      </c>
      <c r="C1449" s="2">
        <v>150</v>
      </c>
      <c r="D1449" s="2">
        <f t="shared" si="22"/>
        <v>0.15</v>
      </c>
      <c r="E1449" s="2" t="s">
        <v>6</v>
      </c>
      <c r="F1449" s="3">
        <f>+VLOOKUP(E1449,Table1[#All],4,FALSE)</f>
        <v>0.16</v>
      </c>
      <c r="G1449" s="3">
        <f>+VLOOKUP(E1449,Tableau2[#All],4,FALSE)</f>
        <v>6.7400000000000002E-2</v>
      </c>
      <c r="H1449" s="4">
        <f>VLOOKUP(E1449,Table1[[#All],[Type TRANSPORT]:[% répartition segment 1]],2,FALSE)</f>
        <v>0.3</v>
      </c>
      <c r="I1449" s="4">
        <f>VLOOKUP(E1449,Tableau2[[#All],[Type TRANSPORT]:[% répartition segment 2]],2,FALSE)</f>
        <v>0.7</v>
      </c>
      <c r="J1449" s="20">
        <f>Indicateur[[#This Row],[% rep S1]]*Indicateur[[#This Row],[Taux segement 1]]*Indicateur[[#This Row],[Poids T]]*Indicateur[[#This Row],[Distance en KM]]</f>
        <v>1.2034872000000001</v>
      </c>
      <c r="K1449" s="20">
        <f>+Indicateur[[#This Row],[% rep S2]]*Indicateur[[#This Row],[Taux Segement 2]]*Indicateur[[#This Row],[Poids T]]*Indicateur[[#This Row],[Distance en KM]]</f>
        <v>1.182927627</v>
      </c>
      <c r="L1449" s="20">
        <f>+Indicateur[[#This Row],[Bilan CO2 S2]]+Indicateur[[#This Row],[Bilan CO2 S1]]</f>
        <v>2.3864148270000003</v>
      </c>
      <c r="M1449" s="21">
        <v>140</v>
      </c>
      <c r="N1449" s="5" t="s">
        <v>205</v>
      </c>
      <c r="O1449" s="2" t="s">
        <v>206</v>
      </c>
      <c r="P1449" s="2" t="s">
        <v>207</v>
      </c>
      <c r="Q1449" s="2" t="s">
        <v>10</v>
      </c>
      <c r="R1449" s="2" t="s">
        <v>11</v>
      </c>
      <c r="S1449" s="2">
        <v>12</v>
      </c>
      <c r="T1449" s="2" t="s">
        <v>12</v>
      </c>
      <c r="U1449" s="6">
        <v>167.15100000000001</v>
      </c>
      <c r="V1449" s="30">
        <f>(VLOOKUP(E1449,Table1[#All],4,FALSE)*VLOOKUP(E1449,Table1[[#All],[Type TRANSPORT]:[% répartition segment 1]],2,FALSE)+VLOOKUP(E1449,Tableau2[#All],4,FALSE)*VLOOKUP(E1449,Tableau2[[#All],[Type TRANSPORT]:[% répartition segment 2]],2,FALSE))*U1449*C1449/1000</f>
        <v>2.3864148269999998</v>
      </c>
    </row>
    <row r="1450" spans="1:22" x14ac:dyDescent="0.3">
      <c r="A1450" s="2">
        <v>1546842</v>
      </c>
      <c r="B1450" s="12">
        <f>+VLOOKUP(Indicateur[[#This Row],[Numero OT]],[1]Raw_data!$D:$E,2,FALSE)</f>
        <v>44803</v>
      </c>
      <c r="C1450" s="2">
        <v>127</v>
      </c>
      <c r="D1450" s="2">
        <f t="shared" si="22"/>
        <v>0.127</v>
      </c>
      <c r="E1450" s="2" t="s">
        <v>6</v>
      </c>
      <c r="F1450" s="3">
        <f>+VLOOKUP(E1450,Table1[#All],4,FALSE)</f>
        <v>0.16</v>
      </c>
      <c r="G1450" s="3">
        <f>+VLOOKUP(E1450,Tableau2[#All],4,FALSE)</f>
        <v>6.7400000000000002E-2</v>
      </c>
      <c r="H1450" s="4">
        <f>VLOOKUP(E1450,Table1[[#All],[Type TRANSPORT]:[% répartition segment 1]],2,FALSE)</f>
        <v>0.3</v>
      </c>
      <c r="I1450" s="4">
        <f>VLOOKUP(E1450,Tableau2[[#All],[Type TRANSPORT]:[% répartition segment 2]],2,FALSE)</f>
        <v>0.7</v>
      </c>
      <c r="J1450" s="20">
        <f>Indicateur[[#This Row],[% rep S1]]*Indicateur[[#This Row],[Taux segement 1]]*Indicateur[[#This Row],[Poids T]]*Indicateur[[#This Row],[Distance en KM]]</f>
        <v>4.6063448639999995</v>
      </c>
      <c r="K1450" s="20">
        <f>+Indicateur[[#This Row],[% rep S2]]*Indicateur[[#This Row],[Taux Segement 2]]*Indicateur[[#This Row],[Poids T]]*Indicateur[[#This Row],[Distance en KM]]</f>
        <v>4.5276531392399999</v>
      </c>
      <c r="L1450" s="20">
        <f>+Indicateur[[#This Row],[Bilan CO2 S2]]+Indicateur[[#This Row],[Bilan CO2 S1]]</f>
        <v>9.1339980032399986</v>
      </c>
      <c r="M1450" s="21">
        <v>168</v>
      </c>
      <c r="N1450" s="5" t="s">
        <v>214</v>
      </c>
      <c r="O1450" s="2" t="s">
        <v>11</v>
      </c>
      <c r="P1450" s="2" t="s">
        <v>215</v>
      </c>
      <c r="Q1450" s="2" t="s">
        <v>265</v>
      </c>
      <c r="R1450" s="2" t="s">
        <v>266</v>
      </c>
      <c r="S1450" s="2">
        <v>12</v>
      </c>
      <c r="T1450" s="2" t="s">
        <v>267</v>
      </c>
      <c r="U1450" s="6">
        <v>755.63400000000001</v>
      </c>
      <c r="V1450" s="30">
        <f>(VLOOKUP(E1450,Table1[#All],4,FALSE)*VLOOKUP(E1450,Table1[[#All],[Type TRANSPORT]:[% répartition segment 1]],2,FALSE)+VLOOKUP(E1450,Tableau2[#All],4,FALSE)*VLOOKUP(E1450,Tableau2[[#All],[Type TRANSPORT]:[% répartition segment 2]],2,FALSE))*U1450*C1450/1000</f>
        <v>9.1339980032400003</v>
      </c>
    </row>
    <row r="1451" spans="1:22" x14ac:dyDescent="0.3">
      <c r="A1451" s="2">
        <v>1546707</v>
      </c>
      <c r="B1451" s="12">
        <f>+VLOOKUP(Indicateur[[#This Row],[Numero OT]],[1]Raw_data!$D:$E,2,FALSE)</f>
        <v>44803</v>
      </c>
      <c r="C1451" s="2">
        <v>342</v>
      </c>
      <c r="D1451" s="2">
        <f t="shared" si="22"/>
        <v>0.34200000000000003</v>
      </c>
      <c r="E1451" s="2" t="s">
        <v>6</v>
      </c>
      <c r="F1451" s="3">
        <f>+VLOOKUP(E1451,Table1[#All],4,FALSE)</f>
        <v>0.16</v>
      </c>
      <c r="G1451" s="3">
        <f>+VLOOKUP(E1451,Tableau2[#All],4,FALSE)</f>
        <v>6.7400000000000002E-2</v>
      </c>
      <c r="H1451" s="4">
        <f>VLOOKUP(E1451,Table1[[#All],[Type TRANSPORT]:[% répartition segment 1]],2,FALSE)</f>
        <v>0.3</v>
      </c>
      <c r="I1451" s="4">
        <f>VLOOKUP(E1451,Tableau2[[#All],[Type TRANSPORT]:[% répartition segment 2]],2,FALSE)</f>
        <v>0.7</v>
      </c>
      <c r="J1451" s="20">
        <f>Indicateur[[#This Row],[% rep S1]]*Indicateur[[#This Row],[Taux segement 1]]*Indicateur[[#This Row],[Poids T]]*Indicateur[[#This Row],[Distance en KM]]</f>
        <v>8.8840108799999999</v>
      </c>
      <c r="K1451" s="20">
        <f>+Indicateur[[#This Row],[% rep S2]]*Indicateur[[#This Row],[Taux Segement 2]]*Indicateur[[#This Row],[Poids T]]*Indicateur[[#This Row],[Distance en KM]]</f>
        <v>8.732242360799999</v>
      </c>
      <c r="L1451" s="20">
        <f>+Indicateur[[#This Row],[Bilan CO2 S2]]+Indicateur[[#This Row],[Bilan CO2 S1]]</f>
        <v>17.616253240799999</v>
      </c>
      <c r="M1451" s="21">
        <v>225</v>
      </c>
      <c r="N1451" s="5" t="s">
        <v>214</v>
      </c>
      <c r="O1451" s="2" t="s">
        <v>11</v>
      </c>
      <c r="P1451" s="2" t="s">
        <v>215</v>
      </c>
      <c r="Q1451" s="2" t="s">
        <v>133</v>
      </c>
      <c r="R1451" s="2" t="s">
        <v>36</v>
      </c>
      <c r="S1451" s="2">
        <v>20</v>
      </c>
      <c r="T1451" s="2" t="s">
        <v>134</v>
      </c>
      <c r="U1451" s="6">
        <v>541.17999999999995</v>
      </c>
      <c r="V1451" s="30">
        <f>(VLOOKUP(E1451,Table1[#All],4,FALSE)*VLOOKUP(E1451,Table1[[#All],[Type TRANSPORT]:[% répartition segment 1]],2,FALSE)+VLOOKUP(E1451,Tableau2[#All],4,FALSE)*VLOOKUP(E1451,Tableau2[[#All],[Type TRANSPORT]:[% répartition segment 2]],2,FALSE))*U1451*C1451/1000</f>
        <v>17.616253240799999</v>
      </c>
    </row>
    <row r="1452" spans="1:22" x14ac:dyDescent="0.3">
      <c r="A1452" s="2">
        <v>1546706</v>
      </c>
      <c r="B1452" s="12">
        <f>+VLOOKUP(Indicateur[[#This Row],[Numero OT]],[1]Raw_data!$D:$E,2,FALSE)</f>
        <v>44803</v>
      </c>
      <c r="C1452" s="2">
        <v>364</v>
      </c>
      <c r="D1452" s="2">
        <f t="shared" si="22"/>
        <v>0.36399999999999999</v>
      </c>
      <c r="E1452" s="2" t="s">
        <v>6</v>
      </c>
      <c r="F1452" s="3">
        <f>+VLOOKUP(E1452,Table1[#All],4,FALSE)</f>
        <v>0.16</v>
      </c>
      <c r="G1452" s="3">
        <f>+VLOOKUP(E1452,Tableau2[#All],4,FALSE)</f>
        <v>6.7400000000000002E-2</v>
      </c>
      <c r="H1452" s="4">
        <f>VLOOKUP(E1452,Table1[[#All],[Type TRANSPORT]:[% répartition segment 1]],2,FALSE)</f>
        <v>0.3</v>
      </c>
      <c r="I1452" s="4">
        <f>VLOOKUP(E1452,Tableau2[[#All],[Type TRANSPORT]:[% répartition segment 2]],2,FALSE)</f>
        <v>0.7</v>
      </c>
      <c r="J1452" s="20">
        <f>Indicateur[[#This Row],[% rep S1]]*Indicateur[[#This Row],[Taux segement 1]]*Indicateur[[#This Row],[Poids T]]*Indicateur[[#This Row],[Distance en KM]]</f>
        <v>9.4176526080000009</v>
      </c>
      <c r="K1452" s="20">
        <f>+Indicateur[[#This Row],[% rep S2]]*Indicateur[[#This Row],[Taux Segement 2]]*Indicateur[[#This Row],[Poids T]]*Indicateur[[#This Row],[Distance en KM]]</f>
        <v>9.25676770928</v>
      </c>
      <c r="L1452" s="20">
        <f>+Indicateur[[#This Row],[Bilan CO2 S2]]+Indicateur[[#This Row],[Bilan CO2 S1]]</f>
        <v>18.674420317280003</v>
      </c>
      <c r="M1452" s="21">
        <v>260</v>
      </c>
      <c r="N1452" s="5" t="s">
        <v>214</v>
      </c>
      <c r="O1452" s="2" t="s">
        <v>11</v>
      </c>
      <c r="P1452" s="2" t="s">
        <v>215</v>
      </c>
      <c r="Q1452" s="2" t="s">
        <v>326</v>
      </c>
      <c r="R1452" s="2" t="s">
        <v>180</v>
      </c>
      <c r="S1452" s="2">
        <v>15</v>
      </c>
      <c r="T1452" s="2" t="s">
        <v>327</v>
      </c>
      <c r="U1452" s="6">
        <v>539.01400000000001</v>
      </c>
      <c r="V1452" s="30">
        <f>(VLOOKUP(E1452,Table1[#All],4,FALSE)*VLOOKUP(E1452,Table1[[#All],[Type TRANSPORT]:[% répartition segment 1]],2,FALSE)+VLOOKUP(E1452,Tableau2[#All],4,FALSE)*VLOOKUP(E1452,Tableau2[[#All],[Type TRANSPORT]:[% répartition segment 2]],2,FALSE))*U1452*C1452/1000</f>
        <v>18.674420317279999</v>
      </c>
    </row>
    <row r="1453" spans="1:22" x14ac:dyDescent="0.3">
      <c r="A1453" s="2">
        <v>1546651</v>
      </c>
      <c r="B1453" s="12">
        <f>+VLOOKUP(Indicateur[[#This Row],[Numero OT]],[1]Raw_data!$D:$E,2,FALSE)</f>
        <v>44804</v>
      </c>
      <c r="C1453" s="2">
        <v>300</v>
      </c>
      <c r="D1453" s="2">
        <f t="shared" si="22"/>
        <v>0.3</v>
      </c>
      <c r="E1453" s="2" t="s">
        <v>19</v>
      </c>
      <c r="F1453" s="3">
        <f>+VLOOKUP(E1453,Table1[#All],4,FALSE)</f>
        <v>0.16</v>
      </c>
      <c r="G1453" s="3">
        <f>+VLOOKUP(E1453,Tableau2[#All],4,FALSE)</f>
        <v>6.7400000000000002E-2</v>
      </c>
      <c r="H1453" s="4">
        <f>VLOOKUP(E1453,Table1[[#All],[Type TRANSPORT]:[% répartition segment 1]],2,FALSE)</f>
        <v>0.3</v>
      </c>
      <c r="I1453" s="4">
        <f>VLOOKUP(E1453,Tableau2[[#All],[Type TRANSPORT]:[% répartition segment 2]],2,FALSE)</f>
        <v>0.7</v>
      </c>
      <c r="J1453" s="20">
        <f>Indicateur[[#This Row],[% rep S1]]*Indicateur[[#This Row],[Taux segement 1]]*Indicateur[[#This Row],[Poids T]]*Indicateur[[#This Row],[Distance en KM]]</f>
        <v>4.0052879999999993</v>
      </c>
      <c r="K1453" s="20">
        <f>+Indicateur[[#This Row],[% rep S2]]*Indicateur[[#This Row],[Taux Segement 2]]*Indicateur[[#This Row],[Poids T]]*Indicateur[[#This Row],[Distance en KM]]</f>
        <v>3.9368643299999997</v>
      </c>
      <c r="L1453" s="20">
        <f>+Indicateur[[#This Row],[Bilan CO2 S2]]+Indicateur[[#This Row],[Bilan CO2 S1]]</f>
        <v>7.942152329999999</v>
      </c>
      <c r="M1453" s="21">
        <v>188</v>
      </c>
      <c r="N1453" s="5" t="s">
        <v>23</v>
      </c>
      <c r="O1453" s="2" t="s">
        <v>24</v>
      </c>
      <c r="P1453" s="2" t="s">
        <v>25</v>
      </c>
      <c r="Q1453" s="2" t="s">
        <v>10</v>
      </c>
      <c r="R1453" s="2" t="s">
        <v>11</v>
      </c>
      <c r="S1453" s="2">
        <v>12</v>
      </c>
      <c r="T1453" s="2" t="s">
        <v>12</v>
      </c>
      <c r="U1453" s="6">
        <v>278.14499999999998</v>
      </c>
      <c r="V1453" s="30">
        <f>(VLOOKUP(E1453,Table1[#All],4,FALSE)*VLOOKUP(E1453,Table1[[#All],[Type TRANSPORT]:[% répartition segment 1]],2,FALSE)+VLOOKUP(E1453,Tableau2[#All],4,FALSE)*VLOOKUP(E1453,Tableau2[[#All],[Type TRANSPORT]:[% répartition segment 2]],2,FALSE))*U1453*C1453/1000</f>
        <v>7.942152329999999</v>
      </c>
    </row>
    <row r="1454" spans="1:22" x14ac:dyDescent="0.3">
      <c r="A1454" s="2">
        <v>1546787</v>
      </c>
      <c r="B1454" s="12">
        <f>+VLOOKUP(Indicateur[[#This Row],[Numero OT]],[1]Raw_data!$D:$E,2,FALSE)</f>
        <v>44804</v>
      </c>
      <c r="C1454" s="2">
        <v>150</v>
      </c>
      <c r="D1454" s="2">
        <f t="shared" si="22"/>
        <v>0.15</v>
      </c>
      <c r="E1454" s="2" t="s">
        <v>19</v>
      </c>
      <c r="F1454" s="3">
        <f>+VLOOKUP(E1454,Table1[#All],4,FALSE)</f>
        <v>0.16</v>
      </c>
      <c r="G1454" s="3">
        <f>+VLOOKUP(E1454,Tableau2[#All],4,FALSE)</f>
        <v>6.7400000000000002E-2</v>
      </c>
      <c r="H1454" s="4">
        <f>VLOOKUP(E1454,Table1[[#All],[Type TRANSPORT]:[% répartition segment 1]],2,FALSE)</f>
        <v>0.3</v>
      </c>
      <c r="I1454" s="4">
        <f>VLOOKUP(E1454,Tableau2[[#All],[Type TRANSPORT]:[% répartition segment 2]],2,FALSE)</f>
        <v>0.7</v>
      </c>
      <c r="J1454" s="20">
        <f>Indicateur[[#This Row],[% rep S1]]*Indicateur[[#This Row],[Taux segement 1]]*Indicateur[[#This Row],[Poids T]]*Indicateur[[#This Row],[Distance en KM]]</f>
        <v>2.2767263999999998</v>
      </c>
      <c r="K1454" s="20">
        <f>+Indicateur[[#This Row],[% rep S2]]*Indicateur[[#This Row],[Taux Segement 2]]*Indicateur[[#This Row],[Poids T]]*Indicateur[[#This Row],[Distance en KM]]</f>
        <v>2.2378323239999998</v>
      </c>
      <c r="L1454" s="20">
        <f>+Indicateur[[#This Row],[Bilan CO2 S2]]+Indicateur[[#This Row],[Bilan CO2 S1]]</f>
        <v>4.5145587239999996</v>
      </c>
      <c r="M1454" s="21">
        <v>158</v>
      </c>
      <c r="N1454" s="5" t="s">
        <v>72</v>
      </c>
      <c r="O1454" s="2" t="s">
        <v>73</v>
      </c>
      <c r="P1454" s="2" t="s">
        <v>74</v>
      </c>
      <c r="Q1454" s="2" t="s">
        <v>10</v>
      </c>
      <c r="R1454" s="2" t="s">
        <v>11</v>
      </c>
      <c r="S1454" s="2">
        <v>12</v>
      </c>
      <c r="T1454" s="2" t="s">
        <v>12</v>
      </c>
      <c r="U1454" s="6">
        <v>316.21199999999999</v>
      </c>
      <c r="V1454" s="30">
        <f>(VLOOKUP(E1454,Table1[#All],4,FALSE)*VLOOKUP(E1454,Table1[[#All],[Type TRANSPORT]:[% répartition segment 1]],2,FALSE)+VLOOKUP(E1454,Tableau2[#All],4,FALSE)*VLOOKUP(E1454,Tableau2[[#All],[Type TRANSPORT]:[% répartition segment 2]],2,FALSE))*U1454*C1454/1000</f>
        <v>4.5145587239999996</v>
      </c>
    </row>
    <row r="1455" spans="1:22" x14ac:dyDescent="0.3">
      <c r="A1455" s="2">
        <v>1546097</v>
      </c>
      <c r="B1455" s="12">
        <f>+VLOOKUP(Indicateur[[#This Row],[Numero OT]],[1]Raw_data!$D:$E,2,FALSE)</f>
        <v>44804</v>
      </c>
      <c r="C1455" s="2">
        <v>270</v>
      </c>
      <c r="D1455" s="2">
        <f t="shared" si="22"/>
        <v>0.27</v>
      </c>
      <c r="E1455" s="2" t="s">
        <v>6</v>
      </c>
      <c r="F1455" s="3">
        <f>+VLOOKUP(E1455,Table1[#All],4,FALSE)</f>
        <v>0.16</v>
      </c>
      <c r="G1455" s="3">
        <f>+VLOOKUP(E1455,Tableau2[#All],4,FALSE)</f>
        <v>6.7400000000000002E-2</v>
      </c>
      <c r="H1455" s="4">
        <f>VLOOKUP(E1455,Table1[[#All],[Type TRANSPORT]:[% répartition segment 1]],2,FALSE)</f>
        <v>0.3</v>
      </c>
      <c r="I1455" s="4">
        <f>VLOOKUP(E1455,Tableau2[[#All],[Type TRANSPORT]:[% répartition segment 2]],2,FALSE)</f>
        <v>0.7</v>
      </c>
      <c r="J1455" s="20">
        <f>Indicateur[[#This Row],[% rep S1]]*Indicateur[[#This Row],[Taux segement 1]]*Indicateur[[#This Row],[Poids T]]*Indicateur[[#This Row],[Distance en KM]]</f>
        <v>3.4587388800000003</v>
      </c>
      <c r="K1455" s="20">
        <f>+Indicateur[[#This Row],[% rep S2]]*Indicateur[[#This Row],[Taux Segement 2]]*Indicateur[[#This Row],[Poids T]]*Indicateur[[#This Row],[Distance en KM]]</f>
        <v>3.3996520908000001</v>
      </c>
      <c r="L1455" s="20">
        <f>+Indicateur[[#This Row],[Bilan CO2 S2]]+Indicateur[[#This Row],[Bilan CO2 S1]]</f>
        <v>6.8583909708000004</v>
      </c>
      <c r="M1455" s="21">
        <v>200</v>
      </c>
      <c r="N1455" s="5" t="s">
        <v>110</v>
      </c>
      <c r="O1455" s="2" t="s">
        <v>111</v>
      </c>
      <c r="P1455" s="2" t="s">
        <v>112</v>
      </c>
      <c r="Q1455" s="2" t="s">
        <v>10</v>
      </c>
      <c r="R1455" s="2" t="s">
        <v>11</v>
      </c>
      <c r="S1455" s="2">
        <v>12</v>
      </c>
      <c r="T1455" s="2" t="s">
        <v>12</v>
      </c>
      <c r="U1455" s="6">
        <v>266.87799999999999</v>
      </c>
      <c r="V1455" s="30">
        <f>(VLOOKUP(E1455,Table1[#All],4,FALSE)*VLOOKUP(E1455,Table1[[#All],[Type TRANSPORT]:[% répartition segment 1]],2,FALSE)+VLOOKUP(E1455,Tableau2[#All],4,FALSE)*VLOOKUP(E1455,Tableau2[[#All],[Type TRANSPORT]:[% répartition segment 2]],2,FALSE))*U1455*C1455/1000</f>
        <v>6.8583909707999995</v>
      </c>
    </row>
    <row r="1456" spans="1:22" x14ac:dyDescent="0.3">
      <c r="A1456" s="2">
        <v>1546181</v>
      </c>
      <c r="B1456" s="12">
        <f>+VLOOKUP(Indicateur[[#This Row],[Numero OT]],[1]Raw_data!$D:$E,2,FALSE)</f>
        <v>44804</v>
      </c>
      <c r="C1456" s="2">
        <v>300</v>
      </c>
      <c r="D1456" s="2">
        <f t="shared" si="22"/>
        <v>0.3</v>
      </c>
      <c r="E1456" s="2" t="s">
        <v>19</v>
      </c>
      <c r="F1456" s="3">
        <f>+VLOOKUP(E1456,Table1[#All],4,FALSE)</f>
        <v>0.16</v>
      </c>
      <c r="G1456" s="3">
        <f>+VLOOKUP(E1456,Tableau2[#All],4,FALSE)</f>
        <v>6.7400000000000002E-2</v>
      </c>
      <c r="H1456" s="4">
        <f>VLOOKUP(E1456,Table1[[#All],[Type TRANSPORT]:[% répartition segment 1]],2,FALSE)</f>
        <v>0.3</v>
      </c>
      <c r="I1456" s="4">
        <f>VLOOKUP(E1456,Tableau2[[#All],[Type TRANSPORT]:[% répartition segment 2]],2,FALSE)</f>
        <v>0.7</v>
      </c>
      <c r="J1456" s="20">
        <f>Indicateur[[#This Row],[% rep S1]]*Indicateur[[#This Row],[Taux segement 1]]*Indicateur[[#This Row],[Poids T]]*Indicateur[[#This Row],[Distance en KM]]</f>
        <v>7.7429951999999993</v>
      </c>
      <c r="K1456" s="20">
        <f>+Indicateur[[#This Row],[% rep S2]]*Indicateur[[#This Row],[Taux Segement 2]]*Indicateur[[#This Row],[Poids T]]*Indicateur[[#This Row],[Distance en KM]]</f>
        <v>7.6107190319999996</v>
      </c>
      <c r="L1456" s="20">
        <f>+Indicateur[[#This Row],[Bilan CO2 S2]]+Indicateur[[#This Row],[Bilan CO2 S1]]</f>
        <v>15.353714231999998</v>
      </c>
      <c r="M1456" s="21">
        <v>156</v>
      </c>
      <c r="N1456" s="5" t="s">
        <v>179</v>
      </c>
      <c r="O1456" s="2" t="s">
        <v>180</v>
      </c>
      <c r="P1456" s="2" t="s">
        <v>181</v>
      </c>
      <c r="Q1456" s="2" t="s">
        <v>10</v>
      </c>
      <c r="R1456" s="2" t="s">
        <v>11</v>
      </c>
      <c r="S1456" s="2">
        <v>12</v>
      </c>
      <c r="T1456" s="2" t="s">
        <v>12</v>
      </c>
      <c r="U1456" s="6">
        <v>537.70799999999997</v>
      </c>
      <c r="V1456" s="30">
        <f>(VLOOKUP(E1456,Table1[#All],4,FALSE)*VLOOKUP(E1456,Table1[[#All],[Type TRANSPORT]:[% répartition segment 1]],2,FALSE)+VLOOKUP(E1456,Tableau2[#All],4,FALSE)*VLOOKUP(E1456,Tableau2[[#All],[Type TRANSPORT]:[% répartition segment 2]],2,FALSE))*U1456*C1456/1000</f>
        <v>15.353714232</v>
      </c>
    </row>
    <row r="1457" spans="1:22" x14ac:dyDescent="0.3">
      <c r="A1457" s="2">
        <v>1546245</v>
      </c>
      <c r="B1457" s="12">
        <f>+VLOOKUP(Indicateur[[#This Row],[Numero OT]],[1]Raw_data!$D:$E,2,FALSE)</f>
        <v>44804</v>
      </c>
      <c r="C1457" s="2">
        <v>340</v>
      </c>
      <c r="D1457" s="2">
        <f t="shared" si="22"/>
        <v>0.34</v>
      </c>
      <c r="E1457" s="2" t="s">
        <v>6</v>
      </c>
      <c r="F1457" s="3">
        <f>+VLOOKUP(E1457,Table1[#All],4,FALSE)</f>
        <v>0.16</v>
      </c>
      <c r="G1457" s="3">
        <f>+VLOOKUP(E1457,Tableau2[#All],4,FALSE)</f>
        <v>6.7400000000000002E-2</v>
      </c>
      <c r="H1457" s="4">
        <f>VLOOKUP(E1457,Table1[[#All],[Type TRANSPORT]:[% répartition segment 1]],2,FALSE)</f>
        <v>0.3</v>
      </c>
      <c r="I1457" s="4">
        <f>VLOOKUP(E1457,Tableau2[[#All],[Type TRANSPORT]:[% répartition segment 2]],2,FALSE)</f>
        <v>0.7</v>
      </c>
      <c r="J1457" s="20">
        <f>Indicateur[[#This Row],[% rep S1]]*Indicateur[[#This Row],[Taux segement 1]]*Indicateur[[#This Row],[Poids T]]*Indicateur[[#This Row],[Distance en KM]]</f>
        <v>3.0488044800000003</v>
      </c>
      <c r="K1457" s="20">
        <f>+Indicateur[[#This Row],[% rep S2]]*Indicateur[[#This Row],[Taux Segement 2]]*Indicateur[[#This Row],[Poids T]]*Indicateur[[#This Row],[Distance en KM]]</f>
        <v>2.9967207368000004</v>
      </c>
      <c r="L1457" s="20">
        <f>+Indicateur[[#This Row],[Bilan CO2 S2]]+Indicateur[[#This Row],[Bilan CO2 S1]]</f>
        <v>6.0455252168000007</v>
      </c>
      <c r="M1457" s="21">
        <v>140</v>
      </c>
      <c r="N1457" s="5" t="s">
        <v>185</v>
      </c>
      <c r="O1457" s="2" t="s">
        <v>186</v>
      </c>
      <c r="P1457" s="2" t="s">
        <v>187</v>
      </c>
      <c r="Q1457" s="2" t="s">
        <v>10</v>
      </c>
      <c r="R1457" s="2" t="s">
        <v>11</v>
      </c>
      <c r="S1457" s="2">
        <v>12</v>
      </c>
      <c r="T1457" s="2" t="s">
        <v>12</v>
      </c>
      <c r="U1457" s="6">
        <v>186.81399999999999</v>
      </c>
      <c r="V1457" s="30">
        <f>(VLOOKUP(E1457,Table1[#All],4,FALSE)*VLOOKUP(E1457,Table1[[#All],[Type TRANSPORT]:[% répartition segment 1]],2,FALSE)+VLOOKUP(E1457,Tableau2[#All],4,FALSE)*VLOOKUP(E1457,Tableau2[[#All],[Type TRANSPORT]:[% répartition segment 2]],2,FALSE))*U1457*C1457/1000</f>
        <v>6.0455252167999998</v>
      </c>
    </row>
    <row r="1458" spans="1:22" x14ac:dyDescent="0.3">
      <c r="A1458" s="2">
        <v>1547354</v>
      </c>
      <c r="B1458" s="12">
        <f>+VLOOKUP(Indicateur[[#This Row],[Numero OT]],[1]Raw_data!$D:$E,2,FALSE)</f>
        <v>44804</v>
      </c>
      <c r="C1458" s="2">
        <v>50</v>
      </c>
      <c r="D1458" s="2">
        <f t="shared" si="22"/>
        <v>0.05</v>
      </c>
      <c r="E1458" s="2" t="s">
        <v>6</v>
      </c>
      <c r="F1458" s="3">
        <f>+VLOOKUP(E1458,Table1[#All],4,FALSE)</f>
        <v>0.16</v>
      </c>
      <c r="G1458" s="3">
        <f>+VLOOKUP(E1458,Tableau2[#All],4,FALSE)</f>
        <v>6.7400000000000002E-2</v>
      </c>
      <c r="H1458" s="4">
        <f>VLOOKUP(E1458,Table1[[#All],[Type TRANSPORT]:[% répartition segment 1]],2,FALSE)</f>
        <v>0.3</v>
      </c>
      <c r="I1458" s="4">
        <f>VLOOKUP(E1458,Tableau2[[#All],[Type TRANSPORT]:[% répartition segment 2]],2,FALSE)</f>
        <v>0.7</v>
      </c>
      <c r="J1458" s="20">
        <f>Indicateur[[#This Row],[% rep S1]]*Indicateur[[#This Row],[Taux segement 1]]*Indicateur[[#This Row],[Poids T]]*Indicateur[[#This Row],[Distance en KM]]</f>
        <v>0.64556159999999996</v>
      </c>
      <c r="K1458" s="20">
        <f>+Indicateur[[#This Row],[% rep S2]]*Indicateur[[#This Row],[Taux Segement 2]]*Indicateur[[#This Row],[Poids T]]*Indicateur[[#This Row],[Distance en KM]]</f>
        <v>0.63453325599999999</v>
      </c>
      <c r="L1458" s="20">
        <f>+Indicateur[[#This Row],[Bilan CO2 S2]]+Indicateur[[#This Row],[Bilan CO2 S1]]</f>
        <v>1.2800948559999998</v>
      </c>
      <c r="M1458" s="21">
        <v>100</v>
      </c>
      <c r="N1458" s="5" t="s">
        <v>214</v>
      </c>
      <c r="O1458" s="2" t="s">
        <v>11</v>
      </c>
      <c r="P1458" s="2" t="s">
        <v>215</v>
      </c>
      <c r="Q1458" s="2" t="s">
        <v>406</v>
      </c>
      <c r="R1458" s="2" t="s">
        <v>407</v>
      </c>
      <c r="S1458" s="2">
        <v>10</v>
      </c>
      <c r="T1458" s="2" t="s">
        <v>408</v>
      </c>
      <c r="U1458" s="6">
        <v>268.98399999999998</v>
      </c>
      <c r="V1458" s="30">
        <f>(VLOOKUP(E1458,Table1[#All],4,FALSE)*VLOOKUP(E1458,Table1[[#All],[Type TRANSPORT]:[% répartition segment 1]],2,FALSE)+VLOOKUP(E1458,Tableau2[#All],4,FALSE)*VLOOKUP(E1458,Tableau2[[#All],[Type TRANSPORT]:[% répartition segment 2]],2,FALSE))*U1458*C1458/1000</f>
        <v>1.2800948559999998</v>
      </c>
    </row>
    <row r="1459" spans="1:22" x14ac:dyDescent="0.3">
      <c r="A1459" s="2">
        <v>1547211</v>
      </c>
      <c r="B1459" s="12">
        <f>+VLOOKUP(Indicateur[[#This Row],[Numero OT]],[1]Raw_data!$D:$E,2,FALSE)</f>
        <v>44804</v>
      </c>
      <c r="C1459" s="2">
        <v>128</v>
      </c>
      <c r="D1459" s="2">
        <f t="shared" si="22"/>
        <v>0.128</v>
      </c>
      <c r="E1459" s="2" t="s">
        <v>6</v>
      </c>
      <c r="F1459" s="3">
        <f>+VLOOKUP(E1459,Table1[#All],4,FALSE)</f>
        <v>0.16</v>
      </c>
      <c r="G1459" s="3">
        <f>+VLOOKUP(E1459,Tableau2[#All],4,FALSE)</f>
        <v>6.7400000000000002E-2</v>
      </c>
      <c r="H1459" s="4">
        <f>VLOOKUP(E1459,Table1[[#All],[Type TRANSPORT]:[% répartition segment 1]],2,FALSE)</f>
        <v>0.3</v>
      </c>
      <c r="I1459" s="4">
        <f>VLOOKUP(E1459,Tableau2[[#All],[Type TRANSPORT]:[% répartition segment 2]],2,FALSE)</f>
        <v>0.7</v>
      </c>
      <c r="J1459" s="20">
        <f>Indicateur[[#This Row],[% rep S1]]*Indicateur[[#This Row],[Taux segement 1]]*Indicateur[[#This Row],[Poids T]]*Indicateur[[#This Row],[Distance en KM]]</f>
        <v>1.7463275520000001</v>
      </c>
      <c r="K1459" s="20">
        <f>+Indicateur[[#This Row],[% rep S2]]*Indicateur[[#This Row],[Taux Segement 2]]*Indicateur[[#This Row],[Poids T]]*Indicateur[[#This Row],[Distance en KM]]</f>
        <v>1.71649445632</v>
      </c>
      <c r="L1459" s="20">
        <f>+Indicateur[[#This Row],[Bilan CO2 S2]]+Indicateur[[#This Row],[Bilan CO2 S1]]</f>
        <v>3.4628220083199999</v>
      </c>
      <c r="M1459" s="21">
        <v>128</v>
      </c>
      <c r="N1459" s="5" t="s">
        <v>214</v>
      </c>
      <c r="O1459" s="2" t="s">
        <v>11</v>
      </c>
      <c r="P1459" s="2" t="s">
        <v>215</v>
      </c>
      <c r="Q1459" s="2" t="s">
        <v>249</v>
      </c>
      <c r="R1459" s="2" t="s">
        <v>33</v>
      </c>
      <c r="S1459" s="2">
        <v>10</v>
      </c>
      <c r="T1459" s="2" t="s">
        <v>250</v>
      </c>
      <c r="U1459" s="6">
        <v>284.233</v>
      </c>
      <c r="V1459" s="30">
        <f>(VLOOKUP(E1459,Table1[#All],4,FALSE)*VLOOKUP(E1459,Table1[[#All],[Type TRANSPORT]:[% répartition segment 1]],2,FALSE)+VLOOKUP(E1459,Tableau2[#All],4,FALSE)*VLOOKUP(E1459,Tableau2[[#All],[Type TRANSPORT]:[% répartition segment 2]],2,FALSE))*U1459*C1459/1000</f>
        <v>3.4628220083199999</v>
      </c>
    </row>
    <row r="1460" spans="1:22" x14ac:dyDescent="0.3">
      <c r="A1460" s="2">
        <v>1547207</v>
      </c>
      <c r="B1460" s="12">
        <f>+VLOOKUP(Indicateur[[#This Row],[Numero OT]],[1]Raw_data!$D:$E,2,FALSE)</f>
        <v>44804</v>
      </c>
      <c r="C1460" s="2">
        <v>253</v>
      </c>
      <c r="D1460" s="2">
        <f t="shared" si="22"/>
        <v>0.253</v>
      </c>
      <c r="E1460" s="2" t="s">
        <v>6</v>
      </c>
      <c r="F1460" s="3">
        <f>+VLOOKUP(E1460,Table1[#All],4,FALSE)</f>
        <v>0.16</v>
      </c>
      <c r="G1460" s="3">
        <f>+VLOOKUP(E1460,Tableau2[#All],4,FALSE)</f>
        <v>6.7400000000000002E-2</v>
      </c>
      <c r="H1460" s="4">
        <f>VLOOKUP(E1460,Table1[[#All],[Type TRANSPORT]:[% répartition segment 1]],2,FALSE)</f>
        <v>0.3</v>
      </c>
      <c r="I1460" s="4">
        <f>VLOOKUP(E1460,Tableau2[[#All],[Type TRANSPORT]:[% répartition segment 2]],2,FALSE)</f>
        <v>0.7</v>
      </c>
      <c r="J1460" s="20">
        <f>Indicateur[[#This Row],[% rep S1]]*Indicateur[[#This Row],[Taux segement 1]]*Indicateur[[#This Row],[Poids T]]*Indicateur[[#This Row],[Distance en KM]]</f>
        <v>3.0867012000000003</v>
      </c>
      <c r="K1460" s="20">
        <f>+Indicateur[[#This Row],[% rep S2]]*Indicateur[[#This Row],[Taux Segement 2]]*Indicateur[[#This Row],[Poids T]]*Indicateur[[#This Row],[Distance en KM]]</f>
        <v>3.0339700545000001</v>
      </c>
      <c r="L1460" s="20">
        <f>+Indicateur[[#This Row],[Bilan CO2 S2]]+Indicateur[[#This Row],[Bilan CO2 S1]]</f>
        <v>6.1206712545000004</v>
      </c>
      <c r="M1460" s="21">
        <v>200</v>
      </c>
      <c r="N1460" s="5" t="s">
        <v>214</v>
      </c>
      <c r="O1460" s="2" t="s">
        <v>11</v>
      </c>
      <c r="P1460" s="2" t="s">
        <v>215</v>
      </c>
      <c r="Q1460" s="2" t="s">
        <v>245</v>
      </c>
      <c r="R1460" s="2" t="s">
        <v>123</v>
      </c>
      <c r="S1460" s="2">
        <v>10</v>
      </c>
      <c r="T1460" s="2" t="s">
        <v>246</v>
      </c>
      <c r="U1460" s="6">
        <v>254.17500000000001</v>
      </c>
      <c r="V1460" s="30">
        <f>(VLOOKUP(E1460,Table1[#All],4,FALSE)*VLOOKUP(E1460,Table1[[#All],[Type TRANSPORT]:[% répartition segment 1]],2,FALSE)+VLOOKUP(E1460,Tableau2[#All],4,FALSE)*VLOOKUP(E1460,Tableau2[[#All],[Type TRANSPORT]:[% répartition segment 2]],2,FALSE))*U1460*C1460/1000</f>
        <v>6.1206712545000004</v>
      </c>
    </row>
    <row r="1461" spans="1:22" x14ac:dyDescent="0.3">
      <c r="A1461" s="2">
        <v>1547213</v>
      </c>
      <c r="B1461" s="12">
        <f>+VLOOKUP(Indicateur[[#This Row],[Numero OT]],[1]Raw_data!$D:$E,2,FALSE)</f>
        <v>44804</v>
      </c>
      <c r="C1461" s="2">
        <v>514</v>
      </c>
      <c r="D1461" s="2">
        <f t="shared" si="22"/>
        <v>0.51400000000000001</v>
      </c>
      <c r="E1461" s="2" t="s">
        <v>6</v>
      </c>
      <c r="F1461" s="3">
        <f>+VLOOKUP(E1461,Table1[#All],4,FALSE)</f>
        <v>0.16</v>
      </c>
      <c r="G1461" s="3">
        <f>+VLOOKUP(E1461,Tableau2[#All],4,FALSE)</f>
        <v>6.7400000000000002E-2</v>
      </c>
      <c r="H1461" s="4">
        <f>VLOOKUP(E1461,Table1[[#All],[Type TRANSPORT]:[% répartition segment 1]],2,FALSE)</f>
        <v>0.3</v>
      </c>
      <c r="I1461" s="4">
        <f>VLOOKUP(E1461,Tableau2[[#All],[Type TRANSPORT]:[% répartition segment 2]],2,FALSE)</f>
        <v>0.7</v>
      </c>
      <c r="J1461" s="20">
        <f>Indicateur[[#This Row],[% rep S1]]*Indicateur[[#This Row],[Taux segement 1]]*Indicateur[[#This Row],[Poids T]]*Indicateur[[#This Row],[Distance en KM]]</f>
        <v>9.3865857599999991</v>
      </c>
      <c r="K1461" s="20">
        <f>+Indicateur[[#This Row],[% rep S2]]*Indicateur[[#This Row],[Taux Segement 2]]*Indicateur[[#This Row],[Poids T]]*Indicateur[[#This Row],[Distance en KM]]</f>
        <v>9.2262315866000009</v>
      </c>
      <c r="L1461" s="20">
        <f>+Indicateur[[#This Row],[Bilan CO2 S2]]+Indicateur[[#This Row],[Bilan CO2 S1]]</f>
        <v>18.6128173466</v>
      </c>
      <c r="M1461" s="21">
        <v>261</v>
      </c>
      <c r="N1461" s="5" t="s">
        <v>214</v>
      </c>
      <c r="O1461" s="2" t="s">
        <v>11</v>
      </c>
      <c r="P1461" s="2" t="s">
        <v>215</v>
      </c>
      <c r="Q1461" s="2" t="s">
        <v>128</v>
      </c>
      <c r="R1461" s="2" t="s">
        <v>61</v>
      </c>
      <c r="S1461" s="2">
        <v>20</v>
      </c>
      <c r="T1461" s="2" t="s">
        <v>129</v>
      </c>
      <c r="U1461" s="6">
        <v>380.45499999999998</v>
      </c>
      <c r="V1461" s="30">
        <f>(VLOOKUP(E1461,Table1[#All],4,FALSE)*VLOOKUP(E1461,Table1[[#All],[Type TRANSPORT]:[% répartition segment 1]],2,FALSE)+VLOOKUP(E1461,Tableau2[#All],4,FALSE)*VLOOKUP(E1461,Tableau2[[#All],[Type TRANSPORT]:[% répartition segment 2]],2,FALSE))*U1461*C1461/1000</f>
        <v>18.612817346599996</v>
      </c>
    </row>
    <row r="1462" spans="1:22" x14ac:dyDescent="0.3">
      <c r="A1462" s="2">
        <v>1547214</v>
      </c>
      <c r="B1462" s="12">
        <f>+VLOOKUP(Indicateur[[#This Row],[Numero OT]],[1]Raw_data!$D:$E,2,FALSE)</f>
        <v>44804</v>
      </c>
      <c r="C1462" s="2">
        <v>1027</v>
      </c>
      <c r="D1462" s="2">
        <f t="shared" si="22"/>
        <v>1.0269999999999999</v>
      </c>
      <c r="E1462" s="2" t="s">
        <v>106</v>
      </c>
      <c r="F1462" s="3">
        <f>+VLOOKUP(E1462,Table1[#All],4,FALSE)</f>
        <v>0.16</v>
      </c>
      <c r="G1462" s="3">
        <v>0.16</v>
      </c>
      <c r="H1462" s="4">
        <f>VLOOKUP(E1462,Table1[[#All],[Type TRANSPORT]:[% répartition segment 1]],2,FALSE)</f>
        <v>1</v>
      </c>
      <c r="I1462" s="4">
        <f>VLOOKUP(E1462,Tableau2[[#All],[Type TRANSPORT]:[% répartition segment 2]],2,FALSE)</f>
        <v>0</v>
      </c>
      <c r="J1462" s="20">
        <f>Indicateur[[#This Row],[% rep S1]]*Indicateur[[#This Row],[Taux segement 1]]*Indicateur[[#This Row],[Poids T]]*Indicateur[[#This Row],[Distance en KM]]</f>
        <v>40.882323039999996</v>
      </c>
      <c r="K1462" s="20">
        <f>+Indicateur[[#This Row],[% rep S2]]*Indicateur[[#This Row],[Taux Segement 2]]*Indicateur[[#This Row],[Poids T]]*Indicateur[[#This Row],[Distance en KM]]</f>
        <v>0</v>
      </c>
      <c r="L1462" s="20">
        <f>+Indicateur[[#This Row],[Bilan CO2 S2]]+Indicateur[[#This Row],[Bilan CO2 S1]]</f>
        <v>40.882323039999996</v>
      </c>
      <c r="M1462" s="21">
        <v>300</v>
      </c>
      <c r="N1462" s="5" t="s">
        <v>214</v>
      </c>
      <c r="O1462" s="2" t="s">
        <v>11</v>
      </c>
      <c r="P1462" s="2" t="s">
        <v>215</v>
      </c>
      <c r="Q1462" s="2" t="s">
        <v>148</v>
      </c>
      <c r="R1462" s="2" t="s">
        <v>126</v>
      </c>
      <c r="S1462" s="2">
        <v>12</v>
      </c>
      <c r="T1462" s="2" t="s">
        <v>149</v>
      </c>
      <c r="U1462" s="6">
        <v>248.797</v>
      </c>
      <c r="V1462" s="30">
        <f>(VLOOKUP(E1462,Table1[#All],4,FALSE)*VLOOKUP(E1462,Table1[[#All],[Type TRANSPORT]:[% répartition segment 1]],2,FALSE)+VLOOKUP(E1462,Tableau2[#All],4,FALSE)*VLOOKUP(E1462,Tableau2[[#All],[Type TRANSPORT]:[% répartition segment 2]],2,FALSE))*U1462*C1462/1000</f>
        <v>40.882323040000003</v>
      </c>
    </row>
    <row r="1463" spans="1:22" x14ac:dyDescent="0.3">
      <c r="A1463" s="2">
        <v>1547195</v>
      </c>
      <c r="B1463" s="12">
        <f>+VLOOKUP(Indicateur[[#This Row],[Numero OT]],[1]Raw_data!$D:$E,2,FALSE)</f>
        <v>44805</v>
      </c>
      <c r="C1463" s="2">
        <v>300</v>
      </c>
      <c r="D1463" s="2">
        <f t="shared" si="22"/>
        <v>0.3</v>
      </c>
      <c r="E1463" s="2" t="s">
        <v>6</v>
      </c>
      <c r="F1463" s="3">
        <f>+VLOOKUP(E1463,Table1[#All],4,FALSE)</f>
        <v>0.16</v>
      </c>
      <c r="G1463" s="3">
        <f>+VLOOKUP(E1463,Tableau2[#All],4,FALSE)</f>
        <v>6.7400000000000002E-2</v>
      </c>
      <c r="H1463" s="4">
        <f>VLOOKUP(E1463,Table1[[#All],[Type TRANSPORT]:[% répartition segment 1]],2,FALSE)</f>
        <v>0.3</v>
      </c>
      <c r="I1463" s="4">
        <f>VLOOKUP(E1463,Tableau2[[#All],[Type TRANSPORT]:[% répartition segment 2]],2,FALSE)</f>
        <v>0.7</v>
      </c>
      <c r="J1463" s="20">
        <f>Indicateur[[#This Row],[% rep S1]]*Indicateur[[#This Row],[Taux segement 1]]*Indicateur[[#This Row],[Poids T]]*Indicateur[[#This Row],[Distance en KM]]</f>
        <v>7.7979743999999993</v>
      </c>
      <c r="K1463" s="20">
        <f>+Indicateur[[#This Row],[% rep S2]]*Indicateur[[#This Row],[Taux Segement 2]]*Indicateur[[#This Row],[Poids T]]*Indicateur[[#This Row],[Distance en KM]]</f>
        <v>7.6647590039999995</v>
      </c>
      <c r="L1463" s="20">
        <f>+Indicateur[[#This Row],[Bilan CO2 S2]]+Indicateur[[#This Row],[Bilan CO2 S1]]</f>
        <v>15.462733403999998</v>
      </c>
      <c r="M1463" s="21">
        <v>250</v>
      </c>
      <c r="N1463" s="5" t="s">
        <v>35</v>
      </c>
      <c r="O1463" s="2" t="s">
        <v>36</v>
      </c>
      <c r="P1463" s="2" t="s">
        <v>37</v>
      </c>
      <c r="Q1463" s="2" t="s">
        <v>10</v>
      </c>
      <c r="R1463" s="2" t="s">
        <v>11</v>
      </c>
      <c r="S1463" s="2">
        <v>12</v>
      </c>
      <c r="T1463" s="2" t="s">
        <v>12</v>
      </c>
      <c r="U1463" s="6">
        <v>541.52599999999995</v>
      </c>
      <c r="V1463" s="30">
        <f>(VLOOKUP(E1463,Table1[#All],4,FALSE)*VLOOKUP(E1463,Table1[[#All],[Type TRANSPORT]:[% répartition segment 1]],2,FALSE)+VLOOKUP(E1463,Tableau2[#All],4,FALSE)*VLOOKUP(E1463,Tableau2[[#All],[Type TRANSPORT]:[% répartition segment 2]],2,FALSE))*U1463*C1463/1000</f>
        <v>15.462733403999998</v>
      </c>
    </row>
    <row r="1464" spans="1:22" x14ac:dyDescent="0.3">
      <c r="A1464" s="2">
        <v>1545967</v>
      </c>
      <c r="B1464" s="12">
        <f>+VLOOKUP(Indicateur[[#This Row],[Numero OT]],[1]Raw_data!$D:$E,2,FALSE)</f>
        <v>44805</v>
      </c>
      <c r="C1464" s="2">
        <v>150</v>
      </c>
      <c r="D1464" s="2">
        <f t="shared" si="22"/>
        <v>0.15</v>
      </c>
      <c r="E1464" s="2" t="s">
        <v>6</v>
      </c>
      <c r="F1464" s="3">
        <f>+VLOOKUP(E1464,Table1[#All],4,FALSE)</f>
        <v>0.16</v>
      </c>
      <c r="G1464" s="3">
        <f>+VLOOKUP(E1464,Tableau2[#All],4,FALSE)</f>
        <v>6.7400000000000002E-2</v>
      </c>
      <c r="H1464" s="4">
        <f>VLOOKUP(E1464,Table1[[#All],[Type TRANSPORT]:[% répartition segment 1]],2,FALSE)</f>
        <v>0.3</v>
      </c>
      <c r="I1464" s="4">
        <f>VLOOKUP(E1464,Tableau2[[#All],[Type TRANSPORT]:[% répartition segment 2]],2,FALSE)</f>
        <v>0.7</v>
      </c>
      <c r="J1464" s="20">
        <f>Indicateur[[#This Row],[% rep S1]]*Indicateur[[#This Row],[Taux segement 1]]*Indicateur[[#This Row],[Poids T]]*Indicateur[[#This Row],[Distance en KM]]</f>
        <v>2.0048976000000001</v>
      </c>
      <c r="K1464" s="20">
        <f>+Indicateur[[#This Row],[% rep S2]]*Indicateur[[#This Row],[Taux Segement 2]]*Indicateur[[#This Row],[Poids T]]*Indicateur[[#This Row],[Distance en KM]]</f>
        <v>1.9706472660000003</v>
      </c>
      <c r="L1464" s="20">
        <f>+Indicateur[[#This Row],[Bilan CO2 S2]]+Indicateur[[#This Row],[Bilan CO2 S1]]</f>
        <v>3.9755448660000003</v>
      </c>
      <c r="M1464" s="21">
        <v>130</v>
      </c>
      <c r="N1464" s="5" t="s">
        <v>57</v>
      </c>
      <c r="O1464" s="2" t="s">
        <v>58</v>
      </c>
      <c r="P1464" s="2" t="s">
        <v>59</v>
      </c>
      <c r="Q1464" s="2" t="s">
        <v>10</v>
      </c>
      <c r="R1464" s="2" t="s">
        <v>11</v>
      </c>
      <c r="S1464" s="2">
        <v>12</v>
      </c>
      <c r="T1464" s="2" t="s">
        <v>12</v>
      </c>
      <c r="U1464" s="6">
        <v>278.45800000000003</v>
      </c>
      <c r="V1464" s="30">
        <f>(VLOOKUP(E1464,Table1[#All],4,FALSE)*VLOOKUP(E1464,Table1[[#All],[Type TRANSPORT]:[% répartition segment 1]],2,FALSE)+VLOOKUP(E1464,Tableau2[#All],4,FALSE)*VLOOKUP(E1464,Tableau2[[#All],[Type TRANSPORT]:[% répartition segment 2]],2,FALSE))*U1464*C1464/1000</f>
        <v>3.9755448660000008</v>
      </c>
    </row>
    <row r="1465" spans="1:22" x14ac:dyDescent="0.3">
      <c r="A1465" s="2">
        <v>1547911</v>
      </c>
      <c r="B1465" s="12">
        <f>+VLOOKUP(Indicateur[[#This Row],[Numero OT]],[1]Raw_data!$D:$E,2,FALSE)</f>
        <v>44805</v>
      </c>
      <c r="C1465" s="2">
        <v>149</v>
      </c>
      <c r="D1465" s="2">
        <f t="shared" si="22"/>
        <v>0.14899999999999999</v>
      </c>
      <c r="E1465" s="2" t="s">
        <v>13</v>
      </c>
      <c r="F1465" s="3">
        <f>+VLOOKUP(E1465,Table1[#All],4,FALSE)</f>
        <v>0.24099999999999999</v>
      </c>
      <c r="G1465" s="3">
        <v>0.16</v>
      </c>
      <c r="H1465" s="4">
        <f>VLOOKUP(E1465,Table1[[#All],[Type TRANSPORT]:[% répartition segment 1]],2,FALSE)</f>
        <v>1</v>
      </c>
      <c r="I1465" s="4">
        <f>VLOOKUP(E1465,Tableau2[[#All],[Type TRANSPORT]:[% répartition segment 2]],2,FALSE)</f>
        <v>0</v>
      </c>
      <c r="J1465" s="20">
        <f>Indicateur[[#This Row],[% rep S1]]*Indicateur[[#This Row],[Taux segement 1]]*Indicateur[[#This Row],[Poids T]]*Indicateur[[#This Row],[Distance en KM]]</f>
        <v>1.2239941739999998</v>
      </c>
      <c r="K1465" s="20">
        <f>+Indicateur[[#This Row],[% rep S2]]*Indicateur[[#This Row],[Taux Segement 2]]*Indicateur[[#This Row],[Poids T]]*Indicateur[[#This Row],[Distance en KM]]</f>
        <v>0</v>
      </c>
      <c r="L1465" s="20">
        <f>+Indicateur[[#This Row],[Bilan CO2 S2]]+Indicateur[[#This Row],[Bilan CO2 S1]]</f>
        <v>1.2239941739999998</v>
      </c>
      <c r="M1465" s="21">
        <v>100</v>
      </c>
      <c r="N1465" s="5" t="s">
        <v>214</v>
      </c>
      <c r="O1465" s="2" t="s">
        <v>11</v>
      </c>
      <c r="P1465" s="2" t="s">
        <v>215</v>
      </c>
      <c r="Q1465" s="2" t="s">
        <v>135</v>
      </c>
      <c r="R1465" s="2" t="s">
        <v>136</v>
      </c>
      <c r="S1465" s="2">
        <v>20</v>
      </c>
      <c r="T1465" s="2" t="s">
        <v>137</v>
      </c>
      <c r="U1465" s="6">
        <v>34.085999999999999</v>
      </c>
      <c r="V1465" s="30">
        <f>(VLOOKUP(E1465,Table1[#All],4,FALSE)*VLOOKUP(E1465,Table1[[#All],[Type TRANSPORT]:[% répartition segment 1]],2,FALSE)+VLOOKUP(E1465,Tableau2[#All],4,FALSE)*VLOOKUP(E1465,Tableau2[[#All],[Type TRANSPORT]:[% répartition segment 2]],2,FALSE))*U1465*C1465/1000</f>
        <v>1.223994174</v>
      </c>
    </row>
    <row r="1466" spans="1:22" x14ac:dyDescent="0.3">
      <c r="A1466" s="2">
        <v>1547264</v>
      </c>
      <c r="B1466" s="12">
        <f>+VLOOKUP(Indicateur[[#This Row],[Numero OT]],[1]Raw_data!$D:$E,2,FALSE)</f>
        <v>44805</v>
      </c>
      <c r="C1466" s="2">
        <v>200</v>
      </c>
      <c r="D1466" s="2">
        <f t="shared" si="22"/>
        <v>0.2</v>
      </c>
      <c r="E1466" s="2" t="s">
        <v>13</v>
      </c>
      <c r="F1466" s="3">
        <f>+VLOOKUP(E1466,Table1[#All],4,FALSE)</f>
        <v>0.24099999999999999</v>
      </c>
      <c r="G1466" s="3">
        <v>0.24099999999999999</v>
      </c>
      <c r="H1466" s="4">
        <f>VLOOKUP(E1466,Table1[[#All],[Type TRANSPORT]:[% répartition segment 1]],2,FALSE)</f>
        <v>1</v>
      </c>
      <c r="I1466" s="4">
        <f>VLOOKUP(E1466,Tableau2[[#All],[Type TRANSPORT]:[% répartition segment 2]],2,FALSE)</f>
        <v>0</v>
      </c>
      <c r="J1466" s="20">
        <f>Indicateur[[#This Row],[% rep S1]]*Indicateur[[#This Row],[Taux segement 1]]*Indicateur[[#This Row],[Poids T]]*Indicateur[[#This Row],[Distance en KM]]</f>
        <v>1.6383661999999999</v>
      </c>
      <c r="K1466" s="20">
        <f>+Indicateur[[#This Row],[% rep S2]]*Indicateur[[#This Row],[Taux Segement 2]]*Indicateur[[#This Row],[Poids T]]*Indicateur[[#This Row],[Distance en KM]]</f>
        <v>0</v>
      </c>
      <c r="L1466" s="20">
        <f>+Indicateur[[#This Row],[Bilan CO2 S2]]+Indicateur[[#This Row],[Bilan CO2 S1]]</f>
        <v>1.6383661999999999</v>
      </c>
      <c r="M1466" s="21">
        <v>100</v>
      </c>
      <c r="N1466" s="5" t="s">
        <v>422</v>
      </c>
      <c r="O1466" s="2" t="s">
        <v>136</v>
      </c>
      <c r="P1466" s="2" t="s">
        <v>423</v>
      </c>
      <c r="Q1466" s="2" t="s">
        <v>10</v>
      </c>
      <c r="R1466" s="2" t="s">
        <v>11</v>
      </c>
      <c r="S1466" s="2">
        <v>12</v>
      </c>
      <c r="T1466" s="2" t="s">
        <v>12</v>
      </c>
      <c r="U1466" s="6">
        <v>33.991</v>
      </c>
      <c r="V1466" s="30">
        <f>(VLOOKUP(E1466,Table1[#All],4,FALSE)*VLOOKUP(E1466,Table1[[#All],[Type TRANSPORT]:[% répartition segment 1]],2,FALSE)+VLOOKUP(E1466,Tableau2[#All],4,FALSE)*VLOOKUP(E1466,Tableau2[[#All],[Type TRANSPORT]:[% répartition segment 2]],2,FALSE))*U1466*C1466/1000</f>
        <v>1.6383662000000001</v>
      </c>
    </row>
    <row r="1467" spans="1:22" x14ac:dyDescent="0.3">
      <c r="A1467" s="2">
        <v>1547813</v>
      </c>
      <c r="B1467" s="12">
        <f>+VLOOKUP(Indicateur[[#This Row],[Numero OT]],[1]Raw_data!$D:$E,2,FALSE)</f>
        <v>44806</v>
      </c>
      <c r="C1467" s="2">
        <v>1050</v>
      </c>
      <c r="D1467" s="2">
        <f t="shared" si="22"/>
        <v>1.05</v>
      </c>
      <c r="E1467" s="2" t="s">
        <v>6</v>
      </c>
      <c r="F1467" s="3">
        <f>+VLOOKUP(E1467,Table1[#All],4,FALSE)</f>
        <v>0.16</v>
      </c>
      <c r="G1467" s="3">
        <f>+VLOOKUP(E1467,Tableau2[#All],4,FALSE)</f>
        <v>6.7400000000000002E-2</v>
      </c>
      <c r="H1467" s="4">
        <f>VLOOKUP(E1467,Table1[[#All],[Type TRANSPORT]:[% répartition segment 1]],2,FALSE)</f>
        <v>0.3</v>
      </c>
      <c r="I1467" s="4">
        <f>VLOOKUP(E1467,Tableau2[[#All],[Type TRANSPORT]:[% répartition segment 2]],2,FALSE)</f>
        <v>0.7</v>
      </c>
      <c r="J1467" s="20">
        <f>Indicateur[[#This Row],[% rep S1]]*Indicateur[[#This Row],[Taux segement 1]]*Indicateur[[#This Row],[Poids T]]*Indicateur[[#This Row],[Distance en KM]]</f>
        <v>37.300939199999995</v>
      </c>
      <c r="K1467" s="20">
        <f>+Indicateur[[#This Row],[% rep S2]]*Indicateur[[#This Row],[Taux Segement 2]]*Indicateur[[#This Row],[Poids T]]*Indicateur[[#This Row],[Distance en KM]]</f>
        <v>36.663714821999996</v>
      </c>
      <c r="L1467" s="20">
        <f>+Indicateur[[#This Row],[Bilan CO2 S2]]+Indicateur[[#This Row],[Bilan CO2 S1]]</f>
        <v>73.964654021999991</v>
      </c>
      <c r="M1467" s="21">
        <v>580</v>
      </c>
      <c r="N1467" s="5" t="s">
        <v>7</v>
      </c>
      <c r="O1467" s="2" t="s">
        <v>8</v>
      </c>
      <c r="P1467" s="2" t="s">
        <v>9</v>
      </c>
      <c r="Q1467" s="2" t="s">
        <v>10</v>
      </c>
      <c r="R1467" s="2" t="s">
        <v>11</v>
      </c>
      <c r="S1467" s="2">
        <v>12</v>
      </c>
      <c r="T1467" s="2" t="s">
        <v>12</v>
      </c>
      <c r="U1467" s="6">
        <v>740.09799999999996</v>
      </c>
      <c r="V1467" s="30">
        <f>(VLOOKUP(E1467,Table1[#All],4,FALSE)*VLOOKUP(E1467,Table1[[#All],[Type TRANSPORT]:[% répartition segment 1]],2,FALSE)+VLOOKUP(E1467,Tableau2[#All],4,FALSE)*VLOOKUP(E1467,Tableau2[[#All],[Type TRANSPORT]:[% répartition segment 2]],2,FALSE))*U1467*C1467/1000</f>
        <v>73.964654021999991</v>
      </c>
    </row>
    <row r="1468" spans="1:22" x14ac:dyDescent="0.3">
      <c r="A1468" s="2">
        <v>1547611</v>
      </c>
      <c r="B1468" s="12">
        <f>+VLOOKUP(Indicateur[[#This Row],[Numero OT]],[1]Raw_data!$D:$E,2,FALSE)</f>
        <v>44806</v>
      </c>
      <c r="C1468" s="2">
        <v>150</v>
      </c>
      <c r="D1468" s="2">
        <f t="shared" si="22"/>
        <v>0.15</v>
      </c>
      <c r="E1468" s="2" t="s">
        <v>19</v>
      </c>
      <c r="F1468" s="3">
        <f>+VLOOKUP(E1468,Table1[#All],4,FALSE)</f>
        <v>0.16</v>
      </c>
      <c r="G1468" s="3">
        <f>+VLOOKUP(E1468,Tableau2[#All],4,FALSE)</f>
        <v>6.7400000000000002E-2</v>
      </c>
      <c r="H1468" s="4">
        <f>VLOOKUP(E1468,Table1[[#All],[Type TRANSPORT]:[% répartition segment 1]],2,FALSE)</f>
        <v>0.3</v>
      </c>
      <c r="I1468" s="4">
        <f>VLOOKUP(E1468,Tableau2[[#All],[Type TRANSPORT]:[% répartition segment 2]],2,FALSE)</f>
        <v>0.7</v>
      </c>
      <c r="J1468" s="20">
        <f>Indicateur[[#This Row],[% rep S1]]*Indicateur[[#This Row],[Taux segement 1]]*Indicateur[[#This Row],[Poids T]]*Indicateur[[#This Row],[Distance en KM]]</f>
        <v>5.4150624000000001</v>
      </c>
      <c r="K1468" s="20">
        <f>+Indicateur[[#This Row],[% rep S2]]*Indicateur[[#This Row],[Taux Segement 2]]*Indicateur[[#This Row],[Poids T]]*Indicateur[[#This Row],[Distance en KM]]</f>
        <v>5.3225550840000002</v>
      </c>
      <c r="L1468" s="20">
        <f>+Indicateur[[#This Row],[Bilan CO2 S2]]+Indicateur[[#This Row],[Bilan CO2 S1]]</f>
        <v>10.737617484000001</v>
      </c>
      <c r="M1468" s="21">
        <v>165</v>
      </c>
      <c r="N1468" s="5" t="s">
        <v>63</v>
      </c>
      <c r="O1468" s="2" t="s">
        <v>64</v>
      </c>
      <c r="P1468" s="2" t="s">
        <v>65</v>
      </c>
      <c r="Q1468" s="2" t="s">
        <v>10</v>
      </c>
      <c r="R1468" s="2" t="s">
        <v>11</v>
      </c>
      <c r="S1468" s="2">
        <v>12</v>
      </c>
      <c r="T1468" s="2" t="s">
        <v>12</v>
      </c>
      <c r="U1468" s="6">
        <v>752.09199999999998</v>
      </c>
      <c r="V1468" s="30">
        <f>(VLOOKUP(E1468,Table1[#All],4,FALSE)*VLOOKUP(E1468,Table1[[#All],[Type TRANSPORT]:[% répartition segment 1]],2,FALSE)+VLOOKUP(E1468,Tableau2[#All],4,FALSE)*VLOOKUP(E1468,Tableau2[[#All],[Type TRANSPORT]:[% répartition segment 2]],2,FALSE))*U1468*C1468/1000</f>
        <v>10.737617484000001</v>
      </c>
    </row>
    <row r="1469" spans="1:22" x14ac:dyDescent="0.3">
      <c r="A1469" s="2">
        <v>1547613</v>
      </c>
      <c r="B1469" s="12">
        <f>+VLOOKUP(Indicateur[[#This Row],[Numero OT]],[1]Raw_data!$D:$E,2,FALSE)</f>
        <v>44806</v>
      </c>
      <c r="C1469" s="2">
        <v>300</v>
      </c>
      <c r="D1469" s="2">
        <f t="shared" si="22"/>
        <v>0.3</v>
      </c>
      <c r="E1469" s="2" t="s">
        <v>6</v>
      </c>
      <c r="F1469" s="3">
        <f>+VLOOKUP(E1469,Table1[#All],4,FALSE)</f>
        <v>0.16</v>
      </c>
      <c r="G1469" s="3">
        <f>+VLOOKUP(E1469,Tableau2[#All],4,FALSE)</f>
        <v>6.7400000000000002E-2</v>
      </c>
      <c r="H1469" s="4">
        <f>VLOOKUP(E1469,Table1[[#All],[Type TRANSPORT]:[% répartition segment 1]],2,FALSE)</f>
        <v>0.3</v>
      </c>
      <c r="I1469" s="4">
        <f>VLOOKUP(E1469,Tableau2[[#All],[Type TRANSPORT]:[% répartition segment 2]],2,FALSE)</f>
        <v>0.7</v>
      </c>
      <c r="J1469" s="20">
        <f>Indicateur[[#This Row],[% rep S1]]*Indicateur[[#This Row],[Taux segement 1]]*Indicateur[[#This Row],[Poids T]]*Indicateur[[#This Row],[Distance en KM]]</f>
        <v>5.1763680000000001</v>
      </c>
      <c r="K1469" s="20">
        <f>+Indicateur[[#This Row],[% rep S2]]*Indicateur[[#This Row],[Taux Segement 2]]*Indicateur[[#This Row],[Poids T]]*Indicateur[[#This Row],[Distance en KM]]</f>
        <v>5.0879383800000006</v>
      </c>
      <c r="L1469" s="20">
        <f>+Indicateur[[#This Row],[Bilan CO2 S2]]+Indicateur[[#This Row],[Bilan CO2 S1]]</f>
        <v>10.264306380000001</v>
      </c>
      <c r="M1469" s="21">
        <v>250</v>
      </c>
      <c r="N1469" s="5" t="s">
        <v>66</v>
      </c>
      <c r="O1469" s="2" t="s">
        <v>67</v>
      </c>
      <c r="P1469" s="2" t="s">
        <v>68</v>
      </c>
      <c r="Q1469" s="2" t="s">
        <v>10</v>
      </c>
      <c r="R1469" s="2" t="s">
        <v>11</v>
      </c>
      <c r="S1469" s="2">
        <v>12</v>
      </c>
      <c r="T1469" s="2" t="s">
        <v>12</v>
      </c>
      <c r="U1469" s="6">
        <v>359.47</v>
      </c>
      <c r="V1469" s="30">
        <f>(VLOOKUP(E1469,Table1[#All],4,FALSE)*VLOOKUP(E1469,Table1[[#All],[Type TRANSPORT]:[% répartition segment 1]],2,FALSE)+VLOOKUP(E1469,Tableau2[#All],4,FALSE)*VLOOKUP(E1469,Tableau2[[#All],[Type TRANSPORT]:[% répartition segment 2]],2,FALSE))*U1469*C1469/1000</f>
        <v>10.264306380000001</v>
      </c>
    </row>
    <row r="1470" spans="1:22" x14ac:dyDescent="0.3">
      <c r="A1470" s="2">
        <v>1547812</v>
      </c>
      <c r="B1470" s="12">
        <f>+VLOOKUP(Indicateur[[#This Row],[Numero OT]],[1]Raw_data!$D:$E,2,FALSE)</f>
        <v>44806</v>
      </c>
      <c r="C1470" s="2">
        <v>400</v>
      </c>
      <c r="D1470" s="2">
        <f t="shared" si="22"/>
        <v>0.4</v>
      </c>
      <c r="E1470" s="2" t="s">
        <v>6</v>
      </c>
      <c r="F1470" s="3">
        <f>+VLOOKUP(E1470,Table1[#All],4,FALSE)</f>
        <v>0.16</v>
      </c>
      <c r="G1470" s="3">
        <f>+VLOOKUP(E1470,Tableau2[#All],4,FALSE)</f>
        <v>6.7400000000000002E-2</v>
      </c>
      <c r="H1470" s="4">
        <f>VLOOKUP(E1470,Table1[[#All],[Type TRANSPORT]:[% répartition segment 1]],2,FALSE)</f>
        <v>0.3</v>
      </c>
      <c r="I1470" s="4">
        <f>VLOOKUP(E1470,Tableau2[[#All],[Type TRANSPORT]:[% répartition segment 2]],2,FALSE)</f>
        <v>0.7</v>
      </c>
      <c r="J1470" s="20">
        <f>Indicateur[[#This Row],[% rep S1]]*Indicateur[[#This Row],[Taux segement 1]]*Indicateur[[#This Row],[Poids T]]*Indicateur[[#This Row],[Distance en KM]]</f>
        <v>5.347142400000001</v>
      </c>
      <c r="K1470" s="20">
        <f>+Indicateur[[#This Row],[% rep S2]]*Indicateur[[#This Row],[Taux Segement 2]]*Indicateur[[#This Row],[Poids T]]*Indicateur[[#This Row],[Distance en KM]]</f>
        <v>5.2557953839999998</v>
      </c>
      <c r="L1470" s="20">
        <f>+Indicateur[[#This Row],[Bilan CO2 S2]]+Indicateur[[#This Row],[Bilan CO2 S1]]</f>
        <v>10.602937784000002</v>
      </c>
      <c r="M1470" s="21">
        <v>230</v>
      </c>
      <c r="N1470" s="5" t="s">
        <v>168</v>
      </c>
      <c r="O1470" s="2" t="s">
        <v>151</v>
      </c>
      <c r="P1470" s="2" t="s">
        <v>169</v>
      </c>
      <c r="Q1470" s="2" t="s">
        <v>10</v>
      </c>
      <c r="R1470" s="2" t="s">
        <v>11</v>
      </c>
      <c r="S1470" s="2">
        <v>12</v>
      </c>
      <c r="T1470" s="2" t="s">
        <v>12</v>
      </c>
      <c r="U1470" s="6">
        <v>278.49700000000001</v>
      </c>
      <c r="V1470" s="30">
        <f>(VLOOKUP(E1470,Table1[#All],4,FALSE)*VLOOKUP(E1470,Table1[[#All],[Type TRANSPORT]:[% répartition segment 1]],2,FALSE)+VLOOKUP(E1470,Tableau2[#All],4,FALSE)*VLOOKUP(E1470,Tableau2[[#All],[Type TRANSPORT]:[% répartition segment 2]],2,FALSE))*U1470*C1470/1000</f>
        <v>10.602937784000002</v>
      </c>
    </row>
    <row r="1471" spans="1:22" x14ac:dyDescent="0.3">
      <c r="A1471" s="2">
        <v>1547816</v>
      </c>
      <c r="B1471" s="12">
        <f>+VLOOKUP(Indicateur[[#This Row],[Numero OT]],[1]Raw_data!$D:$E,2,FALSE)</f>
        <v>44806</v>
      </c>
      <c r="C1471" s="2">
        <v>300</v>
      </c>
      <c r="D1471" s="2">
        <f t="shared" si="22"/>
        <v>0.3</v>
      </c>
      <c r="E1471" s="2" t="s">
        <v>6</v>
      </c>
      <c r="F1471" s="3">
        <f>+VLOOKUP(E1471,Table1[#All],4,FALSE)</f>
        <v>0.16</v>
      </c>
      <c r="G1471" s="3">
        <f>+VLOOKUP(E1471,Tableau2[#All],4,FALSE)</f>
        <v>6.7400000000000002E-2</v>
      </c>
      <c r="H1471" s="4">
        <f>VLOOKUP(E1471,Table1[[#All],[Type TRANSPORT]:[% répartition segment 1]],2,FALSE)</f>
        <v>0.3</v>
      </c>
      <c r="I1471" s="4">
        <f>VLOOKUP(E1471,Tableau2[[#All],[Type TRANSPORT]:[% répartition segment 2]],2,FALSE)</f>
        <v>0.7</v>
      </c>
      <c r="J1471" s="20">
        <f>Indicateur[[#This Row],[% rep S1]]*Indicateur[[#This Row],[Taux segement 1]]*Indicateur[[#This Row],[Poids T]]*Indicateur[[#This Row],[Distance en KM]]</f>
        <v>3.7158191999999999</v>
      </c>
      <c r="K1471" s="20">
        <f>+Indicateur[[#This Row],[% rep S2]]*Indicateur[[#This Row],[Taux Segement 2]]*Indicateur[[#This Row],[Poids T]]*Indicateur[[#This Row],[Distance en KM]]</f>
        <v>3.6523406220000001</v>
      </c>
      <c r="L1471" s="20">
        <f>+Indicateur[[#This Row],[Bilan CO2 S2]]+Indicateur[[#This Row],[Bilan CO2 S1]]</f>
        <v>7.368159822</v>
      </c>
      <c r="M1471" s="21">
        <v>260</v>
      </c>
      <c r="N1471" s="5" t="s">
        <v>191</v>
      </c>
      <c r="O1471" s="2" t="s">
        <v>192</v>
      </c>
      <c r="P1471" s="2" t="s">
        <v>193</v>
      </c>
      <c r="Q1471" s="2" t="s">
        <v>10</v>
      </c>
      <c r="R1471" s="2" t="s">
        <v>11</v>
      </c>
      <c r="S1471" s="2">
        <v>12</v>
      </c>
      <c r="T1471" s="2" t="s">
        <v>12</v>
      </c>
      <c r="U1471" s="6">
        <v>258.04300000000001</v>
      </c>
      <c r="V1471" s="30">
        <f>(VLOOKUP(E1471,Table1[#All],4,FALSE)*VLOOKUP(E1471,Table1[[#All],[Type TRANSPORT]:[% répartition segment 1]],2,FALSE)+VLOOKUP(E1471,Tableau2[#All],4,FALSE)*VLOOKUP(E1471,Tableau2[[#All],[Type TRANSPORT]:[% répartition segment 2]],2,FALSE))*U1471*C1471/1000</f>
        <v>7.368159822</v>
      </c>
    </row>
    <row r="1472" spans="1:22" x14ac:dyDescent="0.3">
      <c r="A1472" s="2">
        <v>1548314</v>
      </c>
      <c r="B1472" s="12">
        <f>+VLOOKUP(Indicateur[[#This Row],[Numero OT]],[1]Raw_data!$D:$E,2,FALSE)</f>
        <v>44809</v>
      </c>
      <c r="C1472" s="2">
        <v>930</v>
      </c>
      <c r="D1472" s="2">
        <f t="shared" si="22"/>
        <v>0.93</v>
      </c>
      <c r="E1472" s="2" t="s">
        <v>6</v>
      </c>
      <c r="F1472" s="3">
        <f>+VLOOKUP(E1472,Table1[#All],4,FALSE)</f>
        <v>0.16</v>
      </c>
      <c r="G1472" s="3">
        <f>+VLOOKUP(E1472,Tableau2[#All],4,FALSE)</f>
        <v>6.7400000000000002E-2</v>
      </c>
      <c r="H1472" s="4">
        <f>VLOOKUP(E1472,Table1[[#All],[Type TRANSPORT]:[% répartition segment 1]],2,FALSE)</f>
        <v>0.3</v>
      </c>
      <c r="I1472" s="4">
        <f>VLOOKUP(E1472,Tableau2[[#All],[Type TRANSPORT]:[% répartition segment 2]],2,FALSE)</f>
        <v>0.7</v>
      </c>
      <c r="J1472" s="20">
        <f>Indicateur[[#This Row],[% rep S1]]*Indicateur[[#This Row],[Taux segement 1]]*Indicateur[[#This Row],[Poids T]]*Indicateur[[#This Row],[Distance en KM]]</f>
        <v>31.783099680000003</v>
      </c>
      <c r="K1472" s="20">
        <f>+Indicateur[[#This Row],[% rep S2]]*Indicateur[[#This Row],[Taux Segement 2]]*Indicateur[[#This Row],[Poids T]]*Indicateur[[#This Row],[Distance en KM]]</f>
        <v>31.240138393800002</v>
      </c>
      <c r="L1472" s="20">
        <f>+Indicateur[[#This Row],[Bilan CO2 S2]]+Indicateur[[#This Row],[Bilan CO2 S1]]</f>
        <v>63.023238073800002</v>
      </c>
      <c r="M1472" s="21">
        <v>380</v>
      </c>
      <c r="N1472" s="5" t="s">
        <v>38</v>
      </c>
      <c r="O1472" s="2" t="s">
        <v>39</v>
      </c>
      <c r="P1472" s="2" t="s">
        <v>40</v>
      </c>
      <c r="Q1472" s="2" t="s">
        <v>10</v>
      </c>
      <c r="R1472" s="2" t="s">
        <v>11</v>
      </c>
      <c r="S1472" s="2">
        <v>12</v>
      </c>
      <c r="T1472" s="2" t="s">
        <v>12</v>
      </c>
      <c r="U1472" s="6">
        <v>711.98699999999997</v>
      </c>
      <c r="V1472" s="30">
        <f>(VLOOKUP(E1472,Table1[#All],4,FALSE)*VLOOKUP(E1472,Table1[[#All],[Type TRANSPORT]:[% répartition segment 1]],2,FALSE)+VLOOKUP(E1472,Tableau2[#All],4,FALSE)*VLOOKUP(E1472,Tableau2[[#All],[Type TRANSPORT]:[% répartition segment 2]],2,FALSE))*U1472*C1472/1000</f>
        <v>63.023238073799995</v>
      </c>
    </row>
    <row r="1473" spans="1:22" x14ac:dyDescent="0.3">
      <c r="A1473" s="2">
        <v>1548333</v>
      </c>
      <c r="B1473" s="12">
        <f>+VLOOKUP(Indicateur[[#This Row],[Numero OT]],[1]Raw_data!$D:$E,2,FALSE)</f>
        <v>44809</v>
      </c>
      <c r="C1473" s="2">
        <v>750</v>
      </c>
      <c r="D1473" s="2">
        <f t="shared" si="22"/>
        <v>0.75</v>
      </c>
      <c r="E1473" s="2" t="s">
        <v>6</v>
      </c>
      <c r="F1473" s="3">
        <f>+VLOOKUP(E1473,Table1[#All],4,FALSE)</f>
        <v>0.16</v>
      </c>
      <c r="G1473" s="3">
        <f>+VLOOKUP(E1473,Tableau2[#All],4,FALSE)</f>
        <v>6.7400000000000002E-2</v>
      </c>
      <c r="H1473" s="4">
        <f>VLOOKUP(E1473,Table1[[#All],[Type TRANSPORT]:[% répartition segment 1]],2,FALSE)</f>
        <v>0.3</v>
      </c>
      <c r="I1473" s="4">
        <f>VLOOKUP(E1473,Tableau2[[#All],[Type TRANSPORT]:[% répartition segment 2]],2,FALSE)</f>
        <v>0.7</v>
      </c>
      <c r="J1473" s="20">
        <f>Indicateur[[#This Row],[% rep S1]]*Indicateur[[#This Row],[Taux segement 1]]*Indicateur[[#This Row],[Poids T]]*Indicateur[[#This Row],[Distance en KM]]</f>
        <v>13.701096000000001</v>
      </c>
      <c r="K1473" s="20">
        <f>+Indicateur[[#This Row],[% rep S2]]*Indicateur[[#This Row],[Taux Segement 2]]*Indicateur[[#This Row],[Poids T]]*Indicateur[[#This Row],[Distance en KM]]</f>
        <v>13.46703561</v>
      </c>
      <c r="L1473" s="20">
        <f>+Indicateur[[#This Row],[Bilan CO2 S2]]+Indicateur[[#This Row],[Bilan CO2 S1]]</f>
        <v>27.168131610000003</v>
      </c>
      <c r="M1473" s="21">
        <v>450</v>
      </c>
      <c r="N1473" s="5" t="s">
        <v>60</v>
      </c>
      <c r="O1473" s="2" t="s">
        <v>61</v>
      </c>
      <c r="P1473" s="2" t="s">
        <v>62</v>
      </c>
      <c r="Q1473" s="2" t="s">
        <v>10</v>
      </c>
      <c r="R1473" s="2" t="s">
        <v>11</v>
      </c>
      <c r="S1473" s="2">
        <v>12</v>
      </c>
      <c r="T1473" s="2" t="s">
        <v>12</v>
      </c>
      <c r="U1473" s="6">
        <v>380.58600000000001</v>
      </c>
      <c r="V1473" s="30">
        <f>(VLOOKUP(E1473,Table1[#All],4,FALSE)*VLOOKUP(E1473,Table1[[#All],[Type TRANSPORT]:[% répartition segment 1]],2,FALSE)+VLOOKUP(E1473,Tableau2[#All],4,FALSE)*VLOOKUP(E1473,Tableau2[[#All],[Type TRANSPORT]:[% répartition segment 2]],2,FALSE))*U1473*C1473/1000</f>
        <v>27.16813161</v>
      </c>
    </row>
    <row r="1474" spans="1:22" x14ac:dyDescent="0.3">
      <c r="A1474" s="2">
        <v>1548332</v>
      </c>
      <c r="B1474" s="12">
        <f>+VLOOKUP(Indicateur[[#This Row],[Numero OT]],[1]Raw_data!$D:$E,2,FALSE)</f>
        <v>44809</v>
      </c>
      <c r="C1474" s="2">
        <v>300</v>
      </c>
      <c r="D1474" s="2">
        <f t="shared" ref="D1474:D1537" si="23">+C1474/1000</f>
        <v>0.3</v>
      </c>
      <c r="E1474" s="2" t="s">
        <v>19</v>
      </c>
      <c r="F1474" s="3">
        <f>+VLOOKUP(E1474,Table1[#All],4,FALSE)</f>
        <v>0.16</v>
      </c>
      <c r="G1474" s="3">
        <f>+VLOOKUP(E1474,Tableau2[#All],4,FALSE)</f>
        <v>6.7400000000000002E-2</v>
      </c>
      <c r="H1474" s="4">
        <f>VLOOKUP(E1474,Table1[[#All],[Type TRANSPORT]:[% répartition segment 1]],2,FALSE)</f>
        <v>0.3</v>
      </c>
      <c r="I1474" s="4">
        <f>VLOOKUP(E1474,Tableau2[[#All],[Type TRANSPORT]:[% répartition segment 2]],2,FALSE)</f>
        <v>0.7</v>
      </c>
      <c r="J1474" s="20">
        <f>Indicateur[[#This Row],[% rep S1]]*Indicateur[[#This Row],[Taux segement 1]]*Indicateur[[#This Row],[Poids T]]*Indicateur[[#This Row],[Distance en KM]]</f>
        <v>7.4372256000000005</v>
      </c>
      <c r="K1474" s="20">
        <f>+Indicateur[[#This Row],[% rep S2]]*Indicateur[[#This Row],[Taux Segement 2]]*Indicateur[[#This Row],[Poids T]]*Indicateur[[#This Row],[Distance en KM]]</f>
        <v>7.3101729960000004</v>
      </c>
      <c r="L1474" s="20">
        <f>+Indicateur[[#This Row],[Bilan CO2 S2]]+Indicateur[[#This Row],[Bilan CO2 S1]]</f>
        <v>14.747398596</v>
      </c>
      <c r="M1474" s="21">
        <v>224</v>
      </c>
      <c r="N1474" s="5" t="s">
        <v>175</v>
      </c>
      <c r="O1474" s="2" t="s">
        <v>154</v>
      </c>
      <c r="P1474" s="2" t="s">
        <v>174</v>
      </c>
      <c r="Q1474" s="2" t="s">
        <v>10</v>
      </c>
      <c r="R1474" s="2" t="s">
        <v>11</v>
      </c>
      <c r="S1474" s="2">
        <v>12</v>
      </c>
      <c r="T1474" s="2" t="s">
        <v>12</v>
      </c>
      <c r="U1474" s="6">
        <v>516.47400000000005</v>
      </c>
      <c r="V1474" s="30">
        <f>(VLOOKUP(E1474,Table1[#All],4,FALSE)*VLOOKUP(E1474,Table1[[#All],[Type TRANSPORT]:[% répartition segment 1]],2,FALSE)+VLOOKUP(E1474,Tableau2[#All],4,FALSE)*VLOOKUP(E1474,Tableau2[[#All],[Type TRANSPORT]:[% répartition segment 2]],2,FALSE))*U1474*C1474/1000</f>
        <v>14.747398596</v>
      </c>
    </row>
    <row r="1475" spans="1:22" x14ac:dyDescent="0.3">
      <c r="A1475" s="2">
        <v>1548087</v>
      </c>
      <c r="B1475" s="12">
        <f>+VLOOKUP(Indicateur[[#This Row],[Numero OT]],[1]Raw_data!$D:$E,2,FALSE)</f>
        <v>44809</v>
      </c>
      <c r="C1475" s="2">
        <v>140</v>
      </c>
      <c r="D1475" s="2">
        <f t="shared" si="23"/>
        <v>0.14000000000000001</v>
      </c>
      <c r="E1475" s="2" t="s">
        <v>19</v>
      </c>
      <c r="F1475" s="3">
        <f>+VLOOKUP(E1475,Table1[#All],4,FALSE)</f>
        <v>0.16</v>
      </c>
      <c r="G1475" s="3">
        <f>+VLOOKUP(E1475,Tableau2[#All],4,FALSE)</f>
        <v>6.7400000000000002E-2</v>
      </c>
      <c r="H1475" s="4">
        <f>VLOOKUP(E1475,Table1[[#All],[Type TRANSPORT]:[% répartition segment 1]],2,FALSE)</f>
        <v>0.3</v>
      </c>
      <c r="I1475" s="4">
        <f>VLOOKUP(E1475,Tableau2[[#All],[Type TRANSPORT]:[% répartition segment 2]],2,FALSE)</f>
        <v>0.7</v>
      </c>
      <c r="J1475" s="20">
        <f>Indicateur[[#This Row],[% rep S1]]*Indicateur[[#This Row],[Taux segement 1]]*Indicateur[[#This Row],[Poids T]]*Indicateur[[#This Row],[Distance en KM]]</f>
        <v>3.4546377600000002</v>
      </c>
      <c r="K1475" s="20">
        <f>+Indicateur[[#This Row],[% rep S2]]*Indicateur[[#This Row],[Taux Segement 2]]*Indicateur[[#This Row],[Poids T]]*Indicateur[[#This Row],[Distance en KM]]</f>
        <v>3.3956210316000002</v>
      </c>
      <c r="L1475" s="20">
        <f>+Indicateur[[#This Row],[Bilan CO2 S2]]+Indicateur[[#This Row],[Bilan CO2 S1]]</f>
        <v>6.8502587916</v>
      </c>
      <c r="M1475" s="21">
        <v>165</v>
      </c>
      <c r="N1475" s="5" t="s">
        <v>176</v>
      </c>
      <c r="O1475" s="2" t="s">
        <v>177</v>
      </c>
      <c r="P1475" s="2" t="s">
        <v>178</v>
      </c>
      <c r="Q1475" s="2" t="s">
        <v>10</v>
      </c>
      <c r="R1475" s="2" t="s">
        <v>11</v>
      </c>
      <c r="S1475" s="2">
        <v>12</v>
      </c>
      <c r="T1475" s="2" t="s">
        <v>12</v>
      </c>
      <c r="U1475" s="6">
        <v>514.08299999999997</v>
      </c>
      <c r="V1475" s="30">
        <f>(VLOOKUP(E1475,Table1[#All],4,FALSE)*VLOOKUP(E1475,Table1[[#All],[Type TRANSPORT]:[% répartition segment 1]],2,FALSE)+VLOOKUP(E1475,Tableau2[#All],4,FALSE)*VLOOKUP(E1475,Tableau2[[#All],[Type TRANSPORT]:[% répartition segment 2]],2,FALSE))*U1475*C1475/1000</f>
        <v>6.8502587916</v>
      </c>
    </row>
    <row r="1476" spans="1:22" x14ac:dyDescent="0.3">
      <c r="A1476" s="2">
        <v>1547612</v>
      </c>
      <c r="B1476" s="12">
        <f>+VLOOKUP(Indicateur[[#This Row],[Numero OT]],[1]Raw_data!$D:$E,2,FALSE)</f>
        <v>44809</v>
      </c>
      <c r="C1476" s="2">
        <v>150</v>
      </c>
      <c r="D1476" s="2">
        <f t="shared" si="23"/>
        <v>0.15</v>
      </c>
      <c r="E1476" s="2" t="s">
        <v>6</v>
      </c>
      <c r="F1476" s="3">
        <f>+VLOOKUP(E1476,Table1[#All],4,FALSE)</f>
        <v>0.16</v>
      </c>
      <c r="G1476" s="3">
        <f>+VLOOKUP(E1476,Tableau2[#All],4,FALSE)</f>
        <v>6.7400000000000002E-2</v>
      </c>
      <c r="H1476" s="4">
        <f>VLOOKUP(E1476,Table1[[#All],[Type TRANSPORT]:[% répartition segment 1]],2,FALSE)</f>
        <v>0.3</v>
      </c>
      <c r="I1476" s="4">
        <f>VLOOKUP(E1476,Tableau2[[#All],[Type TRANSPORT]:[% répartition segment 2]],2,FALSE)</f>
        <v>0.7</v>
      </c>
      <c r="J1476" s="20">
        <f>Indicateur[[#This Row],[% rep S1]]*Indicateur[[#This Row],[Taux segement 1]]*Indicateur[[#This Row],[Poids T]]*Indicateur[[#This Row],[Distance en KM]]</f>
        <v>1.2471839999999998</v>
      </c>
      <c r="K1476" s="20">
        <f>+Indicateur[[#This Row],[% rep S2]]*Indicateur[[#This Row],[Taux Segement 2]]*Indicateur[[#This Row],[Poids T]]*Indicateur[[#This Row],[Distance en KM]]</f>
        <v>1.2258779399999999</v>
      </c>
      <c r="L1476" s="20">
        <f>+Indicateur[[#This Row],[Bilan CO2 S2]]+Indicateur[[#This Row],[Bilan CO2 S1]]</f>
        <v>2.47306194</v>
      </c>
      <c r="M1476" s="21">
        <v>140</v>
      </c>
      <c r="N1476" s="5" t="s">
        <v>182</v>
      </c>
      <c r="O1476" s="2" t="s">
        <v>183</v>
      </c>
      <c r="P1476" s="2" t="s">
        <v>184</v>
      </c>
      <c r="Q1476" s="2" t="s">
        <v>10</v>
      </c>
      <c r="R1476" s="2" t="s">
        <v>11</v>
      </c>
      <c r="S1476" s="2">
        <v>12</v>
      </c>
      <c r="T1476" s="2" t="s">
        <v>12</v>
      </c>
      <c r="U1476" s="6">
        <v>173.22</v>
      </c>
      <c r="V1476" s="30">
        <f>(VLOOKUP(E1476,Table1[#All],4,FALSE)*VLOOKUP(E1476,Table1[[#All],[Type TRANSPORT]:[% répartition segment 1]],2,FALSE)+VLOOKUP(E1476,Tableau2[#All],4,FALSE)*VLOOKUP(E1476,Tableau2[[#All],[Type TRANSPORT]:[% répartition segment 2]],2,FALSE))*U1476*C1476/1000</f>
        <v>2.47306194</v>
      </c>
    </row>
    <row r="1477" spans="1:22" x14ac:dyDescent="0.3">
      <c r="A1477" s="2">
        <v>1548691</v>
      </c>
      <c r="B1477" s="12">
        <f>+VLOOKUP(Indicateur[[#This Row],[Numero OT]],[1]Raw_data!$D:$E,2,FALSE)</f>
        <v>44810</v>
      </c>
      <c r="C1477" s="2">
        <v>230</v>
      </c>
      <c r="D1477" s="2">
        <f t="shared" si="23"/>
        <v>0.23</v>
      </c>
      <c r="E1477" s="2" t="s">
        <v>6</v>
      </c>
      <c r="F1477" s="3">
        <f>+VLOOKUP(E1477,Table1[#All],4,FALSE)</f>
        <v>0.16</v>
      </c>
      <c r="G1477" s="3">
        <f>+VLOOKUP(E1477,Tableau2[#All],4,FALSE)</f>
        <v>6.7400000000000002E-2</v>
      </c>
      <c r="H1477" s="4">
        <f>VLOOKUP(E1477,Table1[[#All],[Type TRANSPORT]:[% répartition segment 1]],2,FALSE)</f>
        <v>0.3</v>
      </c>
      <c r="I1477" s="4">
        <f>VLOOKUP(E1477,Tableau2[[#All],[Type TRANSPORT]:[% répartition segment 2]],2,FALSE)</f>
        <v>0.7</v>
      </c>
      <c r="J1477" s="20">
        <f>Indicateur[[#This Row],[% rep S1]]*Indicateur[[#This Row],[Taux segement 1]]*Indicateur[[#This Row],[Poids T]]*Indicateur[[#This Row],[Distance en KM]]</f>
        <v>2.8064011200000003</v>
      </c>
      <c r="K1477" s="20">
        <f>+Indicateur[[#This Row],[% rep S2]]*Indicateur[[#This Row],[Taux Segement 2]]*Indicateur[[#This Row],[Poids T]]*Indicateur[[#This Row],[Distance en KM]]</f>
        <v>2.7584584342</v>
      </c>
      <c r="L1477" s="20">
        <f>+Indicateur[[#This Row],[Bilan CO2 S2]]+Indicateur[[#This Row],[Bilan CO2 S1]]</f>
        <v>5.5648595541999999</v>
      </c>
      <c r="M1477" s="21">
        <v>158</v>
      </c>
      <c r="N1477" s="5" t="s">
        <v>122</v>
      </c>
      <c r="O1477" s="2" t="s">
        <v>123</v>
      </c>
      <c r="P1477" s="2" t="s">
        <v>124</v>
      </c>
      <c r="Q1477" s="2" t="s">
        <v>10</v>
      </c>
      <c r="R1477" s="2" t="s">
        <v>11</v>
      </c>
      <c r="S1477" s="2">
        <v>12</v>
      </c>
      <c r="T1477" s="2" t="s">
        <v>12</v>
      </c>
      <c r="U1477" s="6">
        <v>254.203</v>
      </c>
      <c r="V1477" s="30">
        <f>(VLOOKUP(E1477,Table1[#All],4,FALSE)*VLOOKUP(E1477,Table1[[#All],[Type TRANSPORT]:[% répartition segment 1]],2,FALSE)+VLOOKUP(E1477,Tableau2[#All],4,FALSE)*VLOOKUP(E1477,Tableau2[[#All],[Type TRANSPORT]:[% répartition segment 2]],2,FALSE))*U1477*C1477/1000</f>
        <v>5.5648595541999999</v>
      </c>
    </row>
    <row r="1478" spans="1:22" x14ac:dyDescent="0.3">
      <c r="A1478" s="2">
        <v>1549308</v>
      </c>
      <c r="B1478" s="12">
        <f>+VLOOKUP(Indicateur[[#This Row],[Numero OT]],[1]Raw_data!$D:$E,2,FALSE)</f>
        <v>44810</v>
      </c>
      <c r="C1478" s="2">
        <v>214</v>
      </c>
      <c r="D1478" s="2">
        <f t="shared" si="23"/>
        <v>0.214</v>
      </c>
      <c r="E1478" s="2" t="s">
        <v>6</v>
      </c>
      <c r="F1478" s="3">
        <f>+VLOOKUP(E1478,Table1[#All],4,FALSE)</f>
        <v>0.16</v>
      </c>
      <c r="G1478" s="3">
        <f>+VLOOKUP(E1478,Tableau2[#All],4,FALSE)</f>
        <v>6.7400000000000002E-2</v>
      </c>
      <c r="H1478" s="4">
        <f>VLOOKUP(E1478,Table1[[#All],[Type TRANSPORT]:[% répartition segment 1]],2,FALSE)</f>
        <v>0.3</v>
      </c>
      <c r="I1478" s="4">
        <f>VLOOKUP(E1478,Tableau2[[#All],[Type TRANSPORT]:[% répartition segment 2]],2,FALSE)</f>
        <v>0.7</v>
      </c>
      <c r="J1478" s="20">
        <f>Indicateur[[#This Row],[% rep S1]]*Indicateur[[#This Row],[Taux segement 1]]*Indicateur[[#This Row],[Poids T]]*Indicateur[[#This Row],[Distance en KM]]</f>
        <v>2.6389897919999998</v>
      </c>
      <c r="K1478" s="20">
        <f>+Indicateur[[#This Row],[% rep S2]]*Indicateur[[#This Row],[Taux Segement 2]]*Indicateur[[#This Row],[Poids T]]*Indicateur[[#This Row],[Distance en KM]]</f>
        <v>2.5939070497199999</v>
      </c>
      <c r="L1478" s="20">
        <f>+Indicateur[[#This Row],[Bilan CO2 S2]]+Indicateur[[#This Row],[Bilan CO2 S1]]</f>
        <v>5.2328968417199997</v>
      </c>
      <c r="M1478" s="21">
        <v>155</v>
      </c>
      <c r="N1478" s="5" t="s">
        <v>214</v>
      </c>
      <c r="O1478" s="2" t="s">
        <v>11</v>
      </c>
      <c r="P1478" s="2" t="s">
        <v>215</v>
      </c>
      <c r="Q1478" s="2" t="s">
        <v>218</v>
      </c>
      <c r="R1478" s="2" t="s">
        <v>219</v>
      </c>
      <c r="S1478" s="2">
        <v>19</v>
      </c>
      <c r="T1478" s="2" t="s">
        <v>220</v>
      </c>
      <c r="U1478" s="6">
        <v>256.911</v>
      </c>
      <c r="V1478" s="30">
        <f>(VLOOKUP(E1478,Table1[#All],4,FALSE)*VLOOKUP(E1478,Table1[[#All],[Type TRANSPORT]:[% répartition segment 1]],2,FALSE)+VLOOKUP(E1478,Tableau2[#All],4,FALSE)*VLOOKUP(E1478,Tableau2[[#All],[Type TRANSPORT]:[% répartition segment 2]],2,FALSE))*U1478*C1478/1000</f>
        <v>5.2328968417200006</v>
      </c>
    </row>
    <row r="1479" spans="1:22" x14ac:dyDescent="0.3">
      <c r="A1479" s="2">
        <v>1549309</v>
      </c>
      <c r="B1479" s="12">
        <f>+VLOOKUP(Indicateur[[#This Row],[Numero OT]],[1]Raw_data!$D:$E,2,FALSE)</f>
        <v>44810</v>
      </c>
      <c r="C1479" s="2">
        <v>342</v>
      </c>
      <c r="D1479" s="2">
        <f t="shared" si="23"/>
        <v>0.34200000000000003</v>
      </c>
      <c r="E1479" s="2" t="s">
        <v>6</v>
      </c>
      <c r="F1479" s="3">
        <f>+VLOOKUP(E1479,Table1[#All],4,FALSE)</f>
        <v>0.16</v>
      </c>
      <c r="G1479" s="3">
        <f>+VLOOKUP(E1479,Tableau2[#All],4,FALSE)</f>
        <v>6.7400000000000002E-2</v>
      </c>
      <c r="H1479" s="4">
        <f>VLOOKUP(E1479,Table1[[#All],[Type TRANSPORT]:[% répartition segment 1]],2,FALSE)</f>
        <v>0.3</v>
      </c>
      <c r="I1479" s="4">
        <f>VLOOKUP(E1479,Tableau2[[#All],[Type TRANSPORT]:[% répartition segment 2]],2,FALSE)</f>
        <v>0.7</v>
      </c>
      <c r="J1479" s="20">
        <f>Indicateur[[#This Row],[% rep S1]]*Indicateur[[#This Row],[Taux segement 1]]*Indicateur[[#This Row],[Poids T]]*Indicateur[[#This Row],[Distance en KM]]</f>
        <v>8.8840108799999999</v>
      </c>
      <c r="K1479" s="20">
        <f>+Indicateur[[#This Row],[% rep S2]]*Indicateur[[#This Row],[Taux Segement 2]]*Indicateur[[#This Row],[Poids T]]*Indicateur[[#This Row],[Distance en KM]]</f>
        <v>8.732242360799999</v>
      </c>
      <c r="L1479" s="20">
        <f>+Indicateur[[#This Row],[Bilan CO2 S2]]+Indicateur[[#This Row],[Bilan CO2 S1]]</f>
        <v>17.616253240799999</v>
      </c>
      <c r="M1479" s="21">
        <v>225</v>
      </c>
      <c r="N1479" s="5" t="s">
        <v>214</v>
      </c>
      <c r="O1479" s="2" t="s">
        <v>11</v>
      </c>
      <c r="P1479" s="2" t="s">
        <v>215</v>
      </c>
      <c r="Q1479" s="2" t="s">
        <v>133</v>
      </c>
      <c r="R1479" s="2" t="s">
        <v>36</v>
      </c>
      <c r="S1479" s="2">
        <v>20</v>
      </c>
      <c r="T1479" s="2" t="s">
        <v>134</v>
      </c>
      <c r="U1479" s="6">
        <v>541.17999999999995</v>
      </c>
      <c r="V1479" s="30">
        <f>(VLOOKUP(E1479,Table1[#All],4,FALSE)*VLOOKUP(E1479,Table1[[#All],[Type TRANSPORT]:[% répartition segment 1]],2,FALSE)+VLOOKUP(E1479,Tableau2[#All],4,FALSE)*VLOOKUP(E1479,Tableau2[[#All],[Type TRANSPORT]:[% répartition segment 2]],2,FALSE))*U1479*C1479/1000</f>
        <v>17.616253240799999</v>
      </c>
    </row>
    <row r="1480" spans="1:22" x14ac:dyDescent="0.3">
      <c r="A1480" s="2">
        <v>1549306</v>
      </c>
      <c r="B1480" s="12">
        <f>+VLOOKUP(Indicateur[[#This Row],[Numero OT]],[1]Raw_data!$D:$E,2,FALSE)</f>
        <v>44810</v>
      </c>
      <c r="C1480" s="2">
        <v>428</v>
      </c>
      <c r="D1480" s="2">
        <f t="shared" si="23"/>
        <v>0.42799999999999999</v>
      </c>
      <c r="E1480" s="2" t="s">
        <v>6</v>
      </c>
      <c r="F1480" s="3">
        <f>+VLOOKUP(E1480,Table1[#All],4,FALSE)</f>
        <v>0.16</v>
      </c>
      <c r="G1480" s="3">
        <f>+VLOOKUP(E1480,Tableau2[#All],4,FALSE)</f>
        <v>6.7400000000000002E-2</v>
      </c>
      <c r="H1480" s="4">
        <f>VLOOKUP(E1480,Table1[[#All],[Type TRANSPORT]:[% répartition segment 1]],2,FALSE)</f>
        <v>0.3</v>
      </c>
      <c r="I1480" s="4">
        <f>VLOOKUP(E1480,Tableau2[[#All],[Type TRANSPORT]:[% répartition segment 2]],2,FALSE)</f>
        <v>0.7</v>
      </c>
      <c r="J1480" s="20">
        <f>Indicateur[[#This Row],[% rep S1]]*Indicateur[[#This Row],[Taux segement 1]]*Indicateur[[#This Row],[Poids T]]*Indicateur[[#This Row],[Distance en KM]]</f>
        <v>11.073503616</v>
      </c>
      <c r="K1480" s="20">
        <f>+Indicateur[[#This Row],[% rep S2]]*Indicateur[[#This Row],[Taux Segement 2]]*Indicateur[[#This Row],[Poids T]]*Indicateur[[#This Row],[Distance en KM]]</f>
        <v>10.88433126256</v>
      </c>
      <c r="L1480" s="20">
        <f>+Indicateur[[#This Row],[Bilan CO2 S2]]+Indicateur[[#This Row],[Bilan CO2 S1]]</f>
        <v>21.95783487856</v>
      </c>
      <c r="M1480" s="21">
        <v>260</v>
      </c>
      <c r="N1480" s="5" t="s">
        <v>214</v>
      </c>
      <c r="O1480" s="2" t="s">
        <v>11</v>
      </c>
      <c r="P1480" s="2" t="s">
        <v>215</v>
      </c>
      <c r="Q1480" s="2" t="s">
        <v>326</v>
      </c>
      <c r="R1480" s="2" t="s">
        <v>180</v>
      </c>
      <c r="S1480" s="2">
        <v>15</v>
      </c>
      <c r="T1480" s="2" t="s">
        <v>327</v>
      </c>
      <c r="U1480" s="6">
        <v>539.01400000000001</v>
      </c>
      <c r="V1480" s="30">
        <f>(VLOOKUP(E1480,Table1[#All],4,FALSE)*VLOOKUP(E1480,Table1[[#All],[Type TRANSPORT]:[% répartition segment 1]],2,FALSE)+VLOOKUP(E1480,Tableau2[#All],4,FALSE)*VLOOKUP(E1480,Tableau2[[#All],[Type TRANSPORT]:[% répartition segment 2]],2,FALSE))*U1480*C1480/1000</f>
        <v>21.957834878560003</v>
      </c>
    </row>
    <row r="1481" spans="1:22" x14ac:dyDescent="0.3">
      <c r="A1481" s="2">
        <v>1549304</v>
      </c>
      <c r="B1481" s="12">
        <f>+VLOOKUP(Indicateur[[#This Row],[Numero OT]],[1]Raw_data!$D:$E,2,FALSE)</f>
        <v>44810</v>
      </c>
      <c r="C1481" s="2">
        <v>642</v>
      </c>
      <c r="D1481" s="2">
        <f t="shared" si="23"/>
        <v>0.64200000000000002</v>
      </c>
      <c r="E1481" s="2" t="s">
        <v>6</v>
      </c>
      <c r="F1481" s="3">
        <f>+VLOOKUP(E1481,Table1[#All],4,FALSE)</f>
        <v>0.16</v>
      </c>
      <c r="G1481" s="3">
        <f>+VLOOKUP(E1481,Tableau2[#All],4,FALSE)</f>
        <v>6.7400000000000002E-2</v>
      </c>
      <c r="H1481" s="4">
        <f>VLOOKUP(E1481,Table1[[#All],[Type TRANSPORT]:[% répartition segment 1]],2,FALSE)</f>
        <v>0.3</v>
      </c>
      <c r="I1481" s="4">
        <f>VLOOKUP(E1481,Tableau2[[#All],[Type TRANSPORT]:[% répartition segment 2]],2,FALSE)</f>
        <v>0.7</v>
      </c>
      <c r="J1481" s="20">
        <f>Indicateur[[#This Row],[% rep S1]]*Indicateur[[#This Row],[Taux segement 1]]*Indicateur[[#This Row],[Poids T]]*Indicateur[[#This Row],[Distance en KM]]</f>
        <v>8.6499895679999987</v>
      </c>
      <c r="K1481" s="20">
        <f>+Indicateur[[#This Row],[% rep S2]]*Indicateur[[#This Row],[Taux Segement 2]]*Indicateur[[#This Row],[Poids T]]*Indicateur[[#This Row],[Distance en KM]]</f>
        <v>8.5022189128800001</v>
      </c>
      <c r="L1481" s="20">
        <f>+Indicateur[[#This Row],[Bilan CO2 S2]]+Indicateur[[#This Row],[Bilan CO2 S1]]</f>
        <v>17.152208480879999</v>
      </c>
      <c r="M1481" s="21">
        <v>285</v>
      </c>
      <c r="N1481" s="5" t="s">
        <v>214</v>
      </c>
      <c r="O1481" s="2" t="s">
        <v>11</v>
      </c>
      <c r="P1481" s="2" t="s">
        <v>215</v>
      </c>
      <c r="Q1481" s="2" t="s">
        <v>150</v>
      </c>
      <c r="R1481" s="2" t="s">
        <v>151</v>
      </c>
      <c r="S1481" s="2">
        <v>9</v>
      </c>
      <c r="T1481" s="2" t="s">
        <v>152</v>
      </c>
      <c r="U1481" s="6">
        <v>280.69799999999998</v>
      </c>
      <c r="V1481" s="30">
        <f>(VLOOKUP(E1481,Table1[#All],4,FALSE)*VLOOKUP(E1481,Table1[[#All],[Type TRANSPORT]:[% répartition segment 1]],2,FALSE)+VLOOKUP(E1481,Tableau2[#All],4,FALSE)*VLOOKUP(E1481,Tableau2[[#All],[Type TRANSPORT]:[% répartition segment 2]],2,FALSE))*U1481*C1481/1000</f>
        <v>17.152208480879999</v>
      </c>
    </row>
    <row r="1482" spans="1:22" x14ac:dyDescent="0.3">
      <c r="A1482" s="2">
        <v>1549305</v>
      </c>
      <c r="B1482" s="12">
        <f>+VLOOKUP(Indicateur[[#This Row],[Numero OT]],[1]Raw_data!$D:$E,2,FALSE)</f>
        <v>44810</v>
      </c>
      <c r="C1482" s="2">
        <v>685</v>
      </c>
      <c r="D1482" s="2">
        <f t="shared" si="23"/>
        <v>0.68500000000000005</v>
      </c>
      <c r="E1482" s="2" t="s">
        <v>6</v>
      </c>
      <c r="F1482" s="3">
        <f>+VLOOKUP(E1482,Table1[#All],4,FALSE)</f>
        <v>0.16</v>
      </c>
      <c r="G1482" s="3">
        <f>+VLOOKUP(E1482,Tableau2[#All],4,FALSE)</f>
        <v>6.7400000000000002E-2</v>
      </c>
      <c r="H1482" s="4">
        <f>VLOOKUP(E1482,Table1[[#All],[Type TRANSPORT]:[% répartition segment 1]],2,FALSE)</f>
        <v>0.3</v>
      </c>
      <c r="I1482" s="4">
        <f>VLOOKUP(E1482,Tableau2[[#All],[Type TRANSPORT]:[% répartition segment 2]],2,FALSE)</f>
        <v>0.7</v>
      </c>
      <c r="J1482" s="20">
        <f>Indicateur[[#This Row],[% rep S1]]*Indicateur[[#This Row],[Taux segement 1]]*Indicateur[[#This Row],[Poids T]]*Indicateur[[#This Row],[Distance en KM]]</f>
        <v>9.1997911200000004</v>
      </c>
      <c r="K1482" s="20">
        <f>+Indicateur[[#This Row],[% rep S2]]*Indicateur[[#This Row],[Taux Segement 2]]*Indicateur[[#This Row],[Poids T]]*Indicateur[[#This Row],[Distance en KM]]</f>
        <v>9.0426280216999988</v>
      </c>
      <c r="L1482" s="20">
        <f>+Indicateur[[#This Row],[Bilan CO2 S2]]+Indicateur[[#This Row],[Bilan CO2 S1]]</f>
        <v>18.242419141699997</v>
      </c>
      <c r="M1482" s="21">
        <v>320</v>
      </c>
      <c r="N1482" s="5" t="s">
        <v>214</v>
      </c>
      <c r="O1482" s="2" t="s">
        <v>11</v>
      </c>
      <c r="P1482" s="2" t="s">
        <v>215</v>
      </c>
      <c r="Q1482" s="2" t="s">
        <v>104</v>
      </c>
      <c r="R1482" s="2" t="s">
        <v>24</v>
      </c>
      <c r="S1482" s="2">
        <v>12</v>
      </c>
      <c r="T1482" s="2" t="s">
        <v>105</v>
      </c>
      <c r="U1482" s="6">
        <v>279.79899999999998</v>
      </c>
      <c r="V1482" s="30">
        <f>(VLOOKUP(E1482,Table1[#All],4,FALSE)*VLOOKUP(E1482,Table1[[#All],[Type TRANSPORT]:[% répartition segment 1]],2,FALSE)+VLOOKUP(E1482,Tableau2[#All],4,FALSE)*VLOOKUP(E1482,Tableau2[[#All],[Type TRANSPORT]:[% répartition segment 2]],2,FALSE))*U1482*C1482/1000</f>
        <v>18.242419141700001</v>
      </c>
    </row>
    <row r="1483" spans="1:22" x14ac:dyDescent="0.3">
      <c r="A1483" s="2">
        <v>1549413</v>
      </c>
      <c r="B1483" s="12">
        <f>+VLOOKUP(Indicateur[[#This Row],[Numero OT]],[1]Raw_data!$D:$E,2,FALSE)</f>
        <v>44811</v>
      </c>
      <c r="C1483" s="2">
        <v>150</v>
      </c>
      <c r="D1483" s="2">
        <f t="shared" si="23"/>
        <v>0.15</v>
      </c>
      <c r="E1483" s="2" t="s">
        <v>19</v>
      </c>
      <c r="F1483" s="3">
        <f>+VLOOKUP(E1483,Table1[#All],4,FALSE)</f>
        <v>0.16</v>
      </c>
      <c r="G1483" s="3">
        <f>+VLOOKUP(E1483,Tableau2[#All],4,FALSE)</f>
        <v>6.7400000000000002E-2</v>
      </c>
      <c r="H1483" s="4">
        <f>VLOOKUP(E1483,Table1[[#All],[Type TRANSPORT]:[% répartition segment 1]],2,FALSE)</f>
        <v>0.3</v>
      </c>
      <c r="I1483" s="4">
        <f>VLOOKUP(E1483,Tableau2[[#All],[Type TRANSPORT]:[% répartition segment 2]],2,FALSE)</f>
        <v>0.7</v>
      </c>
      <c r="J1483" s="20">
        <f>Indicateur[[#This Row],[% rep S1]]*Indicateur[[#This Row],[Taux segement 1]]*Indicateur[[#This Row],[Poids T]]*Indicateur[[#This Row],[Distance en KM]]</f>
        <v>2.0026439999999996</v>
      </c>
      <c r="K1483" s="20">
        <f>+Indicateur[[#This Row],[% rep S2]]*Indicateur[[#This Row],[Taux Segement 2]]*Indicateur[[#This Row],[Poids T]]*Indicateur[[#This Row],[Distance en KM]]</f>
        <v>1.9684321649999998</v>
      </c>
      <c r="L1483" s="20">
        <f>+Indicateur[[#This Row],[Bilan CO2 S2]]+Indicateur[[#This Row],[Bilan CO2 S1]]</f>
        <v>3.9710761649999995</v>
      </c>
      <c r="M1483" s="21">
        <v>158</v>
      </c>
      <c r="N1483" s="5" t="s">
        <v>23</v>
      </c>
      <c r="O1483" s="2" t="s">
        <v>24</v>
      </c>
      <c r="P1483" s="2" t="s">
        <v>25</v>
      </c>
      <c r="Q1483" s="2" t="s">
        <v>10</v>
      </c>
      <c r="R1483" s="2" t="s">
        <v>11</v>
      </c>
      <c r="S1483" s="2">
        <v>12</v>
      </c>
      <c r="T1483" s="2" t="s">
        <v>12</v>
      </c>
      <c r="U1483" s="6">
        <v>278.14499999999998</v>
      </c>
      <c r="V1483" s="30">
        <f>(VLOOKUP(E1483,Table1[#All],4,FALSE)*VLOOKUP(E1483,Table1[[#All],[Type TRANSPORT]:[% répartition segment 1]],2,FALSE)+VLOOKUP(E1483,Tableau2[#All],4,FALSE)*VLOOKUP(E1483,Tableau2[[#All],[Type TRANSPORT]:[% répartition segment 2]],2,FALSE))*U1483*C1483/1000</f>
        <v>3.9710761649999995</v>
      </c>
    </row>
    <row r="1484" spans="1:22" x14ac:dyDescent="0.3">
      <c r="A1484" s="2">
        <v>1549008</v>
      </c>
      <c r="B1484" s="12">
        <f>+VLOOKUP(Indicateur[[#This Row],[Numero OT]],[1]Raw_data!$D:$E,2,FALSE)</f>
        <v>44811</v>
      </c>
      <c r="C1484" s="2">
        <v>230</v>
      </c>
      <c r="D1484" s="2">
        <f t="shared" si="23"/>
        <v>0.23</v>
      </c>
      <c r="E1484" s="2" t="s">
        <v>6</v>
      </c>
      <c r="F1484" s="3">
        <f>+VLOOKUP(E1484,Table1[#All],4,FALSE)</f>
        <v>0.16</v>
      </c>
      <c r="G1484" s="3">
        <f>+VLOOKUP(E1484,Tableau2[#All],4,FALSE)</f>
        <v>6.7400000000000002E-2</v>
      </c>
      <c r="H1484" s="4">
        <f>VLOOKUP(E1484,Table1[[#All],[Type TRANSPORT]:[% répartition segment 1]],2,FALSE)</f>
        <v>0.3</v>
      </c>
      <c r="I1484" s="4">
        <f>VLOOKUP(E1484,Tableau2[[#All],[Type TRANSPORT]:[% répartition segment 2]],2,FALSE)</f>
        <v>0.7</v>
      </c>
      <c r="J1484" s="20">
        <f>Indicateur[[#This Row],[% rep S1]]*Indicateur[[#This Row],[Taux segement 1]]*Indicateur[[#This Row],[Poids T]]*Indicateur[[#This Row],[Distance en KM]]</f>
        <v>2.9463331200000002</v>
      </c>
      <c r="K1484" s="20">
        <f>+Indicateur[[#This Row],[% rep S2]]*Indicateur[[#This Row],[Taux Segement 2]]*Indicateur[[#This Row],[Poids T]]*Indicateur[[#This Row],[Distance en KM]]</f>
        <v>2.8959999291999998</v>
      </c>
      <c r="L1484" s="20">
        <f>+Indicateur[[#This Row],[Bilan CO2 S2]]+Indicateur[[#This Row],[Bilan CO2 S1]]</f>
        <v>5.8423330492000005</v>
      </c>
      <c r="M1484" s="21">
        <v>158</v>
      </c>
      <c r="N1484" s="5" t="s">
        <v>110</v>
      </c>
      <c r="O1484" s="2" t="s">
        <v>111</v>
      </c>
      <c r="P1484" s="2" t="s">
        <v>112</v>
      </c>
      <c r="Q1484" s="2" t="s">
        <v>10</v>
      </c>
      <c r="R1484" s="2" t="s">
        <v>11</v>
      </c>
      <c r="S1484" s="2">
        <v>12</v>
      </c>
      <c r="T1484" s="2" t="s">
        <v>12</v>
      </c>
      <c r="U1484" s="6">
        <v>266.87799999999999</v>
      </c>
      <c r="V1484" s="30">
        <f>(VLOOKUP(E1484,Table1[#All],4,FALSE)*VLOOKUP(E1484,Table1[[#All],[Type TRANSPORT]:[% répartition segment 1]],2,FALSE)+VLOOKUP(E1484,Tableau2[#All],4,FALSE)*VLOOKUP(E1484,Tableau2[[#All],[Type TRANSPORT]:[% répartition segment 2]],2,FALSE))*U1484*C1484/1000</f>
        <v>5.8423330491999996</v>
      </c>
    </row>
    <row r="1485" spans="1:22" x14ac:dyDescent="0.3">
      <c r="A1485" s="2">
        <v>1548694</v>
      </c>
      <c r="B1485" s="12">
        <f>+VLOOKUP(Indicateur[[#This Row],[Numero OT]],[1]Raw_data!$D:$E,2,FALSE)</f>
        <v>44811</v>
      </c>
      <c r="C1485" s="2">
        <v>345</v>
      </c>
      <c r="D1485" s="2">
        <f t="shared" si="23"/>
        <v>0.34499999999999997</v>
      </c>
      <c r="E1485" s="2" t="s">
        <v>6</v>
      </c>
      <c r="F1485" s="3">
        <f>+VLOOKUP(E1485,Table1[#All],4,FALSE)</f>
        <v>0.16</v>
      </c>
      <c r="G1485" s="3">
        <f>+VLOOKUP(E1485,Tableau2[#All],4,FALSE)</f>
        <v>6.7400000000000002E-2</v>
      </c>
      <c r="H1485" s="4">
        <f>VLOOKUP(E1485,Table1[[#All],[Type TRANSPORT]:[% répartition segment 1]],2,FALSE)</f>
        <v>0.3</v>
      </c>
      <c r="I1485" s="4">
        <f>VLOOKUP(E1485,Tableau2[[#All],[Type TRANSPORT]:[% répartition segment 2]],2,FALSE)</f>
        <v>0.7</v>
      </c>
      <c r="J1485" s="20">
        <f>Indicateur[[#This Row],[% rep S1]]*Indicateur[[#This Row],[Taux segement 1]]*Indicateur[[#This Row],[Poids T]]*Indicateur[[#This Row],[Distance en KM]]</f>
        <v>3.0936398399999994</v>
      </c>
      <c r="K1485" s="20">
        <f>+Indicateur[[#This Row],[% rep S2]]*Indicateur[[#This Row],[Taux Segement 2]]*Indicateur[[#This Row],[Poids T]]*Indicateur[[#This Row],[Distance en KM]]</f>
        <v>3.0407901593999997</v>
      </c>
      <c r="L1485" s="20">
        <f>+Indicateur[[#This Row],[Bilan CO2 S2]]+Indicateur[[#This Row],[Bilan CO2 S1]]</f>
        <v>6.1344299993999991</v>
      </c>
      <c r="M1485" s="21">
        <v>140</v>
      </c>
      <c r="N1485" s="5" t="s">
        <v>185</v>
      </c>
      <c r="O1485" s="2" t="s">
        <v>186</v>
      </c>
      <c r="P1485" s="2" t="s">
        <v>187</v>
      </c>
      <c r="Q1485" s="2" t="s">
        <v>10</v>
      </c>
      <c r="R1485" s="2" t="s">
        <v>11</v>
      </c>
      <c r="S1485" s="2">
        <v>12</v>
      </c>
      <c r="T1485" s="2" t="s">
        <v>12</v>
      </c>
      <c r="U1485" s="6">
        <v>186.81399999999999</v>
      </c>
      <c r="V1485" s="30">
        <f>(VLOOKUP(E1485,Table1[#All],4,FALSE)*VLOOKUP(E1485,Table1[[#All],[Type TRANSPORT]:[% répartition segment 1]],2,FALSE)+VLOOKUP(E1485,Tableau2[#All],4,FALSE)*VLOOKUP(E1485,Tableau2[[#All],[Type TRANSPORT]:[% répartition segment 2]],2,FALSE))*U1485*C1485/1000</f>
        <v>6.1344299994</v>
      </c>
    </row>
    <row r="1486" spans="1:22" x14ac:dyDescent="0.3">
      <c r="A1486" s="2">
        <v>1550352</v>
      </c>
      <c r="B1486" s="12">
        <f>+VLOOKUP(Indicateur[[#This Row],[Numero OT]],[1]Raw_data!$D:$E,2,FALSE)</f>
        <v>44811</v>
      </c>
      <c r="C1486" s="2">
        <v>101</v>
      </c>
      <c r="D1486" s="2">
        <f t="shared" si="23"/>
        <v>0.10100000000000001</v>
      </c>
      <c r="E1486" s="2" t="s">
        <v>6</v>
      </c>
      <c r="F1486" s="3">
        <f>+VLOOKUP(E1486,Table1[#All],4,FALSE)</f>
        <v>0.16</v>
      </c>
      <c r="G1486" s="3">
        <f>+VLOOKUP(E1486,Tableau2[#All],4,FALSE)</f>
        <v>6.7400000000000002E-2</v>
      </c>
      <c r="H1486" s="4">
        <f>VLOOKUP(E1486,Table1[[#All],[Type TRANSPORT]:[% répartition segment 1]],2,FALSE)</f>
        <v>0.3</v>
      </c>
      <c r="I1486" s="4">
        <f>VLOOKUP(E1486,Tableau2[[#All],[Type TRANSPORT]:[% répartition segment 2]],2,FALSE)</f>
        <v>0.7</v>
      </c>
      <c r="J1486" s="20">
        <f>Indicateur[[#This Row],[% rep S1]]*Indicateur[[#This Row],[Taux segement 1]]*Indicateur[[#This Row],[Poids T]]*Indicateur[[#This Row],[Distance en KM]]</f>
        <v>1.2061678560000002</v>
      </c>
      <c r="K1486" s="20">
        <f>+Indicateur[[#This Row],[% rep S2]]*Indicateur[[#This Row],[Taux Segement 2]]*Indicateur[[#This Row],[Poids T]]*Indicateur[[#This Row],[Distance en KM]]</f>
        <v>1.18556248846</v>
      </c>
      <c r="L1486" s="20">
        <f>+Indicateur[[#This Row],[Bilan CO2 S2]]+Indicateur[[#This Row],[Bilan CO2 S1]]</f>
        <v>2.39173034446</v>
      </c>
      <c r="M1486" s="21">
        <v>100</v>
      </c>
      <c r="N1486" s="5" t="s">
        <v>214</v>
      </c>
      <c r="O1486" s="2" t="s">
        <v>11</v>
      </c>
      <c r="P1486" s="2" t="s">
        <v>215</v>
      </c>
      <c r="Q1486" s="2" t="s">
        <v>148</v>
      </c>
      <c r="R1486" s="2" t="s">
        <v>126</v>
      </c>
      <c r="S1486" s="2">
        <v>12</v>
      </c>
      <c r="T1486" s="2" t="s">
        <v>149</v>
      </c>
      <c r="U1486" s="6">
        <v>248.797</v>
      </c>
      <c r="V1486" s="30">
        <f>(VLOOKUP(E1486,Table1[#All],4,FALSE)*VLOOKUP(E1486,Table1[[#All],[Type TRANSPORT]:[% répartition segment 1]],2,FALSE)+VLOOKUP(E1486,Tableau2[#All],4,FALSE)*VLOOKUP(E1486,Tableau2[[#All],[Type TRANSPORT]:[% répartition segment 2]],2,FALSE))*U1486*C1486/1000</f>
        <v>2.3917303444599995</v>
      </c>
    </row>
    <row r="1487" spans="1:22" x14ac:dyDescent="0.3">
      <c r="A1487" s="2">
        <v>1550430</v>
      </c>
      <c r="B1487" s="12">
        <f>+VLOOKUP(Indicateur[[#This Row],[Numero OT]],[1]Raw_data!$D:$E,2,FALSE)</f>
        <v>44812</v>
      </c>
      <c r="C1487" s="2">
        <v>300</v>
      </c>
      <c r="D1487" s="2">
        <f t="shared" si="23"/>
        <v>0.3</v>
      </c>
      <c r="E1487" s="2" t="s">
        <v>6</v>
      </c>
      <c r="F1487" s="3">
        <f>+VLOOKUP(E1487,Table1[#All],4,FALSE)</f>
        <v>0.16</v>
      </c>
      <c r="G1487" s="3">
        <f>+VLOOKUP(E1487,Tableau2[#All],4,FALSE)</f>
        <v>6.7400000000000002E-2</v>
      </c>
      <c r="H1487" s="4">
        <f>VLOOKUP(E1487,Table1[[#All],[Type TRANSPORT]:[% répartition segment 1]],2,FALSE)</f>
        <v>0.3</v>
      </c>
      <c r="I1487" s="4">
        <f>VLOOKUP(E1487,Tableau2[[#All],[Type TRANSPORT]:[% répartition segment 2]],2,FALSE)</f>
        <v>0.7</v>
      </c>
      <c r="J1487" s="20">
        <f>Indicateur[[#This Row],[% rep S1]]*Indicateur[[#This Row],[Taux segement 1]]*Indicateur[[#This Row],[Poids T]]*Indicateur[[#This Row],[Distance en KM]]</f>
        <v>7.7979743999999993</v>
      </c>
      <c r="K1487" s="20">
        <f>+Indicateur[[#This Row],[% rep S2]]*Indicateur[[#This Row],[Taux Segement 2]]*Indicateur[[#This Row],[Poids T]]*Indicateur[[#This Row],[Distance en KM]]</f>
        <v>7.6647590039999995</v>
      </c>
      <c r="L1487" s="20">
        <f>+Indicateur[[#This Row],[Bilan CO2 S2]]+Indicateur[[#This Row],[Bilan CO2 S1]]</f>
        <v>15.462733403999998</v>
      </c>
      <c r="M1487" s="21">
        <v>250</v>
      </c>
      <c r="N1487" s="5" t="s">
        <v>35</v>
      </c>
      <c r="O1487" s="2" t="s">
        <v>36</v>
      </c>
      <c r="P1487" s="2" t="s">
        <v>37</v>
      </c>
      <c r="Q1487" s="2" t="s">
        <v>10</v>
      </c>
      <c r="R1487" s="2" t="s">
        <v>11</v>
      </c>
      <c r="S1487" s="2">
        <v>12</v>
      </c>
      <c r="T1487" s="2" t="s">
        <v>12</v>
      </c>
      <c r="U1487" s="6">
        <v>541.52599999999995</v>
      </c>
      <c r="V1487" s="30">
        <f>(VLOOKUP(E1487,Table1[#All],4,FALSE)*VLOOKUP(E1487,Table1[[#All],[Type TRANSPORT]:[% répartition segment 1]],2,FALSE)+VLOOKUP(E1487,Tableau2[#All],4,FALSE)*VLOOKUP(E1487,Tableau2[[#All],[Type TRANSPORT]:[% répartition segment 2]],2,FALSE))*U1487*C1487/1000</f>
        <v>15.462733403999998</v>
      </c>
    </row>
    <row r="1488" spans="1:22" x14ac:dyDescent="0.3">
      <c r="A1488" s="2">
        <v>1550324</v>
      </c>
      <c r="B1488" s="12">
        <f>+VLOOKUP(Indicateur[[#This Row],[Numero OT]],[1]Raw_data!$D:$E,2,FALSE)</f>
        <v>44812</v>
      </c>
      <c r="C1488" s="2">
        <v>265</v>
      </c>
      <c r="D1488" s="2">
        <f t="shared" si="23"/>
        <v>0.26500000000000001</v>
      </c>
      <c r="E1488" s="2" t="s">
        <v>19</v>
      </c>
      <c r="F1488" s="3">
        <f>+VLOOKUP(E1488,Table1[#All],4,FALSE)</f>
        <v>0.16</v>
      </c>
      <c r="G1488" s="3">
        <f>+VLOOKUP(E1488,Tableau2[#All],4,FALSE)</f>
        <v>6.7400000000000002E-2</v>
      </c>
      <c r="H1488" s="4">
        <f>VLOOKUP(E1488,Table1[[#All],[Type TRANSPORT]:[% répartition segment 1]],2,FALSE)</f>
        <v>0.3</v>
      </c>
      <c r="I1488" s="4">
        <f>VLOOKUP(E1488,Tableau2[[#All],[Type TRANSPORT]:[% répartition segment 2]],2,FALSE)</f>
        <v>0.7</v>
      </c>
      <c r="J1488" s="20">
        <f>Indicateur[[#This Row],[% rep S1]]*Indicateur[[#This Row],[Taux segement 1]]*Indicateur[[#This Row],[Poids T]]*Indicateur[[#This Row],[Distance en KM]]</f>
        <v>6.8396457599999998</v>
      </c>
      <c r="K1488" s="20">
        <f>+Indicateur[[#This Row],[% rep S2]]*Indicateur[[#This Row],[Taux Segement 2]]*Indicateur[[#This Row],[Poids T]]*Indicateur[[#This Row],[Distance en KM]]</f>
        <v>6.7228018116000001</v>
      </c>
      <c r="L1488" s="20">
        <f>+Indicateur[[#This Row],[Bilan CO2 S2]]+Indicateur[[#This Row],[Bilan CO2 S1]]</f>
        <v>13.5624475716</v>
      </c>
      <c r="M1488" s="21">
        <v>156</v>
      </c>
      <c r="N1488" s="5" t="s">
        <v>179</v>
      </c>
      <c r="O1488" s="2" t="s">
        <v>180</v>
      </c>
      <c r="P1488" s="2" t="s">
        <v>181</v>
      </c>
      <c r="Q1488" s="2" t="s">
        <v>10</v>
      </c>
      <c r="R1488" s="2" t="s">
        <v>11</v>
      </c>
      <c r="S1488" s="2">
        <v>12</v>
      </c>
      <c r="T1488" s="2" t="s">
        <v>12</v>
      </c>
      <c r="U1488" s="6">
        <v>537.70799999999997</v>
      </c>
      <c r="V1488" s="30">
        <f>(VLOOKUP(E1488,Table1[#All],4,FALSE)*VLOOKUP(E1488,Table1[[#All],[Type TRANSPORT]:[% répartition segment 1]],2,FALSE)+VLOOKUP(E1488,Tableau2[#All],4,FALSE)*VLOOKUP(E1488,Tableau2[[#All],[Type TRANSPORT]:[% répartition segment 2]],2,FALSE))*U1488*C1488/1000</f>
        <v>13.5624475716</v>
      </c>
    </row>
    <row r="1489" spans="1:22" x14ac:dyDescent="0.3">
      <c r="A1489" s="2">
        <v>1551174</v>
      </c>
      <c r="B1489" s="12">
        <f>+VLOOKUP(Indicateur[[#This Row],[Numero OT]],[1]Raw_data!$D:$E,2,FALSE)</f>
        <v>44813</v>
      </c>
      <c r="C1489" s="2">
        <v>155</v>
      </c>
      <c r="D1489" s="2">
        <f t="shared" si="23"/>
        <v>0.155</v>
      </c>
      <c r="E1489" s="2" t="s">
        <v>19</v>
      </c>
      <c r="F1489" s="3">
        <f>+VLOOKUP(E1489,Table1[#All],4,FALSE)</f>
        <v>0.16</v>
      </c>
      <c r="G1489" s="3">
        <f>+VLOOKUP(E1489,Tableau2[#All],4,FALSE)</f>
        <v>6.7400000000000002E-2</v>
      </c>
      <c r="H1489" s="4">
        <f>VLOOKUP(E1489,Table1[[#All],[Type TRANSPORT]:[% répartition segment 1]],2,FALSE)</f>
        <v>0.3</v>
      </c>
      <c r="I1489" s="4">
        <f>VLOOKUP(E1489,Tableau2[[#All],[Type TRANSPORT]:[% répartition segment 2]],2,FALSE)</f>
        <v>0.7</v>
      </c>
      <c r="J1489" s="20">
        <f>Indicateur[[#This Row],[% rep S1]]*Indicateur[[#This Row],[Taux segement 1]]*Indicateur[[#This Row],[Poids T]]*Indicateur[[#This Row],[Distance en KM]]</f>
        <v>2.35261728</v>
      </c>
      <c r="K1489" s="20">
        <f>+Indicateur[[#This Row],[% rep S2]]*Indicateur[[#This Row],[Taux Segement 2]]*Indicateur[[#This Row],[Poids T]]*Indicateur[[#This Row],[Distance en KM]]</f>
        <v>2.3124267347999998</v>
      </c>
      <c r="L1489" s="20">
        <f>+Indicateur[[#This Row],[Bilan CO2 S2]]+Indicateur[[#This Row],[Bilan CO2 S1]]</f>
        <v>4.6650440147999994</v>
      </c>
      <c r="M1489" s="21">
        <v>158</v>
      </c>
      <c r="N1489" s="5" t="s">
        <v>72</v>
      </c>
      <c r="O1489" s="2" t="s">
        <v>73</v>
      </c>
      <c r="P1489" s="2" t="s">
        <v>74</v>
      </c>
      <c r="Q1489" s="2" t="s">
        <v>10</v>
      </c>
      <c r="R1489" s="2" t="s">
        <v>11</v>
      </c>
      <c r="S1489" s="2">
        <v>12</v>
      </c>
      <c r="T1489" s="2" t="s">
        <v>12</v>
      </c>
      <c r="U1489" s="6">
        <v>316.21199999999999</v>
      </c>
      <c r="V1489" s="30">
        <f>(VLOOKUP(E1489,Table1[#All],4,FALSE)*VLOOKUP(E1489,Table1[[#All],[Type TRANSPORT]:[% répartition segment 1]],2,FALSE)+VLOOKUP(E1489,Tableau2[#All],4,FALSE)*VLOOKUP(E1489,Tableau2[[#All],[Type TRANSPORT]:[% répartition segment 2]],2,FALSE))*U1489*C1489/1000</f>
        <v>4.6650440147999994</v>
      </c>
    </row>
    <row r="1490" spans="1:22" x14ac:dyDescent="0.3">
      <c r="A1490" s="2">
        <v>1551331</v>
      </c>
      <c r="B1490" s="12">
        <f>+VLOOKUP(Indicateur[[#This Row],[Numero OT]],[1]Raw_data!$D:$E,2,FALSE)</f>
        <v>44813</v>
      </c>
      <c r="C1490" s="2">
        <v>400</v>
      </c>
      <c r="D1490" s="2">
        <f t="shared" si="23"/>
        <v>0.4</v>
      </c>
      <c r="E1490" s="2" t="s">
        <v>6</v>
      </c>
      <c r="F1490" s="3">
        <f>+VLOOKUP(E1490,Table1[#All],4,FALSE)</f>
        <v>0.16</v>
      </c>
      <c r="G1490" s="3">
        <f>+VLOOKUP(E1490,Tableau2[#All],4,FALSE)</f>
        <v>6.7400000000000002E-2</v>
      </c>
      <c r="H1490" s="4">
        <f>VLOOKUP(E1490,Table1[[#All],[Type TRANSPORT]:[% répartition segment 1]],2,FALSE)</f>
        <v>0.3</v>
      </c>
      <c r="I1490" s="4">
        <f>VLOOKUP(E1490,Tableau2[[#All],[Type TRANSPORT]:[% répartition segment 2]],2,FALSE)</f>
        <v>0.7</v>
      </c>
      <c r="J1490" s="20">
        <f>Indicateur[[#This Row],[% rep S1]]*Indicateur[[#This Row],[Taux segement 1]]*Indicateur[[#This Row],[Poids T]]*Indicateur[[#This Row],[Distance en KM]]</f>
        <v>5.347142400000001</v>
      </c>
      <c r="K1490" s="20">
        <f>+Indicateur[[#This Row],[% rep S2]]*Indicateur[[#This Row],[Taux Segement 2]]*Indicateur[[#This Row],[Poids T]]*Indicateur[[#This Row],[Distance en KM]]</f>
        <v>5.2557953839999998</v>
      </c>
      <c r="L1490" s="20">
        <f>+Indicateur[[#This Row],[Bilan CO2 S2]]+Indicateur[[#This Row],[Bilan CO2 S1]]</f>
        <v>10.602937784000002</v>
      </c>
      <c r="M1490" s="21">
        <v>230</v>
      </c>
      <c r="N1490" s="5" t="s">
        <v>168</v>
      </c>
      <c r="O1490" s="2" t="s">
        <v>151</v>
      </c>
      <c r="P1490" s="2" t="s">
        <v>169</v>
      </c>
      <c r="Q1490" s="2" t="s">
        <v>10</v>
      </c>
      <c r="R1490" s="2" t="s">
        <v>11</v>
      </c>
      <c r="S1490" s="2">
        <v>12</v>
      </c>
      <c r="T1490" s="2" t="s">
        <v>12</v>
      </c>
      <c r="U1490" s="6">
        <v>278.49700000000001</v>
      </c>
      <c r="V1490" s="30">
        <f>(VLOOKUP(E1490,Table1[#All],4,FALSE)*VLOOKUP(E1490,Table1[[#All],[Type TRANSPORT]:[% répartition segment 1]],2,FALSE)+VLOOKUP(E1490,Tableau2[#All],4,FALSE)*VLOOKUP(E1490,Tableau2[[#All],[Type TRANSPORT]:[% répartition segment 2]],2,FALSE))*U1490*C1490/1000</f>
        <v>10.602937784000002</v>
      </c>
    </row>
    <row r="1491" spans="1:22" x14ac:dyDescent="0.3">
      <c r="A1491" s="2">
        <v>1551335</v>
      </c>
      <c r="B1491" s="12">
        <f>+VLOOKUP(Indicateur[[#This Row],[Numero OT]],[1]Raw_data!$D:$E,2,FALSE)</f>
        <v>44813</v>
      </c>
      <c r="C1491" s="2">
        <v>450</v>
      </c>
      <c r="D1491" s="2">
        <f t="shared" si="23"/>
        <v>0.45</v>
      </c>
      <c r="E1491" s="2" t="s">
        <v>6</v>
      </c>
      <c r="F1491" s="3">
        <f>+VLOOKUP(E1491,Table1[#All],4,FALSE)</f>
        <v>0.16</v>
      </c>
      <c r="G1491" s="3">
        <f>+VLOOKUP(E1491,Tableau2[#All],4,FALSE)</f>
        <v>6.7400000000000002E-2</v>
      </c>
      <c r="H1491" s="4">
        <f>VLOOKUP(E1491,Table1[[#All],[Type TRANSPORT]:[% répartition segment 1]],2,FALSE)</f>
        <v>0.3</v>
      </c>
      <c r="I1491" s="4">
        <f>VLOOKUP(E1491,Tableau2[[#All],[Type TRANSPORT]:[% répartition segment 2]],2,FALSE)</f>
        <v>0.7</v>
      </c>
      <c r="J1491" s="20">
        <f>Indicateur[[#This Row],[% rep S1]]*Indicateur[[#This Row],[Taux segement 1]]*Indicateur[[#This Row],[Poids T]]*Indicateur[[#This Row],[Distance en KM]]</f>
        <v>5.5737288000000005</v>
      </c>
      <c r="K1491" s="20">
        <f>+Indicateur[[#This Row],[% rep S2]]*Indicateur[[#This Row],[Taux Segement 2]]*Indicateur[[#This Row],[Poids T]]*Indicateur[[#This Row],[Distance en KM]]</f>
        <v>5.4785109329999999</v>
      </c>
      <c r="L1491" s="20">
        <f>+Indicateur[[#This Row],[Bilan CO2 S2]]+Indicateur[[#This Row],[Bilan CO2 S1]]</f>
        <v>11.052239733</v>
      </c>
      <c r="M1491" s="21">
        <v>260</v>
      </c>
      <c r="N1491" s="5" t="s">
        <v>191</v>
      </c>
      <c r="O1491" s="2" t="s">
        <v>192</v>
      </c>
      <c r="P1491" s="2" t="s">
        <v>193</v>
      </c>
      <c r="Q1491" s="2" t="s">
        <v>10</v>
      </c>
      <c r="R1491" s="2" t="s">
        <v>11</v>
      </c>
      <c r="S1491" s="2">
        <v>12</v>
      </c>
      <c r="T1491" s="2" t="s">
        <v>12</v>
      </c>
      <c r="U1491" s="6">
        <v>258.04300000000001</v>
      </c>
      <c r="V1491" s="30">
        <f>(VLOOKUP(E1491,Table1[#All],4,FALSE)*VLOOKUP(E1491,Table1[[#All],[Type TRANSPORT]:[% répartition segment 1]],2,FALSE)+VLOOKUP(E1491,Tableau2[#All],4,FALSE)*VLOOKUP(E1491,Tableau2[[#All],[Type TRANSPORT]:[% répartition segment 2]],2,FALSE))*U1491*C1491/1000</f>
        <v>11.052239733</v>
      </c>
    </row>
    <row r="1492" spans="1:22" x14ac:dyDescent="0.3">
      <c r="A1492" s="2">
        <v>1551332</v>
      </c>
      <c r="B1492" s="12">
        <f>+VLOOKUP(Indicateur[[#This Row],[Numero OT]],[1]Raw_data!$D:$E,2,FALSE)</f>
        <v>44816</v>
      </c>
      <c r="C1492" s="2">
        <v>900</v>
      </c>
      <c r="D1492" s="2">
        <f t="shared" si="23"/>
        <v>0.9</v>
      </c>
      <c r="E1492" s="2" t="s">
        <v>6</v>
      </c>
      <c r="F1492" s="3">
        <f>+VLOOKUP(E1492,Table1[#All],4,FALSE)</f>
        <v>0.16</v>
      </c>
      <c r="G1492" s="3">
        <f>+VLOOKUP(E1492,Tableau2[#All],4,FALSE)</f>
        <v>6.7400000000000002E-2</v>
      </c>
      <c r="H1492" s="4">
        <f>VLOOKUP(E1492,Table1[[#All],[Type TRANSPORT]:[% répartition segment 1]],2,FALSE)</f>
        <v>0.3</v>
      </c>
      <c r="I1492" s="4">
        <f>VLOOKUP(E1492,Tableau2[[#All],[Type TRANSPORT]:[% répartition segment 2]],2,FALSE)</f>
        <v>0.7</v>
      </c>
      <c r="J1492" s="20">
        <f>Indicateur[[#This Row],[% rep S1]]*Indicateur[[#This Row],[Taux segement 1]]*Indicateur[[#This Row],[Poids T]]*Indicateur[[#This Row],[Distance en KM]]</f>
        <v>31.972233599999999</v>
      </c>
      <c r="K1492" s="20">
        <f>+Indicateur[[#This Row],[% rep S2]]*Indicateur[[#This Row],[Taux Segement 2]]*Indicateur[[#This Row],[Poids T]]*Indicateur[[#This Row],[Distance en KM]]</f>
        <v>31.426041275999999</v>
      </c>
      <c r="L1492" s="20">
        <f>+Indicateur[[#This Row],[Bilan CO2 S2]]+Indicateur[[#This Row],[Bilan CO2 S1]]</f>
        <v>63.398274876000002</v>
      </c>
      <c r="M1492" s="21">
        <v>470</v>
      </c>
      <c r="N1492" s="5" t="s">
        <v>7</v>
      </c>
      <c r="O1492" s="2" t="s">
        <v>8</v>
      </c>
      <c r="P1492" s="2" t="s">
        <v>9</v>
      </c>
      <c r="Q1492" s="2" t="s">
        <v>10</v>
      </c>
      <c r="R1492" s="2" t="s">
        <v>11</v>
      </c>
      <c r="S1492" s="2">
        <v>12</v>
      </c>
      <c r="T1492" s="2" t="s">
        <v>12</v>
      </c>
      <c r="U1492" s="6">
        <v>740.09799999999996</v>
      </c>
      <c r="V1492" s="30">
        <f>(VLOOKUP(E1492,Table1[#All],4,FALSE)*VLOOKUP(E1492,Table1[[#All],[Type TRANSPORT]:[% répartition segment 1]],2,FALSE)+VLOOKUP(E1492,Tableau2[#All],4,FALSE)*VLOOKUP(E1492,Tableau2[[#All],[Type TRANSPORT]:[% répartition segment 2]],2,FALSE))*U1492*C1492/1000</f>
        <v>63.398274875999995</v>
      </c>
    </row>
    <row r="1493" spans="1:22" x14ac:dyDescent="0.3">
      <c r="A1493" s="2">
        <v>1551987</v>
      </c>
      <c r="B1493" s="12">
        <f>+VLOOKUP(Indicateur[[#This Row],[Numero OT]],[1]Raw_data!$D:$E,2,FALSE)</f>
        <v>44816</v>
      </c>
      <c r="C1493" s="2">
        <v>750</v>
      </c>
      <c r="D1493" s="2">
        <f t="shared" si="23"/>
        <v>0.75</v>
      </c>
      <c r="E1493" s="2" t="s">
        <v>6</v>
      </c>
      <c r="F1493" s="3">
        <f>+VLOOKUP(E1493,Table1[#All],4,FALSE)</f>
        <v>0.16</v>
      </c>
      <c r="G1493" s="3">
        <f>+VLOOKUP(E1493,Tableau2[#All],4,FALSE)</f>
        <v>6.7400000000000002E-2</v>
      </c>
      <c r="H1493" s="4">
        <f>VLOOKUP(E1493,Table1[[#All],[Type TRANSPORT]:[% répartition segment 1]],2,FALSE)</f>
        <v>0.3</v>
      </c>
      <c r="I1493" s="4">
        <f>VLOOKUP(E1493,Tableau2[[#All],[Type TRANSPORT]:[% répartition segment 2]],2,FALSE)</f>
        <v>0.7</v>
      </c>
      <c r="J1493" s="20">
        <f>Indicateur[[#This Row],[% rep S1]]*Indicateur[[#This Row],[Taux segement 1]]*Indicateur[[#This Row],[Poids T]]*Indicateur[[#This Row],[Distance en KM]]</f>
        <v>13.701096000000001</v>
      </c>
      <c r="K1493" s="20">
        <f>+Indicateur[[#This Row],[% rep S2]]*Indicateur[[#This Row],[Taux Segement 2]]*Indicateur[[#This Row],[Poids T]]*Indicateur[[#This Row],[Distance en KM]]</f>
        <v>13.46703561</v>
      </c>
      <c r="L1493" s="20">
        <f>+Indicateur[[#This Row],[Bilan CO2 S2]]+Indicateur[[#This Row],[Bilan CO2 S1]]</f>
        <v>27.168131610000003</v>
      </c>
      <c r="M1493" s="21">
        <v>165</v>
      </c>
      <c r="N1493" s="5" t="s">
        <v>60</v>
      </c>
      <c r="O1493" s="2" t="s">
        <v>61</v>
      </c>
      <c r="P1493" s="2" t="s">
        <v>62</v>
      </c>
      <c r="Q1493" s="2" t="s">
        <v>10</v>
      </c>
      <c r="R1493" s="2" t="s">
        <v>11</v>
      </c>
      <c r="S1493" s="2">
        <v>12</v>
      </c>
      <c r="T1493" s="2" t="s">
        <v>12</v>
      </c>
      <c r="U1493" s="6">
        <v>380.58600000000001</v>
      </c>
      <c r="V1493" s="30">
        <f>(VLOOKUP(E1493,Table1[#All],4,FALSE)*VLOOKUP(E1493,Table1[[#All],[Type TRANSPORT]:[% répartition segment 1]],2,FALSE)+VLOOKUP(E1493,Tableau2[#All],4,FALSE)*VLOOKUP(E1493,Tableau2[[#All],[Type TRANSPORT]:[% répartition segment 2]],2,FALSE))*U1493*C1493/1000</f>
        <v>27.16813161</v>
      </c>
    </row>
    <row r="1494" spans="1:22" x14ac:dyDescent="0.3">
      <c r="A1494" s="2">
        <v>1551986</v>
      </c>
      <c r="B1494" s="12">
        <f>+VLOOKUP(Indicateur[[#This Row],[Numero OT]],[1]Raw_data!$D:$E,2,FALSE)</f>
        <v>44816</v>
      </c>
      <c r="C1494" s="2">
        <v>750</v>
      </c>
      <c r="D1494" s="2">
        <f t="shared" si="23"/>
        <v>0.75</v>
      </c>
      <c r="E1494" s="2" t="s">
        <v>19</v>
      </c>
      <c r="F1494" s="3">
        <f>+VLOOKUP(E1494,Table1[#All],4,FALSE)</f>
        <v>0.16</v>
      </c>
      <c r="G1494" s="3">
        <f>+VLOOKUP(E1494,Tableau2[#All],4,FALSE)</f>
        <v>6.7400000000000002E-2</v>
      </c>
      <c r="H1494" s="4">
        <f>VLOOKUP(E1494,Table1[[#All],[Type TRANSPORT]:[% répartition segment 1]],2,FALSE)</f>
        <v>0.3</v>
      </c>
      <c r="I1494" s="4">
        <f>VLOOKUP(E1494,Tableau2[[#All],[Type TRANSPORT]:[% répartition segment 2]],2,FALSE)</f>
        <v>0.7</v>
      </c>
      <c r="J1494" s="20">
        <f>Indicateur[[#This Row],[% rep S1]]*Indicateur[[#This Row],[Taux segement 1]]*Indicateur[[#This Row],[Poids T]]*Indicateur[[#This Row],[Distance en KM]]</f>
        <v>18.593064000000005</v>
      </c>
      <c r="K1494" s="20">
        <f>+Indicateur[[#This Row],[% rep S2]]*Indicateur[[#This Row],[Taux Segement 2]]*Indicateur[[#This Row],[Poids T]]*Indicateur[[#This Row],[Distance en KM]]</f>
        <v>18.27543249</v>
      </c>
      <c r="L1494" s="20">
        <f>+Indicateur[[#This Row],[Bilan CO2 S2]]+Indicateur[[#This Row],[Bilan CO2 S1]]</f>
        <v>36.868496490000005</v>
      </c>
      <c r="M1494" s="21">
        <v>450</v>
      </c>
      <c r="N1494" s="5" t="s">
        <v>175</v>
      </c>
      <c r="O1494" s="2" t="s">
        <v>154</v>
      </c>
      <c r="P1494" s="2" t="s">
        <v>174</v>
      </c>
      <c r="Q1494" s="2" t="s">
        <v>10</v>
      </c>
      <c r="R1494" s="2" t="s">
        <v>11</v>
      </c>
      <c r="S1494" s="2">
        <v>12</v>
      </c>
      <c r="T1494" s="2" t="s">
        <v>12</v>
      </c>
      <c r="U1494" s="6">
        <v>516.47400000000005</v>
      </c>
      <c r="V1494" s="30">
        <f>(VLOOKUP(E1494,Table1[#All],4,FALSE)*VLOOKUP(E1494,Table1[[#All],[Type TRANSPORT]:[% répartition segment 1]],2,FALSE)+VLOOKUP(E1494,Tableau2[#All],4,FALSE)*VLOOKUP(E1494,Tableau2[[#All],[Type TRANSPORT]:[% répartition segment 2]],2,FALSE))*U1494*C1494/1000</f>
        <v>36.868496490000005</v>
      </c>
    </row>
    <row r="1495" spans="1:22" x14ac:dyDescent="0.3">
      <c r="A1495" s="2">
        <v>1552449</v>
      </c>
      <c r="B1495" s="12">
        <f>+VLOOKUP(Indicateur[[#This Row],[Numero OT]],[1]Raw_data!$D:$E,2,FALSE)</f>
        <v>44816</v>
      </c>
      <c r="C1495" s="2">
        <v>344</v>
      </c>
      <c r="D1495" s="2">
        <f t="shared" si="23"/>
        <v>0.34399999999999997</v>
      </c>
      <c r="E1495" s="2" t="s">
        <v>6</v>
      </c>
      <c r="F1495" s="3">
        <f>+VLOOKUP(E1495,Table1[#All],4,FALSE)</f>
        <v>0.16</v>
      </c>
      <c r="G1495" s="3">
        <f>+VLOOKUP(E1495,Tableau2[#All],4,FALSE)</f>
        <v>6.7400000000000002E-2</v>
      </c>
      <c r="H1495" s="4">
        <f>VLOOKUP(E1495,Table1[[#All],[Type TRANSPORT]:[% répartition segment 1]],2,FALSE)</f>
        <v>0.3</v>
      </c>
      <c r="I1495" s="4">
        <f>VLOOKUP(E1495,Tableau2[[#All],[Type TRANSPORT]:[% répartition segment 2]],2,FALSE)</f>
        <v>0.7</v>
      </c>
      <c r="J1495" s="20">
        <f>Indicateur[[#This Row],[% rep S1]]*Indicateur[[#This Row],[Taux segement 1]]*Indicateur[[#This Row],[Poids T]]*Indicateur[[#This Row],[Distance en KM]]</f>
        <v>4.108136064</v>
      </c>
      <c r="K1495" s="20">
        <f>+Indicateur[[#This Row],[% rep S2]]*Indicateur[[#This Row],[Taux Segement 2]]*Indicateur[[#This Row],[Poids T]]*Indicateur[[#This Row],[Distance en KM]]</f>
        <v>4.0379554062399992</v>
      </c>
      <c r="L1495" s="20">
        <f>+Indicateur[[#This Row],[Bilan CO2 S2]]+Indicateur[[#This Row],[Bilan CO2 S1]]</f>
        <v>8.1460914702399982</v>
      </c>
      <c r="M1495" s="21">
        <v>200</v>
      </c>
      <c r="N1495" s="5" t="s">
        <v>214</v>
      </c>
      <c r="O1495" s="2" t="s">
        <v>11</v>
      </c>
      <c r="P1495" s="2" t="s">
        <v>215</v>
      </c>
      <c r="Q1495" s="2" t="s">
        <v>148</v>
      </c>
      <c r="R1495" s="2" t="s">
        <v>126</v>
      </c>
      <c r="S1495" s="2">
        <v>12</v>
      </c>
      <c r="T1495" s="2" t="s">
        <v>149</v>
      </c>
      <c r="U1495" s="6">
        <v>248.797</v>
      </c>
      <c r="V1495" s="30">
        <f>(VLOOKUP(E1495,Table1[#All],4,FALSE)*VLOOKUP(E1495,Table1[[#All],[Type TRANSPORT]:[% répartition segment 1]],2,FALSE)+VLOOKUP(E1495,Tableau2[#All],4,FALSE)*VLOOKUP(E1495,Tableau2[[#All],[Type TRANSPORT]:[% répartition segment 2]],2,FALSE))*U1495*C1495/1000</f>
        <v>8.14609147024</v>
      </c>
    </row>
    <row r="1496" spans="1:22" x14ac:dyDescent="0.3">
      <c r="A1496" s="2">
        <v>1552451</v>
      </c>
      <c r="B1496" s="12">
        <f>+VLOOKUP(Indicateur[[#This Row],[Numero OT]],[1]Raw_data!$D:$E,2,FALSE)</f>
        <v>44816</v>
      </c>
      <c r="C1496" s="2">
        <v>425</v>
      </c>
      <c r="D1496" s="2">
        <f t="shared" si="23"/>
        <v>0.42499999999999999</v>
      </c>
      <c r="E1496" s="2" t="s">
        <v>6</v>
      </c>
      <c r="F1496" s="3">
        <f>+VLOOKUP(E1496,Table1[#All],4,FALSE)</f>
        <v>0.16</v>
      </c>
      <c r="G1496" s="3">
        <f>+VLOOKUP(E1496,Tableau2[#All],4,FALSE)</f>
        <v>6.7400000000000002E-2</v>
      </c>
      <c r="H1496" s="4">
        <f>VLOOKUP(E1496,Table1[[#All],[Type TRANSPORT]:[% répartition segment 1]],2,FALSE)</f>
        <v>0.3</v>
      </c>
      <c r="I1496" s="4">
        <f>VLOOKUP(E1496,Tableau2[[#All],[Type TRANSPORT]:[% répartition segment 2]],2,FALSE)</f>
        <v>0.7</v>
      </c>
      <c r="J1496" s="20">
        <f>Indicateur[[#This Row],[% rep S1]]*Indicateur[[#This Row],[Taux segement 1]]*Indicateur[[#This Row],[Poids T]]*Indicateur[[#This Row],[Distance en KM]]</f>
        <v>5.1118116000000002</v>
      </c>
      <c r="K1496" s="20">
        <f>+Indicateur[[#This Row],[% rep S2]]*Indicateur[[#This Row],[Taux Segement 2]]*Indicateur[[#This Row],[Poids T]]*Indicateur[[#This Row],[Distance en KM]]</f>
        <v>5.0244848185000004</v>
      </c>
      <c r="L1496" s="20">
        <f>+Indicateur[[#This Row],[Bilan CO2 S2]]+Indicateur[[#This Row],[Bilan CO2 S1]]</f>
        <v>10.136296418500001</v>
      </c>
      <c r="M1496" s="21">
        <v>200</v>
      </c>
      <c r="N1496" s="5" t="s">
        <v>214</v>
      </c>
      <c r="O1496" s="2" t="s">
        <v>11</v>
      </c>
      <c r="P1496" s="2" t="s">
        <v>215</v>
      </c>
      <c r="Q1496" s="2" t="s">
        <v>234</v>
      </c>
      <c r="R1496" s="2" t="s">
        <v>114</v>
      </c>
      <c r="S1496" s="2">
        <v>14</v>
      </c>
      <c r="T1496" s="2" t="s">
        <v>235</v>
      </c>
      <c r="U1496" s="6">
        <v>250.57900000000001</v>
      </c>
      <c r="V1496" s="30">
        <f>(VLOOKUP(E1496,Table1[#All],4,FALSE)*VLOOKUP(E1496,Table1[[#All],[Type TRANSPORT]:[% répartition segment 1]],2,FALSE)+VLOOKUP(E1496,Tableau2[#All],4,FALSE)*VLOOKUP(E1496,Tableau2[[#All],[Type TRANSPORT]:[% répartition segment 2]],2,FALSE))*U1496*C1496/1000</f>
        <v>10.136296418500001</v>
      </c>
    </row>
    <row r="1497" spans="1:22" x14ac:dyDescent="0.3">
      <c r="A1497" s="2">
        <v>1552452</v>
      </c>
      <c r="B1497" s="12">
        <f>+VLOOKUP(Indicateur[[#This Row],[Numero OT]],[1]Raw_data!$D:$E,2,FALSE)</f>
        <v>44816</v>
      </c>
      <c r="C1497" s="2">
        <v>344</v>
      </c>
      <c r="D1497" s="2">
        <f t="shared" si="23"/>
        <v>0.34399999999999997</v>
      </c>
      <c r="E1497" s="2" t="s">
        <v>6</v>
      </c>
      <c r="F1497" s="3">
        <f>+VLOOKUP(E1497,Table1[#All],4,FALSE)</f>
        <v>0.16</v>
      </c>
      <c r="G1497" s="3">
        <f>+VLOOKUP(E1497,Tableau2[#All],4,FALSE)</f>
        <v>6.7400000000000002E-2</v>
      </c>
      <c r="H1497" s="4">
        <f>VLOOKUP(E1497,Table1[[#All],[Type TRANSPORT]:[% répartition segment 1]],2,FALSE)</f>
        <v>0.3</v>
      </c>
      <c r="I1497" s="4">
        <f>VLOOKUP(E1497,Tableau2[[#All],[Type TRANSPORT]:[% répartition segment 2]],2,FALSE)</f>
        <v>0.7</v>
      </c>
      <c r="J1497" s="20">
        <f>Indicateur[[#This Row],[% rep S1]]*Indicateur[[#This Row],[Taux segement 1]]*Indicateur[[#This Row],[Poids T]]*Indicateur[[#This Row],[Distance en KM]]</f>
        <v>8.9359641599999993</v>
      </c>
      <c r="K1497" s="20">
        <f>+Indicateur[[#This Row],[% rep S2]]*Indicateur[[#This Row],[Taux Segement 2]]*Indicateur[[#This Row],[Poids T]]*Indicateur[[#This Row],[Distance en KM]]</f>
        <v>8.783308105599998</v>
      </c>
      <c r="L1497" s="20">
        <f>+Indicateur[[#This Row],[Bilan CO2 S2]]+Indicateur[[#This Row],[Bilan CO2 S1]]</f>
        <v>17.719272265599997</v>
      </c>
      <c r="M1497" s="21">
        <v>225</v>
      </c>
      <c r="N1497" s="5" t="s">
        <v>214</v>
      </c>
      <c r="O1497" s="2" t="s">
        <v>11</v>
      </c>
      <c r="P1497" s="2" t="s">
        <v>215</v>
      </c>
      <c r="Q1497" s="2" t="s">
        <v>133</v>
      </c>
      <c r="R1497" s="2" t="s">
        <v>36</v>
      </c>
      <c r="S1497" s="2">
        <v>20</v>
      </c>
      <c r="T1497" s="2" t="s">
        <v>134</v>
      </c>
      <c r="U1497" s="6">
        <v>541.17999999999995</v>
      </c>
      <c r="V1497" s="30">
        <f>(VLOOKUP(E1497,Table1[#All],4,FALSE)*VLOOKUP(E1497,Table1[[#All],[Type TRANSPORT]:[% répartition segment 1]],2,FALSE)+VLOOKUP(E1497,Tableau2[#All],4,FALSE)*VLOOKUP(E1497,Tableau2[[#All],[Type TRANSPORT]:[% répartition segment 2]],2,FALSE))*U1497*C1497/1000</f>
        <v>17.719272265600001</v>
      </c>
    </row>
    <row r="1498" spans="1:22" x14ac:dyDescent="0.3">
      <c r="A1498" s="2">
        <v>1552450</v>
      </c>
      <c r="B1498" s="12">
        <f>+VLOOKUP(Indicateur[[#This Row],[Numero OT]],[1]Raw_data!$D:$E,2,FALSE)</f>
        <v>44816</v>
      </c>
      <c r="C1498" s="2">
        <v>425</v>
      </c>
      <c r="D1498" s="2">
        <f t="shared" si="23"/>
        <v>0.42499999999999999</v>
      </c>
      <c r="E1498" s="2" t="s">
        <v>6</v>
      </c>
      <c r="F1498" s="3">
        <f>+VLOOKUP(E1498,Table1[#All],4,FALSE)</f>
        <v>0.16</v>
      </c>
      <c r="G1498" s="3">
        <f>+VLOOKUP(E1498,Tableau2[#All],4,FALSE)</f>
        <v>6.7400000000000002E-2</v>
      </c>
      <c r="H1498" s="4">
        <f>VLOOKUP(E1498,Table1[[#All],[Type TRANSPORT]:[% répartition segment 1]],2,FALSE)</f>
        <v>0.3</v>
      </c>
      <c r="I1498" s="4">
        <f>VLOOKUP(E1498,Tableau2[[#All],[Type TRANSPORT]:[% répartition segment 2]],2,FALSE)</f>
        <v>0.7</v>
      </c>
      <c r="J1498" s="20">
        <f>Indicateur[[#This Row],[% rep S1]]*Indicateur[[#This Row],[Taux segement 1]]*Indicateur[[#This Row],[Poids T]]*Indicateur[[#This Row],[Distance en KM]]</f>
        <v>10.995885600000001</v>
      </c>
      <c r="K1498" s="20">
        <f>+Indicateur[[#This Row],[% rep S2]]*Indicateur[[#This Row],[Taux Segement 2]]*Indicateur[[#This Row],[Poids T]]*Indicateur[[#This Row],[Distance en KM]]</f>
        <v>10.808039221</v>
      </c>
      <c r="L1498" s="20">
        <f>+Indicateur[[#This Row],[Bilan CO2 S2]]+Indicateur[[#This Row],[Bilan CO2 S1]]</f>
        <v>21.803924821000003</v>
      </c>
      <c r="M1498" s="21">
        <v>260</v>
      </c>
      <c r="N1498" s="5" t="s">
        <v>214</v>
      </c>
      <c r="O1498" s="2" t="s">
        <v>11</v>
      </c>
      <c r="P1498" s="2" t="s">
        <v>215</v>
      </c>
      <c r="Q1498" s="2" t="s">
        <v>326</v>
      </c>
      <c r="R1498" s="2" t="s">
        <v>180</v>
      </c>
      <c r="S1498" s="2">
        <v>15</v>
      </c>
      <c r="T1498" s="2" t="s">
        <v>327</v>
      </c>
      <c r="U1498" s="6">
        <v>539.01400000000001</v>
      </c>
      <c r="V1498" s="30">
        <f>(VLOOKUP(E1498,Table1[#All],4,FALSE)*VLOOKUP(E1498,Table1[[#All],[Type TRANSPORT]:[% répartition segment 1]],2,FALSE)+VLOOKUP(E1498,Tableau2[#All],4,FALSE)*VLOOKUP(E1498,Tableau2[[#All],[Type TRANSPORT]:[% répartition segment 2]],2,FALSE))*U1498*C1498/1000</f>
        <v>21.803924820999999</v>
      </c>
    </row>
    <row r="1499" spans="1:22" x14ac:dyDescent="0.3">
      <c r="A1499" s="2">
        <v>1552323</v>
      </c>
      <c r="B1499" s="12">
        <f>+VLOOKUP(Indicateur[[#This Row],[Numero OT]],[1]Raw_data!$D:$E,2,FALSE)</f>
        <v>44817</v>
      </c>
      <c r="C1499" s="2">
        <v>135</v>
      </c>
      <c r="D1499" s="2">
        <f t="shared" si="23"/>
        <v>0.13500000000000001</v>
      </c>
      <c r="E1499" s="2" t="s">
        <v>6</v>
      </c>
      <c r="F1499" s="3">
        <f>+VLOOKUP(E1499,Table1[#All],4,FALSE)</f>
        <v>0.16</v>
      </c>
      <c r="G1499" s="3">
        <f>+VLOOKUP(E1499,Tableau2[#All],4,FALSE)</f>
        <v>6.7400000000000002E-2</v>
      </c>
      <c r="H1499" s="4">
        <f>VLOOKUP(E1499,Table1[[#All],[Type TRANSPORT]:[% répartition segment 1]],2,FALSE)</f>
        <v>0.3</v>
      </c>
      <c r="I1499" s="4">
        <f>VLOOKUP(E1499,Tableau2[[#All],[Type TRANSPORT]:[% répartition segment 2]],2,FALSE)</f>
        <v>0.7</v>
      </c>
      <c r="J1499" s="20">
        <f>Indicateur[[#This Row],[% rep S1]]*Indicateur[[#This Row],[Taux segement 1]]*Indicateur[[#This Row],[Poids T]]*Indicateur[[#This Row],[Distance en KM]]</f>
        <v>3.7396792800000003</v>
      </c>
      <c r="K1499" s="20">
        <f>+Indicateur[[#This Row],[% rep S2]]*Indicateur[[#This Row],[Taux Segement 2]]*Indicateur[[#This Row],[Poids T]]*Indicateur[[#This Row],[Distance en KM]]</f>
        <v>3.6757930923000002</v>
      </c>
      <c r="L1499" s="20">
        <f>+Indicateur[[#This Row],[Bilan CO2 S2]]+Indicateur[[#This Row],[Bilan CO2 S1]]</f>
        <v>7.4154723723</v>
      </c>
      <c r="M1499" s="21">
        <v>195</v>
      </c>
      <c r="N1499" s="5" t="s">
        <v>41</v>
      </c>
      <c r="O1499" s="2" t="s">
        <v>42</v>
      </c>
      <c r="P1499" s="2" t="s">
        <v>43</v>
      </c>
      <c r="Q1499" s="2" t="s">
        <v>10</v>
      </c>
      <c r="R1499" s="2" t="s">
        <v>11</v>
      </c>
      <c r="S1499" s="2">
        <v>12</v>
      </c>
      <c r="T1499" s="2" t="s">
        <v>12</v>
      </c>
      <c r="U1499" s="6">
        <v>577.11099999999999</v>
      </c>
      <c r="V1499" s="30">
        <f>(VLOOKUP(E1499,Table1[#All],4,FALSE)*VLOOKUP(E1499,Table1[[#All],[Type TRANSPORT]:[% répartition segment 1]],2,FALSE)+VLOOKUP(E1499,Tableau2[#All],4,FALSE)*VLOOKUP(E1499,Tableau2[[#All],[Type TRANSPORT]:[% répartition segment 2]],2,FALSE))*U1499*C1499/1000</f>
        <v>7.4154723723</v>
      </c>
    </row>
    <row r="1500" spans="1:22" x14ac:dyDescent="0.3">
      <c r="A1500" s="2">
        <v>1553221</v>
      </c>
      <c r="B1500" s="12">
        <f>+VLOOKUP(Indicateur[[#This Row],[Numero OT]],[1]Raw_data!$D:$E,2,FALSE)</f>
        <v>44817</v>
      </c>
      <c r="C1500" s="2">
        <v>344</v>
      </c>
      <c r="D1500" s="2">
        <f t="shared" si="23"/>
        <v>0.34399999999999997</v>
      </c>
      <c r="E1500" s="2" t="s">
        <v>19</v>
      </c>
      <c r="F1500" s="3">
        <f>+VLOOKUP(E1500,Table1[#All],4,FALSE)</f>
        <v>0.16</v>
      </c>
      <c r="G1500" s="3">
        <f>+VLOOKUP(E1500,Tableau2[#All],4,FALSE)</f>
        <v>6.7400000000000002E-2</v>
      </c>
      <c r="H1500" s="4">
        <f>VLOOKUP(E1500,Table1[[#All],[Type TRANSPORT]:[% répartition segment 1]],2,FALSE)</f>
        <v>0.3</v>
      </c>
      <c r="I1500" s="4">
        <f>VLOOKUP(E1500,Tableau2[[#All],[Type TRANSPORT]:[% répartition segment 2]],2,FALSE)</f>
        <v>0.7</v>
      </c>
      <c r="J1500" s="20">
        <f>Indicateur[[#This Row],[% rep S1]]*Indicateur[[#This Row],[Taux segement 1]]*Indicateur[[#This Row],[Poids T]]*Indicateur[[#This Row],[Distance en KM]]</f>
        <v>4.108136064</v>
      </c>
      <c r="K1500" s="20">
        <f>+Indicateur[[#This Row],[% rep S2]]*Indicateur[[#This Row],[Taux Segement 2]]*Indicateur[[#This Row],[Poids T]]*Indicateur[[#This Row],[Distance en KM]]</f>
        <v>4.0379554062399992</v>
      </c>
      <c r="L1500" s="20">
        <f>+Indicateur[[#This Row],[Bilan CO2 S2]]+Indicateur[[#This Row],[Bilan CO2 S1]]</f>
        <v>8.1460914702399982</v>
      </c>
      <c r="M1500" s="21">
        <v>200</v>
      </c>
      <c r="N1500" s="5" t="s">
        <v>214</v>
      </c>
      <c r="O1500" s="2" t="s">
        <v>11</v>
      </c>
      <c r="P1500" s="2" t="s">
        <v>215</v>
      </c>
      <c r="Q1500" s="2" t="s">
        <v>148</v>
      </c>
      <c r="R1500" s="2" t="s">
        <v>126</v>
      </c>
      <c r="S1500" s="2">
        <v>12</v>
      </c>
      <c r="T1500" s="2" t="s">
        <v>149</v>
      </c>
      <c r="U1500" s="6">
        <v>248.797</v>
      </c>
      <c r="V1500" s="30">
        <f>(VLOOKUP(E1500,Table1[#All],4,FALSE)*VLOOKUP(E1500,Table1[[#All],[Type TRANSPORT]:[% répartition segment 1]],2,FALSE)+VLOOKUP(E1500,Tableau2[#All],4,FALSE)*VLOOKUP(E1500,Tableau2[[#All],[Type TRANSPORT]:[% répartition segment 2]],2,FALSE))*U1500*C1500/1000</f>
        <v>8.14609147024</v>
      </c>
    </row>
    <row r="1501" spans="1:22" x14ac:dyDescent="0.3">
      <c r="A1501" s="2">
        <v>1553222</v>
      </c>
      <c r="B1501" s="12">
        <f>+VLOOKUP(Indicateur[[#This Row],[Numero OT]],[1]Raw_data!$D:$E,2,FALSE)</f>
        <v>44817</v>
      </c>
      <c r="C1501" s="2">
        <v>428</v>
      </c>
      <c r="D1501" s="2">
        <f t="shared" si="23"/>
        <v>0.42799999999999999</v>
      </c>
      <c r="E1501" s="2" t="s">
        <v>19</v>
      </c>
      <c r="F1501" s="3">
        <f>+VLOOKUP(E1501,Table1[#All],4,FALSE)</f>
        <v>0.16</v>
      </c>
      <c r="G1501" s="3">
        <f>+VLOOKUP(E1501,Tableau2[#All],4,FALSE)</f>
        <v>6.7400000000000002E-2</v>
      </c>
      <c r="H1501" s="4">
        <f>VLOOKUP(E1501,Table1[[#All],[Type TRANSPORT]:[% répartition segment 1]],2,FALSE)</f>
        <v>0.3</v>
      </c>
      <c r="I1501" s="4">
        <f>VLOOKUP(E1501,Tableau2[[#All],[Type TRANSPORT]:[% répartition segment 2]],2,FALSE)</f>
        <v>0.7</v>
      </c>
      <c r="J1501" s="20">
        <f>Indicateur[[#This Row],[% rep S1]]*Indicateur[[#This Row],[Taux segement 1]]*Indicateur[[#This Row],[Poids T]]*Indicateur[[#This Row],[Distance en KM]]</f>
        <v>5.2779795839999997</v>
      </c>
      <c r="K1501" s="20">
        <f>+Indicateur[[#This Row],[% rep S2]]*Indicateur[[#This Row],[Taux Segement 2]]*Indicateur[[#This Row],[Poids T]]*Indicateur[[#This Row],[Distance en KM]]</f>
        <v>5.1878140994399997</v>
      </c>
      <c r="L1501" s="20">
        <f>+Indicateur[[#This Row],[Bilan CO2 S2]]+Indicateur[[#This Row],[Bilan CO2 S1]]</f>
        <v>10.465793683439999</v>
      </c>
      <c r="M1501" s="21">
        <v>210</v>
      </c>
      <c r="N1501" s="5" t="s">
        <v>214</v>
      </c>
      <c r="O1501" s="2" t="s">
        <v>11</v>
      </c>
      <c r="P1501" s="2" t="s">
        <v>215</v>
      </c>
      <c r="Q1501" s="2" t="s">
        <v>218</v>
      </c>
      <c r="R1501" s="2" t="s">
        <v>219</v>
      </c>
      <c r="S1501" s="2">
        <v>19</v>
      </c>
      <c r="T1501" s="2" t="s">
        <v>220</v>
      </c>
      <c r="U1501" s="6">
        <v>256.911</v>
      </c>
      <c r="V1501" s="30">
        <f>(VLOOKUP(E1501,Table1[#All],4,FALSE)*VLOOKUP(E1501,Table1[[#All],[Type TRANSPORT]:[% répartition segment 1]],2,FALSE)+VLOOKUP(E1501,Tableau2[#All],4,FALSE)*VLOOKUP(E1501,Tableau2[[#All],[Type TRANSPORT]:[% répartition segment 2]],2,FALSE))*U1501*C1501/1000</f>
        <v>10.465793683440001</v>
      </c>
    </row>
    <row r="1502" spans="1:22" x14ac:dyDescent="0.3">
      <c r="A1502" s="2">
        <v>1553223</v>
      </c>
      <c r="B1502" s="12">
        <f>+VLOOKUP(Indicateur[[#This Row],[Numero OT]],[1]Raw_data!$D:$E,2,FALSE)</f>
        <v>44817</v>
      </c>
      <c r="C1502" s="2">
        <v>681</v>
      </c>
      <c r="D1502" s="2">
        <f t="shared" si="23"/>
        <v>0.68100000000000005</v>
      </c>
      <c r="E1502" s="2" t="s">
        <v>6</v>
      </c>
      <c r="F1502" s="3">
        <f>+VLOOKUP(E1502,Table1[#All],4,FALSE)</f>
        <v>0.16</v>
      </c>
      <c r="G1502" s="3">
        <f>+VLOOKUP(E1502,Tableau2[#All],4,FALSE)</f>
        <v>6.7400000000000002E-2</v>
      </c>
      <c r="H1502" s="4">
        <f>VLOOKUP(E1502,Table1[[#All],[Type TRANSPORT]:[% répartition segment 1]],2,FALSE)</f>
        <v>0.3</v>
      </c>
      <c r="I1502" s="4">
        <f>VLOOKUP(E1502,Tableau2[[#All],[Type TRANSPORT]:[% répartition segment 2]],2,FALSE)</f>
        <v>0.7</v>
      </c>
      <c r="J1502" s="20">
        <f>Indicateur[[#This Row],[% rep S1]]*Indicateur[[#This Row],[Taux segement 1]]*Indicateur[[#This Row],[Poids T]]*Indicateur[[#This Row],[Distance en KM]]</f>
        <v>27.373356144000002</v>
      </c>
      <c r="K1502" s="20">
        <f>+Indicateur[[#This Row],[% rep S2]]*Indicateur[[#This Row],[Taux Segement 2]]*Indicateur[[#This Row],[Poids T]]*Indicateur[[#This Row],[Distance en KM]]</f>
        <v>26.905727976540003</v>
      </c>
      <c r="L1502" s="20">
        <f>+Indicateur[[#This Row],[Bilan CO2 S2]]+Indicateur[[#This Row],[Bilan CO2 S1]]</f>
        <v>54.279084120540006</v>
      </c>
      <c r="M1502" s="21">
        <v>380</v>
      </c>
      <c r="N1502" s="5" t="s">
        <v>214</v>
      </c>
      <c r="O1502" s="2" t="s">
        <v>11</v>
      </c>
      <c r="P1502" s="2" t="s">
        <v>215</v>
      </c>
      <c r="Q1502" s="2" t="s">
        <v>51</v>
      </c>
      <c r="R1502" s="2" t="s">
        <v>52</v>
      </c>
      <c r="S1502" s="2">
        <v>14</v>
      </c>
      <c r="T1502" s="2" t="s">
        <v>53</v>
      </c>
      <c r="U1502" s="6">
        <v>837.41300000000001</v>
      </c>
      <c r="V1502" s="30">
        <f>(VLOOKUP(E1502,Table1[#All],4,FALSE)*VLOOKUP(E1502,Table1[[#All],[Type TRANSPORT]:[% répartition segment 1]],2,FALSE)+VLOOKUP(E1502,Tableau2[#All],4,FALSE)*VLOOKUP(E1502,Tableau2[[#All],[Type TRANSPORT]:[% répartition segment 2]],2,FALSE))*U1502*C1502/1000</f>
        <v>54.279084120540006</v>
      </c>
    </row>
    <row r="1503" spans="1:22" x14ac:dyDescent="0.3">
      <c r="A1503" s="2">
        <v>1553232</v>
      </c>
      <c r="B1503" s="12">
        <f>+VLOOKUP(Indicateur[[#This Row],[Numero OT]],[1]Raw_data!$D:$E,2,FALSE)</f>
        <v>44818</v>
      </c>
      <c r="C1503" s="2">
        <v>310</v>
      </c>
      <c r="D1503" s="2">
        <f t="shared" si="23"/>
        <v>0.31</v>
      </c>
      <c r="E1503" s="2" t="s">
        <v>6</v>
      </c>
      <c r="F1503" s="3">
        <f>+VLOOKUP(E1503,Table1[#All],4,FALSE)</f>
        <v>0.16</v>
      </c>
      <c r="G1503" s="3">
        <f>+VLOOKUP(E1503,Tableau2[#All],4,FALSE)</f>
        <v>6.7400000000000002E-2</v>
      </c>
      <c r="H1503" s="4">
        <f>VLOOKUP(E1503,Table1[[#All],[Type TRANSPORT]:[% répartition segment 1]],2,FALSE)</f>
        <v>0.3</v>
      </c>
      <c r="I1503" s="4">
        <f>VLOOKUP(E1503,Tableau2[[#All],[Type TRANSPORT]:[% répartition segment 2]],2,FALSE)</f>
        <v>0.7</v>
      </c>
      <c r="J1503" s="20">
        <f>Indicateur[[#This Row],[% rep S1]]*Indicateur[[#This Row],[Taux segement 1]]*Indicateur[[#This Row],[Poids T]]*Indicateur[[#This Row],[Distance en KM]]</f>
        <v>3.9711446399999999</v>
      </c>
      <c r="K1503" s="20">
        <f>+Indicateur[[#This Row],[% rep S2]]*Indicateur[[#This Row],[Taux Segement 2]]*Indicateur[[#This Row],[Poids T]]*Indicateur[[#This Row],[Distance en KM]]</f>
        <v>3.9033042523999999</v>
      </c>
      <c r="L1503" s="20">
        <f>+Indicateur[[#This Row],[Bilan CO2 S2]]+Indicateur[[#This Row],[Bilan CO2 S1]]</f>
        <v>7.8744488924000002</v>
      </c>
      <c r="M1503" s="21">
        <v>200</v>
      </c>
      <c r="N1503" s="5" t="s">
        <v>110</v>
      </c>
      <c r="O1503" s="2" t="s">
        <v>111</v>
      </c>
      <c r="P1503" s="2" t="s">
        <v>112</v>
      </c>
      <c r="Q1503" s="2" t="s">
        <v>10</v>
      </c>
      <c r="R1503" s="2" t="s">
        <v>11</v>
      </c>
      <c r="S1503" s="2">
        <v>12</v>
      </c>
      <c r="T1503" s="2" t="s">
        <v>12</v>
      </c>
      <c r="U1503" s="6">
        <v>266.87799999999999</v>
      </c>
      <c r="V1503" s="30">
        <f>(VLOOKUP(E1503,Table1[#All],4,FALSE)*VLOOKUP(E1503,Table1[[#All],[Type TRANSPORT]:[% répartition segment 1]],2,FALSE)+VLOOKUP(E1503,Tableau2[#All],4,FALSE)*VLOOKUP(E1503,Tableau2[[#All],[Type TRANSPORT]:[% répartition segment 2]],2,FALSE))*U1503*C1503/1000</f>
        <v>7.8744488923999993</v>
      </c>
    </row>
    <row r="1504" spans="1:22" x14ac:dyDescent="0.3">
      <c r="A1504" s="2">
        <v>1552798</v>
      </c>
      <c r="B1504" s="12">
        <f>+VLOOKUP(Indicateur[[#This Row],[Numero OT]],[1]Raw_data!$D:$E,2,FALSE)</f>
        <v>44818</v>
      </c>
      <c r="C1504" s="2">
        <v>320</v>
      </c>
      <c r="D1504" s="2">
        <f t="shared" si="23"/>
        <v>0.32</v>
      </c>
      <c r="E1504" s="2" t="s">
        <v>6</v>
      </c>
      <c r="F1504" s="3">
        <f>+VLOOKUP(E1504,Table1[#All],4,FALSE)</f>
        <v>0.16</v>
      </c>
      <c r="G1504" s="3">
        <f>+VLOOKUP(E1504,Tableau2[#All],4,FALSE)</f>
        <v>6.7400000000000002E-2</v>
      </c>
      <c r="H1504" s="4">
        <f>VLOOKUP(E1504,Table1[[#All],[Type TRANSPORT]:[% répartition segment 1]],2,FALSE)</f>
        <v>0.3</v>
      </c>
      <c r="I1504" s="4">
        <f>VLOOKUP(E1504,Tableau2[[#All],[Type TRANSPORT]:[% répartition segment 2]],2,FALSE)</f>
        <v>0.7</v>
      </c>
      <c r="J1504" s="20">
        <f>Indicateur[[#This Row],[% rep S1]]*Indicateur[[#This Row],[Taux segement 1]]*Indicateur[[#This Row],[Poids T]]*Indicateur[[#This Row],[Distance en KM]]</f>
        <v>2.6606592</v>
      </c>
      <c r="K1504" s="20">
        <f>+Indicateur[[#This Row],[% rep S2]]*Indicateur[[#This Row],[Taux Segement 2]]*Indicateur[[#This Row],[Poids T]]*Indicateur[[#This Row],[Distance en KM]]</f>
        <v>2.615206272</v>
      </c>
      <c r="L1504" s="20">
        <f>+Indicateur[[#This Row],[Bilan CO2 S2]]+Indicateur[[#This Row],[Bilan CO2 S1]]</f>
        <v>5.2758654719999996</v>
      </c>
      <c r="M1504" s="21">
        <v>200</v>
      </c>
      <c r="N1504" s="5" t="s">
        <v>182</v>
      </c>
      <c r="O1504" s="2" t="s">
        <v>183</v>
      </c>
      <c r="P1504" s="2" t="s">
        <v>184</v>
      </c>
      <c r="Q1504" s="2" t="s">
        <v>10</v>
      </c>
      <c r="R1504" s="2" t="s">
        <v>11</v>
      </c>
      <c r="S1504" s="2">
        <v>12</v>
      </c>
      <c r="T1504" s="2" t="s">
        <v>12</v>
      </c>
      <c r="U1504" s="6">
        <v>173.22</v>
      </c>
      <c r="V1504" s="30">
        <f>(VLOOKUP(E1504,Table1[#All],4,FALSE)*VLOOKUP(E1504,Table1[[#All],[Type TRANSPORT]:[% répartition segment 1]],2,FALSE)+VLOOKUP(E1504,Tableau2[#All],4,FALSE)*VLOOKUP(E1504,Tableau2[[#All],[Type TRANSPORT]:[% répartition segment 2]],2,FALSE))*U1504*C1504/1000</f>
        <v>5.2758654720000004</v>
      </c>
    </row>
    <row r="1505" spans="1:22" x14ac:dyDescent="0.3">
      <c r="A1505" s="2">
        <v>1552768</v>
      </c>
      <c r="B1505" s="12">
        <f>+VLOOKUP(Indicateur[[#This Row],[Numero OT]],[1]Raw_data!$D:$E,2,FALSE)</f>
        <v>44818</v>
      </c>
      <c r="C1505" s="2">
        <v>90</v>
      </c>
      <c r="D1505" s="2">
        <f t="shared" si="23"/>
        <v>0.09</v>
      </c>
      <c r="E1505" s="2" t="s">
        <v>19</v>
      </c>
      <c r="F1505" s="3">
        <f>+VLOOKUP(E1505,Table1[#All],4,FALSE)</f>
        <v>0.16</v>
      </c>
      <c r="G1505" s="3">
        <f>+VLOOKUP(E1505,Tableau2[#All],4,FALSE)</f>
        <v>6.7400000000000002E-2</v>
      </c>
      <c r="H1505" s="4">
        <f>VLOOKUP(E1505,Table1[[#All],[Type TRANSPORT]:[% répartition segment 1]],2,FALSE)</f>
        <v>0.3</v>
      </c>
      <c r="I1505" s="4">
        <f>VLOOKUP(E1505,Tableau2[[#All],[Type TRANSPORT]:[% répartition segment 2]],2,FALSE)</f>
        <v>0.7</v>
      </c>
      <c r="J1505" s="20">
        <f>Indicateur[[#This Row],[% rep S1]]*Indicateur[[#This Row],[Taux segement 1]]*Indicateur[[#This Row],[Poids T]]*Indicateur[[#This Row],[Distance en KM]]</f>
        <v>0.24048144000000002</v>
      </c>
      <c r="K1505" s="20">
        <f>+Indicateur[[#This Row],[% rep S2]]*Indicateur[[#This Row],[Taux Segement 2]]*Indicateur[[#This Row],[Poids T]]*Indicateur[[#This Row],[Distance en KM]]</f>
        <v>0.23637321539999998</v>
      </c>
      <c r="L1505" s="20">
        <f>+Indicateur[[#This Row],[Bilan CO2 S2]]+Indicateur[[#This Row],[Bilan CO2 S1]]</f>
        <v>0.47685465539999999</v>
      </c>
      <c r="M1505" s="21">
        <v>80</v>
      </c>
      <c r="N1505" s="5" t="s">
        <v>420</v>
      </c>
      <c r="O1505" s="2" t="s">
        <v>381</v>
      </c>
      <c r="P1505" s="2" t="s">
        <v>421</v>
      </c>
      <c r="Q1505" s="2" t="s">
        <v>10</v>
      </c>
      <c r="R1505" s="2" t="s">
        <v>11</v>
      </c>
      <c r="S1505" s="2">
        <v>12</v>
      </c>
      <c r="T1505" s="2" t="s">
        <v>12</v>
      </c>
      <c r="U1505" s="6">
        <v>55.667000000000002</v>
      </c>
      <c r="V1505" s="30">
        <f>(VLOOKUP(E1505,Table1[#All],4,FALSE)*VLOOKUP(E1505,Table1[[#All],[Type TRANSPORT]:[% répartition segment 1]],2,FALSE)+VLOOKUP(E1505,Tableau2[#All],4,FALSE)*VLOOKUP(E1505,Tableau2[[#All],[Type TRANSPORT]:[% répartition segment 2]],2,FALSE))*U1505*C1505/1000</f>
        <v>0.47685465539999999</v>
      </c>
    </row>
    <row r="1506" spans="1:22" x14ac:dyDescent="0.3">
      <c r="A1506" s="2">
        <v>1553772</v>
      </c>
      <c r="B1506" s="12">
        <f>+VLOOKUP(Indicateur[[#This Row],[Numero OT]],[1]Raw_data!$D:$E,2,FALSE)</f>
        <v>44819</v>
      </c>
      <c r="C1506" s="2">
        <v>300</v>
      </c>
      <c r="D1506" s="2">
        <f t="shared" si="23"/>
        <v>0.3</v>
      </c>
      <c r="E1506" s="2" t="s">
        <v>6</v>
      </c>
      <c r="F1506" s="3">
        <f>+VLOOKUP(E1506,Table1[#All],4,FALSE)</f>
        <v>0.16</v>
      </c>
      <c r="G1506" s="3">
        <f>+VLOOKUP(E1506,Tableau2[#All],4,FALSE)</f>
        <v>6.7400000000000002E-2</v>
      </c>
      <c r="H1506" s="4">
        <f>VLOOKUP(E1506,Table1[[#All],[Type TRANSPORT]:[% répartition segment 1]],2,FALSE)</f>
        <v>0.3</v>
      </c>
      <c r="I1506" s="4">
        <f>VLOOKUP(E1506,Tableau2[[#All],[Type TRANSPORT]:[% répartition segment 2]],2,FALSE)</f>
        <v>0.7</v>
      </c>
      <c r="J1506" s="20">
        <f>Indicateur[[#This Row],[% rep S1]]*Indicateur[[#This Row],[Taux segement 1]]*Indicateur[[#This Row],[Poids T]]*Indicateur[[#This Row],[Distance en KM]]</f>
        <v>7.7979743999999993</v>
      </c>
      <c r="K1506" s="20">
        <f>+Indicateur[[#This Row],[% rep S2]]*Indicateur[[#This Row],[Taux Segement 2]]*Indicateur[[#This Row],[Poids T]]*Indicateur[[#This Row],[Distance en KM]]</f>
        <v>7.6647590039999995</v>
      </c>
      <c r="L1506" s="20">
        <f>+Indicateur[[#This Row],[Bilan CO2 S2]]+Indicateur[[#This Row],[Bilan CO2 S1]]</f>
        <v>15.462733403999998</v>
      </c>
      <c r="M1506" s="21">
        <v>250</v>
      </c>
      <c r="N1506" s="5" t="s">
        <v>35</v>
      </c>
      <c r="O1506" s="2" t="s">
        <v>36</v>
      </c>
      <c r="P1506" s="2" t="s">
        <v>37</v>
      </c>
      <c r="Q1506" s="2" t="s">
        <v>10</v>
      </c>
      <c r="R1506" s="2" t="s">
        <v>11</v>
      </c>
      <c r="S1506" s="2">
        <v>12</v>
      </c>
      <c r="T1506" s="2" t="s">
        <v>12</v>
      </c>
      <c r="U1506" s="6">
        <v>541.52599999999995</v>
      </c>
      <c r="V1506" s="30">
        <f>(VLOOKUP(E1506,Table1[#All],4,FALSE)*VLOOKUP(E1506,Table1[[#All],[Type TRANSPORT]:[% répartition segment 1]],2,FALSE)+VLOOKUP(E1506,Tableau2[#All],4,FALSE)*VLOOKUP(E1506,Tableau2[[#All],[Type TRANSPORT]:[% répartition segment 2]],2,FALSE))*U1506*C1506/1000</f>
        <v>15.462733403999998</v>
      </c>
    </row>
    <row r="1507" spans="1:22" x14ac:dyDescent="0.3">
      <c r="A1507" s="2">
        <v>1552848</v>
      </c>
      <c r="B1507" s="12">
        <f>+VLOOKUP(Indicateur[[#This Row],[Numero OT]],[1]Raw_data!$D:$E,2,FALSE)</f>
        <v>44819</v>
      </c>
      <c r="C1507" s="2">
        <v>429</v>
      </c>
      <c r="D1507" s="2">
        <f t="shared" si="23"/>
        <v>0.42899999999999999</v>
      </c>
      <c r="E1507" s="2" t="s">
        <v>19</v>
      </c>
      <c r="F1507" s="3">
        <f>+VLOOKUP(E1507,Table1[#All],4,FALSE)</f>
        <v>0.16</v>
      </c>
      <c r="G1507" s="3">
        <f>+VLOOKUP(E1507,Tableau2[#All],4,FALSE)</f>
        <v>6.7400000000000002E-2</v>
      </c>
      <c r="H1507" s="4">
        <f>VLOOKUP(E1507,Table1[[#All],[Type TRANSPORT]:[% répartition segment 1]],2,FALSE)</f>
        <v>0.3</v>
      </c>
      <c r="I1507" s="4">
        <f>VLOOKUP(E1507,Tableau2[[#All],[Type TRANSPORT]:[% répartition segment 2]],2,FALSE)</f>
        <v>0.7</v>
      </c>
      <c r="J1507" s="20">
        <f>Indicateur[[#This Row],[% rep S1]]*Indicateur[[#This Row],[Taux segement 1]]*Indicateur[[#This Row],[Poids T]]*Indicateur[[#This Row],[Distance en KM]]</f>
        <v>11.072483135999999</v>
      </c>
      <c r="K1507" s="20">
        <f>+Indicateur[[#This Row],[% rep S2]]*Indicateur[[#This Row],[Taux Segement 2]]*Indicateur[[#This Row],[Poids T]]*Indicateur[[#This Row],[Distance en KM]]</f>
        <v>10.883328215759999</v>
      </c>
      <c r="L1507" s="20">
        <f>+Indicateur[[#This Row],[Bilan CO2 S2]]+Indicateur[[#This Row],[Bilan CO2 S1]]</f>
        <v>21.955811351759998</v>
      </c>
      <c r="M1507" s="21">
        <v>195</v>
      </c>
      <c r="N1507" s="5" t="s">
        <v>179</v>
      </c>
      <c r="O1507" s="2" t="s">
        <v>180</v>
      </c>
      <c r="P1507" s="2" t="s">
        <v>181</v>
      </c>
      <c r="Q1507" s="2" t="s">
        <v>10</v>
      </c>
      <c r="R1507" s="2" t="s">
        <v>11</v>
      </c>
      <c r="S1507" s="2">
        <v>12</v>
      </c>
      <c r="T1507" s="2" t="s">
        <v>12</v>
      </c>
      <c r="U1507" s="6">
        <v>537.70799999999997</v>
      </c>
      <c r="V1507" s="30">
        <f>(VLOOKUP(E1507,Table1[#All],4,FALSE)*VLOOKUP(E1507,Table1[[#All],[Type TRANSPORT]:[% répartition segment 1]],2,FALSE)+VLOOKUP(E1507,Tableau2[#All],4,FALSE)*VLOOKUP(E1507,Tableau2[[#All],[Type TRANSPORT]:[% répartition segment 2]],2,FALSE))*U1507*C1507/1000</f>
        <v>21.955811351759998</v>
      </c>
    </row>
    <row r="1508" spans="1:22" x14ac:dyDescent="0.3">
      <c r="A1508" s="2">
        <v>1553710</v>
      </c>
      <c r="B1508" s="12">
        <f>+VLOOKUP(Indicateur[[#This Row],[Numero OT]],[1]Raw_data!$D:$E,2,FALSE)</f>
        <v>44819</v>
      </c>
      <c r="C1508" s="2">
        <v>345</v>
      </c>
      <c r="D1508" s="2">
        <f t="shared" si="23"/>
        <v>0.34499999999999997</v>
      </c>
      <c r="E1508" s="2" t="s">
        <v>6</v>
      </c>
      <c r="F1508" s="3">
        <f>+VLOOKUP(E1508,Table1[#All],4,FALSE)</f>
        <v>0.16</v>
      </c>
      <c r="G1508" s="3">
        <f>+VLOOKUP(E1508,Tableau2[#All],4,FALSE)</f>
        <v>6.7400000000000002E-2</v>
      </c>
      <c r="H1508" s="4">
        <f>VLOOKUP(E1508,Table1[[#All],[Type TRANSPORT]:[% répartition segment 1]],2,FALSE)</f>
        <v>0.3</v>
      </c>
      <c r="I1508" s="4">
        <f>VLOOKUP(E1508,Tableau2[[#All],[Type TRANSPORT]:[% répartition segment 2]],2,FALSE)</f>
        <v>0.7</v>
      </c>
      <c r="J1508" s="20">
        <f>Indicateur[[#This Row],[% rep S1]]*Indicateur[[#This Row],[Taux segement 1]]*Indicateur[[#This Row],[Poids T]]*Indicateur[[#This Row],[Distance en KM]]</f>
        <v>3.0936398399999994</v>
      </c>
      <c r="K1508" s="20">
        <f>+Indicateur[[#This Row],[% rep S2]]*Indicateur[[#This Row],[Taux Segement 2]]*Indicateur[[#This Row],[Poids T]]*Indicateur[[#This Row],[Distance en KM]]</f>
        <v>3.0407901593999997</v>
      </c>
      <c r="L1508" s="20">
        <f>+Indicateur[[#This Row],[Bilan CO2 S2]]+Indicateur[[#This Row],[Bilan CO2 S1]]</f>
        <v>6.1344299993999991</v>
      </c>
      <c r="M1508" s="21">
        <v>140</v>
      </c>
      <c r="N1508" s="5" t="s">
        <v>185</v>
      </c>
      <c r="O1508" s="2" t="s">
        <v>186</v>
      </c>
      <c r="P1508" s="2" t="s">
        <v>187</v>
      </c>
      <c r="Q1508" s="2" t="s">
        <v>10</v>
      </c>
      <c r="R1508" s="2" t="s">
        <v>11</v>
      </c>
      <c r="S1508" s="2">
        <v>12</v>
      </c>
      <c r="T1508" s="2" t="s">
        <v>12</v>
      </c>
      <c r="U1508" s="6">
        <v>186.81399999999999</v>
      </c>
      <c r="V1508" s="30">
        <f>(VLOOKUP(E1508,Table1[#All],4,FALSE)*VLOOKUP(E1508,Table1[[#All],[Type TRANSPORT]:[% répartition segment 1]],2,FALSE)+VLOOKUP(E1508,Tableau2[#All],4,FALSE)*VLOOKUP(E1508,Tableau2[[#All],[Type TRANSPORT]:[% répartition segment 2]],2,FALSE))*U1508*C1508/1000</f>
        <v>6.1344299994</v>
      </c>
    </row>
    <row r="1509" spans="1:22" x14ac:dyDescent="0.3">
      <c r="A1509" s="2">
        <v>1553705</v>
      </c>
      <c r="B1509" s="12">
        <f>+VLOOKUP(Indicateur[[#This Row],[Numero OT]],[1]Raw_data!$D:$E,2,FALSE)</f>
        <v>44819</v>
      </c>
      <c r="C1509" s="2">
        <v>220</v>
      </c>
      <c r="D1509" s="2">
        <f t="shared" si="23"/>
        <v>0.22</v>
      </c>
      <c r="E1509" s="2" t="s">
        <v>19</v>
      </c>
      <c r="F1509" s="3">
        <f>+VLOOKUP(E1509,Table1[#All],4,FALSE)</f>
        <v>0.16</v>
      </c>
      <c r="G1509" s="3">
        <f>+VLOOKUP(E1509,Tableau2[#All],4,FALSE)</f>
        <v>6.7400000000000002E-2</v>
      </c>
      <c r="H1509" s="4">
        <f>VLOOKUP(E1509,Table1[[#All],[Type TRANSPORT]:[% répartition segment 1]],2,FALSE)</f>
        <v>0.3</v>
      </c>
      <c r="I1509" s="4">
        <f>VLOOKUP(E1509,Tableau2[[#All],[Type TRANSPORT]:[% répartition segment 2]],2,FALSE)</f>
        <v>0.7</v>
      </c>
      <c r="J1509" s="20">
        <f>Indicateur[[#This Row],[% rep S1]]*Indicateur[[#This Row],[Taux segement 1]]*Indicateur[[#This Row],[Poids T]]*Indicateur[[#This Row],[Distance en KM]]</f>
        <v>4.1085052800000001</v>
      </c>
      <c r="K1509" s="20">
        <f>+Indicateur[[#This Row],[% rep S2]]*Indicateur[[#This Row],[Taux Segement 2]]*Indicateur[[#This Row],[Poids T]]*Indicateur[[#This Row],[Distance en KM]]</f>
        <v>4.0383183147999997</v>
      </c>
      <c r="L1509" s="20">
        <f>+Indicateur[[#This Row],[Bilan CO2 S2]]+Indicateur[[#This Row],[Bilan CO2 S1]]</f>
        <v>8.1468235948000007</v>
      </c>
      <c r="M1509" s="21">
        <v>125</v>
      </c>
      <c r="N1509" s="5" t="s">
        <v>202</v>
      </c>
      <c r="O1509" s="2" t="s">
        <v>203</v>
      </c>
      <c r="P1509" s="2" t="s">
        <v>204</v>
      </c>
      <c r="Q1509" s="2" t="s">
        <v>10</v>
      </c>
      <c r="R1509" s="2" t="s">
        <v>11</v>
      </c>
      <c r="S1509" s="2">
        <v>12</v>
      </c>
      <c r="T1509" s="2" t="s">
        <v>12</v>
      </c>
      <c r="U1509" s="6">
        <v>389.06299999999999</v>
      </c>
      <c r="V1509" s="30">
        <f>(VLOOKUP(E1509,Table1[#All],4,FALSE)*VLOOKUP(E1509,Table1[[#All],[Type TRANSPORT]:[% répartition segment 1]],2,FALSE)+VLOOKUP(E1509,Tableau2[#All],4,FALSE)*VLOOKUP(E1509,Tableau2[[#All],[Type TRANSPORT]:[% répartition segment 2]],2,FALSE))*U1509*C1509/1000</f>
        <v>8.1468235948000007</v>
      </c>
    </row>
    <row r="1510" spans="1:22" x14ac:dyDescent="0.3">
      <c r="A1510" s="2">
        <v>1554401</v>
      </c>
      <c r="B1510" s="12">
        <f>+VLOOKUP(Indicateur[[#This Row],[Numero OT]],[1]Raw_data!$D:$E,2,FALSE)</f>
        <v>44819</v>
      </c>
      <c r="C1510" s="2">
        <v>533</v>
      </c>
      <c r="D1510" s="2">
        <f t="shared" si="23"/>
        <v>0.53300000000000003</v>
      </c>
      <c r="E1510" s="2" t="s">
        <v>6</v>
      </c>
      <c r="F1510" s="3">
        <f>+VLOOKUP(E1510,Table1[#All],4,FALSE)</f>
        <v>0.16</v>
      </c>
      <c r="G1510" s="3">
        <f>+VLOOKUP(E1510,Tableau2[#All],4,FALSE)</f>
        <v>6.7400000000000002E-2</v>
      </c>
      <c r="H1510" s="4">
        <f>VLOOKUP(E1510,Table1[[#All],[Type TRANSPORT]:[% répartition segment 1]],2,FALSE)</f>
        <v>0.3</v>
      </c>
      <c r="I1510" s="4">
        <f>VLOOKUP(E1510,Tableau2[[#All],[Type TRANSPORT]:[% répartition segment 2]],2,FALSE)</f>
        <v>0.7</v>
      </c>
      <c r="J1510" s="20">
        <f>Indicateur[[#This Row],[% rep S1]]*Indicateur[[#This Row],[Taux segement 1]]*Indicateur[[#This Row],[Poids T]]*Indicateur[[#This Row],[Distance en KM]]</f>
        <v>7.1813776320000002</v>
      </c>
      <c r="K1510" s="20">
        <f>+Indicateur[[#This Row],[% rep S2]]*Indicateur[[#This Row],[Taux Segement 2]]*Indicateur[[#This Row],[Poids T]]*Indicateur[[#This Row],[Distance en KM]]</f>
        <v>7.0586957641199994</v>
      </c>
      <c r="L1510" s="20">
        <f>+Indicateur[[#This Row],[Bilan CO2 S2]]+Indicateur[[#This Row],[Bilan CO2 S1]]</f>
        <v>14.24007339612</v>
      </c>
      <c r="M1510" s="21">
        <v>234</v>
      </c>
      <c r="N1510" s="5" t="s">
        <v>214</v>
      </c>
      <c r="O1510" s="2" t="s">
        <v>11</v>
      </c>
      <c r="P1510" s="2" t="s">
        <v>215</v>
      </c>
      <c r="Q1510" s="2" t="s">
        <v>150</v>
      </c>
      <c r="R1510" s="2" t="s">
        <v>151</v>
      </c>
      <c r="S1510" s="2">
        <v>9</v>
      </c>
      <c r="T1510" s="2" t="s">
        <v>152</v>
      </c>
      <c r="U1510" s="6">
        <v>280.69799999999998</v>
      </c>
      <c r="V1510" s="30">
        <f>(VLOOKUP(E1510,Table1[#All],4,FALSE)*VLOOKUP(E1510,Table1[[#All],[Type TRANSPORT]:[% répartition segment 1]],2,FALSE)+VLOOKUP(E1510,Tableau2[#All],4,FALSE)*VLOOKUP(E1510,Tableau2[[#All],[Type TRANSPORT]:[% répartition segment 2]],2,FALSE))*U1510*C1510/1000</f>
        <v>14.24007339612</v>
      </c>
    </row>
    <row r="1511" spans="1:22" x14ac:dyDescent="0.3">
      <c r="A1511" s="2">
        <v>1554477</v>
      </c>
      <c r="B1511" s="12">
        <f>+VLOOKUP(Indicateur[[#This Row],[Numero OT]],[1]Raw_data!$D:$E,2,FALSE)</f>
        <v>44819</v>
      </c>
      <c r="C1511" s="2">
        <v>1017</v>
      </c>
      <c r="D1511" s="2">
        <f t="shared" si="23"/>
        <v>1.0169999999999999</v>
      </c>
      <c r="E1511" s="2" t="s">
        <v>6</v>
      </c>
      <c r="F1511" s="3">
        <f>+VLOOKUP(E1511,Table1[#All],4,FALSE)</f>
        <v>0.16</v>
      </c>
      <c r="G1511" s="3">
        <f>+VLOOKUP(E1511,Tableau2[#All],4,FALSE)</f>
        <v>6.7400000000000002E-2</v>
      </c>
      <c r="H1511" s="4">
        <f>VLOOKUP(E1511,Table1[[#All],[Type TRANSPORT]:[% répartition segment 1]],2,FALSE)</f>
        <v>0.3</v>
      </c>
      <c r="I1511" s="4">
        <f>VLOOKUP(E1511,Tableau2[[#All],[Type TRANSPORT]:[% répartition segment 2]],2,FALSE)</f>
        <v>0.7</v>
      </c>
      <c r="J1511" s="20">
        <f>Indicateur[[#This Row],[% rep S1]]*Indicateur[[#This Row],[Taux segement 1]]*Indicateur[[#This Row],[Poids T]]*Indicateur[[#This Row],[Distance en KM]]</f>
        <v>9.2058677279999994</v>
      </c>
      <c r="K1511" s="20">
        <f>+Indicateur[[#This Row],[% rep S2]]*Indicateur[[#This Row],[Taux Segement 2]]*Indicateur[[#This Row],[Poids T]]*Indicateur[[#This Row],[Distance en KM]]</f>
        <v>9.0486008209799991</v>
      </c>
      <c r="L1511" s="20">
        <f>+Indicateur[[#This Row],[Bilan CO2 S2]]+Indicateur[[#This Row],[Bilan CO2 S1]]</f>
        <v>18.25446854898</v>
      </c>
      <c r="M1511" s="21">
        <v>295</v>
      </c>
      <c r="N1511" s="5" t="s">
        <v>214</v>
      </c>
      <c r="O1511" s="2" t="s">
        <v>11</v>
      </c>
      <c r="P1511" s="2" t="s">
        <v>215</v>
      </c>
      <c r="Q1511" s="2" t="s">
        <v>346</v>
      </c>
      <c r="R1511" s="2" t="s">
        <v>186</v>
      </c>
      <c r="S1511" s="2">
        <v>11</v>
      </c>
      <c r="T1511" s="2" t="s">
        <v>347</v>
      </c>
      <c r="U1511" s="6">
        <v>188.583</v>
      </c>
      <c r="V1511" s="30">
        <f>(VLOOKUP(E1511,Table1[#All],4,FALSE)*VLOOKUP(E1511,Table1[[#All],[Type TRANSPORT]:[% répartition segment 1]],2,FALSE)+VLOOKUP(E1511,Tableau2[#All],4,FALSE)*VLOOKUP(E1511,Tableau2[[#All],[Type TRANSPORT]:[% répartition segment 2]],2,FALSE))*U1511*C1511/1000</f>
        <v>18.25446854898</v>
      </c>
    </row>
    <row r="1512" spans="1:22" x14ac:dyDescent="0.3">
      <c r="A1512" s="2">
        <v>1554400</v>
      </c>
      <c r="B1512" s="12">
        <f>+VLOOKUP(Indicateur[[#This Row],[Numero OT]],[1]Raw_data!$D:$E,2,FALSE)</f>
        <v>44819</v>
      </c>
      <c r="C1512" s="2">
        <v>1362</v>
      </c>
      <c r="D1512" s="2">
        <f t="shared" si="23"/>
        <v>1.3620000000000001</v>
      </c>
      <c r="E1512" s="2" t="s">
        <v>6</v>
      </c>
      <c r="F1512" s="3">
        <f>+VLOOKUP(E1512,Table1[#All],4,FALSE)</f>
        <v>0.16</v>
      </c>
      <c r="G1512" s="3">
        <f>+VLOOKUP(E1512,Tableau2[#All],4,FALSE)</f>
        <v>6.7400000000000002E-2</v>
      </c>
      <c r="H1512" s="4">
        <f>VLOOKUP(E1512,Table1[[#All],[Type TRANSPORT]:[% répartition segment 1]],2,FALSE)</f>
        <v>0.3</v>
      </c>
      <c r="I1512" s="4">
        <f>VLOOKUP(E1512,Tableau2[[#All],[Type TRANSPORT]:[% répartition segment 2]],2,FALSE)</f>
        <v>0.7</v>
      </c>
      <c r="J1512" s="20">
        <f>Indicateur[[#This Row],[% rep S1]]*Indicateur[[#This Row],[Taux segement 1]]*Indicateur[[#This Row],[Poids T]]*Indicateur[[#This Row],[Distance en KM]]</f>
        <v>17.400868416000002</v>
      </c>
      <c r="K1512" s="20">
        <f>+Indicateur[[#This Row],[% rep S2]]*Indicateur[[#This Row],[Taux Segement 2]]*Indicateur[[#This Row],[Poids T]]*Indicateur[[#This Row],[Distance en KM]]</f>
        <v>17.103603580560002</v>
      </c>
      <c r="L1512" s="20">
        <f>+Indicateur[[#This Row],[Bilan CO2 S2]]+Indicateur[[#This Row],[Bilan CO2 S1]]</f>
        <v>34.50447199656</v>
      </c>
      <c r="M1512" s="21">
        <v>325</v>
      </c>
      <c r="N1512" s="5" t="s">
        <v>214</v>
      </c>
      <c r="O1512" s="2" t="s">
        <v>11</v>
      </c>
      <c r="P1512" s="2" t="s">
        <v>215</v>
      </c>
      <c r="Q1512" s="2" t="s">
        <v>26</v>
      </c>
      <c r="R1512" s="2" t="s">
        <v>27</v>
      </c>
      <c r="S1512" s="2">
        <v>12</v>
      </c>
      <c r="T1512" s="2" t="s">
        <v>28</v>
      </c>
      <c r="U1512" s="6">
        <v>266.166</v>
      </c>
      <c r="V1512" s="30">
        <f>(VLOOKUP(E1512,Table1[#All],4,FALSE)*VLOOKUP(E1512,Table1[[#All],[Type TRANSPORT]:[% répartition segment 1]],2,FALSE)+VLOOKUP(E1512,Tableau2[#All],4,FALSE)*VLOOKUP(E1512,Tableau2[[#All],[Type TRANSPORT]:[% répartition segment 2]],2,FALSE))*U1512*C1512/1000</f>
        <v>34.504471996559992</v>
      </c>
    </row>
    <row r="1513" spans="1:22" x14ac:dyDescent="0.3">
      <c r="A1513" s="2">
        <v>1554476</v>
      </c>
      <c r="B1513" s="12">
        <f>+VLOOKUP(Indicateur[[#This Row],[Numero OT]],[1]Raw_data!$D:$E,2,FALSE)</f>
        <v>44819</v>
      </c>
      <c r="C1513" s="2">
        <v>212</v>
      </c>
      <c r="D1513" s="2">
        <f t="shared" si="23"/>
        <v>0.21199999999999999</v>
      </c>
      <c r="E1513" s="2" t="s">
        <v>13</v>
      </c>
      <c r="F1513" s="3">
        <f>+VLOOKUP(E1513,Table1[#All],4,FALSE)</f>
        <v>0.24099999999999999</v>
      </c>
      <c r="G1513" s="3">
        <v>0.24099999999999999</v>
      </c>
      <c r="H1513" s="4">
        <f>VLOOKUP(E1513,Table1[[#All],[Type TRANSPORT]:[% répartition segment 1]],2,FALSE)</f>
        <v>1</v>
      </c>
      <c r="I1513" s="4">
        <f>VLOOKUP(E1513,Tableau2[[#All],[Type TRANSPORT]:[% répartition segment 2]],2,FALSE)</f>
        <v>0</v>
      </c>
      <c r="J1513" s="20">
        <f>Indicateur[[#This Row],[% rep S1]]*Indicateur[[#This Row],[Taux segement 1]]*Indicateur[[#This Row],[Poids T]]*Indicateur[[#This Row],[Distance en KM]]</f>
        <v>1.7415219119999998</v>
      </c>
      <c r="K1513" s="20">
        <f>+Indicateur[[#This Row],[% rep S2]]*Indicateur[[#This Row],[Taux Segement 2]]*Indicateur[[#This Row],[Poids T]]*Indicateur[[#This Row],[Distance en KM]]</f>
        <v>0</v>
      </c>
      <c r="L1513" s="20">
        <f>+Indicateur[[#This Row],[Bilan CO2 S2]]+Indicateur[[#This Row],[Bilan CO2 S1]]</f>
        <v>1.7415219119999998</v>
      </c>
      <c r="M1513" s="21">
        <v>80</v>
      </c>
      <c r="N1513" s="5" t="s">
        <v>214</v>
      </c>
      <c r="O1513" s="2" t="s">
        <v>11</v>
      </c>
      <c r="P1513" s="2" t="s">
        <v>215</v>
      </c>
      <c r="Q1513" s="2" t="s">
        <v>135</v>
      </c>
      <c r="R1513" s="2" t="s">
        <v>136</v>
      </c>
      <c r="S1513" s="2">
        <v>20</v>
      </c>
      <c r="T1513" s="2" t="s">
        <v>137</v>
      </c>
      <c r="U1513" s="6">
        <v>34.085999999999999</v>
      </c>
      <c r="V1513" s="30">
        <f>(VLOOKUP(E1513,Table1[#All],4,FALSE)*VLOOKUP(E1513,Table1[[#All],[Type TRANSPORT]:[% répartition segment 1]],2,FALSE)+VLOOKUP(E1513,Tableau2[#All],4,FALSE)*VLOOKUP(E1513,Tableau2[[#All],[Type TRANSPORT]:[% répartition segment 2]],2,FALSE))*U1513*C1513/1000</f>
        <v>1.7415219119999996</v>
      </c>
    </row>
    <row r="1514" spans="1:22" x14ac:dyDescent="0.3">
      <c r="A1514" s="2">
        <v>1554349</v>
      </c>
      <c r="B1514" s="12">
        <f>+VLOOKUP(Indicateur[[#This Row],[Numero OT]],[1]Raw_data!$D:$E,2,FALSE)</f>
        <v>44820</v>
      </c>
      <c r="C1514" s="2">
        <v>300</v>
      </c>
      <c r="D1514" s="2">
        <f t="shared" si="23"/>
        <v>0.3</v>
      </c>
      <c r="E1514" s="2" t="s">
        <v>6</v>
      </c>
      <c r="F1514" s="3">
        <f>+VLOOKUP(E1514,Table1[#All],4,FALSE)</f>
        <v>0.16</v>
      </c>
      <c r="G1514" s="3">
        <f>+VLOOKUP(E1514,Tableau2[#All],4,FALSE)</f>
        <v>6.7400000000000002E-2</v>
      </c>
      <c r="H1514" s="4">
        <f>VLOOKUP(E1514,Table1[[#All],[Type TRANSPORT]:[% répartition segment 1]],2,FALSE)</f>
        <v>0.3</v>
      </c>
      <c r="I1514" s="4">
        <f>VLOOKUP(E1514,Tableau2[[#All],[Type TRANSPORT]:[% répartition segment 2]],2,FALSE)</f>
        <v>0.7</v>
      </c>
      <c r="J1514" s="20">
        <f>Indicateur[[#This Row],[% rep S1]]*Indicateur[[#This Row],[Taux segement 1]]*Indicateur[[#This Row],[Poids T]]*Indicateur[[#This Row],[Distance en KM]]</f>
        <v>10.657411199999999</v>
      </c>
      <c r="K1514" s="20">
        <f>+Indicateur[[#This Row],[% rep S2]]*Indicateur[[#This Row],[Taux Segement 2]]*Indicateur[[#This Row],[Poids T]]*Indicateur[[#This Row],[Distance en KM]]</f>
        <v>10.475347092</v>
      </c>
      <c r="L1514" s="20">
        <f>+Indicateur[[#This Row],[Bilan CO2 S2]]+Indicateur[[#This Row],[Bilan CO2 S1]]</f>
        <v>21.132758291999998</v>
      </c>
      <c r="M1514" s="21">
        <v>235</v>
      </c>
      <c r="N1514" s="5" t="s">
        <v>7</v>
      </c>
      <c r="O1514" s="2" t="s">
        <v>8</v>
      </c>
      <c r="P1514" s="2" t="s">
        <v>9</v>
      </c>
      <c r="Q1514" s="2" t="s">
        <v>10</v>
      </c>
      <c r="R1514" s="2" t="s">
        <v>11</v>
      </c>
      <c r="S1514" s="2">
        <v>12</v>
      </c>
      <c r="T1514" s="2" t="s">
        <v>12</v>
      </c>
      <c r="U1514" s="6">
        <v>740.09799999999996</v>
      </c>
      <c r="V1514" s="30">
        <f>(VLOOKUP(E1514,Table1[#All],4,FALSE)*VLOOKUP(E1514,Table1[[#All],[Type TRANSPORT]:[% répartition segment 1]],2,FALSE)+VLOOKUP(E1514,Tableau2[#All],4,FALSE)*VLOOKUP(E1514,Tableau2[[#All],[Type TRANSPORT]:[% répartition segment 2]],2,FALSE))*U1514*C1514/1000</f>
        <v>21.132758291999998</v>
      </c>
    </row>
    <row r="1515" spans="1:22" x14ac:dyDescent="0.3">
      <c r="A1515" s="2">
        <v>1554080</v>
      </c>
      <c r="B1515" s="12">
        <f>+VLOOKUP(Indicateur[[#This Row],[Numero OT]],[1]Raw_data!$D:$E,2,FALSE)</f>
        <v>44820</v>
      </c>
      <c r="C1515" s="2">
        <v>466</v>
      </c>
      <c r="D1515" s="2">
        <f t="shared" si="23"/>
        <v>0.46600000000000003</v>
      </c>
      <c r="E1515" s="2" t="s">
        <v>6</v>
      </c>
      <c r="F1515" s="3">
        <f>+VLOOKUP(E1515,Table1[#All],4,FALSE)</f>
        <v>0.16</v>
      </c>
      <c r="G1515" s="3">
        <f>+VLOOKUP(E1515,Tableau2[#All],4,FALSE)</f>
        <v>6.7400000000000002E-2</v>
      </c>
      <c r="H1515" s="4">
        <f>VLOOKUP(E1515,Table1[[#All],[Type TRANSPORT]:[% répartition segment 1]],2,FALSE)</f>
        <v>0.3</v>
      </c>
      <c r="I1515" s="4">
        <f>VLOOKUP(E1515,Tableau2[[#All],[Type TRANSPORT]:[% répartition segment 2]],2,FALSE)</f>
        <v>0.7</v>
      </c>
      <c r="J1515" s="20">
        <f>Indicateur[[#This Row],[% rep S1]]*Indicateur[[#This Row],[Taux segement 1]]*Indicateur[[#This Row],[Poids T]]*Indicateur[[#This Row],[Distance en KM]]</f>
        <v>15.925725216000002</v>
      </c>
      <c r="K1515" s="20">
        <f>+Indicateur[[#This Row],[% rep S2]]*Indicateur[[#This Row],[Taux Segement 2]]*Indicateur[[#This Row],[Poids T]]*Indicateur[[#This Row],[Distance en KM]]</f>
        <v>15.653660743560001</v>
      </c>
      <c r="L1515" s="20">
        <f>+Indicateur[[#This Row],[Bilan CO2 S2]]+Indicateur[[#This Row],[Bilan CO2 S1]]</f>
        <v>31.579385959560003</v>
      </c>
      <c r="M1515" s="21">
        <v>260</v>
      </c>
      <c r="N1515" s="5" t="s">
        <v>38</v>
      </c>
      <c r="O1515" s="2" t="s">
        <v>39</v>
      </c>
      <c r="P1515" s="2" t="s">
        <v>40</v>
      </c>
      <c r="Q1515" s="2" t="s">
        <v>10</v>
      </c>
      <c r="R1515" s="2" t="s">
        <v>11</v>
      </c>
      <c r="S1515" s="2">
        <v>12</v>
      </c>
      <c r="T1515" s="2" t="s">
        <v>12</v>
      </c>
      <c r="U1515" s="6">
        <v>711.98699999999997</v>
      </c>
      <c r="V1515" s="30">
        <f>(VLOOKUP(E1515,Table1[#All],4,FALSE)*VLOOKUP(E1515,Table1[[#All],[Type TRANSPORT]:[% répartition segment 1]],2,FALSE)+VLOOKUP(E1515,Tableau2[#All],4,FALSE)*VLOOKUP(E1515,Tableau2[[#All],[Type TRANSPORT]:[% répartition segment 2]],2,FALSE))*U1515*C1515/1000</f>
        <v>31.579385959559996</v>
      </c>
    </row>
    <row r="1516" spans="1:22" x14ac:dyDescent="0.3">
      <c r="A1516" s="2">
        <v>1554348</v>
      </c>
      <c r="B1516" s="12">
        <f>+VLOOKUP(Indicateur[[#This Row],[Numero OT]],[1]Raw_data!$D:$E,2,FALSE)</f>
        <v>44820</v>
      </c>
      <c r="C1516" s="2">
        <v>300</v>
      </c>
      <c r="D1516" s="2">
        <f t="shared" si="23"/>
        <v>0.3</v>
      </c>
      <c r="E1516" s="2" t="s">
        <v>6</v>
      </c>
      <c r="F1516" s="3">
        <f>+VLOOKUP(E1516,Table1[#All],4,FALSE)</f>
        <v>0.16</v>
      </c>
      <c r="G1516" s="3">
        <f>+VLOOKUP(E1516,Tableau2[#All],4,FALSE)</f>
        <v>6.7400000000000002E-2</v>
      </c>
      <c r="H1516" s="4">
        <f>VLOOKUP(E1516,Table1[[#All],[Type TRANSPORT]:[% répartition segment 1]],2,FALSE)</f>
        <v>0.3</v>
      </c>
      <c r="I1516" s="4">
        <f>VLOOKUP(E1516,Tableau2[[#All],[Type TRANSPORT]:[% répartition segment 2]],2,FALSE)</f>
        <v>0.7</v>
      </c>
      <c r="J1516" s="20">
        <f>Indicateur[[#This Row],[% rep S1]]*Indicateur[[#This Row],[Taux segement 1]]*Indicateur[[#This Row],[Poids T]]*Indicateur[[#This Row],[Distance en KM]]</f>
        <v>4.0103568000000003</v>
      </c>
      <c r="K1516" s="20">
        <f>+Indicateur[[#This Row],[% rep S2]]*Indicateur[[#This Row],[Taux Segement 2]]*Indicateur[[#This Row],[Poids T]]*Indicateur[[#This Row],[Distance en KM]]</f>
        <v>3.9418465380000001</v>
      </c>
      <c r="L1516" s="20">
        <f>+Indicateur[[#This Row],[Bilan CO2 S2]]+Indicateur[[#This Row],[Bilan CO2 S1]]</f>
        <v>7.9522033380000003</v>
      </c>
      <c r="M1516" s="21">
        <v>230</v>
      </c>
      <c r="N1516" s="5" t="s">
        <v>168</v>
      </c>
      <c r="O1516" s="2" t="s">
        <v>151</v>
      </c>
      <c r="P1516" s="2" t="s">
        <v>169</v>
      </c>
      <c r="Q1516" s="2" t="s">
        <v>10</v>
      </c>
      <c r="R1516" s="2" t="s">
        <v>11</v>
      </c>
      <c r="S1516" s="2">
        <v>12</v>
      </c>
      <c r="T1516" s="2" t="s">
        <v>12</v>
      </c>
      <c r="U1516" s="6">
        <v>278.49700000000001</v>
      </c>
      <c r="V1516" s="30">
        <f>(VLOOKUP(E1516,Table1[#All],4,FALSE)*VLOOKUP(E1516,Table1[[#All],[Type TRANSPORT]:[% répartition segment 1]],2,FALSE)+VLOOKUP(E1516,Tableau2[#All],4,FALSE)*VLOOKUP(E1516,Tableau2[[#All],[Type TRANSPORT]:[% répartition segment 2]],2,FALSE))*U1516*C1516/1000</f>
        <v>7.9522033380000003</v>
      </c>
    </row>
    <row r="1517" spans="1:22" x14ac:dyDescent="0.3">
      <c r="A1517" s="2">
        <v>1554352</v>
      </c>
      <c r="B1517" s="12">
        <f>+VLOOKUP(Indicateur[[#This Row],[Numero OT]],[1]Raw_data!$D:$E,2,FALSE)</f>
        <v>44820</v>
      </c>
      <c r="C1517" s="2">
        <v>450</v>
      </c>
      <c r="D1517" s="2">
        <f t="shared" si="23"/>
        <v>0.45</v>
      </c>
      <c r="E1517" s="2" t="s">
        <v>6</v>
      </c>
      <c r="F1517" s="3">
        <f>+VLOOKUP(E1517,Table1[#All],4,FALSE)</f>
        <v>0.16</v>
      </c>
      <c r="G1517" s="3">
        <f>+VLOOKUP(E1517,Tableau2[#All],4,FALSE)</f>
        <v>6.7400000000000002E-2</v>
      </c>
      <c r="H1517" s="4">
        <f>VLOOKUP(E1517,Table1[[#All],[Type TRANSPORT]:[% répartition segment 1]],2,FALSE)</f>
        <v>0.3</v>
      </c>
      <c r="I1517" s="4">
        <f>VLOOKUP(E1517,Tableau2[[#All],[Type TRANSPORT]:[% répartition segment 2]],2,FALSE)</f>
        <v>0.7</v>
      </c>
      <c r="J1517" s="20">
        <f>Indicateur[[#This Row],[% rep S1]]*Indicateur[[#This Row],[Taux segement 1]]*Indicateur[[#This Row],[Poids T]]*Indicateur[[#This Row],[Distance en KM]]</f>
        <v>5.5737288000000005</v>
      </c>
      <c r="K1517" s="20">
        <f>+Indicateur[[#This Row],[% rep S2]]*Indicateur[[#This Row],[Taux Segement 2]]*Indicateur[[#This Row],[Poids T]]*Indicateur[[#This Row],[Distance en KM]]</f>
        <v>5.4785109329999999</v>
      </c>
      <c r="L1517" s="20">
        <f>+Indicateur[[#This Row],[Bilan CO2 S2]]+Indicateur[[#This Row],[Bilan CO2 S1]]</f>
        <v>11.052239733</v>
      </c>
      <c r="M1517" s="21">
        <v>260</v>
      </c>
      <c r="N1517" s="5" t="s">
        <v>191</v>
      </c>
      <c r="O1517" s="2" t="s">
        <v>192</v>
      </c>
      <c r="P1517" s="2" t="s">
        <v>193</v>
      </c>
      <c r="Q1517" s="2" t="s">
        <v>10</v>
      </c>
      <c r="R1517" s="2" t="s">
        <v>11</v>
      </c>
      <c r="S1517" s="2">
        <v>12</v>
      </c>
      <c r="T1517" s="2" t="s">
        <v>12</v>
      </c>
      <c r="U1517" s="6">
        <v>258.04300000000001</v>
      </c>
      <c r="V1517" s="30">
        <f>(VLOOKUP(E1517,Table1[#All],4,FALSE)*VLOOKUP(E1517,Table1[[#All],[Type TRANSPORT]:[% répartition segment 1]],2,FALSE)+VLOOKUP(E1517,Tableau2[#All],4,FALSE)*VLOOKUP(E1517,Tableau2[[#All],[Type TRANSPORT]:[% répartition segment 2]],2,FALSE))*U1517*C1517/1000</f>
        <v>11.052239733</v>
      </c>
    </row>
    <row r="1518" spans="1:22" x14ac:dyDescent="0.3">
      <c r="A1518" s="2">
        <v>1555152</v>
      </c>
      <c r="B1518" s="12">
        <f>+VLOOKUP(Indicateur[[#This Row],[Numero OT]],[1]Raw_data!$D:$E,2,FALSE)</f>
        <v>44820</v>
      </c>
      <c r="C1518" s="2">
        <v>427</v>
      </c>
      <c r="D1518" s="2">
        <f t="shared" si="23"/>
        <v>0.42699999999999999</v>
      </c>
      <c r="E1518" s="2" t="s">
        <v>6</v>
      </c>
      <c r="F1518" s="3">
        <f>+VLOOKUP(E1518,Table1[#All],4,FALSE)</f>
        <v>0.16</v>
      </c>
      <c r="G1518" s="3">
        <f>+VLOOKUP(E1518,Tableau2[#All],4,FALSE)</f>
        <v>6.7400000000000002E-2</v>
      </c>
      <c r="H1518" s="4">
        <f>VLOOKUP(E1518,Table1[[#All],[Type TRANSPORT]:[% répartition segment 1]],2,FALSE)</f>
        <v>0.3</v>
      </c>
      <c r="I1518" s="4">
        <f>VLOOKUP(E1518,Tableau2[[#All],[Type TRANSPORT]:[% répartition segment 2]],2,FALSE)</f>
        <v>0.7</v>
      </c>
      <c r="J1518" s="20">
        <f>Indicateur[[#This Row],[% rep S1]]*Indicateur[[#This Row],[Taux segement 1]]*Indicateur[[#This Row],[Poids T]]*Indicateur[[#This Row],[Distance en KM]]</f>
        <v>5.2656478560000002</v>
      </c>
      <c r="K1518" s="20">
        <f>+Indicateur[[#This Row],[% rep S2]]*Indicateur[[#This Row],[Taux Segement 2]]*Indicateur[[#This Row],[Poids T]]*Indicateur[[#This Row],[Distance en KM]]</f>
        <v>5.1756930384599995</v>
      </c>
      <c r="L1518" s="20">
        <f>+Indicateur[[#This Row],[Bilan CO2 S2]]+Indicateur[[#This Row],[Bilan CO2 S1]]</f>
        <v>10.44134089446</v>
      </c>
      <c r="M1518" s="21">
        <v>210</v>
      </c>
      <c r="N1518" s="5" t="s">
        <v>214</v>
      </c>
      <c r="O1518" s="2" t="s">
        <v>11</v>
      </c>
      <c r="P1518" s="2" t="s">
        <v>215</v>
      </c>
      <c r="Q1518" s="2" t="s">
        <v>218</v>
      </c>
      <c r="R1518" s="2" t="s">
        <v>219</v>
      </c>
      <c r="S1518" s="2">
        <v>19</v>
      </c>
      <c r="T1518" s="2" t="s">
        <v>220</v>
      </c>
      <c r="U1518" s="6">
        <v>256.911</v>
      </c>
      <c r="V1518" s="30">
        <f>(VLOOKUP(E1518,Table1[#All],4,FALSE)*VLOOKUP(E1518,Table1[[#All],[Type TRANSPORT]:[% répartition segment 1]],2,FALSE)+VLOOKUP(E1518,Tableau2[#All],4,FALSE)*VLOOKUP(E1518,Tableau2[[#All],[Type TRANSPORT]:[% répartition segment 2]],2,FALSE))*U1518*C1518/1000</f>
        <v>10.44134089446</v>
      </c>
    </row>
    <row r="1519" spans="1:22" x14ac:dyDescent="0.3">
      <c r="A1519" s="2">
        <v>1555086</v>
      </c>
      <c r="B1519" s="12">
        <f>+VLOOKUP(Indicateur[[#This Row],[Numero OT]],[1]Raw_data!$D:$E,2,FALSE)</f>
        <v>44820</v>
      </c>
      <c r="C1519" s="2">
        <v>601</v>
      </c>
      <c r="D1519" s="2">
        <f t="shared" si="23"/>
        <v>0.60099999999999998</v>
      </c>
      <c r="E1519" s="2" t="s">
        <v>6</v>
      </c>
      <c r="F1519" s="3">
        <f>+VLOOKUP(E1519,Table1[#All],4,FALSE)</f>
        <v>0.16</v>
      </c>
      <c r="G1519" s="3">
        <f>+VLOOKUP(E1519,Tableau2[#All],4,FALSE)</f>
        <v>6.7400000000000002E-2</v>
      </c>
      <c r="H1519" s="4">
        <f>VLOOKUP(E1519,Table1[[#All],[Type TRANSPORT]:[% répartition segment 1]],2,FALSE)</f>
        <v>0.3</v>
      </c>
      <c r="I1519" s="4">
        <f>VLOOKUP(E1519,Tableau2[[#All],[Type TRANSPORT]:[% répartition segment 2]],2,FALSE)</f>
        <v>0.7</v>
      </c>
      <c r="J1519" s="20">
        <f>Indicateur[[#This Row],[% rep S1]]*Indicateur[[#This Row],[Taux segement 1]]*Indicateur[[#This Row],[Poids T]]*Indicateur[[#This Row],[Distance en KM]]</f>
        <v>15.549475872</v>
      </c>
      <c r="K1519" s="20">
        <f>+Indicateur[[#This Row],[% rep S2]]*Indicateur[[#This Row],[Taux Segement 2]]*Indicateur[[#This Row],[Poids T]]*Indicateur[[#This Row],[Distance en KM]]</f>
        <v>15.283838992519998</v>
      </c>
      <c r="L1519" s="20">
        <f>+Indicateur[[#This Row],[Bilan CO2 S2]]+Indicateur[[#This Row],[Bilan CO2 S1]]</f>
        <v>30.833314864519998</v>
      </c>
      <c r="M1519" s="21">
        <v>260</v>
      </c>
      <c r="N1519" s="5" t="s">
        <v>214</v>
      </c>
      <c r="O1519" s="2" t="s">
        <v>11</v>
      </c>
      <c r="P1519" s="2" t="s">
        <v>215</v>
      </c>
      <c r="Q1519" s="2" t="s">
        <v>326</v>
      </c>
      <c r="R1519" s="2" t="s">
        <v>180</v>
      </c>
      <c r="S1519" s="2">
        <v>15</v>
      </c>
      <c r="T1519" s="2" t="s">
        <v>327</v>
      </c>
      <c r="U1519" s="6">
        <v>539.01400000000001</v>
      </c>
      <c r="V1519" s="30">
        <f>(VLOOKUP(E1519,Table1[#All],4,FALSE)*VLOOKUP(E1519,Table1[[#All],[Type TRANSPORT]:[% répartition segment 1]],2,FALSE)+VLOOKUP(E1519,Tableau2[#All],4,FALSE)*VLOOKUP(E1519,Tableau2[[#All],[Type TRANSPORT]:[% répartition segment 2]],2,FALSE))*U1519*C1519/1000</f>
        <v>30.833314864520002</v>
      </c>
    </row>
    <row r="1520" spans="1:22" x14ac:dyDescent="0.3">
      <c r="A1520" s="2">
        <v>1555021</v>
      </c>
      <c r="B1520" s="12">
        <f>+VLOOKUP(Indicateur[[#This Row],[Numero OT]],[1]Raw_data!$D:$E,2,FALSE)</f>
        <v>44820</v>
      </c>
      <c r="C1520" s="2">
        <v>344</v>
      </c>
      <c r="D1520" s="2">
        <f t="shared" si="23"/>
        <v>0.34399999999999997</v>
      </c>
      <c r="E1520" s="2" t="s">
        <v>6</v>
      </c>
      <c r="F1520" s="3">
        <f>+VLOOKUP(E1520,Table1[#All],4,FALSE)</f>
        <v>0.16</v>
      </c>
      <c r="G1520" s="3">
        <f>+VLOOKUP(E1520,Tableau2[#All],4,FALSE)</f>
        <v>6.7400000000000002E-2</v>
      </c>
      <c r="H1520" s="4">
        <f>VLOOKUP(E1520,Table1[[#All],[Type TRANSPORT]:[% répartition segment 1]],2,FALSE)</f>
        <v>0.3</v>
      </c>
      <c r="I1520" s="4">
        <f>VLOOKUP(E1520,Tableau2[[#All],[Type TRANSPORT]:[% répartition segment 2]],2,FALSE)</f>
        <v>0.7</v>
      </c>
      <c r="J1520" s="20">
        <f>Indicateur[[#This Row],[% rep S1]]*Indicateur[[#This Row],[Taux segement 1]]*Indicateur[[#This Row],[Poids T]]*Indicateur[[#This Row],[Distance en KM]]</f>
        <v>6.2820729599999989</v>
      </c>
      <c r="K1520" s="20">
        <f>+Indicateur[[#This Row],[% rep S2]]*Indicateur[[#This Row],[Taux Segement 2]]*Indicateur[[#This Row],[Poids T]]*Indicateur[[#This Row],[Distance en KM]]</f>
        <v>6.1747542135999991</v>
      </c>
      <c r="L1520" s="20">
        <f>+Indicateur[[#This Row],[Bilan CO2 S2]]+Indicateur[[#This Row],[Bilan CO2 S1]]</f>
        <v>12.456827173599997</v>
      </c>
      <c r="M1520" s="21">
        <v>261</v>
      </c>
      <c r="N1520" s="5" t="s">
        <v>214</v>
      </c>
      <c r="O1520" s="2" t="s">
        <v>11</v>
      </c>
      <c r="P1520" s="2" t="s">
        <v>215</v>
      </c>
      <c r="Q1520" s="2" t="s">
        <v>128</v>
      </c>
      <c r="R1520" s="2" t="s">
        <v>61</v>
      </c>
      <c r="S1520" s="2">
        <v>20</v>
      </c>
      <c r="T1520" s="2" t="s">
        <v>129</v>
      </c>
      <c r="U1520" s="6">
        <v>380.45499999999998</v>
      </c>
      <c r="V1520" s="30">
        <f>(VLOOKUP(E1520,Table1[#All],4,FALSE)*VLOOKUP(E1520,Table1[[#All],[Type TRANSPORT]:[% répartition segment 1]],2,FALSE)+VLOOKUP(E1520,Tableau2[#All],4,FALSE)*VLOOKUP(E1520,Tableau2[[#All],[Type TRANSPORT]:[% répartition segment 2]],2,FALSE))*U1520*C1520/1000</f>
        <v>12.456827173599999</v>
      </c>
    </row>
    <row r="1521" spans="1:22" x14ac:dyDescent="0.3">
      <c r="A1521" s="2">
        <v>1554978</v>
      </c>
      <c r="B1521" s="12">
        <f>+VLOOKUP(Indicateur[[#This Row],[Numero OT]],[1]Raw_data!$D:$E,2,FALSE)</f>
        <v>44823</v>
      </c>
      <c r="C1521" s="2">
        <v>150</v>
      </c>
      <c r="D1521" s="2">
        <f t="shared" si="23"/>
        <v>0.15</v>
      </c>
      <c r="E1521" s="2" t="s">
        <v>6</v>
      </c>
      <c r="F1521" s="3">
        <f>+VLOOKUP(E1521,Table1[#All],4,FALSE)</f>
        <v>0.16</v>
      </c>
      <c r="G1521" s="3">
        <f>+VLOOKUP(E1521,Tableau2[#All],4,FALSE)</f>
        <v>6.7400000000000002E-2</v>
      </c>
      <c r="H1521" s="4">
        <f>VLOOKUP(E1521,Table1[[#All],[Type TRANSPORT]:[% répartition segment 1]],2,FALSE)</f>
        <v>0.3</v>
      </c>
      <c r="I1521" s="4">
        <f>VLOOKUP(E1521,Tableau2[[#All],[Type TRANSPORT]:[% répartition segment 2]],2,FALSE)</f>
        <v>0.7</v>
      </c>
      <c r="J1521" s="20">
        <f>Indicateur[[#This Row],[% rep S1]]*Indicateur[[#This Row],[Taux segement 1]]*Indicateur[[#This Row],[Poids T]]*Indicateur[[#This Row],[Distance en KM]]</f>
        <v>2.7402191999999999</v>
      </c>
      <c r="K1521" s="20">
        <f>+Indicateur[[#This Row],[% rep S2]]*Indicateur[[#This Row],[Taux Segement 2]]*Indicateur[[#This Row],[Poids T]]*Indicateur[[#This Row],[Distance en KM]]</f>
        <v>2.693407122</v>
      </c>
      <c r="L1521" s="20">
        <f>+Indicateur[[#This Row],[Bilan CO2 S2]]+Indicateur[[#This Row],[Bilan CO2 S1]]</f>
        <v>5.4336263220000003</v>
      </c>
      <c r="M1521" s="21">
        <v>165</v>
      </c>
      <c r="N1521" s="5" t="s">
        <v>60</v>
      </c>
      <c r="O1521" s="2" t="s">
        <v>61</v>
      </c>
      <c r="P1521" s="2" t="s">
        <v>62</v>
      </c>
      <c r="Q1521" s="2" t="s">
        <v>10</v>
      </c>
      <c r="R1521" s="2" t="s">
        <v>11</v>
      </c>
      <c r="S1521" s="2">
        <v>12</v>
      </c>
      <c r="T1521" s="2" t="s">
        <v>12</v>
      </c>
      <c r="U1521" s="6">
        <v>380.58600000000001</v>
      </c>
      <c r="V1521" s="30">
        <f>(VLOOKUP(E1521,Table1[#All],4,FALSE)*VLOOKUP(E1521,Table1[[#All],[Type TRANSPORT]:[% répartition segment 1]],2,FALSE)+VLOOKUP(E1521,Tableau2[#All],4,FALSE)*VLOOKUP(E1521,Tableau2[[#All],[Type TRANSPORT]:[% répartition segment 2]],2,FALSE))*U1521*C1521/1000</f>
        <v>5.4336263220000003</v>
      </c>
    </row>
    <row r="1522" spans="1:22" x14ac:dyDescent="0.3">
      <c r="A1522" s="2">
        <v>1554884</v>
      </c>
      <c r="B1522" s="12">
        <f>+VLOOKUP(Indicateur[[#This Row],[Numero OT]],[1]Raw_data!$D:$E,2,FALSE)</f>
        <v>44823</v>
      </c>
      <c r="C1522" s="2">
        <v>181</v>
      </c>
      <c r="D1522" s="2">
        <f t="shared" si="23"/>
        <v>0.18099999999999999</v>
      </c>
      <c r="E1522" s="2" t="s">
        <v>19</v>
      </c>
      <c r="F1522" s="3">
        <f>+VLOOKUP(E1522,Table1[#All],4,FALSE)</f>
        <v>0.16</v>
      </c>
      <c r="G1522" s="3">
        <f>+VLOOKUP(E1522,Tableau2[#All],4,FALSE)</f>
        <v>6.7400000000000002E-2</v>
      </c>
      <c r="H1522" s="4">
        <f>VLOOKUP(E1522,Table1[[#All],[Type TRANSPORT]:[% répartition segment 1]],2,FALSE)</f>
        <v>0.3</v>
      </c>
      <c r="I1522" s="4">
        <f>VLOOKUP(E1522,Tableau2[[#All],[Type TRANSPORT]:[% répartition segment 2]],2,FALSE)</f>
        <v>0.7</v>
      </c>
      <c r="J1522" s="20">
        <f>Indicateur[[#This Row],[% rep S1]]*Indicateur[[#This Row],[Taux segement 1]]*Indicateur[[#This Row],[Poids T]]*Indicateur[[#This Row],[Distance en KM]]</f>
        <v>2.7472498559999998</v>
      </c>
      <c r="K1522" s="20">
        <f>+Indicateur[[#This Row],[% rep S2]]*Indicateur[[#This Row],[Taux Segement 2]]*Indicateur[[#This Row],[Poids T]]*Indicateur[[#This Row],[Distance en KM]]</f>
        <v>2.7003176709599996</v>
      </c>
      <c r="L1522" s="20">
        <f>+Indicateur[[#This Row],[Bilan CO2 S2]]+Indicateur[[#This Row],[Bilan CO2 S1]]</f>
        <v>5.4475675269599995</v>
      </c>
      <c r="M1522" s="21">
        <v>158</v>
      </c>
      <c r="N1522" s="5" t="s">
        <v>72</v>
      </c>
      <c r="O1522" s="2" t="s">
        <v>73</v>
      </c>
      <c r="P1522" s="2" t="s">
        <v>74</v>
      </c>
      <c r="Q1522" s="2" t="s">
        <v>10</v>
      </c>
      <c r="R1522" s="2" t="s">
        <v>11</v>
      </c>
      <c r="S1522" s="2">
        <v>12</v>
      </c>
      <c r="T1522" s="2" t="s">
        <v>12</v>
      </c>
      <c r="U1522" s="6">
        <v>316.21199999999999</v>
      </c>
      <c r="V1522" s="30">
        <f>(VLOOKUP(E1522,Table1[#All],4,FALSE)*VLOOKUP(E1522,Table1[[#All],[Type TRANSPORT]:[% répartition segment 1]],2,FALSE)+VLOOKUP(E1522,Tableau2[#All],4,FALSE)*VLOOKUP(E1522,Tableau2[[#All],[Type TRANSPORT]:[% répartition segment 2]],2,FALSE))*U1522*C1522/1000</f>
        <v>5.4475675269599995</v>
      </c>
    </row>
    <row r="1523" spans="1:22" x14ac:dyDescent="0.3">
      <c r="A1523" s="2">
        <v>1553715</v>
      </c>
      <c r="B1523" s="12">
        <f>+VLOOKUP(Indicateur[[#This Row],[Numero OT]],[1]Raw_data!$D:$E,2,FALSE)</f>
        <v>44823</v>
      </c>
      <c r="C1523" s="2">
        <v>650</v>
      </c>
      <c r="D1523" s="2">
        <f t="shared" si="23"/>
        <v>0.65</v>
      </c>
      <c r="E1523" s="2" t="s">
        <v>6</v>
      </c>
      <c r="F1523" s="3">
        <f>+VLOOKUP(E1523,Table1[#All],4,FALSE)</f>
        <v>0.16</v>
      </c>
      <c r="G1523" s="3">
        <f>+VLOOKUP(E1523,Tableau2[#All],4,FALSE)</f>
        <v>6.7400000000000002E-2</v>
      </c>
      <c r="H1523" s="4">
        <f>VLOOKUP(E1523,Table1[[#All],[Type TRANSPORT]:[% répartition segment 1]],2,FALSE)</f>
        <v>0.3</v>
      </c>
      <c r="I1523" s="4">
        <f>VLOOKUP(E1523,Tableau2[[#All],[Type TRANSPORT]:[% répartition segment 2]],2,FALSE)</f>
        <v>0.7</v>
      </c>
      <c r="J1523" s="20">
        <f>Indicateur[[#This Row],[% rep S1]]*Indicateur[[#This Row],[Taux segement 1]]*Indicateur[[#This Row],[Poids T]]*Indicateur[[#This Row],[Distance en KM]]</f>
        <v>7.8598728000000007</v>
      </c>
      <c r="K1523" s="20">
        <f>+Indicateur[[#This Row],[% rep S2]]*Indicateur[[#This Row],[Taux Segement 2]]*Indicateur[[#This Row],[Poids T]]*Indicateur[[#This Row],[Distance en KM]]</f>
        <v>7.7255999730000005</v>
      </c>
      <c r="L1523" s="20">
        <f>+Indicateur[[#This Row],[Bilan CO2 S2]]+Indicateur[[#This Row],[Bilan CO2 S1]]</f>
        <v>15.585472773000001</v>
      </c>
      <c r="M1523" s="21">
        <v>185</v>
      </c>
      <c r="N1523" s="5" t="s">
        <v>113</v>
      </c>
      <c r="O1523" s="2" t="s">
        <v>114</v>
      </c>
      <c r="P1523" s="2" t="s">
        <v>115</v>
      </c>
      <c r="Q1523" s="2" t="s">
        <v>10</v>
      </c>
      <c r="R1523" s="2" t="s">
        <v>11</v>
      </c>
      <c r="S1523" s="2">
        <v>12</v>
      </c>
      <c r="T1523" s="2" t="s">
        <v>12</v>
      </c>
      <c r="U1523" s="6">
        <v>251.91900000000001</v>
      </c>
      <c r="V1523" s="30">
        <f>(VLOOKUP(E1523,Table1[#All],4,FALSE)*VLOOKUP(E1523,Table1[[#All],[Type TRANSPORT]:[% répartition segment 1]],2,FALSE)+VLOOKUP(E1523,Tableau2[#All],4,FALSE)*VLOOKUP(E1523,Tableau2[[#All],[Type TRANSPORT]:[% répartition segment 2]],2,FALSE))*U1523*C1523/1000</f>
        <v>15.585472772999999</v>
      </c>
    </row>
    <row r="1524" spans="1:22" x14ac:dyDescent="0.3">
      <c r="A1524" s="2">
        <v>1554977</v>
      </c>
      <c r="B1524" s="12">
        <f>+VLOOKUP(Indicateur[[#This Row],[Numero OT]],[1]Raw_data!$D:$E,2,FALSE)</f>
        <v>44823</v>
      </c>
      <c r="C1524" s="2">
        <v>1500</v>
      </c>
      <c r="D1524" s="2">
        <f t="shared" si="23"/>
        <v>1.5</v>
      </c>
      <c r="E1524" s="2" t="s">
        <v>19</v>
      </c>
      <c r="F1524" s="3">
        <f>+VLOOKUP(E1524,Table1[#All],4,FALSE)</f>
        <v>0.16</v>
      </c>
      <c r="G1524" s="3">
        <f>+VLOOKUP(E1524,Tableau2[#All],4,FALSE)</f>
        <v>6.7400000000000002E-2</v>
      </c>
      <c r="H1524" s="4">
        <f>VLOOKUP(E1524,Table1[[#All],[Type TRANSPORT]:[% répartition segment 1]],2,FALSE)</f>
        <v>0.3</v>
      </c>
      <c r="I1524" s="4">
        <f>VLOOKUP(E1524,Tableau2[[#All],[Type TRANSPORT]:[% répartition segment 2]],2,FALSE)</f>
        <v>0.7</v>
      </c>
      <c r="J1524" s="20">
        <f>Indicateur[[#This Row],[% rep S1]]*Indicateur[[#This Row],[Taux segement 1]]*Indicateur[[#This Row],[Poids T]]*Indicateur[[#This Row],[Distance en KM]]</f>
        <v>37.186128000000011</v>
      </c>
      <c r="K1524" s="20">
        <f>+Indicateur[[#This Row],[% rep S2]]*Indicateur[[#This Row],[Taux Segement 2]]*Indicateur[[#This Row],[Poids T]]*Indicateur[[#This Row],[Distance en KM]]</f>
        <v>36.55086498</v>
      </c>
      <c r="L1524" s="20">
        <f>+Indicateur[[#This Row],[Bilan CO2 S2]]+Indicateur[[#This Row],[Bilan CO2 S1]]</f>
        <v>73.736992980000011</v>
      </c>
      <c r="M1524" s="21">
        <v>770</v>
      </c>
      <c r="N1524" s="5" t="s">
        <v>175</v>
      </c>
      <c r="O1524" s="2" t="s">
        <v>154</v>
      </c>
      <c r="P1524" s="2" t="s">
        <v>174</v>
      </c>
      <c r="Q1524" s="2" t="s">
        <v>10</v>
      </c>
      <c r="R1524" s="2" t="s">
        <v>11</v>
      </c>
      <c r="S1524" s="2">
        <v>12</v>
      </c>
      <c r="T1524" s="2" t="s">
        <v>12</v>
      </c>
      <c r="U1524" s="6">
        <v>516.47400000000005</v>
      </c>
      <c r="V1524" s="30">
        <f>(VLOOKUP(E1524,Table1[#All],4,FALSE)*VLOOKUP(E1524,Table1[[#All],[Type TRANSPORT]:[% répartition segment 1]],2,FALSE)+VLOOKUP(E1524,Tableau2[#All],4,FALSE)*VLOOKUP(E1524,Tableau2[[#All],[Type TRANSPORT]:[% répartition segment 2]],2,FALSE))*U1524*C1524/1000</f>
        <v>73.736992980000011</v>
      </c>
    </row>
    <row r="1525" spans="1:22" x14ac:dyDescent="0.3">
      <c r="A1525" s="2">
        <v>1555446</v>
      </c>
      <c r="B1525" s="12">
        <f>+VLOOKUP(Indicateur[[#This Row],[Numero OT]],[1]Raw_data!$D:$E,2,FALSE)</f>
        <v>44823</v>
      </c>
      <c r="C1525" s="2">
        <v>128</v>
      </c>
      <c r="D1525" s="2">
        <f t="shared" si="23"/>
        <v>0.128</v>
      </c>
      <c r="E1525" s="2" t="s">
        <v>6</v>
      </c>
      <c r="F1525" s="3">
        <f>+VLOOKUP(E1525,Table1[#All],4,FALSE)</f>
        <v>0.16</v>
      </c>
      <c r="G1525" s="3">
        <f>+VLOOKUP(E1525,Tableau2[#All],4,FALSE)</f>
        <v>6.7400000000000002E-2</v>
      </c>
      <c r="H1525" s="4">
        <f>VLOOKUP(E1525,Table1[[#All],[Type TRANSPORT]:[% répartition segment 1]],2,FALSE)</f>
        <v>0.3</v>
      </c>
      <c r="I1525" s="4">
        <f>VLOOKUP(E1525,Tableau2[[#All],[Type TRANSPORT]:[% répartition segment 2]],2,FALSE)</f>
        <v>0.7</v>
      </c>
      <c r="J1525" s="20">
        <f>Indicateur[[#This Row],[% rep S1]]*Indicateur[[#This Row],[Taux segement 1]]*Indicateur[[#This Row],[Poids T]]*Indicateur[[#This Row],[Distance en KM]]</f>
        <v>1.7463275520000001</v>
      </c>
      <c r="K1525" s="20">
        <f>+Indicateur[[#This Row],[% rep S2]]*Indicateur[[#This Row],[Taux Segement 2]]*Indicateur[[#This Row],[Poids T]]*Indicateur[[#This Row],[Distance en KM]]</f>
        <v>1.71649445632</v>
      </c>
      <c r="L1525" s="20">
        <f>+Indicateur[[#This Row],[Bilan CO2 S2]]+Indicateur[[#This Row],[Bilan CO2 S1]]</f>
        <v>3.4628220083199999</v>
      </c>
      <c r="M1525" s="21">
        <v>128</v>
      </c>
      <c r="N1525" s="5" t="s">
        <v>214</v>
      </c>
      <c r="O1525" s="2" t="s">
        <v>11</v>
      </c>
      <c r="P1525" s="2" t="s">
        <v>215</v>
      </c>
      <c r="Q1525" s="2" t="s">
        <v>249</v>
      </c>
      <c r="R1525" s="2" t="s">
        <v>33</v>
      </c>
      <c r="S1525" s="2">
        <v>10</v>
      </c>
      <c r="T1525" s="2" t="s">
        <v>250</v>
      </c>
      <c r="U1525" s="6">
        <v>284.233</v>
      </c>
      <c r="V1525" s="30">
        <f>(VLOOKUP(E1525,Table1[#All],4,FALSE)*VLOOKUP(E1525,Table1[[#All],[Type TRANSPORT]:[% répartition segment 1]],2,FALSE)+VLOOKUP(E1525,Tableau2[#All],4,FALSE)*VLOOKUP(E1525,Tableau2[[#All],[Type TRANSPORT]:[% répartition segment 2]],2,FALSE))*U1525*C1525/1000</f>
        <v>3.4628220083199999</v>
      </c>
    </row>
    <row r="1526" spans="1:22" x14ac:dyDescent="0.3">
      <c r="A1526" s="2">
        <v>1555575</v>
      </c>
      <c r="B1526" s="12">
        <f>+VLOOKUP(Indicateur[[#This Row],[Numero OT]],[1]Raw_data!$D:$E,2,FALSE)</f>
        <v>44824</v>
      </c>
      <c r="C1526" s="2">
        <v>230</v>
      </c>
      <c r="D1526" s="2">
        <f t="shared" si="23"/>
        <v>0.23</v>
      </c>
      <c r="E1526" s="2" t="s">
        <v>6</v>
      </c>
      <c r="F1526" s="3">
        <f>+VLOOKUP(E1526,Table1[#All],4,FALSE)</f>
        <v>0.16</v>
      </c>
      <c r="G1526" s="3">
        <f>+VLOOKUP(E1526,Tableau2[#All],4,FALSE)</f>
        <v>6.7400000000000002E-2</v>
      </c>
      <c r="H1526" s="4">
        <f>VLOOKUP(E1526,Table1[[#All],[Type TRANSPORT]:[% répartition segment 1]],2,FALSE)</f>
        <v>0.3</v>
      </c>
      <c r="I1526" s="4">
        <f>VLOOKUP(E1526,Tableau2[[#All],[Type TRANSPORT]:[% répartition segment 2]],2,FALSE)</f>
        <v>0.7</v>
      </c>
      <c r="J1526" s="20">
        <f>Indicateur[[#This Row],[% rep S1]]*Indicateur[[#This Row],[Taux segement 1]]*Indicateur[[#This Row],[Poids T]]*Indicateur[[#This Row],[Distance en KM]]</f>
        <v>2.8064011200000003</v>
      </c>
      <c r="K1526" s="20">
        <f>+Indicateur[[#This Row],[% rep S2]]*Indicateur[[#This Row],[Taux Segement 2]]*Indicateur[[#This Row],[Poids T]]*Indicateur[[#This Row],[Distance en KM]]</f>
        <v>2.7584584342</v>
      </c>
      <c r="L1526" s="20">
        <f>+Indicateur[[#This Row],[Bilan CO2 S2]]+Indicateur[[#This Row],[Bilan CO2 S1]]</f>
        <v>5.5648595541999999</v>
      </c>
      <c r="M1526" s="21">
        <v>158</v>
      </c>
      <c r="N1526" s="5" t="s">
        <v>122</v>
      </c>
      <c r="O1526" s="2" t="s">
        <v>123</v>
      </c>
      <c r="P1526" s="2" t="s">
        <v>124</v>
      </c>
      <c r="Q1526" s="2" t="s">
        <v>10</v>
      </c>
      <c r="R1526" s="2" t="s">
        <v>11</v>
      </c>
      <c r="S1526" s="2">
        <v>12</v>
      </c>
      <c r="T1526" s="2" t="s">
        <v>12</v>
      </c>
      <c r="U1526" s="6">
        <v>254.203</v>
      </c>
      <c r="V1526" s="30">
        <f>(VLOOKUP(E1526,Table1[#All],4,FALSE)*VLOOKUP(E1526,Table1[[#All],[Type TRANSPORT]:[% répartition segment 1]],2,FALSE)+VLOOKUP(E1526,Tableau2[#All],4,FALSE)*VLOOKUP(E1526,Tableau2[[#All],[Type TRANSPORT]:[% répartition segment 2]],2,FALSE))*U1526*C1526/1000</f>
        <v>5.5648595541999999</v>
      </c>
    </row>
    <row r="1527" spans="1:22" x14ac:dyDescent="0.3">
      <c r="A1527" s="2">
        <v>1555560</v>
      </c>
      <c r="B1527" s="12">
        <f>+VLOOKUP(Indicateur[[#This Row],[Numero OT]],[1]Raw_data!$D:$E,2,FALSE)</f>
        <v>44824</v>
      </c>
      <c r="C1527" s="2">
        <v>230</v>
      </c>
      <c r="D1527" s="2">
        <f t="shared" si="23"/>
        <v>0.23</v>
      </c>
      <c r="E1527" s="2" t="s">
        <v>6</v>
      </c>
      <c r="F1527" s="3">
        <f>+VLOOKUP(E1527,Table1[#All],4,FALSE)</f>
        <v>0.16</v>
      </c>
      <c r="G1527" s="3">
        <f>+VLOOKUP(E1527,Tableau2[#All],4,FALSE)</f>
        <v>6.7400000000000002E-2</v>
      </c>
      <c r="H1527" s="4">
        <f>VLOOKUP(E1527,Table1[[#All],[Type TRANSPORT]:[% répartition segment 1]],2,FALSE)</f>
        <v>0.3</v>
      </c>
      <c r="I1527" s="4">
        <f>VLOOKUP(E1527,Tableau2[[#All],[Type TRANSPORT]:[% répartition segment 2]],2,FALSE)</f>
        <v>0.7</v>
      </c>
      <c r="J1527" s="20">
        <f>Indicateur[[#This Row],[% rep S1]]*Indicateur[[#This Row],[Taux segement 1]]*Indicateur[[#This Row],[Poids T]]*Indicateur[[#This Row],[Distance en KM]]</f>
        <v>1.9123488000000002</v>
      </c>
      <c r="K1527" s="20">
        <f>+Indicateur[[#This Row],[% rep S2]]*Indicateur[[#This Row],[Taux Segement 2]]*Indicateur[[#This Row],[Poids T]]*Indicateur[[#This Row],[Distance en KM]]</f>
        <v>1.8796795080000002</v>
      </c>
      <c r="L1527" s="20">
        <f>+Indicateur[[#This Row],[Bilan CO2 S2]]+Indicateur[[#This Row],[Bilan CO2 S1]]</f>
        <v>3.7920283080000003</v>
      </c>
      <c r="M1527" s="21">
        <v>140</v>
      </c>
      <c r="N1527" s="5" t="s">
        <v>182</v>
      </c>
      <c r="O1527" s="2" t="s">
        <v>183</v>
      </c>
      <c r="P1527" s="2" t="s">
        <v>184</v>
      </c>
      <c r="Q1527" s="2" t="s">
        <v>10</v>
      </c>
      <c r="R1527" s="2" t="s">
        <v>11</v>
      </c>
      <c r="S1527" s="2">
        <v>12</v>
      </c>
      <c r="T1527" s="2" t="s">
        <v>12</v>
      </c>
      <c r="U1527" s="6">
        <v>173.22</v>
      </c>
      <c r="V1527" s="30">
        <f>(VLOOKUP(E1527,Table1[#All],4,FALSE)*VLOOKUP(E1527,Table1[[#All],[Type TRANSPORT]:[% répartition segment 1]],2,FALSE)+VLOOKUP(E1527,Tableau2[#All],4,FALSE)*VLOOKUP(E1527,Tableau2[[#All],[Type TRANSPORT]:[% répartition segment 2]],2,FALSE))*U1527*C1527/1000</f>
        <v>3.7920283080000003</v>
      </c>
    </row>
    <row r="1528" spans="1:22" x14ac:dyDescent="0.3">
      <c r="A1528" s="2">
        <v>1556240</v>
      </c>
      <c r="B1528" s="12">
        <f>+VLOOKUP(Indicateur[[#This Row],[Numero OT]],[1]Raw_data!$D:$E,2,FALSE)</f>
        <v>44824</v>
      </c>
      <c r="C1528" s="2">
        <v>340</v>
      </c>
      <c r="D1528" s="2">
        <f t="shared" si="23"/>
        <v>0.34</v>
      </c>
      <c r="E1528" s="2" t="s">
        <v>6</v>
      </c>
      <c r="F1528" s="3">
        <f>+VLOOKUP(E1528,Table1[#All],4,FALSE)</f>
        <v>0.16</v>
      </c>
      <c r="G1528" s="3">
        <f>+VLOOKUP(E1528,Tableau2[#All],4,FALSE)</f>
        <v>6.7400000000000002E-2</v>
      </c>
      <c r="H1528" s="4">
        <f>VLOOKUP(E1528,Table1[[#All],[Type TRANSPORT]:[% répartition segment 1]],2,FALSE)</f>
        <v>0.3</v>
      </c>
      <c r="I1528" s="4">
        <f>VLOOKUP(E1528,Tableau2[[#All],[Type TRANSPORT]:[% répartition segment 2]],2,FALSE)</f>
        <v>0.7</v>
      </c>
      <c r="J1528" s="20">
        <f>Indicateur[[#This Row],[% rep S1]]*Indicateur[[#This Row],[Taux segement 1]]*Indicateur[[#This Row],[Poids T]]*Indicateur[[#This Row],[Distance en KM]]</f>
        <v>2.7314784000000003</v>
      </c>
      <c r="K1528" s="20">
        <f>+Indicateur[[#This Row],[% rep S2]]*Indicateur[[#This Row],[Taux Segement 2]]*Indicateur[[#This Row],[Poids T]]*Indicateur[[#This Row],[Distance en KM]]</f>
        <v>2.6848156440000004</v>
      </c>
      <c r="L1528" s="20">
        <f>+Indicateur[[#This Row],[Bilan CO2 S2]]+Indicateur[[#This Row],[Bilan CO2 S1]]</f>
        <v>5.4162940440000007</v>
      </c>
      <c r="M1528" s="21">
        <v>190</v>
      </c>
      <c r="N1528" s="5" t="s">
        <v>214</v>
      </c>
      <c r="O1528" s="2" t="s">
        <v>11</v>
      </c>
      <c r="P1528" s="2" t="s">
        <v>215</v>
      </c>
      <c r="Q1528" s="2" t="s">
        <v>271</v>
      </c>
      <c r="R1528" s="2" t="s">
        <v>206</v>
      </c>
      <c r="S1528" s="2">
        <v>18</v>
      </c>
      <c r="T1528" s="2" t="s">
        <v>272</v>
      </c>
      <c r="U1528" s="6">
        <v>167.37</v>
      </c>
      <c r="V1528" s="30">
        <f>(VLOOKUP(E1528,Table1[#All],4,FALSE)*VLOOKUP(E1528,Table1[[#All],[Type TRANSPORT]:[% répartition segment 1]],2,FALSE)+VLOOKUP(E1528,Tableau2[#All],4,FALSE)*VLOOKUP(E1528,Tableau2[[#All],[Type TRANSPORT]:[% répartition segment 2]],2,FALSE))*U1528*C1528/1000</f>
        <v>5.4162940439999998</v>
      </c>
    </row>
    <row r="1529" spans="1:22" x14ac:dyDescent="0.3">
      <c r="A1529" s="2">
        <v>1556242</v>
      </c>
      <c r="B1529" s="12">
        <f>+VLOOKUP(Indicateur[[#This Row],[Numero OT]],[1]Raw_data!$D:$E,2,FALSE)</f>
        <v>44824</v>
      </c>
      <c r="C1529" s="2">
        <v>344</v>
      </c>
      <c r="D1529" s="2">
        <f t="shared" si="23"/>
        <v>0.34399999999999997</v>
      </c>
      <c r="E1529" s="2" t="s">
        <v>6</v>
      </c>
      <c r="F1529" s="3">
        <f>+VLOOKUP(E1529,Table1[#All],4,FALSE)</f>
        <v>0.16</v>
      </c>
      <c r="G1529" s="3">
        <f>+VLOOKUP(E1529,Tableau2[#All],4,FALSE)</f>
        <v>6.7400000000000002E-2</v>
      </c>
      <c r="H1529" s="4">
        <f>VLOOKUP(E1529,Table1[[#All],[Type TRANSPORT]:[% répartition segment 1]],2,FALSE)</f>
        <v>0.3</v>
      </c>
      <c r="I1529" s="4">
        <f>VLOOKUP(E1529,Tableau2[[#All],[Type TRANSPORT]:[% répartition segment 2]],2,FALSE)</f>
        <v>0.7</v>
      </c>
      <c r="J1529" s="20">
        <f>Indicateur[[#This Row],[% rep S1]]*Indicateur[[#This Row],[Taux segement 1]]*Indicateur[[#This Row],[Poids T]]*Indicateur[[#This Row],[Distance en KM]]</f>
        <v>4.6200410879999989</v>
      </c>
      <c r="K1529" s="20">
        <f>+Indicateur[[#This Row],[% rep S2]]*Indicateur[[#This Row],[Taux Segement 2]]*Indicateur[[#This Row],[Poids T]]*Indicateur[[#This Row],[Distance en KM]]</f>
        <v>4.5411153860799995</v>
      </c>
      <c r="L1529" s="20">
        <f>+Indicateur[[#This Row],[Bilan CO2 S2]]+Indicateur[[#This Row],[Bilan CO2 S1]]</f>
        <v>9.1611564740799984</v>
      </c>
      <c r="M1529" s="21">
        <v>205</v>
      </c>
      <c r="N1529" s="5" t="s">
        <v>214</v>
      </c>
      <c r="O1529" s="2" t="s">
        <v>11</v>
      </c>
      <c r="P1529" s="2" t="s">
        <v>215</v>
      </c>
      <c r="Q1529" s="2" t="s">
        <v>104</v>
      </c>
      <c r="R1529" s="2" t="s">
        <v>24</v>
      </c>
      <c r="S1529" s="2">
        <v>12</v>
      </c>
      <c r="T1529" s="2" t="s">
        <v>105</v>
      </c>
      <c r="U1529" s="6">
        <v>279.79899999999998</v>
      </c>
      <c r="V1529" s="30">
        <f>(VLOOKUP(E1529,Table1[#All],4,FALSE)*VLOOKUP(E1529,Table1[[#All],[Type TRANSPORT]:[% répartition segment 1]],2,FALSE)+VLOOKUP(E1529,Tableau2[#All],4,FALSE)*VLOOKUP(E1529,Tableau2[[#All],[Type TRANSPORT]:[% répartition segment 2]],2,FALSE))*U1529*C1529/1000</f>
        <v>9.1611564740800002</v>
      </c>
    </row>
    <row r="1530" spans="1:22" x14ac:dyDescent="0.3">
      <c r="A1530" s="2">
        <v>1556241</v>
      </c>
      <c r="B1530" s="12">
        <f>+VLOOKUP(Indicateur[[#This Row],[Numero OT]],[1]Raw_data!$D:$E,2,FALSE)</f>
        <v>44824</v>
      </c>
      <c r="C1530" s="2">
        <v>342</v>
      </c>
      <c r="D1530" s="2">
        <f t="shared" si="23"/>
        <v>0.34200000000000003</v>
      </c>
      <c r="E1530" s="2" t="s">
        <v>6</v>
      </c>
      <c r="F1530" s="3">
        <f>+VLOOKUP(E1530,Table1[#All],4,FALSE)</f>
        <v>0.16</v>
      </c>
      <c r="G1530" s="3">
        <f>+VLOOKUP(E1530,Tableau2[#All],4,FALSE)</f>
        <v>6.7400000000000002E-2</v>
      </c>
      <c r="H1530" s="4">
        <f>VLOOKUP(E1530,Table1[[#All],[Type TRANSPORT]:[% répartition segment 1]],2,FALSE)</f>
        <v>0.3</v>
      </c>
      <c r="I1530" s="4">
        <f>VLOOKUP(E1530,Tableau2[[#All],[Type TRANSPORT]:[% répartition segment 2]],2,FALSE)</f>
        <v>0.7</v>
      </c>
      <c r="J1530" s="20">
        <f>Indicateur[[#This Row],[% rep S1]]*Indicateur[[#This Row],[Taux segement 1]]*Indicateur[[#This Row],[Poids T]]*Indicateur[[#This Row],[Distance en KM]]</f>
        <v>13.746971808</v>
      </c>
      <c r="K1530" s="20">
        <f>+Indicateur[[#This Row],[% rep S2]]*Indicateur[[#This Row],[Taux Segement 2]]*Indicateur[[#This Row],[Poids T]]*Indicateur[[#This Row],[Distance en KM]]</f>
        <v>13.512127706280001</v>
      </c>
      <c r="L1530" s="20">
        <f>+Indicateur[[#This Row],[Bilan CO2 S2]]+Indicateur[[#This Row],[Bilan CO2 S1]]</f>
        <v>27.259099514280003</v>
      </c>
      <c r="M1530" s="21">
        <v>210</v>
      </c>
      <c r="N1530" s="5" t="s">
        <v>214</v>
      </c>
      <c r="O1530" s="2" t="s">
        <v>11</v>
      </c>
      <c r="P1530" s="2" t="s">
        <v>215</v>
      </c>
      <c r="Q1530" s="2" t="s">
        <v>51</v>
      </c>
      <c r="R1530" s="2" t="s">
        <v>52</v>
      </c>
      <c r="S1530" s="2">
        <v>14</v>
      </c>
      <c r="T1530" s="2" t="s">
        <v>53</v>
      </c>
      <c r="U1530" s="6">
        <v>837.41300000000001</v>
      </c>
      <c r="V1530" s="30">
        <f>(VLOOKUP(E1530,Table1[#All],4,FALSE)*VLOOKUP(E1530,Table1[[#All],[Type TRANSPORT]:[% répartition segment 1]],2,FALSE)+VLOOKUP(E1530,Tableau2[#All],4,FALSE)*VLOOKUP(E1530,Tableau2[[#All],[Type TRANSPORT]:[% répartition segment 2]],2,FALSE))*U1530*C1530/1000</f>
        <v>27.259099514280003</v>
      </c>
    </row>
    <row r="1531" spans="1:22" x14ac:dyDescent="0.3">
      <c r="A1531" s="2">
        <v>1556395</v>
      </c>
      <c r="B1531" s="12">
        <f>+VLOOKUP(Indicateur[[#This Row],[Numero OT]],[1]Raw_data!$D:$E,2,FALSE)</f>
        <v>44824</v>
      </c>
      <c r="C1531" s="2">
        <v>681</v>
      </c>
      <c r="D1531" s="2">
        <f t="shared" si="23"/>
        <v>0.68100000000000005</v>
      </c>
      <c r="E1531" s="2" t="s">
        <v>6</v>
      </c>
      <c r="F1531" s="3">
        <f>+VLOOKUP(E1531,Table1[#All],4,FALSE)</f>
        <v>0.16</v>
      </c>
      <c r="G1531" s="3">
        <f>+VLOOKUP(E1531,Tableau2[#All],4,FALSE)</f>
        <v>6.7400000000000002E-2</v>
      </c>
      <c r="H1531" s="4">
        <f>VLOOKUP(E1531,Table1[[#All],[Type TRANSPORT]:[% répartition segment 1]],2,FALSE)</f>
        <v>0.3</v>
      </c>
      <c r="I1531" s="4">
        <f>VLOOKUP(E1531,Tableau2[[#All],[Type TRANSPORT]:[% répartition segment 2]],2,FALSE)</f>
        <v>0.7</v>
      </c>
      <c r="J1531" s="20">
        <f>Indicateur[[#This Row],[% rep S1]]*Indicateur[[#This Row],[Taux segement 1]]*Indicateur[[#This Row],[Poids T]]*Indicateur[[#This Row],[Distance en KM]]</f>
        <v>8.1326763360000012</v>
      </c>
      <c r="K1531" s="20">
        <f>+Indicateur[[#This Row],[% rep S2]]*Indicateur[[#This Row],[Taux Segement 2]]*Indicateur[[#This Row],[Poids T]]*Indicateur[[#This Row],[Distance en KM]]</f>
        <v>7.9937431152600009</v>
      </c>
      <c r="L1531" s="20">
        <f>+Indicateur[[#This Row],[Bilan CO2 S2]]+Indicateur[[#This Row],[Bilan CO2 S1]]</f>
        <v>16.126419451260002</v>
      </c>
      <c r="M1531" s="21">
        <v>245</v>
      </c>
      <c r="N1531" s="5" t="s">
        <v>214</v>
      </c>
      <c r="O1531" s="2" t="s">
        <v>11</v>
      </c>
      <c r="P1531" s="2" t="s">
        <v>215</v>
      </c>
      <c r="Q1531" s="2" t="s">
        <v>148</v>
      </c>
      <c r="R1531" s="2" t="s">
        <v>126</v>
      </c>
      <c r="S1531" s="2">
        <v>12</v>
      </c>
      <c r="T1531" s="2" t="s">
        <v>149</v>
      </c>
      <c r="U1531" s="6">
        <v>248.797</v>
      </c>
      <c r="V1531" s="30">
        <f>(VLOOKUP(E1531,Table1[#All],4,FALSE)*VLOOKUP(E1531,Table1[[#All],[Type TRANSPORT]:[% répartition segment 1]],2,FALSE)+VLOOKUP(E1531,Tableau2[#All],4,FALSE)*VLOOKUP(E1531,Tableau2[[#All],[Type TRANSPORT]:[% répartition segment 2]],2,FALSE))*U1531*C1531/1000</f>
        <v>16.126419451259999</v>
      </c>
    </row>
    <row r="1532" spans="1:22" x14ac:dyDescent="0.3">
      <c r="A1532" s="2">
        <v>1556208</v>
      </c>
      <c r="B1532" s="12">
        <f>+VLOOKUP(Indicateur[[#This Row],[Numero OT]],[1]Raw_data!$D:$E,2,FALSE)</f>
        <v>44825</v>
      </c>
      <c r="C1532" s="2">
        <v>300</v>
      </c>
      <c r="D1532" s="2">
        <f t="shared" si="23"/>
        <v>0.3</v>
      </c>
      <c r="E1532" s="2" t="s">
        <v>19</v>
      </c>
      <c r="F1532" s="3">
        <f>+VLOOKUP(E1532,Table1[#All],4,FALSE)</f>
        <v>0.16</v>
      </c>
      <c r="G1532" s="3">
        <f>+VLOOKUP(E1532,Tableau2[#All],4,FALSE)</f>
        <v>6.7400000000000002E-2</v>
      </c>
      <c r="H1532" s="4">
        <f>VLOOKUP(E1532,Table1[[#All],[Type TRANSPORT]:[% répartition segment 1]],2,FALSE)</f>
        <v>0.3</v>
      </c>
      <c r="I1532" s="4">
        <f>VLOOKUP(E1532,Tableau2[[#All],[Type TRANSPORT]:[% répartition segment 2]],2,FALSE)</f>
        <v>0.7</v>
      </c>
      <c r="J1532" s="20">
        <f>Indicateur[[#This Row],[% rep S1]]*Indicateur[[#This Row],[Taux segement 1]]*Indicateur[[#This Row],[Poids T]]*Indicateur[[#This Row],[Distance en KM]]</f>
        <v>4.0052879999999993</v>
      </c>
      <c r="K1532" s="20">
        <f>+Indicateur[[#This Row],[% rep S2]]*Indicateur[[#This Row],[Taux Segement 2]]*Indicateur[[#This Row],[Poids T]]*Indicateur[[#This Row],[Distance en KM]]</f>
        <v>3.9368643299999997</v>
      </c>
      <c r="L1532" s="20">
        <f>+Indicateur[[#This Row],[Bilan CO2 S2]]+Indicateur[[#This Row],[Bilan CO2 S1]]</f>
        <v>7.942152329999999</v>
      </c>
      <c r="M1532" s="21">
        <v>188</v>
      </c>
      <c r="N1532" s="5" t="s">
        <v>23</v>
      </c>
      <c r="O1532" s="2" t="s">
        <v>24</v>
      </c>
      <c r="P1532" s="2" t="s">
        <v>25</v>
      </c>
      <c r="Q1532" s="2" t="s">
        <v>10</v>
      </c>
      <c r="R1532" s="2" t="s">
        <v>11</v>
      </c>
      <c r="S1532" s="2">
        <v>12</v>
      </c>
      <c r="T1532" s="2" t="s">
        <v>12</v>
      </c>
      <c r="U1532" s="6">
        <v>278.14499999999998</v>
      </c>
      <c r="V1532" s="30">
        <f>(VLOOKUP(E1532,Table1[#All],4,FALSE)*VLOOKUP(E1532,Table1[[#All],[Type TRANSPORT]:[% répartition segment 1]],2,FALSE)+VLOOKUP(E1532,Tableau2[#All],4,FALSE)*VLOOKUP(E1532,Tableau2[[#All],[Type TRANSPORT]:[% répartition segment 2]],2,FALSE))*U1532*C1532/1000</f>
        <v>7.942152329999999</v>
      </c>
    </row>
    <row r="1533" spans="1:22" x14ac:dyDescent="0.3">
      <c r="A1533" s="2">
        <v>1556032</v>
      </c>
      <c r="B1533" s="12">
        <f>+VLOOKUP(Indicateur[[#This Row],[Numero OT]],[1]Raw_data!$D:$E,2,FALSE)</f>
        <v>44825</v>
      </c>
      <c r="C1533" s="2">
        <v>345</v>
      </c>
      <c r="D1533" s="2">
        <f t="shared" si="23"/>
        <v>0.34499999999999997</v>
      </c>
      <c r="E1533" s="2" t="s">
        <v>6</v>
      </c>
      <c r="F1533" s="3">
        <f>+VLOOKUP(E1533,Table1[#All],4,FALSE)</f>
        <v>0.16</v>
      </c>
      <c r="G1533" s="3">
        <f>+VLOOKUP(E1533,Tableau2[#All],4,FALSE)</f>
        <v>6.7400000000000002E-2</v>
      </c>
      <c r="H1533" s="4">
        <f>VLOOKUP(E1533,Table1[[#All],[Type TRANSPORT]:[% répartition segment 1]],2,FALSE)</f>
        <v>0.3</v>
      </c>
      <c r="I1533" s="4">
        <f>VLOOKUP(E1533,Tableau2[[#All],[Type TRANSPORT]:[% répartition segment 2]],2,FALSE)</f>
        <v>0.7</v>
      </c>
      <c r="J1533" s="20">
        <f>Indicateur[[#This Row],[% rep S1]]*Indicateur[[#This Row],[Taux segement 1]]*Indicateur[[#This Row],[Poids T]]*Indicateur[[#This Row],[Distance en KM]]</f>
        <v>3.0936398399999994</v>
      </c>
      <c r="K1533" s="20">
        <f>+Indicateur[[#This Row],[% rep S2]]*Indicateur[[#This Row],[Taux Segement 2]]*Indicateur[[#This Row],[Poids T]]*Indicateur[[#This Row],[Distance en KM]]</f>
        <v>3.0407901593999997</v>
      </c>
      <c r="L1533" s="20">
        <f>+Indicateur[[#This Row],[Bilan CO2 S2]]+Indicateur[[#This Row],[Bilan CO2 S1]]</f>
        <v>6.1344299993999991</v>
      </c>
      <c r="M1533" s="21">
        <v>140</v>
      </c>
      <c r="N1533" s="5" t="s">
        <v>185</v>
      </c>
      <c r="O1533" s="2" t="s">
        <v>186</v>
      </c>
      <c r="P1533" s="2" t="s">
        <v>187</v>
      </c>
      <c r="Q1533" s="2" t="s">
        <v>10</v>
      </c>
      <c r="R1533" s="2" t="s">
        <v>11</v>
      </c>
      <c r="S1533" s="2">
        <v>12</v>
      </c>
      <c r="T1533" s="2" t="s">
        <v>12</v>
      </c>
      <c r="U1533" s="6">
        <v>186.81399999999999</v>
      </c>
      <c r="V1533" s="30">
        <f>(VLOOKUP(E1533,Table1[#All],4,FALSE)*VLOOKUP(E1533,Table1[[#All],[Type TRANSPORT]:[% répartition segment 1]],2,FALSE)+VLOOKUP(E1533,Tableau2[#All],4,FALSE)*VLOOKUP(E1533,Tableau2[[#All],[Type TRANSPORT]:[% répartition segment 2]],2,FALSE))*U1533*C1533/1000</f>
        <v>6.1344299994</v>
      </c>
    </row>
    <row r="1534" spans="1:22" x14ac:dyDescent="0.3">
      <c r="A1534" s="2">
        <v>1556744</v>
      </c>
      <c r="B1534" s="12">
        <f>+VLOOKUP(Indicateur[[#This Row],[Numero OT]],[1]Raw_data!$D:$E,2,FALSE)</f>
        <v>44825</v>
      </c>
      <c r="C1534" s="2">
        <v>340</v>
      </c>
      <c r="D1534" s="2">
        <f t="shared" si="23"/>
        <v>0.34</v>
      </c>
      <c r="E1534" s="2" t="s">
        <v>6</v>
      </c>
      <c r="F1534" s="3">
        <f>+VLOOKUP(E1534,Table1[#All],4,FALSE)</f>
        <v>0.16</v>
      </c>
      <c r="G1534" s="3">
        <f>+VLOOKUP(E1534,Tableau2[#All],4,FALSE)</f>
        <v>6.7400000000000002E-2</v>
      </c>
      <c r="H1534" s="4">
        <f>VLOOKUP(E1534,Table1[[#All],[Type TRANSPORT]:[% répartition segment 1]],2,FALSE)</f>
        <v>0.3</v>
      </c>
      <c r="I1534" s="4">
        <f>VLOOKUP(E1534,Tableau2[[#All],[Type TRANSPORT]:[% répartition segment 2]],2,FALSE)</f>
        <v>0.7</v>
      </c>
      <c r="J1534" s="20">
        <f>Indicateur[[#This Row],[% rep S1]]*Indicateur[[#This Row],[Taux segement 1]]*Indicateur[[#This Row],[Poids T]]*Indicateur[[#This Row],[Distance en KM]]</f>
        <v>4.148136</v>
      </c>
      <c r="K1534" s="20">
        <f>+Indicateur[[#This Row],[% rep S2]]*Indicateur[[#This Row],[Taux Segement 2]]*Indicateur[[#This Row],[Poids T]]*Indicateur[[#This Row],[Distance en KM]]</f>
        <v>4.0772720100000006</v>
      </c>
      <c r="L1534" s="20">
        <f>+Indicateur[[#This Row],[Bilan CO2 S2]]+Indicateur[[#This Row],[Bilan CO2 S1]]</f>
        <v>8.2254080100000007</v>
      </c>
      <c r="M1534" s="21">
        <v>200</v>
      </c>
      <c r="N1534" s="5" t="s">
        <v>214</v>
      </c>
      <c r="O1534" s="2" t="s">
        <v>11</v>
      </c>
      <c r="P1534" s="2" t="s">
        <v>215</v>
      </c>
      <c r="Q1534" s="2" t="s">
        <v>245</v>
      </c>
      <c r="R1534" s="2" t="s">
        <v>123</v>
      </c>
      <c r="S1534" s="2">
        <v>10</v>
      </c>
      <c r="T1534" s="2" t="s">
        <v>246</v>
      </c>
      <c r="U1534" s="6">
        <v>254.17500000000001</v>
      </c>
      <c r="V1534" s="30">
        <f>(VLOOKUP(E1534,Table1[#All],4,FALSE)*VLOOKUP(E1534,Table1[[#All],[Type TRANSPORT]:[% répartition segment 1]],2,FALSE)+VLOOKUP(E1534,Tableau2[#All],4,FALSE)*VLOOKUP(E1534,Tableau2[[#All],[Type TRANSPORT]:[% répartition segment 2]],2,FALSE))*U1534*C1534/1000</f>
        <v>8.2254080100000007</v>
      </c>
    </row>
    <row r="1535" spans="1:22" x14ac:dyDescent="0.3">
      <c r="A1535" s="2">
        <v>1556839</v>
      </c>
      <c r="B1535" s="12">
        <f>+VLOOKUP(Indicateur[[#This Row],[Numero OT]],[1]Raw_data!$D:$E,2,FALSE)</f>
        <v>44826</v>
      </c>
      <c r="C1535" s="2">
        <v>150</v>
      </c>
      <c r="D1535" s="2">
        <f t="shared" si="23"/>
        <v>0.15</v>
      </c>
      <c r="E1535" s="2" t="s">
        <v>6</v>
      </c>
      <c r="F1535" s="3">
        <f>+VLOOKUP(E1535,Table1[#All],4,FALSE)</f>
        <v>0.16</v>
      </c>
      <c r="G1535" s="3">
        <f>+VLOOKUP(E1535,Tableau2[#All],4,FALSE)</f>
        <v>6.7400000000000002E-2</v>
      </c>
      <c r="H1535" s="4">
        <f>VLOOKUP(E1535,Table1[[#All],[Type TRANSPORT]:[% répartition segment 1]],2,FALSE)</f>
        <v>0.3</v>
      </c>
      <c r="I1535" s="4">
        <f>VLOOKUP(E1535,Tableau2[[#All],[Type TRANSPORT]:[% répartition segment 2]],2,FALSE)</f>
        <v>0.7</v>
      </c>
      <c r="J1535" s="20">
        <f>Indicateur[[#This Row],[% rep S1]]*Indicateur[[#This Row],[Taux segement 1]]*Indicateur[[#This Row],[Poids T]]*Indicateur[[#This Row],[Distance en KM]]</f>
        <v>3.8989871999999997</v>
      </c>
      <c r="K1535" s="20">
        <f>+Indicateur[[#This Row],[% rep S2]]*Indicateur[[#This Row],[Taux Segement 2]]*Indicateur[[#This Row],[Poids T]]*Indicateur[[#This Row],[Distance en KM]]</f>
        <v>3.8323795019999998</v>
      </c>
      <c r="L1535" s="20">
        <f>+Indicateur[[#This Row],[Bilan CO2 S2]]+Indicateur[[#This Row],[Bilan CO2 S1]]</f>
        <v>7.731366701999999</v>
      </c>
      <c r="M1535" s="21">
        <v>165</v>
      </c>
      <c r="N1535" s="5" t="s">
        <v>35</v>
      </c>
      <c r="O1535" s="2" t="s">
        <v>36</v>
      </c>
      <c r="P1535" s="2" t="s">
        <v>37</v>
      </c>
      <c r="Q1535" s="2" t="s">
        <v>10</v>
      </c>
      <c r="R1535" s="2" t="s">
        <v>11</v>
      </c>
      <c r="S1535" s="2">
        <v>12</v>
      </c>
      <c r="T1535" s="2" t="s">
        <v>12</v>
      </c>
      <c r="U1535" s="6">
        <v>541.52599999999995</v>
      </c>
      <c r="V1535" s="30">
        <f>(VLOOKUP(E1535,Table1[#All],4,FALSE)*VLOOKUP(E1535,Table1[[#All],[Type TRANSPORT]:[% répartition segment 1]],2,FALSE)+VLOOKUP(E1535,Tableau2[#All],4,FALSE)*VLOOKUP(E1535,Tableau2[[#All],[Type TRANSPORT]:[% répartition segment 2]],2,FALSE))*U1535*C1535/1000</f>
        <v>7.731366701999999</v>
      </c>
    </row>
    <row r="1536" spans="1:22" x14ac:dyDescent="0.3">
      <c r="A1536" s="2">
        <v>1556034</v>
      </c>
      <c r="B1536" s="12">
        <f>+VLOOKUP(Indicateur[[#This Row],[Numero OT]],[1]Raw_data!$D:$E,2,FALSE)</f>
        <v>44826</v>
      </c>
      <c r="C1536" s="2">
        <v>230</v>
      </c>
      <c r="D1536" s="2">
        <f t="shared" si="23"/>
        <v>0.23</v>
      </c>
      <c r="E1536" s="2" t="s">
        <v>6</v>
      </c>
      <c r="F1536" s="3">
        <f>+VLOOKUP(E1536,Table1[#All],4,FALSE)</f>
        <v>0.16</v>
      </c>
      <c r="G1536" s="3">
        <f>+VLOOKUP(E1536,Tableau2[#All],4,FALSE)</f>
        <v>6.7400000000000002E-2</v>
      </c>
      <c r="H1536" s="4">
        <f>VLOOKUP(E1536,Table1[[#All],[Type TRANSPORT]:[% répartition segment 1]],2,FALSE)</f>
        <v>0.3</v>
      </c>
      <c r="I1536" s="4">
        <f>VLOOKUP(E1536,Tableau2[[#All],[Type TRANSPORT]:[% répartition segment 2]],2,FALSE)</f>
        <v>0.7</v>
      </c>
      <c r="J1536" s="20">
        <f>Indicateur[[#This Row],[% rep S1]]*Indicateur[[#This Row],[Taux segement 1]]*Indicateur[[#This Row],[Poids T]]*Indicateur[[#This Row],[Distance en KM]]</f>
        <v>2.9463331200000002</v>
      </c>
      <c r="K1536" s="20">
        <f>+Indicateur[[#This Row],[% rep S2]]*Indicateur[[#This Row],[Taux Segement 2]]*Indicateur[[#This Row],[Poids T]]*Indicateur[[#This Row],[Distance en KM]]</f>
        <v>2.8959999291999998</v>
      </c>
      <c r="L1536" s="20">
        <f>+Indicateur[[#This Row],[Bilan CO2 S2]]+Indicateur[[#This Row],[Bilan CO2 S1]]</f>
        <v>5.8423330492000005</v>
      </c>
      <c r="M1536" s="21">
        <v>158</v>
      </c>
      <c r="N1536" s="5" t="s">
        <v>110</v>
      </c>
      <c r="O1536" s="2" t="s">
        <v>111</v>
      </c>
      <c r="P1536" s="2" t="s">
        <v>112</v>
      </c>
      <c r="Q1536" s="2" t="s">
        <v>10</v>
      </c>
      <c r="R1536" s="2" t="s">
        <v>11</v>
      </c>
      <c r="S1536" s="2">
        <v>12</v>
      </c>
      <c r="T1536" s="2" t="s">
        <v>12</v>
      </c>
      <c r="U1536" s="6">
        <v>266.87799999999999</v>
      </c>
      <c r="V1536" s="30">
        <f>(VLOOKUP(E1536,Table1[#All],4,FALSE)*VLOOKUP(E1536,Table1[[#All],[Type TRANSPORT]:[% répartition segment 1]],2,FALSE)+VLOOKUP(E1536,Tableau2[#All],4,FALSE)*VLOOKUP(E1536,Tableau2[[#All],[Type TRANSPORT]:[% répartition segment 2]],2,FALSE))*U1536*C1536/1000</f>
        <v>5.8423330491999996</v>
      </c>
    </row>
    <row r="1537" spans="1:22" x14ac:dyDescent="0.3">
      <c r="A1537" s="2">
        <v>1553965</v>
      </c>
      <c r="B1537" s="12">
        <f>+VLOOKUP(Indicateur[[#This Row],[Numero OT]],[1]Raw_data!$D:$E,2,FALSE)</f>
        <v>44826</v>
      </c>
      <c r="C1537" s="2">
        <v>470</v>
      </c>
      <c r="D1537" s="2">
        <f t="shared" si="23"/>
        <v>0.47</v>
      </c>
      <c r="E1537" s="2" t="s">
        <v>19</v>
      </c>
      <c r="F1537" s="3">
        <f>+VLOOKUP(E1537,Table1[#All],4,FALSE)</f>
        <v>0.16</v>
      </c>
      <c r="G1537" s="3">
        <f>+VLOOKUP(E1537,Tableau2[#All],4,FALSE)</f>
        <v>6.7400000000000002E-2</v>
      </c>
      <c r="H1537" s="4">
        <f>VLOOKUP(E1537,Table1[[#All],[Type TRANSPORT]:[% répartition segment 1]],2,FALSE)</f>
        <v>0.3</v>
      </c>
      <c r="I1537" s="4">
        <f>VLOOKUP(E1537,Tableau2[[#All],[Type TRANSPORT]:[% répartition segment 2]],2,FALSE)</f>
        <v>0.7</v>
      </c>
      <c r="J1537" s="20">
        <f>Indicateur[[#This Row],[% rep S1]]*Indicateur[[#This Row],[Taux segement 1]]*Indicateur[[#This Row],[Poids T]]*Indicateur[[#This Row],[Distance en KM]]</f>
        <v>12.130692479999999</v>
      </c>
      <c r="K1537" s="20">
        <f>+Indicateur[[#This Row],[% rep S2]]*Indicateur[[#This Row],[Taux Segement 2]]*Indicateur[[#This Row],[Poids T]]*Indicateur[[#This Row],[Distance en KM]]</f>
        <v>11.923459816799999</v>
      </c>
      <c r="L1537" s="20">
        <f>+Indicateur[[#This Row],[Bilan CO2 S2]]+Indicateur[[#This Row],[Bilan CO2 S1]]</f>
        <v>24.054152296799998</v>
      </c>
      <c r="M1537" s="21">
        <v>195</v>
      </c>
      <c r="N1537" s="5" t="s">
        <v>179</v>
      </c>
      <c r="O1537" s="2" t="s">
        <v>180</v>
      </c>
      <c r="P1537" s="2" t="s">
        <v>181</v>
      </c>
      <c r="Q1537" s="2" t="s">
        <v>10</v>
      </c>
      <c r="R1537" s="2" t="s">
        <v>11</v>
      </c>
      <c r="S1537" s="2">
        <v>12</v>
      </c>
      <c r="T1537" s="2" t="s">
        <v>12</v>
      </c>
      <c r="U1537" s="6">
        <v>537.70799999999997</v>
      </c>
      <c r="V1537" s="30">
        <f>(VLOOKUP(E1537,Table1[#All],4,FALSE)*VLOOKUP(E1537,Table1[[#All],[Type TRANSPORT]:[% répartition segment 1]],2,FALSE)+VLOOKUP(E1537,Tableau2[#All],4,FALSE)*VLOOKUP(E1537,Tableau2[[#All],[Type TRANSPORT]:[% répartition segment 2]],2,FALSE))*U1537*C1537/1000</f>
        <v>24.054152296799998</v>
      </c>
    </row>
    <row r="1538" spans="1:22" x14ac:dyDescent="0.3">
      <c r="A1538" s="2">
        <v>1556033</v>
      </c>
      <c r="B1538" s="12">
        <f>+VLOOKUP(Indicateur[[#This Row],[Numero OT]],[1]Raw_data!$D:$E,2,FALSE)</f>
        <v>44826</v>
      </c>
      <c r="C1538" s="2">
        <v>180</v>
      </c>
      <c r="D1538" s="2">
        <f t="shared" ref="D1538:D1568" si="24">+C1538/1000</f>
        <v>0.18</v>
      </c>
      <c r="E1538" s="2" t="s">
        <v>19</v>
      </c>
      <c r="F1538" s="3">
        <f>+VLOOKUP(E1538,Table1[#All],4,FALSE)</f>
        <v>0.16</v>
      </c>
      <c r="G1538" s="3">
        <f>+VLOOKUP(E1538,Tableau2[#All],4,FALSE)</f>
        <v>6.7400000000000002E-2</v>
      </c>
      <c r="H1538" s="4">
        <f>VLOOKUP(E1538,Table1[[#All],[Type TRANSPORT]:[% répartition segment 1]],2,FALSE)</f>
        <v>0.3</v>
      </c>
      <c r="I1538" s="4">
        <f>VLOOKUP(E1538,Tableau2[[#All],[Type TRANSPORT]:[% répartition segment 2]],2,FALSE)</f>
        <v>0.7</v>
      </c>
      <c r="J1538" s="20">
        <f>Indicateur[[#This Row],[% rep S1]]*Indicateur[[#This Row],[Taux segement 1]]*Indicateur[[#This Row],[Poids T]]*Indicateur[[#This Row],[Distance en KM]]</f>
        <v>3.3615043199999999</v>
      </c>
      <c r="K1538" s="20">
        <f>+Indicateur[[#This Row],[% rep S2]]*Indicateur[[#This Row],[Taux Segement 2]]*Indicateur[[#This Row],[Poids T]]*Indicateur[[#This Row],[Distance en KM]]</f>
        <v>3.3040786211999995</v>
      </c>
      <c r="L1538" s="20">
        <f>+Indicateur[[#This Row],[Bilan CO2 S2]]+Indicateur[[#This Row],[Bilan CO2 S1]]</f>
        <v>6.6655829411999994</v>
      </c>
      <c r="M1538" s="21">
        <v>125</v>
      </c>
      <c r="N1538" s="5" t="s">
        <v>202</v>
      </c>
      <c r="O1538" s="2" t="s">
        <v>203</v>
      </c>
      <c r="P1538" s="2" t="s">
        <v>204</v>
      </c>
      <c r="Q1538" s="2" t="s">
        <v>10</v>
      </c>
      <c r="R1538" s="2" t="s">
        <v>11</v>
      </c>
      <c r="S1538" s="2">
        <v>12</v>
      </c>
      <c r="T1538" s="2" t="s">
        <v>12</v>
      </c>
      <c r="U1538" s="6">
        <v>389.06299999999999</v>
      </c>
      <c r="V1538" s="30">
        <f>(VLOOKUP(E1538,Table1[#All],4,FALSE)*VLOOKUP(E1538,Table1[[#All],[Type TRANSPORT]:[% répartition segment 1]],2,FALSE)+VLOOKUP(E1538,Tableau2[#All],4,FALSE)*VLOOKUP(E1538,Tableau2[[#All],[Type TRANSPORT]:[% répartition segment 2]],2,FALSE))*U1538*C1538/1000</f>
        <v>6.6655829412000003</v>
      </c>
    </row>
    <row r="1539" spans="1:22" x14ac:dyDescent="0.3">
      <c r="A1539" s="2">
        <v>1557341</v>
      </c>
      <c r="B1539" s="12">
        <f>+VLOOKUP(Indicateur[[#This Row],[Numero OT]],[1]Raw_data!$D:$E,2,FALSE)</f>
        <v>44827</v>
      </c>
      <c r="C1539" s="2">
        <v>150</v>
      </c>
      <c r="D1539" s="2">
        <f t="shared" si="24"/>
        <v>0.15</v>
      </c>
      <c r="E1539" s="2" t="s">
        <v>6</v>
      </c>
      <c r="F1539" s="3">
        <f>+VLOOKUP(E1539,Table1[#All],4,FALSE)</f>
        <v>0.16</v>
      </c>
      <c r="G1539" s="3">
        <f>+VLOOKUP(E1539,Tableau2[#All],4,FALSE)</f>
        <v>6.7400000000000002E-2</v>
      </c>
      <c r="H1539" s="4">
        <f>VLOOKUP(E1539,Table1[[#All],[Type TRANSPORT]:[% répartition segment 1]],2,FALSE)</f>
        <v>0.3</v>
      </c>
      <c r="I1539" s="4">
        <f>VLOOKUP(E1539,Tableau2[[#All],[Type TRANSPORT]:[% répartition segment 2]],2,FALSE)</f>
        <v>0.7</v>
      </c>
      <c r="J1539" s="20">
        <f>Indicateur[[#This Row],[% rep S1]]*Indicateur[[#This Row],[Taux segement 1]]*Indicateur[[#This Row],[Poids T]]*Indicateur[[#This Row],[Distance en KM]]</f>
        <v>5.3287055999999993</v>
      </c>
      <c r="K1539" s="20">
        <f>+Indicateur[[#This Row],[% rep S2]]*Indicateur[[#This Row],[Taux Segement 2]]*Indicateur[[#This Row],[Poids T]]*Indicateur[[#This Row],[Distance en KM]]</f>
        <v>5.2376735459999999</v>
      </c>
      <c r="L1539" s="20">
        <f>+Indicateur[[#This Row],[Bilan CO2 S2]]+Indicateur[[#This Row],[Bilan CO2 S1]]</f>
        <v>10.566379145999999</v>
      </c>
      <c r="M1539" s="21">
        <v>175</v>
      </c>
      <c r="N1539" s="5" t="s">
        <v>7</v>
      </c>
      <c r="O1539" s="2" t="s">
        <v>8</v>
      </c>
      <c r="P1539" s="2" t="s">
        <v>9</v>
      </c>
      <c r="Q1539" s="2" t="s">
        <v>10</v>
      </c>
      <c r="R1539" s="2" t="s">
        <v>11</v>
      </c>
      <c r="S1539" s="2">
        <v>12</v>
      </c>
      <c r="T1539" s="2" t="s">
        <v>12</v>
      </c>
      <c r="U1539" s="6">
        <v>740.09799999999996</v>
      </c>
      <c r="V1539" s="30">
        <f>(VLOOKUP(E1539,Table1[#All],4,FALSE)*VLOOKUP(E1539,Table1[[#All],[Type TRANSPORT]:[% répartition segment 1]],2,FALSE)+VLOOKUP(E1539,Tableau2[#All],4,FALSE)*VLOOKUP(E1539,Tableau2[[#All],[Type TRANSPORT]:[% répartition segment 2]],2,FALSE))*U1539*C1539/1000</f>
        <v>10.566379145999999</v>
      </c>
    </row>
    <row r="1540" spans="1:22" x14ac:dyDescent="0.3">
      <c r="A1540" s="2">
        <v>1557340</v>
      </c>
      <c r="B1540" s="12">
        <f>+VLOOKUP(Indicateur[[#This Row],[Numero OT]],[1]Raw_data!$D:$E,2,FALSE)</f>
        <v>44827</v>
      </c>
      <c r="C1540" s="2">
        <v>600</v>
      </c>
      <c r="D1540" s="2">
        <f t="shared" si="24"/>
        <v>0.6</v>
      </c>
      <c r="E1540" s="2" t="s">
        <v>6</v>
      </c>
      <c r="F1540" s="3">
        <f>+VLOOKUP(E1540,Table1[#All],4,FALSE)</f>
        <v>0.16</v>
      </c>
      <c r="G1540" s="3">
        <f>+VLOOKUP(E1540,Tableau2[#All],4,FALSE)</f>
        <v>6.7400000000000002E-2</v>
      </c>
      <c r="H1540" s="4">
        <f>VLOOKUP(E1540,Table1[[#All],[Type TRANSPORT]:[% répartition segment 1]],2,FALSE)</f>
        <v>0.3</v>
      </c>
      <c r="I1540" s="4">
        <f>VLOOKUP(E1540,Tableau2[[#All],[Type TRANSPORT]:[% répartition segment 2]],2,FALSE)</f>
        <v>0.7</v>
      </c>
      <c r="J1540" s="20">
        <f>Indicateur[[#This Row],[% rep S1]]*Indicateur[[#This Row],[Taux segement 1]]*Indicateur[[#This Row],[Poids T]]*Indicateur[[#This Row],[Distance en KM]]</f>
        <v>8.0207136000000006</v>
      </c>
      <c r="K1540" s="20">
        <f>+Indicateur[[#This Row],[% rep S2]]*Indicateur[[#This Row],[Taux Segement 2]]*Indicateur[[#This Row],[Poids T]]*Indicateur[[#This Row],[Distance en KM]]</f>
        <v>7.8836930760000001</v>
      </c>
      <c r="L1540" s="20">
        <f>+Indicateur[[#This Row],[Bilan CO2 S2]]+Indicateur[[#This Row],[Bilan CO2 S1]]</f>
        <v>15.904406676000001</v>
      </c>
      <c r="M1540" s="21">
        <v>230</v>
      </c>
      <c r="N1540" s="5" t="s">
        <v>168</v>
      </c>
      <c r="O1540" s="2" t="s">
        <v>151</v>
      </c>
      <c r="P1540" s="2" t="s">
        <v>169</v>
      </c>
      <c r="Q1540" s="2" t="s">
        <v>10</v>
      </c>
      <c r="R1540" s="2" t="s">
        <v>11</v>
      </c>
      <c r="S1540" s="2">
        <v>12</v>
      </c>
      <c r="T1540" s="2" t="s">
        <v>12</v>
      </c>
      <c r="U1540" s="6">
        <v>278.49700000000001</v>
      </c>
      <c r="V1540" s="30">
        <f>(VLOOKUP(E1540,Table1[#All],4,FALSE)*VLOOKUP(E1540,Table1[[#All],[Type TRANSPORT]:[% répartition segment 1]],2,FALSE)+VLOOKUP(E1540,Tableau2[#All],4,FALSE)*VLOOKUP(E1540,Tableau2[[#All],[Type TRANSPORT]:[% répartition segment 2]],2,FALSE))*U1540*C1540/1000</f>
        <v>15.904406676000001</v>
      </c>
    </row>
    <row r="1541" spans="1:22" x14ac:dyDescent="0.3">
      <c r="A1541" s="2">
        <v>1557344</v>
      </c>
      <c r="B1541" s="12">
        <f>+VLOOKUP(Indicateur[[#This Row],[Numero OT]],[1]Raw_data!$D:$E,2,FALSE)</f>
        <v>44827</v>
      </c>
      <c r="C1541" s="2">
        <v>300</v>
      </c>
      <c r="D1541" s="2">
        <f t="shared" si="24"/>
        <v>0.3</v>
      </c>
      <c r="E1541" s="2" t="s">
        <v>6</v>
      </c>
      <c r="F1541" s="3">
        <f>+VLOOKUP(E1541,Table1[#All],4,FALSE)</f>
        <v>0.16</v>
      </c>
      <c r="G1541" s="3">
        <f>+VLOOKUP(E1541,Tableau2[#All],4,FALSE)</f>
        <v>6.7400000000000002E-2</v>
      </c>
      <c r="H1541" s="4">
        <f>VLOOKUP(E1541,Table1[[#All],[Type TRANSPORT]:[% répartition segment 1]],2,FALSE)</f>
        <v>0.3</v>
      </c>
      <c r="I1541" s="4">
        <f>VLOOKUP(E1541,Tableau2[[#All],[Type TRANSPORT]:[% répartition segment 2]],2,FALSE)</f>
        <v>0.7</v>
      </c>
      <c r="J1541" s="20">
        <f>Indicateur[[#This Row],[% rep S1]]*Indicateur[[#This Row],[Taux segement 1]]*Indicateur[[#This Row],[Poids T]]*Indicateur[[#This Row],[Distance en KM]]</f>
        <v>3.7158191999999999</v>
      </c>
      <c r="K1541" s="20">
        <f>+Indicateur[[#This Row],[% rep S2]]*Indicateur[[#This Row],[Taux Segement 2]]*Indicateur[[#This Row],[Poids T]]*Indicateur[[#This Row],[Distance en KM]]</f>
        <v>3.6523406220000001</v>
      </c>
      <c r="L1541" s="20">
        <f>+Indicateur[[#This Row],[Bilan CO2 S2]]+Indicateur[[#This Row],[Bilan CO2 S1]]</f>
        <v>7.368159822</v>
      </c>
      <c r="M1541" s="21">
        <v>260</v>
      </c>
      <c r="N1541" s="5" t="s">
        <v>191</v>
      </c>
      <c r="O1541" s="2" t="s">
        <v>192</v>
      </c>
      <c r="P1541" s="2" t="s">
        <v>193</v>
      </c>
      <c r="Q1541" s="2" t="s">
        <v>10</v>
      </c>
      <c r="R1541" s="2" t="s">
        <v>11</v>
      </c>
      <c r="S1541" s="2">
        <v>12</v>
      </c>
      <c r="T1541" s="2" t="s">
        <v>12</v>
      </c>
      <c r="U1541" s="6">
        <v>258.04300000000001</v>
      </c>
      <c r="V1541" s="30">
        <f>(VLOOKUP(E1541,Table1[#All],4,FALSE)*VLOOKUP(E1541,Table1[[#All],[Type TRANSPORT]:[% répartition segment 1]],2,FALSE)+VLOOKUP(E1541,Tableau2[#All],4,FALSE)*VLOOKUP(E1541,Tableau2[[#All],[Type TRANSPORT]:[% répartition segment 2]],2,FALSE))*U1541*C1541/1000</f>
        <v>7.368159822</v>
      </c>
    </row>
    <row r="1542" spans="1:22" x14ac:dyDescent="0.3">
      <c r="A1542" s="2">
        <v>1557916</v>
      </c>
      <c r="B1542" s="12">
        <f>+VLOOKUP(Indicateur[[#This Row],[Numero OT]],[1]Raw_data!$D:$E,2,FALSE)</f>
        <v>44830</v>
      </c>
      <c r="C1542" s="2">
        <v>150</v>
      </c>
      <c r="D1542" s="2">
        <f t="shared" si="24"/>
        <v>0.15</v>
      </c>
      <c r="E1542" s="2" t="s">
        <v>6</v>
      </c>
      <c r="F1542" s="3">
        <f>+VLOOKUP(E1542,Table1[#All],4,FALSE)</f>
        <v>0.16</v>
      </c>
      <c r="G1542" s="3">
        <f>+VLOOKUP(E1542,Tableau2[#All],4,FALSE)</f>
        <v>6.7400000000000002E-2</v>
      </c>
      <c r="H1542" s="4">
        <f>VLOOKUP(E1542,Table1[[#All],[Type TRANSPORT]:[% répartition segment 1]],2,FALSE)</f>
        <v>0.3</v>
      </c>
      <c r="I1542" s="4">
        <f>VLOOKUP(E1542,Tableau2[[#All],[Type TRANSPORT]:[% répartition segment 2]],2,FALSE)</f>
        <v>0.7</v>
      </c>
      <c r="J1542" s="20">
        <f>Indicateur[[#This Row],[% rep S1]]*Indicateur[[#This Row],[Taux segement 1]]*Indicateur[[#This Row],[Poids T]]*Indicateur[[#This Row],[Distance en KM]]</f>
        <v>2.7402191999999999</v>
      </c>
      <c r="K1542" s="20">
        <f>+Indicateur[[#This Row],[% rep S2]]*Indicateur[[#This Row],[Taux Segement 2]]*Indicateur[[#This Row],[Poids T]]*Indicateur[[#This Row],[Distance en KM]]</f>
        <v>2.693407122</v>
      </c>
      <c r="L1542" s="20">
        <f>+Indicateur[[#This Row],[Bilan CO2 S2]]+Indicateur[[#This Row],[Bilan CO2 S1]]</f>
        <v>5.4336263220000003</v>
      </c>
      <c r="M1542" s="21">
        <v>165</v>
      </c>
      <c r="N1542" s="5" t="s">
        <v>60</v>
      </c>
      <c r="O1542" s="2" t="s">
        <v>61</v>
      </c>
      <c r="P1542" s="2" t="s">
        <v>62</v>
      </c>
      <c r="Q1542" s="2" t="s">
        <v>10</v>
      </c>
      <c r="R1542" s="2" t="s">
        <v>11</v>
      </c>
      <c r="S1542" s="2">
        <v>12</v>
      </c>
      <c r="T1542" s="2" t="s">
        <v>12</v>
      </c>
      <c r="U1542" s="6">
        <v>380.58600000000001</v>
      </c>
      <c r="V1542" s="30">
        <f>(VLOOKUP(E1542,Table1[#All],4,FALSE)*VLOOKUP(E1542,Table1[[#All],[Type TRANSPORT]:[% répartition segment 1]],2,FALSE)+VLOOKUP(E1542,Tableau2[#All],4,FALSE)*VLOOKUP(E1542,Tableau2[[#All],[Type TRANSPORT]:[% répartition segment 2]],2,FALSE))*U1542*C1542/1000</f>
        <v>5.4336263220000003</v>
      </c>
    </row>
    <row r="1543" spans="1:22" x14ac:dyDescent="0.3">
      <c r="A1543" s="2">
        <v>1557321</v>
      </c>
      <c r="B1543" s="12">
        <f>+VLOOKUP(Indicateur[[#This Row],[Numero OT]],[1]Raw_data!$D:$E,2,FALSE)</f>
        <v>44830</v>
      </c>
      <c r="C1543" s="2">
        <v>360</v>
      </c>
      <c r="D1543" s="2">
        <f t="shared" si="24"/>
        <v>0.36</v>
      </c>
      <c r="E1543" s="2" t="s">
        <v>6</v>
      </c>
      <c r="F1543" s="3">
        <f>+VLOOKUP(E1543,Table1[#All],4,FALSE)</f>
        <v>0.16</v>
      </c>
      <c r="G1543" s="3">
        <f>+VLOOKUP(E1543,Tableau2[#All],4,FALSE)</f>
        <v>6.7400000000000002E-2</v>
      </c>
      <c r="H1543" s="4">
        <f>VLOOKUP(E1543,Table1[[#All],[Type TRANSPORT]:[% répartition segment 1]],2,FALSE)</f>
        <v>0.3</v>
      </c>
      <c r="I1543" s="4">
        <f>VLOOKUP(E1543,Tableau2[[#All],[Type TRANSPORT]:[% répartition segment 2]],2,FALSE)</f>
        <v>0.7</v>
      </c>
      <c r="J1543" s="20">
        <f>Indicateur[[#This Row],[% rep S1]]*Indicateur[[#This Row],[Taux segement 1]]*Indicateur[[#This Row],[Poids T]]*Indicateur[[#This Row],[Distance en KM]]</f>
        <v>6.5001657599999998</v>
      </c>
      <c r="K1543" s="20">
        <f>+Indicateur[[#This Row],[% rep S2]]*Indicateur[[#This Row],[Taux Segement 2]]*Indicateur[[#This Row],[Poids T]]*Indicateur[[#This Row],[Distance en KM]]</f>
        <v>6.3891212615999988</v>
      </c>
      <c r="L1543" s="20">
        <f>+Indicateur[[#This Row],[Bilan CO2 S2]]+Indicateur[[#This Row],[Bilan CO2 S1]]</f>
        <v>12.889287021599998</v>
      </c>
      <c r="M1543" s="21">
        <v>210</v>
      </c>
      <c r="N1543" s="5" t="s">
        <v>75</v>
      </c>
      <c r="O1543" s="2" t="s">
        <v>76</v>
      </c>
      <c r="P1543" s="2" t="s">
        <v>77</v>
      </c>
      <c r="Q1543" s="2" t="s">
        <v>10</v>
      </c>
      <c r="R1543" s="2" t="s">
        <v>11</v>
      </c>
      <c r="S1543" s="2">
        <v>12</v>
      </c>
      <c r="T1543" s="2" t="s">
        <v>12</v>
      </c>
      <c r="U1543" s="6">
        <v>376.16699999999997</v>
      </c>
      <c r="V1543" s="30">
        <f>(VLOOKUP(E1543,Table1[#All],4,FALSE)*VLOOKUP(E1543,Table1[[#All],[Type TRANSPORT]:[% répartition segment 1]],2,FALSE)+VLOOKUP(E1543,Tableau2[#All],4,FALSE)*VLOOKUP(E1543,Tableau2[[#All],[Type TRANSPORT]:[% répartition segment 2]],2,FALSE))*U1543*C1543/1000</f>
        <v>12.8892870216</v>
      </c>
    </row>
    <row r="1544" spans="1:22" x14ac:dyDescent="0.3">
      <c r="A1544" s="2">
        <v>1557915</v>
      </c>
      <c r="B1544" s="12">
        <f>+VLOOKUP(Indicateur[[#This Row],[Numero OT]],[1]Raw_data!$D:$E,2,FALSE)</f>
        <v>44830</v>
      </c>
      <c r="C1544" s="2">
        <v>450</v>
      </c>
      <c r="D1544" s="2">
        <f t="shared" si="24"/>
        <v>0.45</v>
      </c>
      <c r="E1544" s="2" t="s">
        <v>19</v>
      </c>
      <c r="F1544" s="3">
        <f>+VLOOKUP(E1544,Table1[#All],4,FALSE)</f>
        <v>0.16</v>
      </c>
      <c r="G1544" s="3">
        <f>+VLOOKUP(E1544,Tableau2[#All],4,FALSE)</f>
        <v>6.7400000000000002E-2</v>
      </c>
      <c r="H1544" s="4">
        <f>VLOOKUP(E1544,Table1[[#All],[Type TRANSPORT]:[% répartition segment 1]],2,FALSE)</f>
        <v>0.3</v>
      </c>
      <c r="I1544" s="4">
        <f>VLOOKUP(E1544,Tableau2[[#All],[Type TRANSPORT]:[% répartition segment 2]],2,FALSE)</f>
        <v>0.7</v>
      </c>
      <c r="J1544" s="20">
        <f>Indicateur[[#This Row],[% rep S1]]*Indicateur[[#This Row],[Taux segement 1]]*Indicateur[[#This Row],[Poids T]]*Indicateur[[#This Row],[Distance en KM]]</f>
        <v>11.155838400000002</v>
      </c>
      <c r="K1544" s="20">
        <f>+Indicateur[[#This Row],[% rep S2]]*Indicateur[[#This Row],[Taux Segement 2]]*Indicateur[[#This Row],[Poids T]]*Indicateur[[#This Row],[Distance en KM]]</f>
        <v>10.965259494000001</v>
      </c>
      <c r="L1544" s="20">
        <f>+Indicateur[[#This Row],[Bilan CO2 S2]]+Indicateur[[#This Row],[Bilan CO2 S1]]</f>
        <v>22.121097894000002</v>
      </c>
      <c r="M1544" s="21">
        <v>260</v>
      </c>
      <c r="N1544" s="5" t="s">
        <v>175</v>
      </c>
      <c r="O1544" s="2" t="s">
        <v>154</v>
      </c>
      <c r="P1544" s="2" t="s">
        <v>174</v>
      </c>
      <c r="Q1544" s="2" t="s">
        <v>10</v>
      </c>
      <c r="R1544" s="2" t="s">
        <v>11</v>
      </c>
      <c r="S1544" s="2">
        <v>12</v>
      </c>
      <c r="T1544" s="2" t="s">
        <v>12</v>
      </c>
      <c r="U1544" s="6">
        <v>516.47400000000005</v>
      </c>
      <c r="V1544" s="30">
        <f>(VLOOKUP(E1544,Table1[#All],4,FALSE)*VLOOKUP(E1544,Table1[[#All],[Type TRANSPORT]:[% répartition segment 1]],2,FALSE)+VLOOKUP(E1544,Tableau2[#All],4,FALSE)*VLOOKUP(E1544,Tableau2[[#All],[Type TRANSPORT]:[% répartition segment 2]],2,FALSE))*U1544*C1544/1000</f>
        <v>22.121097894000002</v>
      </c>
    </row>
    <row r="1545" spans="1:22" x14ac:dyDescent="0.3">
      <c r="A1545" s="2">
        <v>1557537</v>
      </c>
      <c r="B1545" s="12">
        <f>+VLOOKUP(Indicateur[[#This Row],[Numero OT]],[1]Raw_data!$D:$E,2,FALSE)</f>
        <v>44830</v>
      </c>
      <c r="C1545" s="2">
        <v>130</v>
      </c>
      <c r="D1545" s="2">
        <f t="shared" si="24"/>
        <v>0.13</v>
      </c>
      <c r="E1545" s="2" t="s">
        <v>19</v>
      </c>
      <c r="F1545" s="3">
        <f>+VLOOKUP(E1545,Table1[#All],4,FALSE)</f>
        <v>0.16</v>
      </c>
      <c r="G1545" s="3">
        <f>+VLOOKUP(E1545,Tableau2[#All],4,FALSE)</f>
        <v>6.7400000000000002E-2</v>
      </c>
      <c r="H1545" s="4">
        <f>VLOOKUP(E1545,Table1[[#All],[Type TRANSPORT]:[% répartition segment 1]],2,FALSE)</f>
        <v>0.3</v>
      </c>
      <c r="I1545" s="4">
        <f>VLOOKUP(E1545,Tableau2[[#All],[Type TRANSPORT]:[% répartition segment 2]],2,FALSE)</f>
        <v>0.7</v>
      </c>
      <c r="J1545" s="20">
        <f>Indicateur[[#This Row],[% rep S1]]*Indicateur[[#This Row],[Taux segement 1]]*Indicateur[[#This Row],[Poids T]]*Indicateur[[#This Row],[Distance en KM]]</f>
        <v>3.20787792</v>
      </c>
      <c r="K1545" s="20">
        <f>+Indicateur[[#This Row],[% rep S2]]*Indicateur[[#This Row],[Taux Segement 2]]*Indicateur[[#This Row],[Poids T]]*Indicateur[[#This Row],[Distance en KM]]</f>
        <v>3.1530766721999997</v>
      </c>
      <c r="L1545" s="20">
        <f>+Indicateur[[#This Row],[Bilan CO2 S2]]+Indicateur[[#This Row],[Bilan CO2 S1]]</f>
        <v>6.3609545921999997</v>
      </c>
      <c r="M1545" s="21">
        <v>165</v>
      </c>
      <c r="N1545" s="5" t="s">
        <v>176</v>
      </c>
      <c r="O1545" s="2" t="s">
        <v>177</v>
      </c>
      <c r="P1545" s="2" t="s">
        <v>178</v>
      </c>
      <c r="Q1545" s="2" t="s">
        <v>10</v>
      </c>
      <c r="R1545" s="2" t="s">
        <v>11</v>
      </c>
      <c r="S1545" s="2">
        <v>12</v>
      </c>
      <c r="T1545" s="2" t="s">
        <v>12</v>
      </c>
      <c r="U1545" s="6">
        <v>514.08299999999997</v>
      </c>
      <c r="V1545" s="30">
        <f>(VLOOKUP(E1545,Table1[#All],4,FALSE)*VLOOKUP(E1545,Table1[[#All],[Type TRANSPORT]:[% répartition segment 1]],2,FALSE)+VLOOKUP(E1545,Tableau2[#All],4,FALSE)*VLOOKUP(E1545,Tableau2[[#All],[Type TRANSPORT]:[% répartition segment 2]],2,FALSE))*U1545*C1545/1000</f>
        <v>6.3609545921999997</v>
      </c>
    </row>
    <row r="1546" spans="1:22" x14ac:dyDescent="0.3">
      <c r="A1546" s="2">
        <v>1558516</v>
      </c>
      <c r="B1546" s="12">
        <f>+VLOOKUP(Indicateur[[#This Row],[Numero OT]],[1]Raw_data!$D:$E,2,FALSE)</f>
        <v>44830</v>
      </c>
      <c r="C1546" s="2">
        <v>336</v>
      </c>
      <c r="D1546" s="2">
        <f t="shared" si="24"/>
        <v>0.33600000000000002</v>
      </c>
      <c r="E1546" s="2" t="s">
        <v>6</v>
      </c>
      <c r="F1546" s="3">
        <f>+VLOOKUP(E1546,Table1[#All],4,FALSE)</f>
        <v>0.16</v>
      </c>
      <c r="G1546" s="3">
        <f>+VLOOKUP(E1546,Tableau2[#All],4,FALSE)</f>
        <v>6.7400000000000002E-2</v>
      </c>
      <c r="H1546" s="4">
        <f>VLOOKUP(E1546,Table1[[#All],[Type TRANSPORT]:[% répartition segment 1]],2,FALSE)</f>
        <v>0.3</v>
      </c>
      <c r="I1546" s="4">
        <f>VLOOKUP(E1546,Tableau2[[#All],[Type TRANSPORT]:[% répartition segment 2]],2,FALSE)</f>
        <v>0.7</v>
      </c>
      <c r="J1546" s="20">
        <f>Indicateur[[#This Row],[% rep S1]]*Indicateur[[#This Row],[Taux segement 1]]*Indicateur[[#This Row],[Poids T]]*Indicateur[[#This Row],[Distance en KM]]</f>
        <v>4.1434606079999998</v>
      </c>
      <c r="K1546" s="20">
        <f>+Indicateur[[#This Row],[% rep S2]]*Indicateur[[#This Row],[Taux Segement 2]]*Indicateur[[#This Row],[Poids T]]*Indicateur[[#This Row],[Distance en KM]]</f>
        <v>4.0726764892800009</v>
      </c>
      <c r="L1546" s="20">
        <f>+Indicateur[[#This Row],[Bilan CO2 S2]]+Indicateur[[#This Row],[Bilan CO2 S1]]</f>
        <v>8.2161370972800007</v>
      </c>
      <c r="M1546" s="21">
        <v>155</v>
      </c>
      <c r="N1546" s="5" t="s">
        <v>214</v>
      </c>
      <c r="O1546" s="2" t="s">
        <v>11</v>
      </c>
      <c r="P1546" s="2" t="s">
        <v>215</v>
      </c>
      <c r="Q1546" s="2" t="s">
        <v>218</v>
      </c>
      <c r="R1546" s="2" t="s">
        <v>219</v>
      </c>
      <c r="S1546" s="2">
        <v>19</v>
      </c>
      <c r="T1546" s="2" t="s">
        <v>220</v>
      </c>
      <c r="U1546" s="6">
        <v>256.911</v>
      </c>
      <c r="V1546" s="30">
        <f>(VLOOKUP(E1546,Table1[#All],4,FALSE)*VLOOKUP(E1546,Table1[[#All],[Type TRANSPORT]:[% répartition segment 1]],2,FALSE)+VLOOKUP(E1546,Tableau2[#All],4,FALSE)*VLOOKUP(E1546,Tableau2[[#All],[Type TRANSPORT]:[% répartition segment 2]],2,FALSE))*U1546*C1546/1000</f>
        <v>8.216137097279999</v>
      </c>
    </row>
    <row r="1547" spans="1:22" x14ac:dyDescent="0.3">
      <c r="A1547" s="2">
        <v>1557974</v>
      </c>
      <c r="B1547" s="12">
        <f>+VLOOKUP(Indicateur[[#This Row],[Numero OT]],[1]Raw_data!$D:$E,2,FALSE)</f>
        <v>44831</v>
      </c>
      <c r="C1547" s="2">
        <v>230</v>
      </c>
      <c r="D1547" s="2">
        <f t="shared" si="24"/>
        <v>0.23</v>
      </c>
      <c r="E1547" s="2" t="s">
        <v>6</v>
      </c>
      <c r="F1547" s="3">
        <f>+VLOOKUP(E1547,Table1[#All],4,FALSE)</f>
        <v>0.16</v>
      </c>
      <c r="G1547" s="3">
        <f>+VLOOKUP(E1547,Tableau2[#All],4,FALSE)</f>
        <v>6.7400000000000002E-2</v>
      </c>
      <c r="H1547" s="4">
        <f>VLOOKUP(E1547,Table1[[#All],[Type TRANSPORT]:[% répartition segment 1]],2,FALSE)</f>
        <v>0.3</v>
      </c>
      <c r="I1547" s="4">
        <f>VLOOKUP(E1547,Tableau2[[#All],[Type TRANSPORT]:[% répartition segment 2]],2,FALSE)</f>
        <v>0.7</v>
      </c>
      <c r="J1547" s="20">
        <f>Indicateur[[#This Row],[% rep S1]]*Indicateur[[#This Row],[Taux segement 1]]*Indicateur[[#This Row],[Poids T]]*Indicateur[[#This Row],[Distance en KM]]</f>
        <v>2.8064011200000003</v>
      </c>
      <c r="K1547" s="20">
        <f>+Indicateur[[#This Row],[% rep S2]]*Indicateur[[#This Row],[Taux Segement 2]]*Indicateur[[#This Row],[Poids T]]*Indicateur[[#This Row],[Distance en KM]]</f>
        <v>2.7584584342</v>
      </c>
      <c r="L1547" s="20">
        <f>+Indicateur[[#This Row],[Bilan CO2 S2]]+Indicateur[[#This Row],[Bilan CO2 S1]]</f>
        <v>5.5648595541999999</v>
      </c>
      <c r="M1547" s="21">
        <v>158</v>
      </c>
      <c r="N1547" s="5" t="s">
        <v>122</v>
      </c>
      <c r="O1547" s="2" t="s">
        <v>123</v>
      </c>
      <c r="P1547" s="2" t="s">
        <v>124</v>
      </c>
      <c r="Q1547" s="2" t="s">
        <v>10</v>
      </c>
      <c r="R1547" s="2" t="s">
        <v>11</v>
      </c>
      <c r="S1547" s="2">
        <v>12</v>
      </c>
      <c r="T1547" s="2" t="s">
        <v>12</v>
      </c>
      <c r="U1547" s="6">
        <v>254.203</v>
      </c>
      <c r="V1547" s="30">
        <f>(VLOOKUP(E1547,Table1[#All],4,FALSE)*VLOOKUP(E1547,Table1[[#All],[Type TRANSPORT]:[% répartition segment 1]],2,FALSE)+VLOOKUP(E1547,Tableau2[#All],4,FALSE)*VLOOKUP(E1547,Tableau2[[#All],[Type TRANSPORT]:[% répartition segment 2]],2,FALSE))*U1547*C1547/1000</f>
        <v>5.5648595541999999</v>
      </c>
    </row>
    <row r="1548" spans="1:22" x14ac:dyDescent="0.3">
      <c r="A1548" s="2">
        <v>1559216</v>
      </c>
      <c r="B1548" s="12">
        <f>+VLOOKUP(Indicateur[[#This Row],[Numero OT]],[1]Raw_data!$D:$E,2,FALSE)</f>
        <v>44831</v>
      </c>
      <c r="C1548" s="2">
        <v>90</v>
      </c>
      <c r="D1548" s="2">
        <f t="shared" si="24"/>
        <v>0.09</v>
      </c>
      <c r="E1548" s="2" t="s">
        <v>19</v>
      </c>
      <c r="F1548" s="3">
        <f>+VLOOKUP(E1548,Table1[#All],4,FALSE)</f>
        <v>0.16</v>
      </c>
      <c r="G1548" s="3">
        <f>+VLOOKUP(E1548,Tableau2[#All],4,FALSE)</f>
        <v>6.7400000000000002E-2</v>
      </c>
      <c r="H1548" s="4">
        <f>VLOOKUP(E1548,Table1[[#All],[Type TRANSPORT]:[% répartition segment 1]],2,FALSE)</f>
        <v>0.3</v>
      </c>
      <c r="I1548" s="4">
        <f>VLOOKUP(E1548,Tableau2[[#All],[Type TRANSPORT]:[% répartition segment 2]],2,FALSE)</f>
        <v>0.7</v>
      </c>
      <c r="J1548" s="20">
        <f>Indicateur[[#This Row],[% rep S1]]*Indicateur[[#This Row],[Taux segement 1]]*Indicateur[[#This Row],[Poids T]]*Indicateur[[#This Row],[Distance en KM]]</f>
        <v>0.12452832</v>
      </c>
      <c r="K1548" s="20">
        <f>+Indicateur[[#This Row],[% rep S2]]*Indicateur[[#This Row],[Taux Segement 2]]*Indicateur[[#This Row],[Poids T]]*Indicateur[[#This Row],[Distance en KM]]</f>
        <v>0.12240096119999999</v>
      </c>
      <c r="L1548" s="20">
        <f>+Indicateur[[#This Row],[Bilan CO2 S2]]+Indicateur[[#This Row],[Bilan CO2 S1]]</f>
        <v>0.24692928119999999</v>
      </c>
      <c r="M1548" s="21">
        <v>80</v>
      </c>
      <c r="N1548" s="5" t="s">
        <v>214</v>
      </c>
      <c r="O1548" s="2" t="s">
        <v>11</v>
      </c>
      <c r="P1548" s="2" t="s">
        <v>215</v>
      </c>
      <c r="Q1548" s="2" t="s">
        <v>403</v>
      </c>
      <c r="R1548" s="2" t="s">
        <v>404</v>
      </c>
      <c r="S1548" s="2">
        <v>11</v>
      </c>
      <c r="T1548" s="2" t="s">
        <v>405</v>
      </c>
      <c r="U1548" s="6">
        <v>28.826000000000001</v>
      </c>
      <c r="V1548" s="30">
        <f>(VLOOKUP(E1548,Table1[#All],4,FALSE)*VLOOKUP(E1548,Table1[[#All],[Type TRANSPORT]:[% répartition segment 1]],2,FALSE)+VLOOKUP(E1548,Tableau2[#All],4,FALSE)*VLOOKUP(E1548,Tableau2[[#All],[Type TRANSPORT]:[% répartition segment 2]],2,FALSE))*U1548*C1548/1000</f>
        <v>0.24692928120000002</v>
      </c>
    </row>
    <row r="1549" spans="1:22" x14ac:dyDescent="0.3">
      <c r="A1549" s="2">
        <v>1559217</v>
      </c>
      <c r="B1549" s="12">
        <f>+VLOOKUP(Indicateur[[#This Row],[Numero OT]],[1]Raw_data!$D:$E,2,FALSE)</f>
        <v>44831</v>
      </c>
      <c r="C1549" s="2">
        <v>140</v>
      </c>
      <c r="D1549" s="2">
        <f t="shared" si="24"/>
        <v>0.14000000000000001</v>
      </c>
      <c r="E1549" s="2" t="s">
        <v>6</v>
      </c>
      <c r="F1549" s="3">
        <f>+VLOOKUP(E1549,Table1[#All],4,FALSE)</f>
        <v>0.16</v>
      </c>
      <c r="G1549" s="3">
        <f>+VLOOKUP(E1549,Tableau2[#All],4,FALSE)</f>
        <v>6.7400000000000002E-2</v>
      </c>
      <c r="H1549" s="4">
        <f>VLOOKUP(E1549,Table1[[#All],[Type TRANSPORT]:[% répartition segment 1]],2,FALSE)</f>
        <v>0.3</v>
      </c>
      <c r="I1549" s="4">
        <f>VLOOKUP(E1549,Tableau2[[#All],[Type TRANSPORT]:[% répartition segment 2]],2,FALSE)</f>
        <v>0.7</v>
      </c>
      <c r="J1549" s="20">
        <f>Indicateur[[#This Row],[% rep S1]]*Indicateur[[#This Row],[Taux segement 1]]*Indicateur[[#This Row],[Poids T]]*Indicateur[[#This Row],[Distance en KM]]</f>
        <v>1.8075724800000001</v>
      </c>
      <c r="K1549" s="20">
        <f>+Indicateur[[#This Row],[% rep S2]]*Indicateur[[#This Row],[Taux Segement 2]]*Indicateur[[#This Row],[Poids T]]*Indicateur[[#This Row],[Distance en KM]]</f>
        <v>1.7766931168</v>
      </c>
      <c r="L1549" s="20">
        <f>+Indicateur[[#This Row],[Bilan CO2 S2]]+Indicateur[[#This Row],[Bilan CO2 S1]]</f>
        <v>3.5842655967999999</v>
      </c>
      <c r="M1549" s="21">
        <v>100</v>
      </c>
      <c r="N1549" s="5" t="s">
        <v>214</v>
      </c>
      <c r="O1549" s="2" t="s">
        <v>11</v>
      </c>
      <c r="P1549" s="2" t="s">
        <v>215</v>
      </c>
      <c r="Q1549" s="2" t="s">
        <v>406</v>
      </c>
      <c r="R1549" s="2" t="s">
        <v>407</v>
      </c>
      <c r="S1549" s="2">
        <v>10</v>
      </c>
      <c r="T1549" s="2" t="s">
        <v>408</v>
      </c>
      <c r="U1549" s="6">
        <v>268.98399999999998</v>
      </c>
      <c r="V1549" s="30">
        <f>(VLOOKUP(E1549,Table1[#All],4,FALSE)*VLOOKUP(E1549,Table1[[#All],[Type TRANSPORT]:[% répartition segment 1]],2,FALSE)+VLOOKUP(E1549,Tableau2[#All],4,FALSE)*VLOOKUP(E1549,Tableau2[[#All],[Type TRANSPORT]:[% répartition segment 2]],2,FALSE))*U1549*C1549/1000</f>
        <v>3.5842655967999995</v>
      </c>
    </row>
    <row r="1550" spans="1:22" x14ac:dyDescent="0.3">
      <c r="A1550" s="2">
        <v>1559213</v>
      </c>
      <c r="B1550" s="12">
        <f>+VLOOKUP(Indicateur[[#This Row],[Numero OT]],[1]Raw_data!$D:$E,2,FALSE)</f>
        <v>44831</v>
      </c>
      <c r="C1550" s="2">
        <v>344</v>
      </c>
      <c r="D1550" s="2">
        <f t="shared" si="24"/>
        <v>0.34399999999999997</v>
      </c>
      <c r="E1550" s="2" t="s">
        <v>6</v>
      </c>
      <c r="F1550" s="3">
        <f>+VLOOKUP(E1550,Table1[#All],4,FALSE)</f>
        <v>0.16</v>
      </c>
      <c r="G1550" s="3">
        <f>+VLOOKUP(E1550,Tableau2[#All],4,FALSE)</f>
        <v>6.7400000000000002E-2</v>
      </c>
      <c r="H1550" s="4">
        <f>VLOOKUP(E1550,Table1[[#All],[Type TRANSPORT]:[% répartition segment 1]],2,FALSE)</f>
        <v>0.3</v>
      </c>
      <c r="I1550" s="4">
        <f>VLOOKUP(E1550,Tableau2[[#All],[Type TRANSPORT]:[% répartition segment 2]],2,FALSE)</f>
        <v>0.7</v>
      </c>
      <c r="J1550" s="20">
        <f>Indicateur[[#This Row],[% rep S1]]*Indicateur[[#This Row],[Taux segement 1]]*Indicateur[[#This Row],[Poids T]]*Indicateur[[#This Row],[Distance en KM]]</f>
        <v>8.9359641599999993</v>
      </c>
      <c r="K1550" s="20">
        <f>+Indicateur[[#This Row],[% rep S2]]*Indicateur[[#This Row],[Taux Segement 2]]*Indicateur[[#This Row],[Poids T]]*Indicateur[[#This Row],[Distance en KM]]</f>
        <v>8.783308105599998</v>
      </c>
      <c r="L1550" s="20">
        <f>+Indicateur[[#This Row],[Bilan CO2 S2]]+Indicateur[[#This Row],[Bilan CO2 S1]]</f>
        <v>17.719272265599997</v>
      </c>
      <c r="M1550" s="21">
        <v>225</v>
      </c>
      <c r="N1550" s="5" t="s">
        <v>214</v>
      </c>
      <c r="O1550" s="2" t="s">
        <v>11</v>
      </c>
      <c r="P1550" s="2" t="s">
        <v>215</v>
      </c>
      <c r="Q1550" s="2" t="s">
        <v>133</v>
      </c>
      <c r="R1550" s="2" t="s">
        <v>36</v>
      </c>
      <c r="S1550" s="2">
        <v>20</v>
      </c>
      <c r="T1550" s="2" t="s">
        <v>134</v>
      </c>
      <c r="U1550" s="6">
        <v>541.17999999999995</v>
      </c>
      <c r="V1550" s="30">
        <f>(VLOOKUP(E1550,Table1[#All],4,FALSE)*VLOOKUP(E1550,Table1[[#All],[Type TRANSPORT]:[% répartition segment 1]],2,FALSE)+VLOOKUP(E1550,Tableau2[#All],4,FALSE)*VLOOKUP(E1550,Tableau2[[#All],[Type TRANSPORT]:[% répartition segment 2]],2,FALSE))*U1550*C1550/1000</f>
        <v>17.719272265600001</v>
      </c>
    </row>
    <row r="1551" spans="1:22" x14ac:dyDescent="0.3">
      <c r="A1551" s="2">
        <v>1559214</v>
      </c>
      <c r="B1551" s="12">
        <f>+VLOOKUP(Indicateur[[#This Row],[Numero OT]],[1]Raw_data!$D:$E,2,FALSE)</f>
        <v>44831</v>
      </c>
      <c r="C1551" s="2">
        <v>1362</v>
      </c>
      <c r="D1551" s="2">
        <f t="shared" si="24"/>
        <v>1.3620000000000001</v>
      </c>
      <c r="E1551" s="2" t="s">
        <v>6</v>
      </c>
      <c r="F1551" s="3">
        <f>+VLOOKUP(E1551,Table1[#All],4,FALSE)</f>
        <v>0.16</v>
      </c>
      <c r="G1551" s="3">
        <f>+VLOOKUP(E1551,Tableau2[#All],4,FALSE)</f>
        <v>6.7400000000000002E-2</v>
      </c>
      <c r="H1551" s="4">
        <f>VLOOKUP(E1551,Table1[[#All],[Type TRANSPORT]:[% répartition segment 1]],2,FALSE)</f>
        <v>0.3</v>
      </c>
      <c r="I1551" s="4">
        <f>VLOOKUP(E1551,Tableau2[[#All],[Type TRANSPORT]:[% répartition segment 2]],2,FALSE)</f>
        <v>0.7</v>
      </c>
      <c r="J1551" s="20">
        <f>Indicateur[[#This Row],[% rep S1]]*Indicateur[[#This Row],[Taux segement 1]]*Indicateur[[#This Row],[Poids T]]*Indicateur[[#This Row],[Distance en KM]]</f>
        <v>16.265352672000002</v>
      </c>
      <c r="K1551" s="20">
        <f>+Indicateur[[#This Row],[% rep S2]]*Indicateur[[#This Row],[Taux Segement 2]]*Indicateur[[#This Row],[Poids T]]*Indicateur[[#This Row],[Distance en KM]]</f>
        <v>15.987486230520002</v>
      </c>
      <c r="L1551" s="20">
        <f>+Indicateur[[#This Row],[Bilan CO2 S2]]+Indicateur[[#This Row],[Bilan CO2 S1]]</f>
        <v>32.252838902520004</v>
      </c>
      <c r="M1551" s="21">
        <v>245</v>
      </c>
      <c r="N1551" s="5" t="s">
        <v>214</v>
      </c>
      <c r="O1551" s="2" t="s">
        <v>11</v>
      </c>
      <c r="P1551" s="2" t="s">
        <v>215</v>
      </c>
      <c r="Q1551" s="2" t="s">
        <v>148</v>
      </c>
      <c r="R1551" s="2" t="s">
        <v>126</v>
      </c>
      <c r="S1551" s="2">
        <v>12</v>
      </c>
      <c r="T1551" s="2" t="s">
        <v>149</v>
      </c>
      <c r="U1551" s="6">
        <v>248.797</v>
      </c>
      <c r="V1551" s="30">
        <f>(VLOOKUP(E1551,Table1[#All],4,FALSE)*VLOOKUP(E1551,Table1[[#All],[Type TRANSPORT]:[% répartition segment 1]],2,FALSE)+VLOOKUP(E1551,Tableau2[#All],4,FALSE)*VLOOKUP(E1551,Tableau2[[#All],[Type TRANSPORT]:[% répartition segment 2]],2,FALSE))*U1551*C1551/1000</f>
        <v>32.252838902519997</v>
      </c>
    </row>
    <row r="1552" spans="1:22" x14ac:dyDescent="0.3">
      <c r="A1552" s="2">
        <v>1559212</v>
      </c>
      <c r="B1552" s="12">
        <f>+VLOOKUP(Indicateur[[#This Row],[Numero OT]],[1]Raw_data!$D:$E,2,FALSE)</f>
        <v>44831</v>
      </c>
      <c r="C1552" s="2">
        <v>492</v>
      </c>
      <c r="D1552" s="2">
        <f t="shared" si="24"/>
        <v>0.49199999999999999</v>
      </c>
      <c r="E1552" s="2" t="s">
        <v>6</v>
      </c>
      <c r="F1552" s="3">
        <f>+VLOOKUP(E1552,Table1[#All],4,FALSE)</f>
        <v>0.16</v>
      </c>
      <c r="G1552" s="3">
        <f>+VLOOKUP(E1552,Tableau2[#All],4,FALSE)</f>
        <v>6.7400000000000002E-2</v>
      </c>
      <c r="H1552" s="4">
        <f>VLOOKUP(E1552,Table1[[#All],[Type TRANSPORT]:[% répartition segment 1]],2,FALSE)</f>
        <v>0.3</v>
      </c>
      <c r="I1552" s="4">
        <f>VLOOKUP(E1552,Tableau2[[#All],[Type TRANSPORT]:[% répartition segment 2]],2,FALSE)</f>
        <v>0.7</v>
      </c>
      <c r="J1552" s="20">
        <f>Indicateur[[#This Row],[% rep S1]]*Indicateur[[#This Row],[Taux segement 1]]*Indicateur[[#This Row],[Poids T]]*Indicateur[[#This Row],[Distance en KM]]</f>
        <v>12.729354624000001</v>
      </c>
      <c r="K1552" s="20">
        <f>+Indicateur[[#This Row],[% rep S2]]*Indicateur[[#This Row],[Taux Segement 2]]*Indicateur[[#This Row],[Poids T]]*Indicateur[[#This Row],[Distance en KM]]</f>
        <v>12.51189481584</v>
      </c>
      <c r="L1552" s="20">
        <f>+Indicateur[[#This Row],[Bilan CO2 S2]]+Indicateur[[#This Row],[Bilan CO2 S1]]</f>
        <v>25.241249439840001</v>
      </c>
      <c r="M1552" s="21">
        <v>260</v>
      </c>
      <c r="N1552" s="5" t="s">
        <v>214</v>
      </c>
      <c r="O1552" s="2" t="s">
        <v>11</v>
      </c>
      <c r="P1552" s="2" t="s">
        <v>215</v>
      </c>
      <c r="Q1552" s="2" t="s">
        <v>326</v>
      </c>
      <c r="R1552" s="2" t="s">
        <v>180</v>
      </c>
      <c r="S1552" s="2">
        <v>15</v>
      </c>
      <c r="T1552" s="2" t="s">
        <v>327</v>
      </c>
      <c r="U1552" s="6">
        <v>539.01400000000001</v>
      </c>
      <c r="V1552" s="30">
        <f>(VLOOKUP(E1552,Table1[#All],4,FALSE)*VLOOKUP(E1552,Table1[[#All],[Type TRANSPORT]:[% répartition segment 1]],2,FALSE)+VLOOKUP(E1552,Tableau2[#All],4,FALSE)*VLOOKUP(E1552,Tableau2[[#All],[Type TRANSPORT]:[% répartition segment 2]],2,FALSE))*U1552*C1552/1000</f>
        <v>25.241249439840001</v>
      </c>
    </row>
    <row r="1553" spans="1:22" x14ac:dyDescent="0.3">
      <c r="A1553" s="2">
        <v>1559145</v>
      </c>
      <c r="B1553" s="12">
        <f>+VLOOKUP(Indicateur[[#This Row],[Numero OT]],[1]Raw_data!$D:$E,2,FALSE)</f>
        <v>44832</v>
      </c>
      <c r="C1553" s="2">
        <v>150</v>
      </c>
      <c r="D1553" s="2">
        <f t="shared" si="24"/>
        <v>0.15</v>
      </c>
      <c r="E1553" s="2" t="s">
        <v>19</v>
      </c>
      <c r="F1553" s="3">
        <f>+VLOOKUP(E1553,Table1[#All],4,FALSE)</f>
        <v>0.16</v>
      </c>
      <c r="G1553" s="3">
        <f>+VLOOKUP(E1553,Tableau2[#All],4,FALSE)</f>
        <v>6.7400000000000002E-2</v>
      </c>
      <c r="H1553" s="4">
        <f>VLOOKUP(E1553,Table1[[#All],[Type TRANSPORT]:[% répartition segment 1]],2,FALSE)</f>
        <v>0.3</v>
      </c>
      <c r="I1553" s="4">
        <f>VLOOKUP(E1553,Tableau2[[#All],[Type TRANSPORT]:[% répartition segment 2]],2,FALSE)</f>
        <v>0.7</v>
      </c>
      <c r="J1553" s="20">
        <f>Indicateur[[#This Row],[% rep S1]]*Indicateur[[#This Row],[Taux segement 1]]*Indicateur[[#This Row],[Poids T]]*Indicateur[[#This Row],[Distance en KM]]</f>
        <v>2.0026439999999996</v>
      </c>
      <c r="K1553" s="20">
        <f>+Indicateur[[#This Row],[% rep S2]]*Indicateur[[#This Row],[Taux Segement 2]]*Indicateur[[#This Row],[Poids T]]*Indicateur[[#This Row],[Distance en KM]]</f>
        <v>1.9684321649999998</v>
      </c>
      <c r="L1553" s="20">
        <f>+Indicateur[[#This Row],[Bilan CO2 S2]]+Indicateur[[#This Row],[Bilan CO2 S1]]</f>
        <v>3.9710761649999995</v>
      </c>
      <c r="M1553" s="21">
        <v>158</v>
      </c>
      <c r="N1553" s="5" t="s">
        <v>23</v>
      </c>
      <c r="O1553" s="2" t="s">
        <v>24</v>
      </c>
      <c r="P1553" s="2" t="s">
        <v>25</v>
      </c>
      <c r="Q1553" s="2" t="s">
        <v>10</v>
      </c>
      <c r="R1553" s="2" t="s">
        <v>11</v>
      </c>
      <c r="S1553" s="2">
        <v>12</v>
      </c>
      <c r="T1553" s="2" t="s">
        <v>12</v>
      </c>
      <c r="U1553" s="6">
        <v>278.14499999999998</v>
      </c>
      <c r="V1553" s="30">
        <f>(VLOOKUP(E1553,Table1[#All],4,FALSE)*VLOOKUP(E1553,Table1[[#All],[Type TRANSPORT]:[% répartition segment 1]],2,FALSE)+VLOOKUP(E1553,Tableau2[#All],4,FALSE)*VLOOKUP(E1553,Tableau2[[#All],[Type TRANSPORT]:[% répartition segment 2]],2,FALSE))*U1553*C1553/1000</f>
        <v>3.9710761649999995</v>
      </c>
    </row>
    <row r="1554" spans="1:22" x14ac:dyDescent="0.3">
      <c r="A1554" s="2">
        <v>1559802</v>
      </c>
      <c r="B1554" s="12">
        <f>+VLOOKUP(Indicateur[[#This Row],[Numero OT]],[1]Raw_data!$D:$E,2,FALSE)</f>
        <v>44833</v>
      </c>
      <c r="C1554" s="2">
        <v>150</v>
      </c>
      <c r="D1554" s="2">
        <f t="shared" si="24"/>
        <v>0.15</v>
      </c>
      <c r="E1554" s="2" t="s">
        <v>6</v>
      </c>
      <c r="F1554" s="3">
        <f>+VLOOKUP(E1554,Table1[#All],4,FALSE)</f>
        <v>0.16</v>
      </c>
      <c r="G1554" s="3">
        <f>+VLOOKUP(E1554,Tableau2[#All],4,FALSE)</f>
        <v>6.7400000000000002E-2</v>
      </c>
      <c r="H1554" s="4">
        <f>VLOOKUP(E1554,Table1[[#All],[Type TRANSPORT]:[% répartition segment 1]],2,FALSE)</f>
        <v>0.3</v>
      </c>
      <c r="I1554" s="4">
        <f>VLOOKUP(E1554,Tableau2[[#All],[Type TRANSPORT]:[% répartition segment 2]],2,FALSE)</f>
        <v>0.7</v>
      </c>
      <c r="J1554" s="20">
        <f>Indicateur[[#This Row],[% rep S1]]*Indicateur[[#This Row],[Taux segement 1]]*Indicateur[[#This Row],[Poids T]]*Indicateur[[#This Row],[Distance en KM]]</f>
        <v>3.8989871999999997</v>
      </c>
      <c r="K1554" s="20">
        <f>+Indicateur[[#This Row],[% rep S2]]*Indicateur[[#This Row],[Taux Segement 2]]*Indicateur[[#This Row],[Poids T]]*Indicateur[[#This Row],[Distance en KM]]</f>
        <v>3.8323795019999998</v>
      </c>
      <c r="L1554" s="20">
        <f>+Indicateur[[#This Row],[Bilan CO2 S2]]+Indicateur[[#This Row],[Bilan CO2 S1]]</f>
        <v>7.731366701999999</v>
      </c>
      <c r="M1554" s="21">
        <v>165</v>
      </c>
      <c r="N1554" s="5" t="s">
        <v>35</v>
      </c>
      <c r="O1554" s="2" t="s">
        <v>36</v>
      </c>
      <c r="P1554" s="2" t="s">
        <v>37</v>
      </c>
      <c r="Q1554" s="2" t="s">
        <v>10</v>
      </c>
      <c r="R1554" s="2" t="s">
        <v>11</v>
      </c>
      <c r="S1554" s="2">
        <v>12</v>
      </c>
      <c r="T1554" s="2" t="s">
        <v>12</v>
      </c>
      <c r="U1554" s="6">
        <v>541.52599999999995</v>
      </c>
      <c r="V1554" s="30">
        <f>(VLOOKUP(E1554,Table1[#All],4,FALSE)*VLOOKUP(E1554,Table1[[#All],[Type TRANSPORT]:[% répartition segment 1]],2,FALSE)+VLOOKUP(E1554,Tableau2[#All],4,FALSE)*VLOOKUP(E1554,Tableau2[[#All],[Type TRANSPORT]:[% répartition segment 2]],2,FALSE))*U1554*C1554/1000</f>
        <v>7.731366701999999</v>
      </c>
    </row>
    <row r="1555" spans="1:22" x14ac:dyDescent="0.3">
      <c r="A1555" s="2">
        <v>1559695</v>
      </c>
      <c r="B1555" s="12">
        <f>+VLOOKUP(Indicateur[[#This Row],[Numero OT]],[1]Raw_data!$D:$E,2,FALSE)</f>
        <v>44833</v>
      </c>
      <c r="C1555" s="2">
        <v>155</v>
      </c>
      <c r="D1555" s="2">
        <f t="shared" si="24"/>
        <v>0.155</v>
      </c>
      <c r="E1555" s="2" t="s">
        <v>6</v>
      </c>
      <c r="F1555" s="3">
        <f>+VLOOKUP(E1555,Table1[#All],4,FALSE)</f>
        <v>0.16</v>
      </c>
      <c r="G1555" s="3">
        <f>+VLOOKUP(E1555,Tableau2[#All],4,FALSE)</f>
        <v>6.7400000000000002E-2</v>
      </c>
      <c r="H1555" s="4">
        <f>VLOOKUP(E1555,Table1[[#All],[Type TRANSPORT]:[% répartition segment 1]],2,FALSE)</f>
        <v>0.3</v>
      </c>
      <c r="I1555" s="4">
        <f>VLOOKUP(E1555,Tableau2[[#All],[Type TRANSPORT]:[% répartition segment 2]],2,FALSE)</f>
        <v>0.7</v>
      </c>
      <c r="J1555" s="20">
        <f>Indicateur[[#This Row],[% rep S1]]*Indicateur[[#This Row],[Taux segement 1]]*Indicateur[[#This Row],[Poids T]]*Indicateur[[#This Row],[Distance en KM]]</f>
        <v>4.3015476000000001</v>
      </c>
      <c r="K1555" s="20">
        <f>+Indicateur[[#This Row],[% rep S2]]*Indicateur[[#This Row],[Taux Segement 2]]*Indicateur[[#This Row],[Poids T]]*Indicateur[[#This Row],[Distance en KM]]</f>
        <v>4.2280628284999997</v>
      </c>
      <c r="L1555" s="20">
        <f>+Indicateur[[#This Row],[Bilan CO2 S2]]+Indicateur[[#This Row],[Bilan CO2 S1]]</f>
        <v>8.5296104284999998</v>
      </c>
      <c r="M1555" s="21">
        <v>195</v>
      </c>
      <c r="N1555" s="5" t="s">
        <v>44</v>
      </c>
      <c r="O1555" s="2" t="s">
        <v>45</v>
      </c>
      <c r="P1555" s="2" t="s">
        <v>46</v>
      </c>
      <c r="Q1555" s="2" t="s">
        <v>10</v>
      </c>
      <c r="R1555" s="2" t="s">
        <v>11</v>
      </c>
      <c r="S1555" s="2">
        <v>12</v>
      </c>
      <c r="T1555" s="2" t="s">
        <v>12</v>
      </c>
      <c r="U1555" s="6">
        <v>578.16499999999996</v>
      </c>
      <c r="V1555" s="30">
        <f>(VLOOKUP(E1555,Table1[#All],4,FALSE)*VLOOKUP(E1555,Table1[[#All],[Type TRANSPORT]:[% répartition segment 1]],2,FALSE)+VLOOKUP(E1555,Tableau2[#All],4,FALSE)*VLOOKUP(E1555,Tableau2[[#All],[Type TRANSPORT]:[% répartition segment 2]],2,FALSE))*U1555*C1555/1000</f>
        <v>8.5296104284999981</v>
      </c>
    </row>
    <row r="1556" spans="1:22" x14ac:dyDescent="0.3">
      <c r="A1556" s="2">
        <v>1559708</v>
      </c>
      <c r="B1556" s="12">
        <f>+VLOOKUP(Indicateur[[#This Row],[Numero OT]],[1]Raw_data!$D:$E,2,FALSE)</f>
        <v>44833</v>
      </c>
      <c r="C1556" s="2">
        <v>230</v>
      </c>
      <c r="D1556" s="2">
        <f t="shared" si="24"/>
        <v>0.23</v>
      </c>
      <c r="E1556" s="2" t="s">
        <v>6</v>
      </c>
      <c r="F1556" s="3">
        <f>+VLOOKUP(E1556,Table1[#All],4,FALSE)</f>
        <v>0.16</v>
      </c>
      <c r="G1556" s="3">
        <f>+VLOOKUP(E1556,Tableau2[#All],4,FALSE)</f>
        <v>6.7400000000000002E-2</v>
      </c>
      <c r="H1556" s="4">
        <f>VLOOKUP(E1556,Table1[[#All],[Type TRANSPORT]:[% répartition segment 1]],2,FALSE)</f>
        <v>0.3</v>
      </c>
      <c r="I1556" s="4">
        <f>VLOOKUP(E1556,Tableau2[[#All],[Type TRANSPORT]:[% répartition segment 2]],2,FALSE)</f>
        <v>0.7</v>
      </c>
      <c r="J1556" s="20">
        <f>Indicateur[[#This Row],[% rep S1]]*Indicateur[[#This Row],[Taux segement 1]]*Indicateur[[#This Row],[Poids T]]*Indicateur[[#This Row],[Distance en KM]]</f>
        <v>2.9463331200000002</v>
      </c>
      <c r="K1556" s="20">
        <f>+Indicateur[[#This Row],[% rep S2]]*Indicateur[[#This Row],[Taux Segement 2]]*Indicateur[[#This Row],[Poids T]]*Indicateur[[#This Row],[Distance en KM]]</f>
        <v>2.8959999291999998</v>
      </c>
      <c r="L1556" s="20">
        <f>+Indicateur[[#This Row],[Bilan CO2 S2]]+Indicateur[[#This Row],[Bilan CO2 S1]]</f>
        <v>5.8423330492000005</v>
      </c>
      <c r="M1556" s="21">
        <v>158</v>
      </c>
      <c r="N1556" s="5" t="s">
        <v>110</v>
      </c>
      <c r="O1556" s="2" t="s">
        <v>111</v>
      </c>
      <c r="P1556" s="2" t="s">
        <v>112</v>
      </c>
      <c r="Q1556" s="2" t="s">
        <v>10</v>
      </c>
      <c r="R1556" s="2" t="s">
        <v>11</v>
      </c>
      <c r="S1556" s="2">
        <v>12</v>
      </c>
      <c r="T1556" s="2" t="s">
        <v>12</v>
      </c>
      <c r="U1556" s="6">
        <v>266.87799999999999</v>
      </c>
      <c r="V1556" s="30">
        <f>(VLOOKUP(E1556,Table1[#All],4,FALSE)*VLOOKUP(E1556,Table1[[#All],[Type TRANSPORT]:[% répartition segment 1]],2,FALSE)+VLOOKUP(E1556,Tableau2[#All],4,FALSE)*VLOOKUP(E1556,Tableau2[[#All],[Type TRANSPORT]:[% répartition segment 2]],2,FALSE))*U1556*C1556/1000</f>
        <v>5.8423330491999996</v>
      </c>
    </row>
    <row r="1557" spans="1:22" x14ac:dyDescent="0.3">
      <c r="A1557" s="2">
        <v>1559699</v>
      </c>
      <c r="B1557" s="12">
        <f>+VLOOKUP(Indicateur[[#This Row],[Numero OT]],[1]Raw_data!$D:$E,2,FALSE)</f>
        <v>44833</v>
      </c>
      <c r="C1557" s="2">
        <v>470</v>
      </c>
      <c r="D1557" s="2">
        <f t="shared" si="24"/>
        <v>0.47</v>
      </c>
      <c r="E1557" s="2" t="s">
        <v>19</v>
      </c>
      <c r="F1557" s="3">
        <f>+VLOOKUP(E1557,Table1[#All],4,FALSE)</f>
        <v>0.16</v>
      </c>
      <c r="G1557" s="3">
        <f>+VLOOKUP(E1557,Tableau2[#All],4,FALSE)</f>
        <v>6.7400000000000002E-2</v>
      </c>
      <c r="H1557" s="4">
        <f>VLOOKUP(E1557,Table1[[#All],[Type TRANSPORT]:[% répartition segment 1]],2,FALSE)</f>
        <v>0.3</v>
      </c>
      <c r="I1557" s="4">
        <f>VLOOKUP(E1557,Tableau2[[#All],[Type TRANSPORT]:[% répartition segment 2]],2,FALSE)</f>
        <v>0.7</v>
      </c>
      <c r="J1557" s="20">
        <f>Indicateur[[#This Row],[% rep S1]]*Indicateur[[#This Row],[Taux segement 1]]*Indicateur[[#This Row],[Poids T]]*Indicateur[[#This Row],[Distance en KM]]</f>
        <v>12.130692479999999</v>
      </c>
      <c r="K1557" s="20">
        <f>+Indicateur[[#This Row],[% rep S2]]*Indicateur[[#This Row],[Taux Segement 2]]*Indicateur[[#This Row],[Poids T]]*Indicateur[[#This Row],[Distance en KM]]</f>
        <v>11.923459816799999</v>
      </c>
      <c r="L1557" s="20">
        <f>+Indicateur[[#This Row],[Bilan CO2 S2]]+Indicateur[[#This Row],[Bilan CO2 S1]]</f>
        <v>24.054152296799998</v>
      </c>
      <c r="M1557" s="21">
        <v>195</v>
      </c>
      <c r="N1557" s="5" t="s">
        <v>179</v>
      </c>
      <c r="O1557" s="2" t="s">
        <v>180</v>
      </c>
      <c r="P1557" s="2" t="s">
        <v>181</v>
      </c>
      <c r="Q1557" s="2" t="s">
        <v>10</v>
      </c>
      <c r="R1557" s="2" t="s">
        <v>11</v>
      </c>
      <c r="S1557" s="2">
        <v>12</v>
      </c>
      <c r="T1557" s="2" t="s">
        <v>12</v>
      </c>
      <c r="U1557" s="6">
        <v>537.70799999999997</v>
      </c>
      <c r="V1557" s="30">
        <f>(VLOOKUP(E1557,Table1[#All],4,FALSE)*VLOOKUP(E1557,Table1[[#All],[Type TRANSPORT]:[% répartition segment 1]],2,FALSE)+VLOOKUP(E1557,Tableau2[#All],4,FALSE)*VLOOKUP(E1557,Tableau2[[#All],[Type TRANSPORT]:[% répartition segment 2]],2,FALSE))*U1557*C1557/1000</f>
        <v>24.054152296799998</v>
      </c>
    </row>
    <row r="1558" spans="1:22" x14ac:dyDescent="0.3">
      <c r="A1558" s="2">
        <v>1560023</v>
      </c>
      <c r="B1558" s="12">
        <f>+VLOOKUP(Indicateur[[#This Row],[Numero OT]],[1]Raw_data!$D:$E,2,FALSE)</f>
        <v>44833</v>
      </c>
      <c r="C1558" s="2">
        <v>130</v>
      </c>
      <c r="D1558" s="2">
        <f t="shared" si="24"/>
        <v>0.13</v>
      </c>
      <c r="E1558" s="2" t="s">
        <v>19</v>
      </c>
      <c r="F1558" s="3">
        <f>+VLOOKUP(E1558,Table1[#All],4,FALSE)</f>
        <v>0.16</v>
      </c>
      <c r="G1558" s="3">
        <f>+VLOOKUP(E1558,Tableau2[#All],4,FALSE)</f>
        <v>6.7400000000000002E-2</v>
      </c>
      <c r="H1558" s="4">
        <f>VLOOKUP(E1558,Table1[[#All],[Type TRANSPORT]:[% répartition segment 1]],2,FALSE)</f>
        <v>0.3</v>
      </c>
      <c r="I1558" s="4">
        <f>VLOOKUP(E1558,Tableau2[[#All],[Type TRANSPORT]:[% répartition segment 2]],2,FALSE)</f>
        <v>0.7</v>
      </c>
      <c r="J1558" s="20">
        <f>Indicateur[[#This Row],[% rep S1]]*Indicateur[[#This Row],[Taux segement 1]]*Indicateur[[#This Row],[Poids T]]*Indicateur[[#This Row],[Distance en KM]]</f>
        <v>2.4277531200000002</v>
      </c>
      <c r="K1558" s="20">
        <f>+Indicateur[[#This Row],[% rep S2]]*Indicateur[[#This Row],[Taux Segement 2]]*Indicateur[[#This Row],[Poids T]]*Indicateur[[#This Row],[Distance en KM]]</f>
        <v>2.3862790041999999</v>
      </c>
      <c r="L1558" s="20">
        <f>+Indicateur[[#This Row],[Bilan CO2 S2]]+Indicateur[[#This Row],[Bilan CO2 S1]]</f>
        <v>4.8140321242000006</v>
      </c>
      <c r="M1558" s="21">
        <v>125</v>
      </c>
      <c r="N1558" s="5" t="s">
        <v>202</v>
      </c>
      <c r="O1558" s="2" t="s">
        <v>203</v>
      </c>
      <c r="P1558" s="2" t="s">
        <v>204</v>
      </c>
      <c r="Q1558" s="2" t="s">
        <v>10</v>
      </c>
      <c r="R1558" s="2" t="s">
        <v>11</v>
      </c>
      <c r="S1558" s="2">
        <v>12</v>
      </c>
      <c r="T1558" s="2" t="s">
        <v>12</v>
      </c>
      <c r="U1558" s="6">
        <v>389.06299999999999</v>
      </c>
      <c r="V1558" s="30">
        <f>(VLOOKUP(E1558,Table1[#All],4,FALSE)*VLOOKUP(E1558,Table1[[#All],[Type TRANSPORT]:[% répartition segment 1]],2,FALSE)+VLOOKUP(E1558,Tableau2[#All],4,FALSE)*VLOOKUP(E1558,Tableau2[[#All],[Type TRANSPORT]:[% répartition segment 2]],2,FALSE))*U1558*C1558/1000</f>
        <v>4.8140321241999997</v>
      </c>
    </row>
    <row r="1559" spans="1:22" x14ac:dyDescent="0.3">
      <c r="A1559" s="2">
        <v>1560480</v>
      </c>
      <c r="B1559" s="12">
        <f>+VLOOKUP(Indicateur[[#This Row],[Numero OT]],[1]Raw_data!$D:$E,2,FALSE)</f>
        <v>44833</v>
      </c>
      <c r="C1559" s="2">
        <v>170</v>
      </c>
      <c r="D1559" s="2">
        <f t="shared" si="24"/>
        <v>0.17</v>
      </c>
      <c r="E1559" s="2" t="s">
        <v>6</v>
      </c>
      <c r="F1559" s="3">
        <f>+VLOOKUP(E1559,Table1[#All],4,FALSE)</f>
        <v>0.16</v>
      </c>
      <c r="G1559" s="3">
        <f>+VLOOKUP(E1559,Tableau2[#All],4,FALSE)</f>
        <v>6.7400000000000002E-2</v>
      </c>
      <c r="H1559" s="4">
        <f>VLOOKUP(E1559,Table1[[#All],[Type TRANSPORT]:[% répartition segment 1]],2,FALSE)</f>
        <v>0.3</v>
      </c>
      <c r="I1559" s="4">
        <f>VLOOKUP(E1559,Tableau2[[#All],[Type TRANSPORT]:[% répartition segment 2]],2,FALSE)</f>
        <v>0.7</v>
      </c>
      <c r="J1559" s="20">
        <f>Indicateur[[#This Row],[% rep S1]]*Indicateur[[#This Row],[Taux segement 1]]*Indicateur[[#This Row],[Poids T]]*Indicateur[[#This Row],[Distance en KM]]</f>
        <v>2.1537422400000001</v>
      </c>
      <c r="K1559" s="20">
        <f>+Indicateur[[#This Row],[% rep S2]]*Indicateur[[#This Row],[Taux Segement 2]]*Indicateur[[#This Row],[Poids T]]*Indicateur[[#This Row],[Distance en KM]]</f>
        <v>2.1169491434000003</v>
      </c>
      <c r="L1559" s="20">
        <f>+Indicateur[[#This Row],[Bilan CO2 S2]]+Indicateur[[#This Row],[Bilan CO2 S1]]</f>
        <v>4.2706913834000009</v>
      </c>
      <c r="M1559" s="21">
        <v>140</v>
      </c>
      <c r="N1559" s="5" t="s">
        <v>214</v>
      </c>
      <c r="O1559" s="2" t="s">
        <v>11</v>
      </c>
      <c r="P1559" s="2" t="s">
        <v>215</v>
      </c>
      <c r="Q1559" s="2" t="s">
        <v>251</v>
      </c>
      <c r="R1559" s="2" t="s">
        <v>252</v>
      </c>
      <c r="S1559" s="2">
        <v>12</v>
      </c>
      <c r="T1559" s="2" t="s">
        <v>253</v>
      </c>
      <c r="U1559" s="6">
        <v>263.93900000000002</v>
      </c>
      <c r="V1559" s="30">
        <f>(VLOOKUP(E1559,Table1[#All],4,FALSE)*VLOOKUP(E1559,Table1[[#All],[Type TRANSPORT]:[% répartition segment 1]],2,FALSE)+VLOOKUP(E1559,Tableau2[#All],4,FALSE)*VLOOKUP(E1559,Tableau2[[#All],[Type TRANSPORT]:[% répartition segment 2]],2,FALSE))*U1559*C1559/1000</f>
        <v>4.2706913834000009</v>
      </c>
    </row>
    <row r="1560" spans="1:22" x14ac:dyDescent="0.3">
      <c r="A1560" s="2">
        <v>1560437</v>
      </c>
      <c r="B1560" s="12">
        <f>+VLOOKUP(Indicateur[[#This Row],[Numero OT]],[1]Raw_data!$D:$E,2,FALSE)</f>
        <v>44834</v>
      </c>
      <c r="C1560" s="2">
        <v>300</v>
      </c>
      <c r="D1560" s="2">
        <f t="shared" si="24"/>
        <v>0.3</v>
      </c>
      <c r="E1560" s="2" t="s">
        <v>6</v>
      </c>
      <c r="F1560" s="3">
        <f>+VLOOKUP(E1560,Table1[#All],4,FALSE)</f>
        <v>0.16</v>
      </c>
      <c r="G1560" s="3">
        <f>+VLOOKUP(E1560,Tableau2[#All],4,FALSE)</f>
        <v>6.7400000000000002E-2</v>
      </c>
      <c r="H1560" s="4">
        <f>VLOOKUP(E1560,Table1[[#All],[Type TRANSPORT]:[% répartition segment 1]],2,FALSE)</f>
        <v>0.3</v>
      </c>
      <c r="I1560" s="4">
        <f>VLOOKUP(E1560,Tableau2[[#All],[Type TRANSPORT]:[% répartition segment 2]],2,FALSE)</f>
        <v>0.7</v>
      </c>
      <c r="J1560" s="20">
        <f>Indicateur[[#This Row],[% rep S1]]*Indicateur[[#This Row],[Taux segement 1]]*Indicateur[[#This Row],[Poids T]]*Indicateur[[#This Row],[Distance en KM]]</f>
        <v>4.0103568000000003</v>
      </c>
      <c r="K1560" s="20">
        <f>+Indicateur[[#This Row],[% rep S2]]*Indicateur[[#This Row],[Taux Segement 2]]*Indicateur[[#This Row],[Poids T]]*Indicateur[[#This Row],[Distance en KM]]</f>
        <v>3.9418465380000001</v>
      </c>
      <c r="L1560" s="20">
        <f>+Indicateur[[#This Row],[Bilan CO2 S2]]+Indicateur[[#This Row],[Bilan CO2 S1]]</f>
        <v>7.9522033380000003</v>
      </c>
      <c r="M1560" s="21">
        <v>230</v>
      </c>
      <c r="N1560" s="5" t="s">
        <v>168</v>
      </c>
      <c r="O1560" s="2" t="s">
        <v>151</v>
      </c>
      <c r="P1560" s="2" t="s">
        <v>169</v>
      </c>
      <c r="Q1560" s="2" t="s">
        <v>10</v>
      </c>
      <c r="R1560" s="2" t="s">
        <v>11</v>
      </c>
      <c r="S1560" s="2">
        <v>12</v>
      </c>
      <c r="T1560" s="2" t="s">
        <v>12</v>
      </c>
      <c r="U1560" s="6">
        <v>278.49700000000001</v>
      </c>
      <c r="V1560" s="30">
        <f>(VLOOKUP(E1560,Table1[#All],4,FALSE)*VLOOKUP(E1560,Table1[[#All],[Type TRANSPORT]:[% répartition segment 1]],2,FALSE)+VLOOKUP(E1560,Tableau2[#All],4,FALSE)*VLOOKUP(E1560,Tableau2[[#All],[Type TRANSPORT]:[% répartition segment 2]],2,FALSE))*U1560*C1560/1000</f>
        <v>7.9522033380000003</v>
      </c>
    </row>
    <row r="1561" spans="1:22" x14ac:dyDescent="0.3">
      <c r="A1561" s="2">
        <v>1560381</v>
      </c>
      <c r="B1561" s="12">
        <f>+VLOOKUP(Indicateur[[#This Row],[Numero OT]],[1]Raw_data!$D:$E,2,FALSE)</f>
        <v>44834</v>
      </c>
      <c r="C1561" s="2">
        <v>345</v>
      </c>
      <c r="D1561" s="2">
        <f t="shared" si="24"/>
        <v>0.34499999999999997</v>
      </c>
      <c r="E1561" s="2" t="s">
        <v>6</v>
      </c>
      <c r="F1561" s="3">
        <f>+VLOOKUP(E1561,Table1[#All],4,FALSE)</f>
        <v>0.16</v>
      </c>
      <c r="G1561" s="3">
        <f>+VLOOKUP(E1561,Tableau2[#All],4,FALSE)</f>
        <v>6.7400000000000002E-2</v>
      </c>
      <c r="H1561" s="4">
        <f>VLOOKUP(E1561,Table1[[#All],[Type TRANSPORT]:[% répartition segment 1]],2,FALSE)</f>
        <v>0.3</v>
      </c>
      <c r="I1561" s="4">
        <f>VLOOKUP(E1561,Tableau2[[#All],[Type TRANSPORT]:[% répartition segment 2]],2,FALSE)</f>
        <v>0.7</v>
      </c>
      <c r="J1561" s="20">
        <f>Indicateur[[#This Row],[% rep S1]]*Indicateur[[#This Row],[Taux segement 1]]*Indicateur[[#This Row],[Poids T]]*Indicateur[[#This Row],[Distance en KM]]</f>
        <v>3.0936398399999994</v>
      </c>
      <c r="K1561" s="20">
        <f>+Indicateur[[#This Row],[% rep S2]]*Indicateur[[#This Row],[Taux Segement 2]]*Indicateur[[#This Row],[Poids T]]*Indicateur[[#This Row],[Distance en KM]]</f>
        <v>3.0407901593999997</v>
      </c>
      <c r="L1561" s="20">
        <f>+Indicateur[[#This Row],[Bilan CO2 S2]]+Indicateur[[#This Row],[Bilan CO2 S1]]</f>
        <v>6.1344299993999991</v>
      </c>
      <c r="M1561" s="21">
        <v>140</v>
      </c>
      <c r="N1561" s="5" t="s">
        <v>185</v>
      </c>
      <c r="O1561" s="2" t="s">
        <v>186</v>
      </c>
      <c r="P1561" s="2" t="s">
        <v>187</v>
      </c>
      <c r="Q1561" s="2" t="s">
        <v>10</v>
      </c>
      <c r="R1561" s="2" t="s">
        <v>11</v>
      </c>
      <c r="S1561" s="2">
        <v>12</v>
      </c>
      <c r="T1561" s="2" t="s">
        <v>12</v>
      </c>
      <c r="U1561" s="6">
        <v>186.81399999999999</v>
      </c>
      <c r="V1561" s="30">
        <f>(VLOOKUP(E1561,Table1[#All],4,FALSE)*VLOOKUP(E1561,Table1[[#All],[Type TRANSPORT]:[% répartition segment 1]],2,FALSE)+VLOOKUP(E1561,Tableau2[#All],4,FALSE)*VLOOKUP(E1561,Tableau2[[#All],[Type TRANSPORT]:[% répartition segment 2]],2,FALSE))*U1561*C1561/1000</f>
        <v>6.1344299994</v>
      </c>
    </row>
    <row r="1562" spans="1:22" x14ac:dyDescent="0.3">
      <c r="A1562" s="2">
        <v>1560441</v>
      </c>
      <c r="B1562" s="12">
        <f>+VLOOKUP(Indicateur[[#This Row],[Numero OT]],[1]Raw_data!$D:$E,2,FALSE)</f>
        <v>44834</v>
      </c>
      <c r="C1562" s="2">
        <v>300</v>
      </c>
      <c r="D1562" s="2">
        <f t="shared" si="24"/>
        <v>0.3</v>
      </c>
      <c r="E1562" s="2" t="s">
        <v>6</v>
      </c>
      <c r="F1562" s="3">
        <f>+VLOOKUP(E1562,Table1[#All],4,FALSE)</f>
        <v>0.16</v>
      </c>
      <c r="G1562" s="3">
        <f>+VLOOKUP(E1562,Tableau2[#All],4,FALSE)</f>
        <v>6.7400000000000002E-2</v>
      </c>
      <c r="H1562" s="4">
        <f>VLOOKUP(E1562,Table1[[#All],[Type TRANSPORT]:[% répartition segment 1]],2,FALSE)</f>
        <v>0.3</v>
      </c>
      <c r="I1562" s="4">
        <f>VLOOKUP(E1562,Tableau2[[#All],[Type TRANSPORT]:[% répartition segment 2]],2,FALSE)</f>
        <v>0.7</v>
      </c>
      <c r="J1562" s="20">
        <f>Indicateur[[#This Row],[% rep S1]]*Indicateur[[#This Row],[Taux segement 1]]*Indicateur[[#This Row],[Poids T]]*Indicateur[[#This Row],[Distance en KM]]</f>
        <v>3.7158191999999999</v>
      </c>
      <c r="K1562" s="20">
        <f>+Indicateur[[#This Row],[% rep S2]]*Indicateur[[#This Row],[Taux Segement 2]]*Indicateur[[#This Row],[Poids T]]*Indicateur[[#This Row],[Distance en KM]]</f>
        <v>3.6523406220000001</v>
      </c>
      <c r="L1562" s="20">
        <f>+Indicateur[[#This Row],[Bilan CO2 S2]]+Indicateur[[#This Row],[Bilan CO2 S1]]</f>
        <v>7.368159822</v>
      </c>
      <c r="M1562" s="21">
        <v>260</v>
      </c>
      <c r="N1562" s="5" t="s">
        <v>191</v>
      </c>
      <c r="O1562" s="2" t="s">
        <v>192</v>
      </c>
      <c r="P1562" s="2" t="s">
        <v>193</v>
      </c>
      <c r="Q1562" s="2" t="s">
        <v>10</v>
      </c>
      <c r="R1562" s="2" t="s">
        <v>11</v>
      </c>
      <c r="S1562" s="2">
        <v>12</v>
      </c>
      <c r="T1562" s="2" t="s">
        <v>12</v>
      </c>
      <c r="U1562" s="6">
        <v>258.04300000000001</v>
      </c>
      <c r="V1562" s="30">
        <f>(VLOOKUP(E1562,Table1[#All],4,FALSE)*VLOOKUP(E1562,Table1[[#All],[Type TRANSPORT]:[% répartition segment 1]],2,FALSE)+VLOOKUP(E1562,Tableau2[#All],4,FALSE)*VLOOKUP(E1562,Tableau2[[#All],[Type TRANSPORT]:[% répartition segment 2]],2,FALSE))*U1562*C1562/1000</f>
        <v>7.368159822</v>
      </c>
    </row>
    <row r="1563" spans="1:22" x14ac:dyDescent="0.3">
      <c r="A1563" s="2">
        <v>1561183</v>
      </c>
      <c r="B1563" s="12">
        <f>+VLOOKUP(Indicateur[[#This Row],[Numero OT]],[1]Raw_data!$D:$E,2,FALSE)</f>
        <v>44834</v>
      </c>
      <c r="C1563" s="2">
        <v>90</v>
      </c>
      <c r="D1563" s="2">
        <f t="shared" si="24"/>
        <v>0.09</v>
      </c>
      <c r="E1563" s="2" t="s">
        <v>19</v>
      </c>
      <c r="F1563" s="3">
        <f>+VLOOKUP(E1563,Table1[#All],4,FALSE)</f>
        <v>0.16</v>
      </c>
      <c r="G1563" s="3">
        <f>+VLOOKUP(E1563,Tableau2[#All],4,FALSE)</f>
        <v>6.7400000000000002E-2</v>
      </c>
      <c r="H1563" s="4">
        <f>VLOOKUP(E1563,Table1[[#All],[Type TRANSPORT]:[% répartition segment 1]],2,FALSE)</f>
        <v>0.3</v>
      </c>
      <c r="I1563" s="4">
        <f>VLOOKUP(E1563,Tableau2[[#All],[Type TRANSPORT]:[% répartition segment 2]],2,FALSE)</f>
        <v>0.7</v>
      </c>
      <c r="J1563" s="20">
        <f>Indicateur[[#This Row],[% rep S1]]*Indicateur[[#This Row],[Taux segement 1]]*Indicateur[[#This Row],[Poids T]]*Indicateur[[#This Row],[Distance en KM]]</f>
        <v>0.23925888000000001</v>
      </c>
      <c r="K1563" s="20">
        <f>+Indicateur[[#This Row],[% rep S2]]*Indicateur[[#This Row],[Taux Segement 2]]*Indicateur[[#This Row],[Poids T]]*Indicateur[[#This Row],[Distance en KM]]</f>
        <v>0.23517154079999997</v>
      </c>
      <c r="L1563" s="20">
        <f>+Indicateur[[#This Row],[Bilan CO2 S2]]+Indicateur[[#This Row],[Bilan CO2 S1]]</f>
        <v>0.47443042079999997</v>
      </c>
      <c r="M1563" s="21">
        <v>80</v>
      </c>
      <c r="N1563" s="5" t="s">
        <v>214</v>
      </c>
      <c r="O1563" s="2" t="s">
        <v>11</v>
      </c>
      <c r="P1563" s="2" t="s">
        <v>215</v>
      </c>
      <c r="Q1563" s="2" t="s">
        <v>380</v>
      </c>
      <c r="R1563" s="2" t="s">
        <v>381</v>
      </c>
      <c r="S1563" s="2">
        <v>20</v>
      </c>
      <c r="T1563" s="2" t="s">
        <v>382</v>
      </c>
      <c r="U1563" s="6">
        <v>55.384</v>
      </c>
      <c r="V1563" s="30">
        <f>(VLOOKUP(E1563,Table1[#All],4,FALSE)*VLOOKUP(E1563,Table1[[#All],[Type TRANSPORT]:[% répartition segment 1]],2,FALSE)+VLOOKUP(E1563,Tableau2[#All],4,FALSE)*VLOOKUP(E1563,Tableau2[[#All],[Type TRANSPORT]:[% répartition segment 2]],2,FALSE))*U1563*C1563/1000</f>
        <v>0.47443042079999997</v>
      </c>
    </row>
    <row r="1564" spans="1:22" x14ac:dyDescent="0.3">
      <c r="A1564" s="2">
        <v>1561181</v>
      </c>
      <c r="B1564" s="12">
        <f>+VLOOKUP(Indicateur[[#This Row],[Numero OT]],[1]Raw_data!$D:$E,2,FALSE)</f>
        <v>44834</v>
      </c>
      <c r="C1564" s="2">
        <v>90</v>
      </c>
      <c r="D1564" s="2">
        <f t="shared" si="24"/>
        <v>0.09</v>
      </c>
      <c r="E1564" s="2" t="s">
        <v>6</v>
      </c>
      <c r="F1564" s="3">
        <f>+VLOOKUP(E1564,Table1[#All],4,FALSE)</f>
        <v>0.16</v>
      </c>
      <c r="G1564" s="3">
        <f>+VLOOKUP(E1564,Tableau2[#All],4,FALSE)</f>
        <v>6.7400000000000002E-2</v>
      </c>
      <c r="H1564" s="4">
        <f>VLOOKUP(E1564,Table1[[#All],[Type TRANSPORT]:[% répartition segment 1]],2,FALSE)</f>
        <v>0.3</v>
      </c>
      <c r="I1564" s="4">
        <f>VLOOKUP(E1564,Tableau2[[#All],[Type TRANSPORT]:[% répartition segment 2]],2,FALSE)</f>
        <v>0.7</v>
      </c>
      <c r="J1564" s="20">
        <f>Indicateur[[#This Row],[% rep S1]]*Indicateur[[#This Row],[Taux segement 1]]*Indicateur[[#This Row],[Poids T]]*Indicateur[[#This Row],[Distance en KM]]</f>
        <v>1.1471544</v>
      </c>
      <c r="K1564" s="20">
        <f>+Indicateur[[#This Row],[% rep S2]]*Indicateur[[#This Row],[Taux Segement 2]]*Indicateur[[#This Row],[Poids T]]*Indicateur[[#This Row],[Distance en KM]]</f>
        <v>1.1275571789999999</v>
      </c>
      <c r="L1564" s="20">
        <f>+Indicateur[[#This Row],[Bilan CO2 S2]]+Indicateur[[#This Row],[Bilan CO2 S1]]</f>
        <v>2.2747115789999999</v>
      </c>
      <c r="M1564" s="21">
        <v>100</v>
      </c>
      <c r="N1564" s="5" t="s">
        <v>214</v>
      </c>
      <c r="O1564" s="2" t="s">
        <v>11</v>
      </c>
      <c r="P1564" s="2" t="s">
        <v>215</v>
      </c>
      <c r="Q1564" s="2" t="s">
        <v>224</v>
      </c>
      <c r="R1564" s="2" t="s">
        <v>111</v>
      </c>
      <c r="S1564" s="2">
        <v>14</v>
      </c>
      <c r="T1564" s="2" t="s">
        <v>225</v>
      </c>
      <c r="U1564" s="6">
        <v>265.54500000000002</v>
      </c>
      <c r="V1564" s="30">
        <f>(VLOOKUP(E1564,Table1[#All],4,FALSE)*VLOOKUP(E1564,Table1[[#All],[Type TRANSPORT]:[% répartition segment 1]],2,FALSE)+VLOOKUP(E1564,Tableau2[#All],4,FALSE)*VLOOKUP(E1564,Tableau2[[#All],[Type TRANSPORT]:[% répartition segment 2]],2,FALSE))*U1564*C1564/1000</f>
        <v>2.2747115790000003</v>
      </c>
    </row>
    <row r="1565" spans="1:22" x14ac:dyDescent="0.3">
      <c r="A1565" s="2">
        <v>1561180</v>
      </c>
      <c r="B1565" s="12">
        <f>+VLOOKUP(Indicateur[[#This Row],[Numero OT]],[1]Raw_data!$D:$E,2,FALSE)</f>
        <v>44834</v>
      </c>
      <c r="C1565" s="2">
        <v>150</v>
      </c>
      <c r="D1565" s="2">
        <f t="shared" si="24"/>
        <v>0.15</v>
      </c>
      <c r="E1565" s="2" t="s">
        <v>6</v>
      </c>
      <c r="F1565" s="3">
        <f>+VLOOKUP(E1565,Table1[#All],4,FALSE)</f>
        <v>0.16</v>
      </c>
      <c r="G1565" s="3">
        <f>+VLOOKUP(E1565,Tableau2[#All],4,FALSE)</f>
        <v>6.7400000000000002E-2</v>
      </c>
      <c r="H1565" s="4">
        <f>VLOOKUP(E1565,Table1[[#All],[Type TRANSPORT]:[% répartition segment 1]],2,FALSE)</f>
        <v>0.3</v>
      </c>
      <c r="I1565" s="4">
        <f>VLOOKUP(E1565,Tableau2[[#All],[Type TRANSPORT]:[% répartition segment 2]],2,FALSE)</f>
        <v>0.7</v>
      </c>
      <c r="J1565" s="20">
        <f>Indicateur[[#This Row],[% rep S1]]*Indicateur[[#This Row],[Taux segement 1]]*Indicateur[[#This Row],[Poids T]]*Indicateur[[#This Row],[Distance en KM]]</f>
        <v>5.4405647999999998</v>
      </c>
      <c r="K1565" s="20">
        <f>+Indicateur[[#This Row],[% rep S2]]*Indicateur[[#This Row],[Taux Segement 2]]*Indicateur[[#This Row],[Poids T]]*Indicateur[[#This Row],[Distance en KM]]</f>
        <v>5.3476218180000004</v>
      </c>
      <c r="L1565" s="20">
        <f>+Indicateur[[#This Row],[Bilan CO2 S2]]+Indicateur[[#This Row],[Bilan CO2 S1]]</f>
        <v>10.788186618000001</v>
      </c>
      <c r="M1565" s="21">
        <v>168</v>
      </c>
      <c r="N1565" s="5" t="s">
        <v>214</v>
      </c>
      <c r="O1565" s="2" t="s">
        <v>11</v>
      </c>
      <c r="P1565" s="2" t="s">
        <v>215</v>
      </c>
      <c r="Q1565" s="2" t="s">
        <v>265</v>
      </c>
      <c r="R1565" s="2" t="s">
        <v>266</v>
      </c>
      <c r="S1565" s="2">
        <v>12</v>
      </c>
      <c r="T1565" s="2" t="s">
        <v>267</v>
      </c>
      <c r="U1565" s="6">
        <v>755.63400000000001</v>
      </c>
      <c r="V1565" s="30">
        <f>(VLOOKUP(E1565,Table1[#All],4,FALSE)*VLOOKUP(E1565,Table1[[#All],[Type TRANSPORT]:[% répartition segment 1]],2,FALSE)+VLOOKUP(E1565,Tableau2[#All],4,FALSE)*VLOOKUP(E1565,Tableau2[[#All],[Type TRANSPORT]:[% répartition segment 2]],2,FALSE))*U1565*C1565/1000</f>
        <v>10.788186617999999</v>
      </c>
    </row>
    <row r="1566" spans="1:22" x14ac:dyDescent="0.3">
      <c r="A1566" s="2">
        <v>1561182</v>
      </c>
      <c r="B1566" s="12">
        <f>+VLOOKUP(Indicateur[[#This Row],[Numero OT]],[1]Raw_data!$D:$E,2,FALSE)</f>
        <v>44834</v>
      </c>
      <c r="C1566" s="2">
        <v>90</v>
      </c>
      <c r="D1566" s="2">
        <f t="shared" si="24"/>
        <v>0.09</v>
      </c>
      <c r="E1566" s="2" t="s">
        <v>6</v>
      </c>
      <c r="F1566" s="3">
        <f>+VLOOKUP(E1566,Table1[#All],4,FALSE)</f>
        <v>0.16</v>
      </c>
      <c r="G1566" s="3">
        <f>+VLOOKUP(E1566,Tableau2[#All],4,FALSE)</f>
        <v>6.7400000000000002E-2</v>
      </c>
      <c r="H1566" s="4">
        <f>VLOOKUP(E1566,Table1[[#All],[Type TRANSPORT]:[% répartition segment 1]],2,FALSE)</f>
        <v>0.3</v>
      </c>
      <c r="I1566" s="4">
        <f>VLOOKUP(E1566,Tableau2[[#All],[Type TRANSPORT]:[% répartition segment 2]],2,FALSE)</f>
        <v>0.7</v>
      </c>
      <c r="J1566" s="20">
        <f>Indicateur[[#This Row],[% rep S1]]*Indicateur[[#This Row],[Taux segement 1]]*Indicateur[[#This Row],[Poids T]]*Indicateur[[#This Row],[Distance en KM]]</f>
        <v>3.820176</v>
      </c>
      <c r="K1566" s="20">
        <f>+Indicateur[[#This Row],[% rep S2]]*Indicateur[[#This Row],[Taux Segement 2]]*Indicateur[[#This Row],[Poids T]]*Indicateur[[#This Row],[Distance en KM]]</f>
        <v>3.7549146599999994</v>
      </c>
      <c r="L1566" s="20">
        <f>+Indicateur[[#This Row],[Bilan CO2 S2]]+Indicateur[[#This Row],[Bilan CO2 S1]]</f>
        <v>7.575090659999999</v>
      </c>
      <c r="M1566" s="21">
        <v>196</v>
      </c>
      <c r="N1566" s="5" t="s">
        <v>214</v>
      </c>
      <c r="O1566" s="2" t="s">
        <v>11</v>
      </c>
      <c r="P1566" s="2" t="s">
        <v>215</v>
      </c>
      <c r="Q1566" s="2" t="s">
        <v>369</v>
      </c>
      <c r="R1566" s="2" t="s">
        <v>370</v>
      </c>
      <c r="S1566" s="2">
        <v>10</v>
      </c>
      <c r="T1566" s="2" t="s">
        <v>371</v>
      </c>
      <c r="U1566" s="6">
        <v>884.3</v>
      </c>
      <c r="V1566" s="30">
        <f>(VLOOKUP(E1566,Table1[#All],4,FALSE)*VLOOKUP(E1566,Table1[[#All],[Type TRANSPORT]:[% répartition segment 1]],2,FALSE)+VLOOKUP(E1566,Tableau2[#All],4,FALSE)*VLOOKUP(E1566,Tableau2[[#All],[Type TRANSPORT]:[% répartition segment 2]],2,FALSE))*U1566*C1566/1000</f>
        <v>7.575090659999999</v>
      </c>
    </row>
    <row r="1567" spans="1:22" x14ac:dyDescent="0.3">
      <c r="A1567" s="2">
        <v>1561179</v>
      </c>
      <c r="B1567" s="12">
        <f>+VLOOKUP(Indicateur[[#This Row],[Numero OT]],[1]Raw_data!$D:$E,2,FALSE)</f>
        <v>44834</v>
      </c>
      <c r="C1567" s="2">
        <v>581</v>
      </c>
      <c r="D1567" s="2">
        <f t="shared" si="24"/>
        <v>0.58099999999999996</v>
      </c>
      <c r="E1567" s="2" t="s">
        <v>6</v>
      </c>
      <c r="F1567" s="3">
        <f>+VLOOKUP(E1567,Table1[#All],4,FALSE)</f>
        <v>0.16</v>
      </c>
      <c r="G1567" s="3">
        <f>+VLOOKUP(E1567,Tableau2[#All],4,FALSE)</f>
        <v>6.7400000000000002E-2</v>
      </c>
      <c r="H1567" s="4">
        <f>VLOOKUP(E1567,Table1[[#All],[Type TRANSPORT]:[% répartition segment 1]],2,FALSE)</f>
        <v>0.3</v>
      </c>
      <c r="I1567" s="4">
        <f>VLOOKUP(E1567,Tableau2[[#All],[Type TRANSPORT]:[% répartition segment 2]],2,FALSE)</f>
        <v>0.7</v>
      </c>
      <c r="J1567" s="20">
        <f>Indicateur[[#This Row],[% rep S1]]*Indicateur[[#This Row],[Taux segement 1]]*Indicateur[[#This Row],[Poids T]]*Indicateur[[#This Row],[Distance en KM]]</f>
        <v>12.786843215999999</v>
      </c>
      <c r="K1567" s="20">
        <f>+Indicateur[[#This Row],[% rep S2]]*Indicateur[[#This Row],[Taux Segement 2]]*Indicateur[[#This Row],[Poids T]]*Indicateur[[#This Row],[Distance en KM]]</f>
        <v>12.568401311059999</v>
      </c>
      <c r="L1567" s="20">
        <f>+Indicateur[[#This Row],[Bilan CO2 S2]]+Indicateur[[#This Row],[Bilan CO2 S1]]</f>
        <v>25.355244527059998</v>
      </c>
      <c r="M1567" s="21">
        <v>435</v>
      </c>
      <c r="N1567" s="5" t="s">
        <v>214</v>
      </c>
      <c r="O1567" s="2" t="s">
        <v>11</v>
      </c>
      <c r="P1567" s="2" t="s">
        <v>215</v>
      </c>
      <c r="Q1567" s="2" t="s">
        <v>328</v>
      </c>
      <c r="R1567" s="2" t="s">
        <v>21</v>
      </c>
      <c r="S1567" s="2">
        <v>20</v>
      </c>
      <c r="T1567" s="2" t="s">
        <v>329</v>
      </c>
      <c r="U1567" s="6">
        <v>458.50700000000001</v>
      </c>
      <c r="V1567" s="30">
        <f>(VLOOKUP(E1567,Table1[#All],4,FALSE)*VLOOKUP(E1567,Table1[[#All],[Type TRANSPORT]:[% répartition segment 1]],2,FALSE)+VLOOKUP(E1567,Tableau2[#All],4,FALSE)*VLOOKUP(E1567,Tableau2[[#All],[Type TRANSPORT]:[% répartition segment 2]],2,FALSE))*U1567*C1567/1000</f>
        <v>25.355244527060002</v>
      </c>
    </row>
    <row r="1568" spans="1:22" x14ac:dyDescent="0.3">
      <c r="A1568" s="7">
        <v>1561186</v>
      </c>
      <c r="B1568" s="13">
        <f>+VLOOKUP(Indicateur[[#This Row],[Numero OT]],[1]Raw_data!$D:$E,2,FALSE)</f>
        <v>44834</v>
      </c>
      <c r="C1568" s="7">
        <v>120</v>
      </c>
      <c r="D1568" s="7">
        <f t="shared" si="24"/>
        <v>0.12</v>
      </c>
      <c r="E1568" s="7" t="s">
        <v>13</v>
      </c>
      <c r="F1568" s="8">
        <f>+VLOOKUP(E1568,Table1[#All],4,FALSE)</f>
        <v>0.24099999999999999</v>
      </c>
      <c r="G1568" s="8">
        <v>0.24099999999999999</v>
      </c>
      <c r="H1568" s="9">
        <f>VLOOKUP(E1568,Table1[[#All],[Type TRANSPORT]:[% répartition segment 1]],2,FALSE)</f>
        <v>1</v>
      </c>
      <c r="I1568" s="9">
        <f>VLOOKUP(E1568,Tableau2[[#All],[Type TRANSPORT]:[% répartition segment 2]],2,FALSE)</f>
        <v>0</v>
      </c>
      <c r="J1568" s="22">
        <f>Indicateur[[#This Row],[% rep S1]]*Indicateur[[#This Row],[Taux segement 1]]*Indicateur[[#This Row],[Poids T]]*Indicateur[[#This Row],[Distance en KM]]</f>
        <v>0.98576711999999989</v>
      </c>
      <c r="K1568" s="22">
        <f>+Indicateur[[#This Row],[% rep S2]]*Indicateur[[#This Row],[Taux Segement 2]]*Indicateur[[#This Row],[Poids T]]*Indicateur[[#This Row],[Distance en KM]]</f>
        <v>0</v>
      </c>
      <c r="L1568" s="22">
        <f>+Indicateur[[#This Row],[Bilan CO2 S2]]+Indicateur[[#This Row],[Bilan CO2 S1]]</f>
        <v>0.98576711999999989</v>
      </c>
      <c r="M1568" s="23">
        <v>80</v>
      </c>
      <c r="N1568" s="10" t="s">
        <v>214</v>
      </c>
      <c r="O1568" s="7" t="s">
        <v>11</v>
      </c>
      <c r="P1568" s="7" t="s">
        <v>215</v>
      </c>
      <c r="Q1568" s="7" t="s">
        <v>135</v>
      </c>
      <c r="R1568" s="7" t="s">
        <v>136</v>
      </c>
      <c r="S1568" s="7">
        <v>20</v>
      </c>
      <c r="T1568" s="7" t="s">
        <v>137</v>
      </c>
      <c r="U1568" s="11">
        <v>34.085999999999999</v>
      </c>
      <c r="V1568" s="32">
        <f>(VLOOKUP(E1568,Table1[#All],4,FALSE)*VLOOKUP(E1568,Table1[[#All],[Type TRANSPORT]:[% répartition segment 1]],2,FALSE)+VLOOKUP(E1568,Tableau2[#All],4,FALSE)*VLOOKUP(E1568,Tableau2[[#All],[Type TRANSPORT]:[% répartition segment 2]],2,FALSE))*U1568*C1568/1000</f>
        <v>0.98576711999999989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B8FA-DF04-4CB5-BC48-C5143915B03B}">
  <sheetPr>
    <outlinePr summaryBelow="0" summaryRight="0"/>
  </sheetPr>
  <dimension ref="A1:AA1005"/>
  <sheetViews>
    <sheetView showGridLines="0" tabSelected="1" zoomScale="110" zoomScaleNormal="110" workbookViewId="0">
      <selection activeCell="G12" sqref="G12"/>
    </sheetView>
  </sheetViews>
  <sheetFormatPr baseColWidth="10" defaultColWidth="12.6640625" defaultRowHeight="15.75" customHeight="1" x14ac:dyDescent="0.3"/>
  <cols>
    <col min="1" max="1" width="5.109375" style="34" customWidth="1"/>
    <col min="2" max="16" width="12.6640625" style="34"/>
    <col min="17" max="17" width="14.33203125" style="34" customWidth="1"/>
    <col min="18" max="16384" width="12.6640625" style="34"/>
  </cols>
  <sheetData>
    <row r="1" spans="1:27" ht="15.75" customHeight="1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112" t="s">
        <v>477</v>
      </c>
      <c r="R1" s="111" t="s">
        <v>476</v>
      </c>
      <c r="S1" s="35"/>
      <c r="T1" s="35"/>
      <c r="U1" s="35"/>
      <c r="V1" s="110"/>
      <c r="W1" s="139"/>
      <c r="X1" s="35"/>
      <c r="Y1" s="35"/>
      <c r="Z1" s="35"/>
      <c r="AA1" s="35"/>
    </row>
    <row r="2" spans="1:27" ht="15.75" customHeight="1" x14ac:dyDescent="0.4">
      <c r="A2" s="106"/>
      <c r="B2" s="109" t="s">
        <v>475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8" t="s">
        <v>474</v>
      </c>
      <c r="R2" s="138">
        <f ca="1">TODAY()</f>
        <v>45521</v>
      </c>
      <c r="S2" s="106"/>
      <c r="T2" s="106"/>
      <c r="U2" s="106"/>
      <c r="V2" s="107"/>
      <c r="W2" s="140"/>
      <c r="X2" s="106"/>
      <c r="Y2" s="106"/>
      <c r="Z2" s="35"/>
      <c r="AA2" s="35"/>
    </row>
    <row r="3" spans="1:27" ht="15.75" customHeight="1" thickBot="1" x14ac:dyDescent="0.3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41"/>
      <c r="M3" s="41"/>
      <c r="N3" s="41"/>
      <c r="O3" s="41"/>
      <c r="P3" s="35"/>
      <c r="Q3" s="35"/>
      <c r="R3" s="35"/>
      <c r="S3" s="35"/>
      <c r="T3" s="35"/>
      <c r="U3" s="35"/>
      <c r="V3" s="41"/>
      <c r="W3" s="41"/>
      <c r="X3" s="41"/>
      <c r="Y3" s="41"/>
      <c r="Z3" s="35"/>
      <c r="AA3" s="35"/>
    </row>
    <row r="4" spans="1:27" ht="16.2" thickTop="1" x14ac:dyDescent="0.3">
      <c r="A4" s="36"/>
      <c r="B4" s="36"/>
      <c r="C4" s="76" t="s">
        <v>473</v>
      </c>
      <c r="D4" s="36"/>
      <c r="E4" s="36"/>
      <c r="F4" s="36"/>
      <c r="G4" s="36"/>
      <c r="H4" s="76" t="s">
        <v>472</v>
      </c>
      <c r="I4" s="36"/>
      <c r="J4" s="36"/>
      <c r="K4" s="69"/>
      <c r="L4" s="36"/>
      <c r="M4" s="76" t="s">
        <v>471</v>
      </c>
      <c r="N4" s="36"/>
      <c r="O4" s="69"/>
      <c r="P4" s="36"/>
      <c r="Q4" s="36"/>
      <c r="R4" s="76" t="s">
        <v>470</v>
      </c>
      <c r="S4" s="36"/>
      <c r="T4" s="36"/>
      <c r="U4" s="69"/>
      <c r="V4" s="36"/>
      <c r="W4" s="76" t="s">
        <v>469</v>
      </c>
      <c r="X4" s="36"/>
      <c r="Y4" s="69"/>
      <c r="Z4" s="35"/>
      <c r="AA4" s="35"/>
    </row>
    <row r="5" spans="1:27" ht="15.75" customHeight="1" x14ac:dyDescent="0.3">
      <c r="A5" s="36"/>
      <c r="B5" s="36"/>
      <c r="C5" s="73">
        <v>2021</v>
      </c>
      <c r="D5" s="73">
        <v>2022</v>
      </c>
      <c r="E5" s="105" t="s">
        <v>464</v>
      </c>
      <c r="F5" s="36"/>
      <c r="G5" s="36"/>
      <c r="H5" s="73">
        <v>2021</v>
      </c>
      <c r="I5" s="73">
        <v>2022</v>
      </c>
      <c r="J5" s="104" t="s">
        <v>464</v>
      </c>
      <c r="K5" s="69"/>
      <c r="L5" s="36"/>
      <c r="M5" s="73">
        <v>2021</v>
      </c>
      <c r="N5" s="73">
        <v>2022</v>
      </c>
      <c r="O5" s="103" t="s">
        <v>464</v>
      </c>
      <c r="P5" s="36"/>
      <c r="Q5" s="36"/>
      <c r="R5" s="73">
        <v>2021</v>
      </c>
      <c r="S5" s="73">
        <v>2022</v>
      </c>
      <c r="T5" s="102" t="s">
        <v>464</v>
      </c>
      <c r="U5" s="69"/>
      <c r="V5" s="36"/>
      <c r="W5" s="73">
        <v>2021</v>
      </c>
      <c r="X5" s="73">
        <v>2022</v>
      </c>
      <c r="Y5" s="101" t="s">
        <v>464</v>
      </c>
      <c r="Z5" s="35"/>
      <c r="AA5" s="35"/>
    </row>
    <row r="6" spans="1:27" ht="15.75" customHeight="1" x14ac:dyDescent="0.3">
      <c r="A6" s="36"/>
      <c r="B6" s="67" t="s">
        <v>444</v>
      </c>
      <c r="C6" s="99">
        <f>+VLOOKUP(B6,'TCD '!$A$3:$C$17,2,FALSE)</f>
        <v>30</v>
      </c>
      <c r="D6" s="99">
        <f>+VLOOKUP(B6,'TCD '!$A$5:$D$16,3,FALSE)</f>
        <v>32</v>
      </c>
      <c r="E6" s="98">
        <f t="shared" ref="E6:E14" si="0">IF(D6=0,,(D6-C6)/C6)</f>
        <v>6.6666666666666666E-2</v>
      </c>
      <c r="F6" s="100"/>
      <c r="G6" s="67" t="s">
        <v>444</v>
      </c>
      <c r="H6" s="61">
        <f>+VLOOKUP(G6,'TCD '!$F$5:$I$16,2,FALSE)</f>
        <v>17753</v>
      </c>
      <c r="I6" s="61">
        <f>+VLOOKUP(G6,'TCD '!$F$5:$I$16,3,FALSE)</f>
        <v>10517</v>
      </c>
      <c r="J6" s="97">
        <f t="shared" ref="J6:J14" si="1">IF(I6=0,,(I6-H6)/H6)</f>
        <v>-0.40759308285923507</v>
      </c>
      <c r="K6" s="69"/>
      <c r="L6" s="67" t="s">
        <v>444</v>
      </c>
      <c r="M6" s="61">
        <f t="shared" ref="M6:M17" si="2">IF(C6=0,,H6/C6)</f>
        <v>591.76666666666665</v>
      </c>
      <c r="N6" s="61">
        <f t="shared" ref="N6:N14" si="3">IF(C6=0,,I6/D6)</f>
        <v>328.65625</v>
      </c>
      <c r="O6" s="96">
        <f t="shared" ref="O6:O14" si="4">IF(N6=0,,N6/M6-1)</f>
        <v>-0.44461851518053286</v>
      </c>
      <c r="P6" s="36"/>
      <c r="Q6" s="67" t="s">
        <v>444</v>
      </c>
      <c r="R6" s="61">
        <f>VLOOKUP(Q6,'TCD '!$A$22:$D$33,2,FALSE)</f>
        <v>12548.985000000001</v>
      </c>
      <c r="S6" s="61">
        <f>VLOOKUP(Q6,'TCD '!$A$22:$D$33,3,FALSE)</f>
        <v>11522.189999999999</v>
      </c>
      <c r="T6" s="95">
        <f t="shared" ref="T6:T14" si="5">IF(S6=0,,(S6-R6)/R6)</f>
        <v>-8.182295221486055E-2</v>
      </c>
      <c r="U6" s="69"/>
      <c r="V6" s="67" t="s">
        <v>444</v>
      </c>
      <c r="W6" s="61">
        <f t="shared" ref="W6:W14" si="6">IF(R6=0,,R6/C6)</f>
        <v>418.29950000000002</v>
      </c>
      <c r="X6" s="61">
        <f t="shared" ref="X6:X14" si="7">IF(S6=0,,S6/D6)</f>
        <v>360.06843749999996</v>
      </c>
      <c r="Y6" s="94">
        <f t="shared" ref="Y6:Y14" si="8">IF(X6=0,,X6/W6-1)</f>
        <v>-0.13920901770143179</v>
      </c>
      <c r="Z6" s="35"/>
      <c r="AA6" s="35"/>
    </row>
    <row r="7" spans="1:27" ht="15.75" customHeight="1" x14ac:dyDescent="0.3">
      <c r="A7" s="36"/>
      <c r="B7" s="67" t="s">
        <v>445</v>
      </c>
      <c r="C7" s="99">
        <f>+VLOOKUP(B7,'TCD '!$A$3:$C$17,2,FALSE)</f>
        <v>43</v>
      </c>
      <c r="D7" s="99">
        <f>+VLOOKUP(B7,'TCD '!$A$5:$D$16,3,FALSE)</f>
        <v>69</v>
      </c>
      <c r="E7" s="98">
        <f t="shared" si="0"/>
        <v>0.60465116279069764</v>
      </c>
      <c r="F7" s="36"/>
      <c r="G7" s="67" t="s">
        <v>445</v>
      </c>
      <c r="H7" s="61">
        <f>+VLOOKUP(G7,'TCD '!$F$5:$I$16,2,FALSE)</f>
        <v>12448</v>
      </c>
      <c r="I7" s="61">
        <f>+VLOOKUP(G7,'TCD '!$F$5:$I$16,3,FALSE)</f>
        <v>17805</v>
      </c>
      <c r="J7" s="97">
        <f t="shared" si="1"/>
        <v>0.43035025706940871</v>
      </c>
      <c r="K7" s="69"/>
      <c r="L7" s="67" t="s">
        <v>445</v>
      </c>
      <c r="M7" s="61">
        <f t="shared" si="2"/>
        <v>289.48837209302326</v>
      </c>
      <c r="N7" s="61">
        <f t="shared" si="3"/>
        <v>258.04347826086956</v>
      </c>
      <c r="O7" s="96">
        <f t="shared" si="4"/>
        <v>-0.10862230356544089</v>
      </c>
      <c r="P7" s="36"/>
      <c r="Q7" s="67" t="s">
        <v>445</v>
      </c>
      <c r="R7" s="61">
        <f>VLOOKUP(Q7,'TCD '!$A$22:$D$33,2,FALSE)</f>
        <v>16191.553</v>
      </c>
      <c r="S7" s="61">
        <f>VLOOKUP(Q7,'TCD '!$A$22:$D$33,3,FALSE)</f>
        <v>25546.338999999996</v>
      </c>
      <c r="T7" s="95">
        <f t="shared" si="5"/>
        <v>0.5777571799320298</v>
      </c>
      <c r="U7" s="69"/>
      <c r="V7" s="67" t="s">
        <v>445</v>
      </c>
      <c r="W7" s="61">
        <f t="shared" si="6"/>
        <v>376.54774418604649</v>
      </c>
      <c r="X7" s="61">
        <f t="shared" si="7"/>
        <v>370.23679710144921</v>
      </c>
      <c r="Y7" s="94">
        <f t="shared" si="8"/>
        <v>-1.6760018303227819E-2</v>
      </c>
      <c r="Z7" s="35"/>
      <c r="AA7" s="35"/>
    </row>
    <row r="8" spans="1:27" ht="15.75" customHeight="1" x14ac:dyDescent="0.3">
      <c r="A8" s="36"/>
      <c r="B8" s="67" t="s">
        <v>446</v>
      </c>
      <c r="C8" s="99">
        <f>+VLOOKUP(B8,'TCD '!$A$3:$C$17,2,FALSE)</f>
        <v>63</v>
      </c>
      <c r="D8" s="99">
        <f>+VLOOKUP(B8,'TCD '!$A$5:$D$16,3,FALSE)</f>
        <v>141</v>
      </c>
      <c r="E8" s="98">
        <f t="shared" si="0"/>
        <v>1.2380952380952381</v>
      </c>
      <c r="F8" s="36"/>
      <c r="G8" s="67" t="s">
        <v>446</v>
      </c>
      <c r="H8" s="61">
        <f>+VLOOKUP(G8,'TCD '!$F$5:$I$16,2,FALSE)</f>
        <v>17550</v>
      </c>
      <c r="I8" s="61">
        <f>+VLOOKUP(G8,'TCD '!$F$5:$I$16,3,FALSE)</f>
        <v>39619</v>
      </c>
      <c r="J8" s="97">
        <f t="shared" si="1"/>
        <v>1.2574928774928775</v>
      </c>
      <c r="K8" s="69"/>
      <c r="L8" s="67" t="s">
        <v>446</v>
      </c>
      <c r="M8" s="61">
        <f t="shared" si="2"/>
        <v>278.57142857142856</v>
      </c>
      <c r="N8" s="61">
        <f t="shared" si="3"/>
        <v>280.98581560283685</v>
      </c>
      <c r="O8" s="96">
        <f t="shared" si="4"/>
        <v>8.6670303691580575E-3</v>
      </c>
      <c r="P8" s="36"/>
      <c r="Q8" s="67" t="s">
        <v>446</v>
      </c>
      <c r="R8" s="61">
        <f>VLOOKUP(Q8,'TCD '!$A$22:$D$33,2,FALSE)</f>
        <v>20002.071</v>
      </c>
      <c r="S8" s="61">
        <f>VLOOKUP(Q8,'TCD '!$A$22:$D$33,3,FALSE)</f>
        <v>51154.93</v>
      </c>
      <c r="T8" s="95">
        <f t="shared" si="5"/>
        <v>1.5574816727727845</v>
      </c>
      <c r="U8" s="69"/>
      <c r="V8" s="67" t="s">
        <v>446</v>
      </c>
      <c r="W8" s="61">
        <f t="shared" si="6"/>
        <v>317.49319047619048</v>
      </c>
      <c r="X8" s="61">
        <f t="shared" si="7"/>
        <v>362.80092198581559</v>
      </c>
      <c r="Y8" s="94">
        <f t="shared" si="8"/>
        <v>0.14270457719635044</v>
      </c>
      <c r="Z8" s="35"/>
      <c r="AA8" s="35"/>
    </row>
    <row r="9" spans="1:27" ht="15.75" customHeight="1" x14ac:dyDescent="0.3">
      <c r="A9" s="36"/>
      <c r="B9" s="67" t="s">
        <v>447</v>
      </c>
      <c r="C9" s="99">
        <f>+VLOOKUP(B9,'TCD '!$A$3:$C$17,2,FALSE)</f>
        <v>53</v>
      </c>
      <c r="D9" s="99">
        <f>+VLOOKUP(B9,'TCD '!$A$5:$D$16,3,FALSE)</f>
        <v>128</v>
      </c>
      <c r="E9" s="98">
        <f t="shared" si="0"/>
        <v>1.4150943396226414</v>
      </c>
      <c r="F9" s="36"/>
      <c r="G9" s="67" t="s">
        <v>447</v>
      </c>
      <c r="H9" s="61">
        <f>+VLOOKUP(G9,'TCD '!$F$5:$I$16,2,FALSE)</f>
        <v>15055</v>
      </c>
      <c r="I9" s="61">
        <f>+VLOOKUP(G9,'TCD '!$F$5:$I$16,3,FALSE)</f>
        <v>45889</v>
      </c>
      <c r="J9" s="97">
        <f t="shared" si="1"/>
        <v>2.0480903354367319</v>
      </c>
      <c r="K9" s="69"/>
      <c r="L9" s="67" t="s">
        <v>447</v>
      </c>
      <c r="M9" s="61">
        <f t="shared" si="2"/>
        <v>284.05660377358492</v>
      </c>
      <c r="N9" s="61">
        <f t="shared" si="3"/>
        <v>358.5078125</v>
      </c>
      <c r="O9" s="96">
        <f t="shared" si="4"/>
        <v>0.26209990451677179</v>
      </c>
      <c r="P9" s="36"/>
      <c r="Q9" s="67" t="s">
        <v>447</v>
      </c>
      <c r="R9" s="61">
        <f>VLOOKUP(Q9,'TCD '!$A$22:$D$33,2,FALSE)</f>
        <v>17638.505000000005</v>
      </c>
      <c r="S9" s="61">
        <f>VLOOKUP(Q9,'TCD '!$A$22:$D$33,3,FALSE)</f>
        <v>43743.547999999981</v>
      </c>
      <c r="T9" s="95">
        <f t="shared" si="5"/>
        <v>1.4800031521945862</v>
      </c>
      <c r="U9" s="69"/>
      <c r="V9" s="67" t="s">
        <v>447</v>
      </c>
      <c r="W9" s="61">
        <f t="shared" si="6"/>
        <v>332.80198113207558</v>
      </c>
      <c r="X9" s="61">
        <f t="shared" si="7"/>
        <v>341.74646874999985</v>
      </c>
      <c r="Y9" s="94">
        <f t="shared" si="8"/>
        <v>2.6876305205570716E-2</v>
      </c>
      <c r="Z9" s="35"/>
      <c r="AA9" s="35"/>
    </row>
    <row r="10" spans="1:27" ht="15.75" customHeight="1" x14ac:dyDescent="0.3">
      <c r="A10" s="36"/>
      <c r="B10" s="67" t="s">
        <v>448</v>
      </c>
      <c r="C10" s="99">
        <f>+VLOOKUP(B10,'TCD '!$A$3:$C$17,2,FALSE)</f>
        <v>54</v>
      </c>
      <c r="D10" s="99">
        <f>+VLOOKUP(B10,'TCD '!$A$5:$D$16,3,FALSE)</f>
        <v>145</v>
      </c>
      <c r="E10" s="98">
        <f t="shared" si="0"/>
        <v>1.6851851851851851</v>
      </c>
      <c r="F10" s="36"/>
      <c r="G10" s="67" t="s">
        <v>448</v>
      </c>
      <c r="H10" s="61">
        <f>+VLOOKUP(G10,'TCD '!$F$5:$I$16,2,FALSE)</f>
        <v>15055</v>
      </c>
      <c r="I10" s="61">
        <f>+VLOOKUP(G10,'TCD '!$F$5:$I$16,3,FALSE)</f>
        <v>47442</v>
      </c>
      <c r="J10" s="97">
        <f t="shared" si="1"/>
        <v>2.1512454334108271</v>
      </c>
      <c r="K10" s="69"/>
      <c r="L10" s="67" t="s">
        <v>448</v>
      </c>
      <c r="M10" s="61">
        <f t="shared" si="2"/>
        <v>278.7962962962963</v>
      </c>
      <c r="N10" s="61">
        <f t="shared" si="3"/>
        <v>327.18620689655171</v>
      </c>
      <c r="O10" s="96">
        <f t="shared" si="4"/>
        <v>0.17356726485644591</v>
      </c>
      <c r="P10" s="36"/>
      <c r="Q10" s="67" t="s">
        <v>448</v>
      </c>
      <c r="R10" s="61">
        <f>VLOOKUP(Q10,'TCD '!$A$22:$D$33,2,FALSE)</f>
        <v>16365.548999999999</v>
      </c>
      <c r="S10" s="61">
        <f>VLOOKUP(Q10,'TCD '!$A$22:$D$33,3,FALSE)</f>
        <v>50423.27800000002</v>
      </c>
      <c r="T10" s="95">
        <f t="shared" si="5"/>
        <v>2.0810624195986351</v>
      </c>
      <c r="U10" s="69"/>
      <c r="V10" s="67" t="s">
        <v>448</v>
      </c>
      <c r="W10" s="61">
        <f t="shared" si="6"/>
        <v>303.06572222222218</v>
      </c>
      <c r="X10" s="61">
        <f t="shared" si="7"/>
        <v>347.74674482758633</v>
      </c>
      <c r="Y10" s="94">
        <f t="shared" si="8"/>
        <v>0.14743014247121589</v>
      </c>
      <c r="Z10" s="35"/>
      <c r="AA10" s="35"/>
    </row>
    <row r="11" spans="1:27" ht="15.75" customHeight="1" x14ac:dyDescent="0.3">
      <c r="A11" s="36"/>
      <c r="B11" s="67" t="s">
        <v>449</v>
      </c>
      <c r="C11" s="99">
        <f>+VLOOKUP(B11,'TCD '!$A$3:$C$17,2,FALSE)</f>
        <v>60</v>
      </c>
      <c r="D11" s="99">
        <f>+VLOOKUP(B11,'TCD '!$A$5:$D$16,3,FALSE)</f>
        <v>168</v>
      </c>
      <c r="E11" s="98">
        <f t="shared" si="0"/>
        <v>1.8</v>
      </c>
      <c r="F11" s="36"/>
      <c r="G11" s="67" t="s">
        <v>449</v>
      </c>
      <c r="H11" s="61">
        <f>+VLOOKUP(G11,'TCD '!$F$5:$I$16,2,FALSE)</f>
        <v>19180</v>
      </c>
      <c r="I11" s="61">
        <f>+VLOOKUP(G11,'TCD '!$F$5:$I$16,3,FALSE)</f>
        <v>55249</v>
      </c>
      <c r="J11" s="97">
        <f t="shared" si="1"/>
        <v>1.8805526590198123</v>
      </c>
      <c r="K11" s="69"/>
      <c r="L11" s="67" t="s">
        <v>449</v>
      </c>
      <c r="M11" s="61">
        <f t="shared" si="2"/>
        <v>319.66666666666669</v>
      </c>
      <c r="N11" s="61">
        <f t="shared" si="3"/>
        <v>328.86309523809524</v>
      </c>
      <c r="O11" s="96">
        <f t="shared" si="4"/>
        <v>2.8768806792790036E-2</v>
      </c>
      <c r="P11" s="36"/>
      <c r="Q11" s="67" t="s">
        <v>449</v>
      </c>
      <c r="R11" s="61">
        <f>VLOOKUP(Q11,'TCD '!$A$22:$D$33,2,FALSE)</f>
        <v>17776.712299999992</v>
      </c>
      <c r="S11" s="61">
        <f>VLOOKUP(Q11,'TCD '!$A$22:$D$33,3,FALSE)</f>
        <v>61765.434000000001</v>
      </c>
      <c r="T11" s="95">
        <f t="shared" si="5"/>
        <v>2.4745139009759431</v>
      </c>
      <c r="U11" s="69"/>
      <c r="V11" s="67" t="s">
        <v>449</v>
      </c>
      <c r="W11" s="61">
        <f t="shared" si="6"/>
        <v>296.27853833333319</v>
      </c>
      <c r="X11" s="61">
        <f t="shared" si="7"/>
        <v>367.65139285714287</v>
      </c>
      <c r="Y11" s="94">
        <f t="shared" si="8"/>
        <v>0.24089782177712249</v>
      </c>
      <c r="Z11" s="35"/>
      <c r="AA11" s="35"/>
    </row>
    <row r="12" spans="1:27" ht="15.75" customHeight="1" x14ac:dyDescent="0.3">
      <c r="A12" s="36"/>
      <c r="B12" s="67" t="s">
        <v>450</v>
      </c>
      <c r="C12" s="99">
        <f>+VLOOKUP(B12,'TCD '!$A$3:$C$17,2,FALSE)</f>
        <v>50</v>
      </c>
      <c r="D12" s="99">
        <f>+VLOOKUP(B12,'TCD '!$A$5:$D$16,3,FALSE)</f>
        <v>119</v>
      </c>
      <c r="E12" s="98">
        <f t="shared" si="0"/>
        <v>1.38</v>
      </c>
      <c r="F12" s="36"/>
      <c r="G12" s="67" t="s">
        <v>450</v>
      </c>
      <c r="H12" s="61">
        <f>+VLOOKUP(G12,'TCD '!$F$5:$I$16,2,FALSE)</f>
        <v>14840</v>
      </c>
      <c r="I12" s="61">
        <f>+VLOOKUP(G12,'TCD '!$F$5:$I$16,3,FALSE)</f>
        <v>35153</v>
      </c>
      <c r="J12" s="97">
        <f t="shared" si="1"/>
        <v>1.368800539083558</v>
      </c>
      <c r="K12" s="69"/>
      <c r="L12" s="67" t="s">
        <v>450</v>
      </c>
      <c r="M12" s="61">
        <f t="shared" si="2"/>
        <v>296.8</v>
      </c>
      <c r="N12" s="61">
        <f t="shared" si="3"/>
        <v>295.40336134453781</v>
      </c>
      <c r="O12" s="96">
        <f t="shared" si="4"/>
        <v>-4.7056558472445831E-3</v>
      </c>
      <c r="P12" s="36"/>
      <c r="Q12" s="67" t="s">
        <v>450</v>
      </c>
      <c r="R12" s="61">
        <f>VLOOKUP(Q12,'TCD '!$A$22:$D$33,2,FALSE)</f>
        <v>17036.290999999994</v>
      </c>
      <c r="S12" s="61">
        <f>VLOOKUP(Q12,'TCD '!$A$22:$D$33,3,FALSE)</f>
        <v>45173.55999999999</v>
      </c>
      <c r="T12" s="95">
        <f t="shared" si="5"/>
        <v>1.6516076768118135</v>
      </c>
      <c r="U12" s="69"/>
      <c r="V12" s="67" t="s">
        <v>450</v>
      </c>
      <c r="W12" s="61">
        <f t="shared" si="6"/>
        <v>340.72581999999989</v>
      </c>
      <c r="X12" s="61">
        <f t="shared" si="7"/>
        <v>379.60974789915957</v>
      </c>
      <c r="Y12" s="94">
        <f t="shared" si="8"/>
        <v>0.11412087261000559</v>
      </c>
      <c r="Z12" s="35"/>
      <c r="AA12" s="35"/>
    </row>
    <row r="13" spans="1:27" ht="15.75" customHeight="1" x14ac:dyDescent="0.3">
      <c r="A13" s="36"/>
      <c r="B13" s="67" t="s">
        <v>451</v>
      </c>
      <c r="C13" s="99">
        <f>+VLOOKUP(B13,'TCD '!$A$3:$C$17,2,FALSE)</f>
        <v>56</v>
      </c>
      <c r="D13" s="99">
        <f>+VLOOKUP(B13,'TCD '!$A$5:$D$16,3,FALSE)</f>
        <v>120</v>
      </c>
      <c r="E13" s="98">
        <f t="shared" si="0"/>
        <v>1.1428571428571428</v>
      </c>
      <c r="F13" s="36"/>
      <c r="G13" s="67" t="s">
        <v>451</v>
      </c>
      <c r="H13" s="61">
        <f>+VLOOKUP(G13,'TCD '!$F$5:$I$16,2,FALSE)</f>
        <v>20325</v>
      </c>
      <c r="I13" s="61">
        <f>+VLOOKUP(G13,'TCD '!$F$5:$I$16,3,FALSE)</f>
        <v>43452</v>
      </c>
      <c r="J13" s="97">
        <f t="shared" si="1"/>
        <v>1.137859778597786</v>
      </c>
      <c r="K13" s="69"/>
      <c r="L13" s="67" t="s">
        <v>451</v>
      </c>
      <c r="M13" s="61">
        <f t="shared" si="2"/>
        <v>362.94642857142856</v>
      </c>
      <c r="N13" s="61">
        <f t="shared" si="3"/>
        <v>362.1</v>
      </c>
      <c r="O13" s="96">
        <f t="shared" si="4"/>
        <v>-2.3321033210330633E-3</v>
      </c>
      <c r="P13" s="36"/>
      <c r="Q13" s="67" t="s">
        <v>451</v>
      </c>
      <c r="R13" s="61">
        <f>VLOOKUP(Q13,'TCD '!$A$22:$D$33,2,FALSE)</f>
        <v>18864.924000000006</v>
      </c>
      <c r="S13" s="61">
        <f>VLOOKUP(Q13,'TCD '!$A$22:$D$33,3,FALSE)</f>
        <v>45922.894999999997</v>
      </c>
      <c r="T13" s="95">
        <f t="shared" si="5"/>
        <v>1.4343005569489695</v>
      </c>
      <c r="U13" s="69"/>
      <c r="V13" s="67" t="s">
        <v>451</v>
      </c>
      <c r="W13" s="61">
        <f t="shared" si="6"/>
        <v>336.87364285714295</v>
      </c>
      <c r="X13" s="61">
        <f t="shared" si="7"/>
        <v>382.69079166666666</v>
      </c>
      <c r="Y13" s="94">
        <f t="shared" si="8"/>
        <v>0.13600692657618585</v>
      </c>
      <c r="Z13" s="35"/>
      <c r="AA13" s="35"/>
    </row>
    <row r="14" spans="1:27" ht="15.75" customHeight="1" x14ac:dyDescent="0.3">
      <c r="A14" s="36"/>
      <c r="B14" s="67" t="s">
        <v>452</v>
      </c>
      <c r="C14" s="99">
        <f>+VLOOKUP(B14,'TCD '!$A$3:$C$17,2,FALSE)</f>
        <v>48</v>
      </c>
      <c r="D14" s="99">
        <f>+VLOOKUP(B14,'TCD '!$A$5:$D$16,3,FALSE)</f>
        <v>106</v>
      </c>
      <c r="E14" s="98">
        <f t="shared" si="0"/>
        <v>1.2083333333333333</v>
      </c>
      <c r="F14" s="36"/>
      <c r="G14" s="67" t="s">
        <v>452</v>
      </c>
      <c r="H14" s="61">
        <f>+VLOOKUP(G14,'TCD '!$F$5:$I$16,2,FALSE)</f>
        <v>18325</v>
      </c>
      <c r="I14" s="61">
        <f>+VLOOKUP(G14,'TCD '!$F$5:$I$16,3,FALSE)</f>
        <v>39204</v>
      </c>
      <c r="J14" s="97">
        <f t="shared" si="1"/>
        <v>1.1393724420190996</v>
      </c>
      <c r="K14" s="69"/>
      <c r="L14" s="67" t="s">
        <v>452</v>
      </c>
      <c r="M14" s="61">
        <f t="shared" si="2"/>
        <v>381.77083333333331</v>
      </c>
      <c r="N14" s="61">
        <f t="shared" si="3"/>
        <v>369.84905660377359</v>
      </c>
      <c r="O14" s="96">
        <f t="shared" si="4"/>
        <v>-3.1227573425313349E-2</v>
      </c>
      <c r="P14" s="36"/>
      <c r="Q14" s="67" t="s">
        <v>452</v>
      </c>
      <c r="R14" s="61">
        <f>VLOOKUP(Q14,'TCD '!$A$22:$D$33,2,FALSE)</f>
        <v>14579.261999999995</v>
      </c>
      <c r="S14" s="61">
        <f>VLOOKUP(Q14,'TCD '!$A$22:$D$33,3,FALSE)</f>
        <v>39258.041999999987</v>
      </c>
      <c r="T14" s="95">
        <f t="shared" si="5"/>
        <v>1.6927317720197359</v>
      </c>
      <c r="U14" s="69"/>
      <c r="V14" s="67" t="s">
        <v>452</v>
      </c>
      <c r="W14" s="61">
        <f t="shared" si="6"/>
        <v>303.73462499999988</v>
      </c>
      <c r="X14" s="61">
        <f t="shared" si="7"/>
        <v>370.35888679245272</v>
      </c>
      <c r="Y14" s="94">
        <f t="shared" si="8"/>
        <v>0.21935023638629558</v>
      </c>
      <c r="Z14" s="35"/>
      <c r="AA14" s="35"/>
    </row>
    <row r="15" spans="1:27" ht="15.75" customHeight="1" x14ac:dyDescent="0.3">
      <c r="A15" s="36"/>
      <c r="B15" s="67" t="s">
        <v>453</v>
      </c>
      <c r="C15" s="99">
        <f>+VLOOKUP(B15,'TCD '!$A$3:$C$17,2,FALSE)</f>
        <v>31</v>
      </c>
      <c r="D15" s="99"/>
      <c r="E15" s="98"/>
      <c r="F15" s="36"/>
      <c r="G15" s="67" t="s">
        <v>453</v>
      </c>
      <c r="H15" s="61">
        <f>+VLOOKUP(G15,'TCD '!$F$5:$I$16,2,FALSE)</f>
        <v>13072</v>
      </c>
      <c r="I15" s="61"/>
      <c r="J15" s="97"/>
      <c r="K15" s="69"/>
      <c r="L15" s="67" t="s">
        <v>453</v>
      </c>
      <c r="M15" s="61">
        <f t="shared" si="2"/>
        <v>421.67741935483872</v>
      </c>
      <c r="N15" s="61"/>
      <c r="O15" s="96"/>
      <c r="P15" s="36"/>
      <c r="Q15" s="67" t="s">
        <v>453</v>
      </c>
      <c r="R15" s="61">
        <f>VLOOKUP(Q15,'TCD '!$A$22:$D$33,2,FALSE)</f>
        <v>12426.856168</v>
      </c>
      <c r="S15" s="61"/>
      <c r="T15" s="95"/>
      <c r="U15" s="69"/>
      <c r="V15" s="67" t="s">
        <v>453</v>
      </c>
      <c r="W15" s="61">
        <f t="shared" ref="W15:W17" si="9">IF(R15=0,,R15/C15)</f>
        <v>400.86632800000001</v>
      </c>
      <c r="X15" s="61"/>
      <c r="Y15" s="94"/>
      <c r="Z15" s="35"/>
      <c r="AA15" s="35"/>
    </row>
    <row r="16" spans="1:27" ht="15.75" customHeight="1" x14ac:dyDescent="0.3">
      <c r="A16" s="36"/>
      <c r="B16" s="67" t="s">
        <v>454</v>
      </c>
      <c r="C16" s="99">
        <f>+VLOOKUP(B16,'TCD '!$A$3:$C$17,2,FALSE)</f>
        <v>29</v>
      </c>
      <c r="D16" s="99"/>
      <c r="E16" s="98"/>
      <c r="F16" s="36"/>
      <c r="G16" s="67" t="s">
        <v>454</v>
      </c>
      <c r="H16" s="61">
        <f>+VLOOKUP(G16,'TCD '!$F$5:$I$16,2,FALSE)</f>
        <v>9967</v>
      </c>
      <c r="I16" s="61"/>
      <c r="J16" s="97"/>
      <c r="K16" s="69"/>
      <c r="L16" s="67" t="s">
        <v>454</v>
      </c>
      <c r="M16" s="61">
        <f t="shared" si="2"/>
        <v>343.68965517241378</v>
      </c>
      <c r="N16" s="61"/>
      <c r="O16" s="96"/>
      <c r="P16" s="36"/>
      <c r="Q16" s="67" t="s">
        <v>454</v>
      </c>
      <c r="R16" s="61">
        <f>VLOOKUP(Q16,'TCD '!$A$22:$D$33,2,FALSE)</f>
        <v>10223.022194000001</v>
      </c>
      <c r="S16" s="61"/>
      <c r="T16" s="95"/>
      <c r="U16" s="69"/>
      <c r="V16" s="67" t="s">
        <v>454</v>
      </c>
      <c r="W16" s="61">
        <f t="shared" si="9"/>
        <v>352.51800668965518</v>
      </c>
      <c r="X16" s="61"/>
      <c r="Y16" s="94"/>
      <c r="Z16" s="35"/>
      <c r="AA16" s="35"/>
    </row>
    <row r="17" spans="1:27" ht="15.75" customHeight="1" x14ac:dyDescent="0.3">
      <c r="A17" s="36"/>
      <c r="B17" s="63" t="s">
        <v>443</v>
      </c>
      <c r="C17" s="99">
        <f>+VLOOKUP(B17,'TCD '!$A$3:$C$17,2,FALSE)</f>
        <v>19</v>
      </c>
      <c r="D17" s="99"/>
      <c r="E17" s="98"/>
      <c r="F17" s="36"/>
      <c r="G17" s="63" t="s">
        <v>443</v>
      </c>
      <c r="H17" s="61">
        <f>+VLOOKUP(G17,'TCD '!$F$5:$I$16,2,FALSE)</f>
        <v>7245</v>
      </c>
      <c r="I17" s="61"/>
      <c r="J17" s="97"/>
      <c r="K17" s="69"/>
      <c r="L17" s="63" t="s">
        <v>443</v>
      </c>
      <c r="M17" s="61">
        <f t="shared" si="2"/>
        <v>381.31578947368422</v>
      </c>
      <c r="N17" s="61"/>
      <c r="O17" s="96"/>
      <c r="P17" s="36"/>
      <c r="Q17" s="63" t="s">
        <v>443</v>
      </c>
      <c r="R17" s="61">
        <f>VLOOKUP(Q17,'TCD '!$A$22:$D$33,2,FALSE)</f>
        <v>5316.2999999999993</v>
      </c>
      <c r="S17" s="61"/>
      <c r="T17" s="95"/>
      <c r="U17" s="69"/>
      <c r="V17" s="63" t="s">
        <v>443</v>
      </c>
      <c r="W17" s="61">
        <f t="shared" si="9"/>
        <v>279.80526315789467</v>
      </c>
      <c r="X17" s="61"/>
      <c r="Y17" s="94"/>
      <c r="Z17" s="35"/>
      <c r="AA17" s="35"/>
    </row>
    <row r="18" spans="1:27" ht="15.75" customHeight="1" x14ac:dyDescent="0.3">
      <c r="A18" s="89"/>
      <c r="B18" s="93" t="s">
        <v>463</v>
      </c>
      <c r="C18" s="93">
        <f>SUM(C6:C14)</f>
        <v>457</v>
      </c>
      <c r="D18" s="93">
        <f>SUM(D6:D14)</f>
        <v>1028</v>
      </c>
      <c r="E18" s="92">
        <f>(D18-C18)/C18</f>
        <v>1.2494529540481401</v>
      </c>
      <c r="F18" s="89"/>
      <c r="G18" s="91" t="s">
        <v>463</v>
      </c>
      <c r="H18" s="90">
        <f>SUM(H6:H14)</f>
        <v>150531</v>
      </c>
      <c r="I18" s="90">
        <f>SUM(I6:I14)</f>
        <v>334330</v>
      </c>
      <c r="J18" s="50">
        <f>(I18-H18)/H18</f>
        <v>1.2210043114042954</v>
      </c>
      <c r="K18" s="69"/>
      <c r="L18" s="91" t="s">
        <v>468</v>
      </c>
      <c r="M18" s="90">
        <f>AVERAGE(M6,M14)</f>
        <v>486.76874999999995</v>
      </c>
      <c r="N18" s="90">
        <f>AVERAGE(N6,N14)</f>
        <v>349.25265330188677</v>
      </c>
      <c r="O18" s="86">
        <f>(N18-M18)/N18</f>
        <v>-0.39374388540220229</v>
      </c>
      <c r="P18" s="89"/>
      <c r="Q18" s="88" t="s">
        <v>463</v>
      </c>
      <c r="R18" s="87">
        <f>SUM(R6:R14)</f>
        <v>151003.85229999997</v>
      </c>
      <c r="S18" s="87">
        <f>SUM(S6:S14)</f>
        <v>374510.21600000001</v>
      </c>
      <c r="T18" s="57">
        <f>(S18-R18)/R18</f>
        <v>1.4801368329064815</v>
      </c>
      <c r="U18" s="69"/>
      <c r="V18" s="88" t="s">
        <v>463</v>
      </c>
      <c r="W18" s="87">
        <f>IF(R18=0,,R18/C18)</f>
        <v>330.4241844638949</v>
      </c>
      <c r="X18" s="87">
        <f>IF(S18=0,,S18/D18)</f>
        <v>364.3095486381323</v>
      </c>
      <c r="Y18" s="86"/>
      <c r="Z18" s="35"/>
      <c r="AA18" s="35"/>
    </row>
    <row r="19" spans="1:27" ht="15.75" customHeight="1" thickBot="1" x14ac:dyDescent="0.35">
      <c r="A19" s="36"/>
      <c r="B19" s="81" t="s">
        <v>461</v>
      </c>
      <c r="C19" s="85">
        <f>SUM(C6:C17)</f>
        <v>536</v>
      </c>
      <c r="D19" s="85">
        <f>SUM(D6:D17)</f>
        <v>1028</v>
      </c>
      <c r="E19" s="84"/>
      <c r="F19" s="70"/>
      <c r="G19" s="81" t="s">
        <v>461</v>
      </c>
      <c r="H19" s="80">
        <f>SUM(H6:H17)</f>
        <v>180815</v>
      </c>
      <c r="I19" s="80">
        <f>SUM(I6:I17)</f>
        <v>334330</v>
      </c>
      <c r="J19" s="70"/>
      <c r="K19" s="79"/>
      <c r="L19" s="83"/>
      <c r="M19" s="78"/>
      <c r="N19" s="78"/>
      <c r="O19" s="82"/>
      <c r="P19" s="70"/>
      <c r="Q19" s="81" t="s">
        <v>461</v>
      </c>
      <c r="R19" s="80">
        <f>SUM(R6:R17)</f>
        <v>178970.03066199995</v>
      </c>
      <c r="S19" s="80">
        <f>SUM(S6:S17)</f>
        <v>374510.21600000001</v>
      </c>
      <c r="T19" s="35"/>
      <c r="U19" s="79"/>
      <c r="V19" s="78"/>
      <c r="W19" s="41"/>
      <c r="X19" s="41"/>
      <c r="Y19" s="40"/>
      <c r="Z19" s="35"/>
      <c r="AA19" s="35"/>
    </row>
    <row r="20" spans="1:27" ht="15.75" customHeight="1" thickTop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5"/>
      <c r="S20" s="35"/>
      <c r="T20" s="35"/>
      <c r="U20" s="36"/>
      <c r="V20" s="36"/>
      <c r="W20" s="35"/>
      <c r="X20" s="35"/>
      <c r="Y20" s="35"/>
      <c r="Z20" s="35"/>
      <c r="AA20" s="35"/>
    </row>
    <row r="21" spans="1:27" ht="16.2" thickBot="1" x14ac:dyDescent="0.35">
      <c r="A21" s="36"/>
      <c r="B21" s="36"/>
      <c r="C21" s="36"/>
      <c r="D21" s="36"/>
      <c r="E21" s="36"/>
      <c r="F21" s="36"/>
      <c r="G21" s="78"/>
      <c r="H21" s="78"/>
      <c r="I21" s="78"/>
      <c r="J21" s="78"/>
      <c r="K21" s="36"/>
      <c r="L21" s="36"/>
      <c r="M21" s="77"/>
      <c r="N21" s="36"/>
      <c r="O21" s="36"/>
      <c r="P21" s="36"/>
      <c r="Q21" s="36"/>
      <c r="R21" s="35"/>
      <c r="S21" s="35"/>
      <c r="T21" s="35"/>
      <c r="U21" s="36"/>
      <c r="V21" s="36"/>
      <c r="W21" s="35"/>
      <c r="X21" s="35"/>
      <c r="Y21" s="35"/>
      <c r="Z21" s="35"/>
      <c r="AA21" s="35"/>
    </row>
    <row r="22" spans="1:27" ht="16.2" thickTop="1" x14ac:dyDescent="0.3">
      <c r="A22" s="36"/>
      <c r="B22" s="36"/>
      <c r="C22" s="76" t="s">
        <v>467</v>
      </c>
      <c r="D22" s="36"/>
      <c r="E22" s="36"/>
      <c r="F22" s="69"/>
      <c r="G22" s="36"/>
      <c r="H22" s="76" t="s">
        <v>466</v>
      </c>
      <c r="I22" s="36"/>
      <c r="J22" s="69"/>
      <c r="K22" s="36"/>
      <c r="L22" s="36"/>
      <c r="M22" s="76" t="s">
        <v>465</v>
      </c>
      <c r="N22" s="36"/>
      <c r="O22" s="36"/>
      <c r="P22" s="36"/>
      <c r="Q22" s="36">
        <f>COUNTIFS(Indicateur[Date OT],2021)</f>
        <v>0</v>
      </c>
      <c r="R22" s="35"/>
      <c r="S22" s="35"/>
      <c r="T22" s="35"/>
      <c r="U22" s="36"/>
      <c r="V22" s="36"/>
      <c r="W22" s="35"/>
      <c r="X22" s="35"/>
      <c r="Y22" s="35"/>
      <c r="Z22" s="35"/>
      <c r="AA22" s="35"/>
    </row>
    <row r="23" spans="1:27" ht="15.75" customHeight="1" x14ac:dyDescent="0.3">
      <c r="A23" s="36"/>
      <c r="B23" s="36"/>
      <c r="C23" s="73">
        <v>2021</v>
      </c>
      <c r="D23" s="73">
        <v>2022</v>
      </c>
      <c r="E23" s="75" t="s">
        <v>464</v>
      </c>
      <c r="F23" s="69"/>
      <c r="G23" s="36"/>
      <c r="H23" s="73">
        <v>2021</v>
      </c>
      <c r="I23" s="73">
        <v>2022</v>
      </c>
      <c r="J23" s="74" t="s">
        <v>464</v>
      </c>
      <c r="K23" s="36"/>
      <c r="L23" s="36"/>
      <c r="M23" s="73">
        <v>2021</v>
      </c>
      <c r="N23" s="73">
        <v>2022</v>
      </c>
      <c r="O23" s="72" t="s">
        <v>464</v>
      </c>
      <c r="P23" s="71"/>
      <c r="Q23" s="71"/>
      <c r="R23" s="71"/>
      <c r="S23" s="70"/>
      <c r="T23" s="36"/>
      <c r="U23" s="36"/>
      <c r="V23" s="36"/>
      <c r="W23" s="35"/>
      <c r="X23" s="35"/>
      <c r="Y23" s="35"/>
      <c r="Z23" s="35"/>
      <c r="AA23" s="35"/>
    </row>
    <row r="24" spans="1:27" ht="15.75" customHeight="1" x14ac:dyDescent="0.3">
      <c r="A24" s="36"/>
      <c r="B24" s="67" t="s">
        <v>444</v>
      </c>
      <c r="C24" s="66">
        <f>VLOOKUP(B24,'TCD '!$F$22:$H$33,2,FALSE)</f>
        <v>6657</v>
      </c>
      <c r="D24" s="66">
        <f>VLOOKUP(B24,'TCD '!$F$22:$H$33,3,FALSE)</f>
        <v>5047</v>
      </c>
      <c r="E24" s="65">
        <f t="shared" ref="E24:E32" si="10">IF(D24=0,,(D24-C24)/C24)</f>
        <v>-0.24185068349106204</v>
      </c>
      <c r="F24" s="69"/>
      <c r="G24" s="67" t="s">
        <v>444</v>
      </c>
      <c r="H24" s="61">
        <f t="shared" ref="H24:H32" si="11">IF(C6=0,,C24/C6)</f>
        <v>221.9</v>
      </c>
      <c r="I24" s="61">
        <f t="shared" ref="I24:I32" si="12">IF(D6=0,,D24/D6)</f>
        <v>157.71875</v>
      </c>
      <c r="J24" s="64">
        <f t="shared" ref="J24:J32" si="13">IF(I24=0,,I24/H24-1)</f>
        <v>-0.2892350157728707</v>
      </c>
      <c r="K24" s="36"/>
      <c r="L24" s="67" t="s">
        <v>444</v>
      </c>
      <c r="M24" s="62">
        <f>+VLOOKUP(L24,'TCD '!$A$39:$C$50,2,FALSE)</f>
        <v>596.95981233908003</v>
      </c>
      <c r="N24" s="68">
        <f>+VLOOKUP(L24,'TCD '!$A$39:$C$50,3,FALSE)</f>
        <v>354.97536086162</v>
      </c>
      <c r="O24" s="60">
        <f t="shared" ref="O24:O32" si="14">IF(N24=0,,(N24-M24)/M24)</f>
        <v>-0.40536137688948831</v>
      </c>
      <c r="P24" s="48"/>
      <c r="Q24" s="48"/>
      <c r="R24" s="48"/>
      <c r="S24" s="59"/>
      <c r="T24" s="36"/>
      <c r="U24" s="36"/>
      <c r="V24" s="36"/>
      <c r="W24" s="35"/>
      <c r="X24" s="35"/>
      <c r="Y24" s="35"/>
      <c r="Z24" s="35"/>
      <c r="AA24" s="35"/>
    </row>
    <row r="25" spans="1:27" ht="15.75" customHeight="1" x14ac:dyDescent="0.3">
      <c r="A25" s="35"/>
      <c r="B25" s="67" t="s">
        <v>445</v>
      </c>
      <c r="C25" s="66">
        <f>VLOOKUP(B25,'TCD '!$F$22:$H$33,2,FALSE)</f>
        <v>6750.5</v>
      </c>
      <c r="D25" s="66">
        <f>VLOOKUP(B25,'TCD '!$F$22:$H$33,3,FALSE)</f>
        <v>11257</v>
      </c>
      <c r="E25" s="65">
        <f t="shared" si="10"/>
        <v>0.66758017924598179</v>
      </c>
      <c r="F25" s="44"/>
      <c r="G25" s="67" t="s">
        <v>445</v>
      </c>
      <c r="H25" s="61">
        <f t="shared" si="11"/>
        <v>156.98837209302326</v>
      </c>
      <c r="I25" s="61">
        <f t="shared" si="12"/>
        <v>163.14492753623188</v>
      </c>
      <c r="J25" s="64">
        <f t="shared" si="13"/>
        <v>3.9216633443148075E-2</v>
      </c>
      <c r="K25" s="35"/>
      <c r="L25" s="67" t="s">
        <v>445</v>
      </c>
      <c r="M25" s="62">
        <f>+VLOOKUP(L25,'TCD '!$A$39:$C$50,2,FALSE)</f>
        <v>528.44576559239999</v>
      </c>
      <c r="N25" s="68">
        <f>+VLOOKUP(L25,'TCD '!$A$39:$C$50,3,FALSE)</f>
        <v>609.08467445729991</v>
      </c>
      <c r="O25" s="60">
        <f t="shared" si="14"/>
        <v>0.15259637623267133</v>
      </c>
      <c r="P25" s="48"/>
      <c r="Q25" s="48"/>
      <c r="R25" s="48"/>
      <c r="S25" s="59"/>
      <c r="T25" s="36"/>
      <c r="U25" s="36"/>
      <c r="V25" s="35"/>
      <c r="W25" s="35"/>
      <c r="X25" s="35"/>
      <c r="Y25" s="35"/>
      <c r="Z25" s="35"/>
      <c r="AA25" s="35"/>
    </row>
    <row r="26" spans="1:27" ht="15.75" customHeight="1" x14ac:dyDescent="0.3">
      <c r="A26" s="35"/>
      <c r="B26" s="67" t="s">
        <v>446</v>
      </c>
      <c r="C26" s="66">
        <f>VLOOKUP(B26,'TCD '!$F$22:$H$33,2,FALSE)</f>
        <v>9392.2099999999991</v>
      </c>
      <c r="D26" s="66">
        <f>VLOOKUP(B26,'TCD '!$F$22:$H$33,3,FALSE)</f>
        <v>25338.699999999997</v>
      </c>
      <c r="E26" s="65">
        <f t="shared" si="10"/>
        <v>1.6978421479076808</v>
      </c>
      <c r="F26" s="44"/>
      <c r="G26" s="67" t="s">
        <v>446</v>
      </c>
      <c r="H26" s="61">
        <f t="shared" si="11"/>
        <v>149.08269841269839</v>
      </c>
      <c r="I26" s="61">
        <f t="shared" si="12"/>
        <v>179.70709219858153</v>
      </c>
      <c r="J26" s="64">
        <f t="shared" si="13"/>
        <v>0.20541883204385747</v>
      </c>
      <c r="K26" s="35"/>
      <c r="L26" s="67" t="s">
        <v>446</v>
      </c>
      <c r="M26" s="62">
        <f>+VLOOKUP(L26,'TCD '!$A$39:$C$50,2,FALSE)</f>
        <v>598.28947803459971</v>
      </c>
      <c r="N26" s="68">
        <f>+VLOOKUP(L26,'TCD '!$A$39:$C$50,3,FALSE)</f>
        <v>1281.4500789411404</v>
      </c>
      <c r="O26" s="60">
        <f t="shared" si="14"/>
        <v>1.1418562852730512</v>
      </c>
      <c r="P26" s="48"/>
      <c r="Q26" s="48"/>
      <c r="R26" s="48"/>
      <c r="S26" s="59"/>
      <c r="T26" s="36"/>
      <c r="U26" s="36"/>
      <c r="V26" s="35"/>
      <c r="W26" s="35"/>
      <c r="X26" s="35"/>
      <c r="Y26" s="35"/>
      <c r="Z26" s="35"/>
      <c r="AA26" s="35"/>
    </row>
    <row r="27" spans="1:27" ht="15.75" customHeight="1" x14ac:dyDescent="0.3">
      <c r="A27" s="35"/>
      <c r="B27" s="67" t="s">
        <v>447</v>
      </c>
      <c r="C27" s="66">
        <f>VLOOKUP(B27,'TCD '!$F$22:$H$33,2,FALSE)</f>
        <v>8377.5400000000009</v>
      </c>
      <c r="D27" s="66">
        <f>VLOOKUP(B27,'TCD '!$F$22:$H$33,3,FALSE)</f>
        <v>23985.599999999999</v>
      </c>
      <c r="E27" s="65">
        <f t="shared" si="10"/>
        <v>1.8630839124611756</v>
      </c>
      <c r="F27" s="44"/>
      <c r="G27" s="67" t="s">
        <v>447</v>
      </c>
      <c r="H27" s="61">
        <f t="shared" si="11"/>
        <v>158.06679245283021</v>
      </c>
      <c r="I27" s="61">
        <f t="shared" si="12"/>
        <v>187.38749999999999</v>
      </c>
      <c r="J27" s="64">
        <f t="shared" si="13"/>
        <v>0.18549568250345549</v>
      </c>
      <c r="K27" s="35"/>
      <c r="L27" s="67" t="s">
        <v>447</v>
      </c>
      <c r="M27" s="62">
        <f>+VLOOKUP(L27,'TCD '!$A$39:$C$50,2,FALSE)</f>
        <v>422.54825692780003</v>
      </c>
      <c r="N27" s="68">
        <f>+VLOOKUP(L27,'TCD '!$A$39:$C$50,3,FALSE)</f>
        <v>1479.1594002646204</v>
      </c>
      <c r="O27" s="60">
        <f t="shared" si="14"/>
        <v>2.5005691681680786</v>
      </c>
      <c r="P27" s="48"/>
      <c r="Q27" s="48"/>
      <c r="R27" s="48"/>
      <c r="S27" s="59"/>
      <c r="T27" s="36"/>
      <c r="U27" s="36"/>
      <c r="V27" s="35"/>
      <c r="W27" s="35"/>
      <c r="X27" s="35"/>
      <c r="Y27" s="35"/>
      <c r="Z27" s="35"/>
      <c r="AA27" s="35"/>
    </row>
    <row r="28" spans="1:27" ht="15.75" customHeight="1" x14ac:dyDescent="0.3">
      <c r="A28" s="35"/>
      <c r="B28" s="67" t="s">
        <v>448</v>
      </c>
      <c r="C28" s="66">
        <f>VLOOKUP(B28,'TCD '!$F$22:$H$33,2,FALSE)</f>
        <v>8741.369999999999</v>
      </c>
      <c r="D28" s="66">
        <f>VLOOKUP(B28,'TCD '!$F$22:$H$33,3,FALSE)</f>
        <v>28300.6</v>
      </c>
      <c r="E28" s="65">
        <f t="shared" si="10"/>
        <v>2.2375474324962794</v>
      </c>
      <c r="F28" s="44"/>
      <c r="G28" s="67" t="s">
        <v>448</v>
      </c>
      <c r="H28" s="61">
        <f t="shared" si="11"/>
        <v>161.8772222222222</v>
      </c>
      <c r="I28" s="61">
        <f t="shared" si="12"/>
        <v>195.17655172413791</v>
      </c>
      <c r="J28" s="64">
        <f t="shared" si="13"/>
        <v>0.2057073196882695</v>
      </c>
      <c r="K28" s="35"/>
      <c r="L28" s="67" t="s">
        <v>448</v>
      </c>
      <c r="M28" s="62">
        <f>+VLOOKUP(L28,'TCD '!$A$39:$C$50,2,FALSE)</f>
        <v>410.64473045370005</v>
      </c>
      <c r="N28" s="68">
        <f>+VLOOKUP(L28,'TCD '!$A$39:$C$50,3,FALSE)</f>
        <v>1432.60325868624</v>
      </c>
      <c r="O28" s="60">
        <f t="shared" si="14"/>
        <v>2.4886683121525293</v>
      </c>
      <c r="P28" s="48"/>
      <c r="Q28" s="48"/>
      <c r="R28" s="48"/>
      <c r="S28" s="59"/>
      <c r="T28" s="36"/>
      <c r="U28" s="36"/>
      <c r="V28" s="35"/>
      <c r="W28" s="35"/>
      <c r="X28" s="35"/>
      <c r="Y28" s="35"/>
      <c r="Z28" s="35"/>
      <c r="AA28" s="35"/>
    </row>
    <row r="29" spans="1:27" ht="15.75" customHeight="1" x14ac:dyDescent="0.3">
      <c r="A29" s="35"/>
      <c r="B29" s="67" t="s">
        <v>449</v>
      </c>
      <c r="C29" s="66">
        <f>VLOOKUP(B29,'TCD '!$F$22:$H$33,2,FALSE)</f>
        <v>10239.619999999999</v>
      </c>
      <c r="D29" s="66">
        <f>VLOOKUP(B29,'TCD '!$F$22:$H$33,3,FALSE)</f>
        <v>37178.6</v>
      </c>
      <c r="E29" s="65">
        <f t="shared" si="10"/>
        <v>2.6308573950986465</v>
      </c>
      <c r="F29" s="44"/>
      <c r="G29" s="67" t="s">
        <v>449</v>
      </c>
      <c r="H29" s="61">
        <f t="shared" si="11"/>
        <v>170.66033333333331</v>
      </c>
      <c r="I29" s="61">
        <f t="shared" si="12"/>
        <v>221.30119047619047</v>
      </c>
      <c r="J29" s="64">
        <f t="shared" si="13"/>
        <v>0.29673478396380237</v>
      </c>
      <c r="K29" s="35"/>
      <c r="L29" s="67" t="s">
        <v>449</v>
      </c>
      <c r="M29" s="62">
        <f>+VLOOKUP(L29,'TCD '!$A$39:$C$50,2,FALSE)</f>
        <v>533.07539303400006</v>
      </c>
      <c r="N29" s="68">
        <f>+VLOOKUP(L29,'TCD '!$A$39:$C$50,3,FALSE)</f>
        <v>2093.1243492399399</v>
      </c>
      <c r="O29" s="60">
        <f t="shared" si="14"/>
        <v>2.9265071631367503</v>
      </c>
      <c r="P29" s="48"/>
      <c r="Q29" s="48"/>
      <c r="R29" s="48"/>
      <c r="S29" s="59"/>
      <c r="T29" s="36"/>
      <c r="U29" s="36"/>
      <c r="V29" s="35"/>
      <c r="W29" s="35"/>
      <c r="X29" s="35"/>
      <c r="Y29" s="35"/>
      <c r="Z29" s="35"/>
      <c r="AA29" s="35"/>
    </row>
    <row r="30" spans="1:27" ht="15.75" customHeight="1" x14ac:dyDescent="0.3">
      <c r="A30" s="35"/>
      <c r="B30" s="67" t="s">
        <v>450</v>
      </c>
      <c r="C30" s="66">
        <f>VLOOKUP(B30,'TCD '!$F$22:$H$33,2,FALSE)</f>
        <v>7900</v>
      </c>
      <c r="D30" s="66">
        <f>VLOOKUP(B30,'TCD '!$F$22:$H$33,3,FALSE)</f>
        <v>26844.899999999998</v>
      </c>
      <c r="E30" s="65">
        <f t="shared" si="10"/>
        <v>2.3980886075949366</v>
      </c>
      <c r="F30" s="44"/>
      <c r="G30" s="67" t="s">
        <v>450</v>
      </c>
      <c r="H30" s="61">
        <f t="shared" si="11"/>
        <v>158</v>
      </c>
      <c r="I30" s="61">
        <f t="shared" si="12"/>
        <v>225.58739495798318</v>
      </c>
      <c r="J30" s="64">
        <f t="shared" si="13"/>
        <v>0.42776832251888086</v>
      </c>
      <c r="K30" s="35"/>
      <c r="L30" s="67" t="s">
        <v>450</v>
      </c>
      <c r="M30" s="62">
        <f>+VLOOKUP(L30,'TCD '!$A$39:$C$50,2,FALSE)</f>
        <v>491.67252374019995</v>
      </c>
      <c r="N30" s="68">
        <f>+VLOOKUP(L30,'TCD '!$A$39:$C$50,3,FALSE)</f>
        <v>1444.6724350049406</v>
      </c>
      <c r="O30" s="60">
        <f t="shared" si="14"/>
        <v>1.9382818141131399</v>
      </c>
      <c r="P30" s="48"/>
      <c r="Q30" s="48"/>
      <c r="R30" s="48"/>
      <c r="S30" s="59"/>
      <c r="T30" s="36"/>
      <c r="U30" s="36"/>
      <c r="V30" s="35"/>
      <c r="W30" s="35"/>
      <c r="X30" s="35"/>
      <c r="Y30" s="35"/>
      <c r="Z30" s="35"/>
      <c r="AA30" s="35"/>
    </row>
    <row r="31" spans="1:27" ht="15.75" customHeight="1" x14ac:dyDescent="0.3">
      <c r="A31" s="35"/>
      <c r="B31" s="67" t="s">
        <v>451</v>
      </c>
      <c r="C31" s="66">
        <f>VLOOKUP(B31,'TCD '!$F$22:$H$33,2,FALSE)</f>
        <v>8739.7200000000012</v>
      </c>
      <c r="D31" s="66">
        <f>VLOOKUP(B31,'TCD '!$F$22:$H$33,3,FALSE)</f>
        <v>25942</v>
      </c>
      <c r="E31" s="65">
        <f t="shared" si="10"/>
        <v>1.9682873135523788</v>
      </c>
      <c r="F31" s="44"/>
      <c r="G31" s="67" t="s">
        <v>451</v>
      </c>
      <c r="H31" s="61">
        <f t="shared" si="11"/>
        <v>156.06642857142859</v>
      </c>
      <c r="I31" s="61">
        <f t="shared" si="12"/>
        <v>216.18333333333334</v>
      </c>
      <c r="J31" s="64">
        <f t="shared" si="13"/>
        <v>0.38520074632444357</v>
      </c>
      <c r="K31" s="35"/>
      <c r="L31" s="67" t="s">
        <v>451</v>
      </c>
      <c r="M31" s="62">
        <f>+VLOOKUP(L31,'TCD '!$A$39:$C$50,2,FALSE)</f>
        <v>653.12078520189993</v>
      </c>
      <c r="N31" s="68">
        <f>+VLOOKUP(L31,'TCD '!$A$39:$C$50,3,FALSE)</f>
        <v>1690.3603862887194</v>
      </c>
      <c r="O31" s="60">
        <f t="shared" si="14"/>
        <v>1.5881282981465312</v>
      </c>
      <c r="P31" s="48"/>
      <c r="Q31" s="48"/>
      <c r="R31" s="48"/>
      <c r="S31" s="59"/>
      <c r="T31" s="36"/>
      <c r="U31" s="36"/>
      <c r="V31" s="35"/>
      <c r="W31" s="35"/>
      <c r="X31" s="35"/>
      <c r="Y31" s="35"/>
      <c r="Z31" s="35"/>
      <c r="AA31" s="35"/>
    </row>
    <row r="32" spans="1:27" ht="15.75" customHeight="1" x14ac:dyDescent="0.3">
      <c r="A32" s="35"/>
      <c r="B32" s="67" t="s">
        <v>452</v>
      </c>
      <c r="C32" s="66">
        <f>VLOOKUP(B32,'TCD '!$F$22:$H$33,2,FALSE)</f>
        <v>7690</v>
      </c>
      <c r="D32" s="66">
        <f>VLOOKUP(B32,'TCD '!$F$22:$H$33,3,FALSE)</f>
        <v>22470</v>
      </c>
      <c r="E32" s="65">
        <f t="shared" si="10"/>
        <v>1.9219765929778934</v>
      </c>
      <c r="F32" s="44"/>
      <c r="G32" s="67" t="s">
        <v>452</v>
      </c>
      <c r="H32" s="61">
        <f t="shared" si="11"/>
        <v>160.20833333333334</v>
      </c>
      <c r="I32" s="61">
        <f t="shared" si="12"/>
        <v>211.98113207547169</v>
      </c>
      <c r="J32" s="64">
        <f t="shared" si="13"/>
        <v>0.32315921191451769</v>
      </c>
      <c r="K32" s="35"/>
      <c r="L32" s="67" t="s">
        <v>452</v>
      </c>
      <c r="M32" s="62">
        <f>+VLOOKUP(L32,'TCD '!$A$39:$C$50,2,FALSE)</f>
        <v>511.84676244999991</v>
      </c>
      <c r="N32" s="68">
        <f>+VLOOKUP(L32,'TCD '!$A$39:$C$50,3,FALSE)</f>
        <v>1473.1870645564402</v>
      </c>
      <c r="O32" s="60">
        <f t="shared" si="14"/>
        <v>1.8781799019395955</v>
      </c>
      <c r="P32" s="48"/>
      <c r="Q32" s="48"/>
      <c r="R32" s="48"/>
      <c r="S32" s="59"/>
      <c r="T32" s="36"/>
      <c r="U32" s="36"/>
      <c r="V32" s="35"/>
      <c r="W32" s="35"/>
      <c r="X32" s="35"/>
      <c r="Y32" s="35"/>
      <c r="Z32" s="35"/>
      <c r="AA32" s="35"/>
    </row>
    <row r="33" spans="1:27" ht="15.75" customHeight="1" x14ac:dyDescent="0.3">
      <c r="A33" s="35"/>
      <c r="B33" s="67" t="s">
        <v>453</v>
      </c>
      <c r="C33" s="66">
        <f>VLOOKUP(B33,'TCD '!$F$22:$H$33,2,FALSE)</f>
        <v>5944.1</v>
      </c>
      <c r="D33" s="66"/>
      <c r="E33" s="65"/>
      <c r="F33" s="44"/>
      <c r="G33" s="67" t="s">
        <v>453</v>
      </c>
      <c r="H33" s="61">
        <f>IF(C15=0,,C33/C15)</f>
        <v>191.74516129032259</v>
      </c>
      <c r="I33" s="61"/>
      <c r="J33" s="64"/>
      <c r="K33" s="35"/>
      <c r="L33" s="67" t="s">
        <v>453</v>
      </c>
      <c r="M33" s="62">
        <f>+VLOOKUP(L33,'TCD '!$A$39:$C$50,2,FALSE)</f>
        <v>446.28837868583213</v>
      </c>
      <c r="N33" s="61"/>
      <c r="O33" s="60"/>
      <c r="P33" s="48"/>
      <c r="Q33" s="48"/>
      <c r="R33" s="48"/>
      <c r="S33" s="59"/>
      <c r="T33" s="36"/>
      <c r="U33" s="36"/>
      <c r="V33" s="35"/>
      <c r="W33" s="35"/>
      <c r="X33" s="35"/>
      <c r="Y33" s="35"/>
      <c r="Z33" s="35"/>
      <c r="AA33" s="35"/>
    </row>
    <row r="34" spans="1:27" ht="15.75" customHeight="1" x14ac:dyDescent="0.3">
      <c r="A34" s="35"/>
      <c r="B34" s="67" t="s">
        <v>454</v>
      </c>
      <c r="C34" s="66">
        <f>VLOOKUP(B34,'TCD '!$F$22:$H$33,2,FALSE)</f>
        <v>5253</v>
      </c>
      <c r="D34" s="66"/>
      <c r="E34" s="65"/>
      <c r="F34" s="44"/>
      <c r="G34" s="67" t="s">
        <v>454</v>
      </c>
      <c r="H34" s="61">
        <f>IF(C16=0,,C34/C16)</f>
        <v>181.13793103448276</v>
      </c>
      <c r="I34" s="61"/>
      <c r="J34" s="64"/>
      <c r="K34" s="35"/>
      <c r="L34" s="67" t="s">
        <v>454</v>
      </c>
      <c r="M34" s="62">
        <f>+VLOOKUP(L34,'TCD '!$A$39:$C$50,2,FALSE)</f>
        <v>270.99407377018406</v>
      </c>
      <c r="N34" s="61"/>
      <c r="O34" s="60"/>
      <c r="P34" s="48"/>
      <c r="Q34" s="48"/>
      <c r="R34" s="48"/>
      <c r="S34" s="59"/>
      <c r="T34" s="36"/>
      <c r="U34" s="36"/>
      <c r="V34" s="35"/>
      <c r="W34" s="35"/>
      <c r="X34" s="35"/>
      <c r="Y34" s="35"/>
      <c r="Z34" s="35"/>
      <c r="AA34" s="35"/>
    </row>
    <row r="35" spans="1:27" ht="15.75" customHeight="1" x14ac:dyDescent="0.3">
      <c r="A35" s="35"/>
      <c r="B35" s="63" t="s">
        <v>443</v>
      </c>
      <c r="C35" s="66">
        <f>VLOOKUP(B35,'TCD '!$F$22:$H$33,2,FALSE)</f>
        <v>3432.4</v>
      </c>
      <c r="D35" s="66"/>
      <c r="E35" s="65"/>
      <c r="F35" s="44"/>
      <c r="G35" s="63" t="s">
        <v>443</v>
      </c>
      <c r="H35" s="61">
        <f>IF(C17=0,,C35/C17)</f>
        <v>180.65263157894736</v>
      </c>
      <c r="I35" s="61"/>
      <c r="J35" s="64"/>
      <c r="K35" s="35"/>
      <c r="L35" s="63" t="s">
        <v>443</v>
      </c>
      <c r="M35" s="62">
        <f>+VLOOKUP(L35,'TCD '!$A$39:$C$50,2,FALSE)</f>
        <v>159.64705894940002</v>
      </c>
      <c r="N35" s="61"/>
      <c r="O35" s="60"/>
      <c r="P35" s="48"/>
      <c r="Q35" s="48"/>
      <c r="R35" s="48"/>
      <c r="S35" s="59"/>
      <c r="T35" s="36"/>
      <c r="U35" s="36"/>
      <c r="V35" s="35"/>
      <c r="W35" s="35"/>
      <c r="X35" s="35"/>
      <c r="Y35" s="35"/>
      <c r="Z35" s="35"/>
      <c r="AA35" s="35"/>
    </row>
    <row r="36" spans="1:27" ht="15.75" customHeight="1" x14ac:dyDescent="0.3">
      <c r="A36" s="53"/>
      <c r="B36" s="56" t="s">
        <v>463</v>
      </c>
      <c r="C36" s="58">
        <f>SUM(C24:C32)</f>
        <v>74487.959999999992</v>
      </c>
      <c r="D36" s="58">
        <f>SUM(D24:D32)</f>
        <v>206364.4</v>
      </c>
      <c r="E36" s="57">
        <f>(D36-C36)/C36</f>
        <v>1.7704396791105572</v>
      </c>
      <c r="F36" s="44"/>
      <c r="G36" s="56" t="s">
        <v>463</v>
      </c>
      <c r="H36" s="55">
        <f>IF(C18=0,,C36/C18)</f>
        <v>162.99334792122536</v>
      </c>
      <c r="I36" s="55">
        <f>IF(D18=0,,D36/D18)</f>
        <v>200.74357976653695</v>
      </c>
      <c r="J36" s="54">
        <f>+(I36-H36)/H36</f>
        <v>0.2316059662972029</v>
      </c>
      <c r="K36" s="53"/>
      <c r="L36" s="52" t="s">
        <v>463</v>
      </c>
      <c r="M36" s="51">
        <f>SUM(M24:M32)</f>
        <v>4746.6035077736797</v>
      </c>
      <c r="N36" s="51">
        <f>SUM(N24:N32)</f>
        <v>11858.61700830096</v>
      </c>
      <c r="O36" s="50">
        <f>+(N36-M36)/M36</f>
        <v>1.4983373877509856</v>
      </c>
      <c r="P36" s="49"/>
      <c r="Q36" s="49"/>
      <c r="R36" s="48"/>
      <c r="S36" s="47"/>
      <c r="T36" s="36"/>
      <c r="U36" s="36"/>
      <c r="V36" s="35"/>
      <c r="W36" s="35"/>
      <c r="X36" s="35"/>
      <c r="Y36" s="35"/>
      <c r="Z36" s="35"/>
      <c r="AA36" s="35"/>
    </row>
    <row r="37" spans="1:27" ht="15.75" customHeight="1" thickBot="1" x14ac:dyDescent="0.35">
      <c r="A37" s="35"/>
      <c r="B37" s="46" t="s">
        <v>461</v>
      </c>
      <c r="C37" s="45">
        <f>SUM(C24:C35)</f>
        <v>89117.459999999992</v>
      </c>
      <c r="D37" s="45">
        <f>SUM(D24:D35)</f>
        <v>206364.4</v>
      </c>
      <c r="E37" s="35" t="s">
        <v>462</v>
      </c>
      <c r="F37" s="44"/>
      <c r="G37" s="43"/>
      <c r="H37" s="42"/>
      <c r="I37" s="41"/>
      <c r="J37" s="40"/>
      <c r="K37" s="35"/>
      <c r="L37" s="39" t="s">
        <v>461</v>
      </c>
      <c r="M37" s="38">
        <f>SUM(M24:M35)</f>
        <v>5623.5330191790963</v>
      </c>
      <c r="N37" s="38">
        <f>SUM(N24:N35)</f>
        <v>11858.61700830096</v>
      </c>
      <c r="O37" s="35"/>
      <c r="P37" s="36"/>
      <c r="Q37" s="36"/>
      <c r="R37" s="37"/>
      <c r="S37" s="36"/>
      <c r="T37" s="36"/>
      <c r="U37" s="36"/>
      <c r="V37" s="35"/>
      <c r="W37" s="35"/>
      <c r="X37" s="35"/>
      <c r="Y37" s="35"/>
      <c r="Z37" s="35"/>
      <c r="AA37" s="35"/>
    </row>
    <row r="38" spans="1:27" ht="15.75" customHeight="1" thickTop="1" x14ac:dyDescent="0.3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36"/>
      <c r="R38" s="36"/>
      <c r="S38" s="36"/>
      <c r="T38" s="36"/>
      <c r="U38" s="36"/>
      <c r="V38" s="35"/>
      <c r="W38" s="35"/>
      <c r="X38" s="35"/>
      <c r="Y38" s="35"/>
      <c r="Z38" s="35"/>
      <c r="AA38" s="35"/>
    </row>
    <row r="39" spans="1:27" ht="15.75" customHeight="1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6"/>
      <c r="U39" s="36"/>
      <c r="V39" s="35"/>
      <c r="W39" s="35"/>
      <c r="X39" s="35"/>
      <c r="Y39" s="35"/>
      <c r="Z39" s="35"/>
      <c r="AA39" s="35"/>
    </row>
    <row r="40" spans="1:27" ht="15.75" customHeight="1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customHeight="1" thickBot="1" x14ac:dyDescent="0.3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5.75" customHeight="1" x14ac:dyDescent="0.3">
      <c r="A42" s="35"/>
      <c r="B42" s="141" t="s">
        <v>460</v>
      </c>
      <c r="C42" s="142"/>
      <c r="D42" s="142"/>
      <c r="E42" s="142"/>
      <c r="F42" s="142"/>
      <c r="G42" s="142"/>
      <c r="H42" s="142"/>
      <c r="I42" s="142"/>
      <c r="J42" s="143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5.75" customHeight="1" x14ac:dyDescent="0.3">
      <c r="A43" s="35"/>
      <c r="B43" s="144"/>
      <c r="C43" s="145"/>
      <c r="D43" s="145"/>
      <c r="E43" s="145"/>
      <c r="F43" s="145"/>
      <c r="G43" s="145"/>
      <c r="H43" s="145"/>
      <c r="I43" s="145"/>
      <c r="J43" s="146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75" customHeight="1" x14ac:dyDescent="0.3">
      <c r="A44" s="35"/>
      <c r="B44" s="144"/>
      <c r="C44" s="145"/>
      <c r="D44" s="145"/>
      <c r="E44" s="145"/>
      <c r="F44" s="145"/>
      <c r="G44" s="145"/>
      <c r="H44" s="145"/>
      <c r="I44" s="145"/>
      <c r="J44" s="146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.75" customHeight="1" x14ac:dyDescent="0.3">
      <c r="A45" s="35"/>
      <c r="B45" s="144"/>
      <c r="C45" s="145"/>
      <c r="D45" s="145"/>
      <c r="E45" s="145"/>
      <c r="F45" s="145"/>
      <c r="G45" s="145"/>
      <c r="H45" s="145"/>
      <c r="I45" s="145"/>
      <c r="J45" s="146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5.75" customHeight="1" x14ac:dyDescent="0.3">
      <c r="A46" s="35"/>
      <c r="B46" s="144"/>
      <c r="C46" s="145"/>
      <c r="D46" s="145"/>
      <c r="E46" s="145"/>
      <c r="F46" s="145"/>
      <c r="G46" s="145"/>
      <c r="H46" s="145"/>
      <c r="I46" s="145"/>
      <c r="J46" s="146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 thickBot="1" x14ac:dyDescent="0.35">
      <c r="A47" s="35"/>
      <c r="B47" s="147"/>
      <c r="C47" s="148"/>
      <c r="D47" s="148"/>
      <c r="E47" s="148"/>
      <c r="F47" s="148"/>
      <c r="G47" s="148"/>
      <c r="H47" s="148"/>
      <c r="I47" s="148"/>
      <c r="J47" s="149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 x14ac:dyDescent="0.3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 x14ac:dyDescent="0.3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 x14ac:dyDescent="0.3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3.8" x14ac:dyDescent="0.3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3.8" x14ac:dyDescent="0.3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3.8" x14ac:dyDescent="0.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3.8" x14ac:dyDescent="0.3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3.8" x14ac:dyDescent="0.3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3.8" x14ac:dyDescent="0.3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3.8" x14ac:dyDescent="0.3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3.8" x14ac:dyDescent="0.3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3.8" x14ac:dyDescent="0.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3.8" x14ac:dyDescent="0.3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3.8" x14ac:dyDescent="0.3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3.8" x14ac:dyDescent="0.3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3.8" x14ac:dyDescent="0.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3.8" x14ac:dyDescent="0.3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3.8" x14ac:dyDescent="0.3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3.8" x14ac:dyDescent="0.3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3.8" x14ac:dyDescent="0.3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3.8" x14ac:dyDescent="0.3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3.8" x14ac:dyDescent="0.3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3.8" x14ac:dyDescent="0.3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3.8" x14ac:dyDescent="0.3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3.8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3.8" x14ac:dyDescent="0.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3.8" x14ac:dyDescent="0.3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3.8" x14ac:dyDescent="0.3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3.8" x14ac:dyDescent="0.3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3.8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3.8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3.8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3.8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3.8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3.8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3.8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3.8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3.8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3.8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3.8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3.8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3.8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3.8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3.8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3.8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3.8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3.8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3.8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3.8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3.8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3.8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3.8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3.8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3.8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3.8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3.8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3.8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3.8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3.8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3.8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3.8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3.8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3.8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3.8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3.8" x14ac:dyDescent="0.3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3.8" x14ac:dyDescent="0.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3.8" x14ac:dyDescent="0.3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3.8" x14ac:dyDescent="0.3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3.8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3.8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3.8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3.8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3.8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3.8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3.8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3.8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3.8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3.8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3.8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3.8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3.8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3.8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3.8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3.8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3.8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3.8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3.8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3.8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3.8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3.8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3.8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3.8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3.8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3.8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3.8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3.8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3.8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3.8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3.8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3.8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3.8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3.8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3.8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3.8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3.8" x14ac:dyDescent="0.3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3.8" x14ac:dyDescent="0.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3.8" x14ac:dyDescent="0.3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3.8" x14ac:dyDescent="0.3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3.8" x14ac:dyDescent="0.3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3.8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3.8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3.8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3.8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3.8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3.8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3.8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3.8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3.8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3.8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3.8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3.8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3.8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3.8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3.8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3.8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3.8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3.8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3.8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3.8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3.8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3.8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3.8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3.8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3.8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3.8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3.8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3.8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3.8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3.8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3.8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3.8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3.8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3.8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3.8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3.8" x14ac:dyDescent="0.3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3.8" x14ac:dyDescent="0.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3.8" x14ac:dyDescent="0.3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3.8" x14ac:dyDescent="0.3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3.8" x14ac:dyDescent="0.3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3.8" x14ac:dyDescent="0.3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3.8" x14ac:dyDescent="0.3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3.8" x14ac:dyDescent="0.3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3.8" x14ac:dyDescent="0.3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3.8" x14ac:dyDescent="0.3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3.8" x14ac:dyDescent="0.3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3.8" x14ac:dyDescent="0.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3.8" x14ac:dyDescent="0.3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3.8" x14ac:dyDescent="0.3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3.8" x14ac:dyDescent="0.3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3.8" x14ac:dyDescent="0.3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3.8" x14ac:dyDescent="0.3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3.8" x14ac:dyDescent="0.3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3.8" x14ac:dyDescent="0.3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3.8" x14ac:dyDescent="0.3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3.8" x14ac:dyDescent="0.3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3.8" x14ac:dyDescent="0.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3.8" x14ac:dyDescent="0.3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3.8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3.8" x14ac:dyDescent="0.3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3.8" x14ac:dyDescent="0.3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3.8" x14ac:dyDescent="0.3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3.8" x14ac:dyDescent="0.3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3.8" x14ac:dyDescent="0.3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3.8" x14ac:dyDescent="0.3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3.8" x14ac:dyDescent="0.3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3.8" x14ac:dyDescent="0.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3.8" x14ac:dyDescent="0.3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3.8" x14ac:dyDescent="0.3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3.8" x14ac:dyDescent="0.3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3.8" x14ac:dyDescent="0.3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3.8" x14ac:dyDescent="0.3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3.8" x14ac:dyDescent="0.3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3.8" x14ac:dyDescent="0.3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3.8" x14ac:dyDescent="0.3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3.8" x14ac:dyDescent="0.3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3.8" x14ac:dyDescent="0.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3.8" x14ac:dyDescent="0.3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3.8" x14ac:dyDescent="0.3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3.8" x14ac:dyDescent="0.3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3.8" x14ac:dyDescent="0.3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3.8" x14ac:dyDescent="0.3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3.8" x14ac:dyDescent="0.3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3.8" x14ac:dyDescent="0.3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3.8" x14ac:dyDescent="0.3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3.8" x14ac:dyDescent="0.3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3.8" x14ac:dyDescent="0.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3.8" x14ac:dyDescent="0.3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3.8" x14ac:dyDescent="0.3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3.8" x14ac:dyDescent="0.3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3.8" x14ac:dyDescent="0.3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3.8" x14ac:dyDescent="0.3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3.8" x14ac:dyDescent="0.3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3.8" x14ac:dyDescent="0.3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3.8" x14ac:dyDescent="0.3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3.8" x14ac:dyDescent="0.3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3.8" x14ac:dyDescent="0.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3.8" x14ac:dyDescent="0.3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3.8" x14ac:dyDescent="0.3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3.8" x14ac:dyDescent="0.3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3.8" x14ac:dyDescent="0.3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3.8" x14ac:dyDescent="0.3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3.8" x14ac:dyDescent="0.3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3.8" x14ac:dyDescent="0.3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3.8" x14ac:dyDescent="0.3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3.8" x14ac:dyDescent="0.3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3.8" x14ac:dyDescent="0.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3.8" x14ac:dyDescent="0.3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3.8" x14ac:dyDescent="0.3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3.8" x14ac:dyDescent="0.3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3.8" x14ac:dyDescent="0.3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3.8" x14ac:dyDescent="0.3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3.8" x14ac:dyDescent="0.3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3.8" x14ac:dyDescent="0.3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3.8" x14ac:dyDescent="0.3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3.8" x14ac:dyDescent="0.3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3.8" x14ac:dyDescent="0.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3.8" x14ac:dyDescent="0.3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3.8" x14ac:dyDescent="0.3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3.8" x14ac:dyDescent="0.3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3.8" x14ac:dyDescent="0.3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3.8" x14ac:dyDescent="0.3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3.8" x14ac:dyDescent="0.3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3.8" x14ac:dyDescent="0.3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3.8" x14ac:dyDescent="0.3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3.8" x14ac:dyDescent="0.3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3.8" x14ac:dyDescent="0.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3.8" x14ac:dyDescent="0.3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3.8" x14ac:dyDescent="0.3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3.8" x14ac:dyDescent="0.3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3.8" x14ac:dyDescent="0.3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3.8" x14ac:dyDescent="0.3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3.8" x14ac:dyDescent="0.3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3.8" x14ac:dyDescent="0.3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3.8" x14ac:dyDescent="0.3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3.8" x14ac:dyDescent="0.3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3.8" x14ac:dyDescent="0.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3.8" x14ac:dyDescent="0.3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3.8" x14ac:dyDescent="0.3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3.8" x14ac:dyDescent="0.3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3.8" x14ac:dyDescent="0.3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3.8" x14ac:dyDescent="0.3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3.8" x14ac:dyDescent="0.3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3.8" x14ac:dyDescent="0.3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3.8" x14ac:dyDescent="0.3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3.8" x14ac:dyDescent="0.3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3.8" x14ac:dyDescent="0.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3.8" x14ac:dyDescent="0.3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3.8" x14ac:dyDescent="0.3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3.8" x14ac:dyDescent="0.3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3.8" x14ac:dyDescent="0.3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3.8" x14ac:dyDescent="0.3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3.8" x14ac:dyDescent="0.3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3.8" x14ac:dyDescent="0.3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3.8" x14ac:dyDescent="0.3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3.8" x14ac:dyDescent="0.3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3.8" x14ac:dyDescent="0.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3.8" x14ac:dyDescent="0.3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3.8" x14ac:dyDescent="0.3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3.8" x14ac:dyDescent="0.3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3.8" x14ac:dyDescent="0.3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3.8" x14ac:dyDescent="0.3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3.8" x14ac:dyDescent="0.3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3.8" x14ac:dyDescent="0.3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3.8" x14ac:dyDescent="0.3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3.8" x14ac:dyDescent="0.3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3.8" x14ac:dyDescent="0.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3.8" x14ac:dyDescent="0.3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3.8" x14ac:dyDescent="0.3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3.8" x14ac:dyDescent="0.3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3.8" x14ac:dyDescent="0.3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3.8" x14ac:dyDescent="0.3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3.8" x14ac:dyDescent="0.3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3.8" x14ac:dyDescent="0.3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3.8" x14ac:dyDescent="0.3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3.8" x14ac:dyDescent="0.3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3.8" x14ac:dyDescent="0.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3.8" x14ac:dyDescent="0.3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3.8" x14ac:dyDescent="0.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3.8" x14ac:dyDescent="0.3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3.8" x14ac:dyDescent="0.3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3.8" x14ac:dyDescent="0.3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3.8" x14ac:dyDescent="0.3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3.8" x14ac:dyDescent="0.3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3.8" x14ac:dyDescent="0.3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3.8" x14ac:dyDescent="0.3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3.8" x14ac:dyDescent="0.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3.8" x14ac:dyDescent="0.3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3.8" x14ac:dyDescent="0.3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3.8" x14ac:dyDescent="0.3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3.8" x14ac:dyDescent="0.3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3.8" x14ac:dyDescent="0.3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3.8" x14ac:dyDescent="0.3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3.8" x14ac:dyDescent="0.3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3.8" x14ac:dyDescent="0.3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3.8" x14ac:dyDescent="0.3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3.8" x14ac:dyDescent="0.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3.8" x14ac:dyDescent="0.3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3.8" x14ac:dyDescent="0.3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3.8" x14ac:dyDescent="0.3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3.8" x14ac:dyDescent="0.3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3.8" x14ac:dyDescent="0.3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3.8" x14ac:dyDescent="0.3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3.8" x14ac:dyDescent="0.3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3.8" x14ac:dyDescent="0.3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3.8" x14ac:dyDescent="0.3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3.8" x14ac:dyDescent="0.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3.8" x14ac:dyDescent="0.3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3.8" x14ac:dyDescent="0.3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3.8" x14ac:dyDescent="0.3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3.8" x14ac:dyDescent="0.3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3.8" x14ac:dyDescent="0.3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3.8" x14ac:dyDescent="0.3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3.8" x14ac:dyDescent="0.3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3.8" x14ac:dyDescent="0.3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3.8" x14ac:dyDescent="0.3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3.8" x14ac:dyDescent="0.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3.8" x14ac:dyDescent="0.3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3.8" x14ac:dyDescent="0.3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3.8" x14ac:dyDescent="0.3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3.8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3.8" x14ac:dyDescent="0.3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3.8" x14ac:dyDescent="0.3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3.8" x14ac:dyDescent="0.3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3.8" x14ac:dyDescent="0.3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3.8" x14ac:dyDescent="0.3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3.8" x14ac:dyDescent="0.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3.8" x14ac:dyDescent="0.3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3.8" x14ac:dyDescent="0.3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3.8" x14ac:dyDescent="0.3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3.8" x14ac:dyDescent="0.3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3.8" x14ac:dyDescent="0.3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3.8" x14ac:dyDescent="0.3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3.8" x14ac:dyDescent="0.3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3.8" x14ac:dyDescent="0.3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3.8" x14ac:dyDescent="0.3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3.8" x14ac:dyDescent="0.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3.8" x14ac:dyDescent="0.3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3.8" x14ac:dyDescent="0.3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3.8" x14ac:dyDescent="0.3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3.8" x14ac:dyDescent="0.3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3.8" x14ac:dyDescent="0.3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3.8" x14ac:dyDescent="0.3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3.8" x14ac:dyDescent="0.3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3.8" x14ac:dyDescent="0.3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3.8" x14ac:dyDescent="0.3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3.8" x14ac:dyDescent="0.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3.8" x14ac:dyDescent="0.3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3.8" x14ac:dyDescent="0.3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3.8" x14ac:dyDescent="0.3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3.8" x14ac:dyDescent="0.3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3.8" x14ac:dyDescent="0.3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3.8" x14ac:dyDescent="0.3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3.8" x14ac:dyDescent="0.3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3.8" x14ac:dyDescent="0.3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3.8" x14ac:dyDescent="0.3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3.8" x14ac:dyDescent="0.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3.8" x14ac:dyDescent="0.3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3.8" x14ac:dyDescent="0.3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3.8" x14ac:dyDescent="0.3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3.8" x14ac:dyDescent="0.3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3.8" x14ac:dyDescent="0.3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3.8" x14ac:dyDescent="0.3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3.8" x14ac:dyDescent="0.3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3.8" x14ac:dyDescent="0.3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3.8" x14ac:dyDescent="0.3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3.8" x14ac:dyDescent="0.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3.8" x14ac:dyDescent="0.3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3.8" x14ac:dyDescent="0.3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3.8" x14ac:dyDescent="0.3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3.8" x14ac:dyDescent="0.3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3.8" x14ac:dyDescent="0.3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3.8" x14ac:dyDescent="0.3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3.8" x14ac:dyDescent="0.3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3.8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3.8" x14ac:dyDescent="0.3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3.8" x14ac:dyDescent="0.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3.8" x14ac:dyDescent="0.3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3.8" x14ac:dyDescent="0.3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3.8" x14ac:dyDescent="0.3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3.8" x14ac:dyDescent="0.3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3.8" x14ac:dyDescent="0.3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3.8" x14ac:dyDescent="0.3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3.8" x14ac:dyDescent="0.3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3.8" x14ac:dyDescent="0.3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3.8" x14ac:dyDescent="0.3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3.8" x14ac:dyDescent="0.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3.8" x14ac:dyDescent="0.3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3.8" x14ac:dyDescent="0.3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3.8" x14ac:dyDescent="0.3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3.8" x14ac:dyDescent="0.3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3.8" x14ac:dyDescent="0.3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3.8" x14ac:dyDescent="0.3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3.8" x14ac:dyDescent="0.3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3.8" x14ac:dyDescent="0.3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3.8" x14ac:dyDescent="0.3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3.8" x14ac:dyDescent="0.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3.8" x14ac:dyDescent="0.3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3.8" x14ac:dyDescent="0.3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3.8" x14ac:dyDescent="0.3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3.8" x14ac:dyDescent="0.3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3.8" x14ac:dyDescent="0.3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3.8" x14ac:dyDescent="0.3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3.8" x14ac:dyDescent="0.3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3.8" x14ac:dyDescent="0.3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3.8" x14ac:dyDescent="0.3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3.8" x14ac:dyDescent="0.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3.8" x14ac:dyDescent="0.3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3.8" x14ac:dyDescent="0.3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3.8" x14ac:dyDescent="0.3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3.8" x14ac:dyDescent="0.3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3.8" x14ac:dyDescent="0.3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3.8" x14ac:dyDescent="0.3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3.8" x14ac:dyDescent="0.3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3.8" x14ac:dyDescent="0.3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3.8" x14ac:dyDescent="0.3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3.8" x14ac:dyDescent="0.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3.8" x14ac:dyDescent="0.3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3.8" x14ac:dyDescent="0.3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3.8" x14ac:dyDescent="0.3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3.8" x14ac:dyDescent="0.3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3.8" x14ac:dyDescent="0.3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3.8" x14ac:dyDescent="0.3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3.8" x14ac:dyDescent="0.3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3.8" x14ac:dyDescent="0.3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3.8" x14ac:dyDescent="0.3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3.8" x14ac:dyDescent="0.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3.8" x14ac:dyDescent="0.3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3.8" x14ac:dyDescent="0.3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3.8" x14ac:dyDescent="0.3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3.8" x14ac:dyDescent="0.3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3.8" x14ac:dyDescent="0.3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3.8" x14ac:dyDescent="0.3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3.8" x14ac:dyDescent="0.3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3.8" x14ac:dyDescent="0.3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3.8" x14ac:dyDescent="0.3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3.8" x14ac:dyDescent="0.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3.8" x14ac:dyDescent="0.3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3.8" x14ac:dyDescent="0.3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3.8" x14ac:dyDescent="0.3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3.8" x14ac:dyDescent="0.3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3.8" x14ac:dyDescent="0.3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3.8" x14ac:dyDescent="0.3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3.8" x14ac:dyDescent="0.3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3.8" x14ac:dyDescent="0.3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3.8" x14ac:dyDescent="0.3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3.8" x14ac:dyDescent="0.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3.8" x14ac:dyDescent="0.3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3.8" x14ac:dyDescent="0.3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3.8" x14ac:dyDescent="0.3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3.8" x14ac:dyDescent="0.3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3.8" x14ac:dyDescent="0.3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3.8" x14ac:dyDescent="0.3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3.8" x14ac:dyDescent="0.3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3.8" x14ac:dyDescent="0.3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3.8" x14ac:dyDescent="0.3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3.8" x14ac:dyDescent="0.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3.8" x14ac:dyDescent="0.3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3.8" x14ac:dyDescent="0.3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3.8" x14ac:dyDescent="0.3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3.8" x14ac:dyDescent="0.3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3.8" x14ac:dyDescent="0.3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3.8" x14ac:dyDescent="0.3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3.8" x14ac:dyDescent="0.3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3.8" x14ac:dyDescent="0.3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3.8" x14ac:dyDescent="0.3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3.8" x14ac:dyDescent="0.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3.8" x14ac:dyDescent="0.3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3.8" x14ac:dyDescent="0.3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3.8" x14ac:dyDescent="0.3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3.8" x14ac:dyDescent="0.3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3.8" x14ac:dyDescent="0.3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3.8" x14ac:dyDescent="0.3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3.8" x14ac:dyDescent="0.3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3.8" x14ac:dyDescent="0.3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3.8" x14ac:dyDescent="0.3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3.8" x14ac:dyDescent="0.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3.8" x14ac:dyDescent="0.3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3.8" x14ac:dyDescent="0.3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3.8" x14ac:dyDescent="0.3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3.8" x14ac:dyDescent="0.3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3.8" x14ac:dyDescent="0.3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3.8" x14ac:dyDescent="0.3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3.8" x14ac:dyDescent="0.3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3.8" x14ac:dyDescent="0.3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3.8" x14ac:dyDescent="0.3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3.8" x14ac:dyDescent="0.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3.8" x14ac:dyDescent="0.3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3.8" x14ac:dyDescent="0.3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3.8" x14ac:dyDescent="0.3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3.8" x14ac:dyDescent="0.3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3.8" x14ac:dyDescent="0.3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3.8" x14ac:dyDescent="0.3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3.8" x14ac:dyDescent="0.3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3.8" x14ac:dyDescent="0.3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3.8" x14ac:dyDescent="0.3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3.8" x14ac:dyDescent="0.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3.8" x14ac:dyDescent="0.3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3.8" x14ac:dyDescent="0.3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3.8" x14ac:dyDescent="0.3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3.8" x14ac:dyDescent="0.3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3.8" x14ac:dyDescent="0.3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3.8" x14ac:dyDescent="0.3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3.8" x14ac:dyDescent="0.3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3.8" x14ac:dyDescent="0.3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3.8" x14ac:dyDescent="0.3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3.8" x14ac:dyDescent="0.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3.8" x14ac:dyDescent="0.3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3.8" x14ac:dyDescent="0.3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3.8" x14ac:dyDescent="0.3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3.8" x14ac:dyDescent="0.3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3.8" x14ac:dyDescent="0.3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3.8" x14ac:dyDescent="0.3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3.8" x14ac:dyDescent="0.3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3.8" x14ac:dyDescent="0.3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3.8" x14ac:dyDescent="0.3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3.8" x14ac:dyDescent="0.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3.8" x14ac:dyDescent="0.3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3.8" x14ac:dyDescent="0.3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3.8" x14ac:dyDescent="0.3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3.8" x14ac:dyDescent="0.3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3.8" x14ac:dyDescent="0.3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3.8" x14ac:dyDescent="0.3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3.8" x14ac:dyDescent="0.3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3.8" x14ac:dyDescent="0.3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3.8" x14ac:dyDescent="0.3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3.8" x14ac:dyDescent="0.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3.8" x14ac:dyDescent="0.3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3.8" x14ac:dyDescent="0.3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3.8" x14ac:dyDescent="0.3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3.8" x14ac:dyDescent="0.3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3.8" x14ac:dyDescent="0.3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3.8" x14ac:dyDescent="0.3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3.8" x14ac:dyDescent="0.3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3.8" x14ac:dyDescent="0.3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3.8" x14ac:dyDescent="0.3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3.8" x14ac:dyDescent="0.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3.8" x14ac:dyDescent="0.3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3.8" x14ac:dyDescent="0.3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3.8" x14ac:dyDescent="0.3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3.8" x14ac:dyDescent="0.3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3.8" x14ac:dyDescent="0.3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3.8" x14ac:dyDescent="0.3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3.8" x14ac:dyDescent="0.3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3.8" x14ac:dyDescent="0.3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3.8" x14ac:dyDescent="0.3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3.8" x14ac:dyDescent="0.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3.8" x14ac:dyDescent="0.3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3.8" x14ac:dyDescent="0.3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3.8" x14ac:dyDescent="0.3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3.8" x14ac:dyDescent="0.3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3.8" x14ac:dyDescent="0.3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3.8" x14ac:dyDescent="0.3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3.8" x14ac:dyDescent="0.3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3.8" x14ac:dyDescent="0.3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3.8" x14ac:dyDescent="0.3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3.8" x14ac:dyDescent="0.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3.8" x14ac:dyDescent="0.3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3.8" x14ac:dyDescent="0.3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3.8" x14ac:dyDescent="0.3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3.8" x14ac:dyDescent="0.3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3.8" x14ac:dyDescent="0.3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3.8" x14ac:dyDescent="0.3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3.8" x14ac:dyDescent="0.3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3.8" x14ac:dyDescent="0.3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3.8" x14ac:dyDescent="0.3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3.8" x14ac:dyDescent="0.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3.8" x14ac:dyDescent="0.3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3.8" x14ac:dyDescent="0.3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3.8" x14ac:dyDescent="0.3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3.8" x14ac:dyDescent="0.3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3.8" x14ac:dyDescent="0.3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3.8" x14ac:dyDescent="0.3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3.8" x14ac:dyDescent="0.3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3.8" x14ac:dyDescent="0.3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3.8" x14ac:dyDescent="0.3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3.8" x14ac:dyDescent="0.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3.8" x14ac:dyDescent="0.3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3.8" x14ac:dyDescent="0.3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3.8" x14ac:dyDescent="0.3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3.8" x14ac:dyDescent="0.3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3.8" x14ac:dyDescent="0.3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3.8" x14ac:dyDescent="0.3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3.8" x14ac:dyDescent="0.3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3.8" x14ac:dyDescent="0.3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3.8" x14ac:dyDescent="0.3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3.8" x14ac:dyDescent="0.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3.8" x14ac:dyDescent="0.3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3.8" x14ac:dyDescent="0.3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3.8" x14ac:dyDescent="0.3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3.8" x14ac:dyDescent="0.3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3.8" x14ac:dyDescent="0.3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3.8" x14ac:dyDescent="0.3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3.8" x14ac:dyDescent="0.3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3.8" x14ac:dyDescent="0.3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3.8" x14ac:dyDescent="0.3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3.8" x14ac:dyDescent="0.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3.8" x14ac:dyDescent="0.3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3.8" x14ac:dyDescent="0.3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3.8" x14ac:dyDescent="0.3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3.8" x14ac:dyDescent="0.3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3.8" x14ac:dyDescent="0.3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3.8" x14ac:dyDescent="0.3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3.8" x14ac:dyDescent="0.3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3.8" x14ac:dyDescent="0.3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3.8" x14ac:dyDescent="0.3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3.8" x14ac:dyDescent="0.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3.8" x14ac:dyDescent="0.3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3.8" x14ac:dyDescent="0.3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3.8" x14ac:dyDescent="0.3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3.8" x14ac:dyDescent="0.3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3.8" x14ac:dyDescent="0.3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3.8" x14ac:dyDescent="0.3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3.8" x14ac:dyDescent="0.3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3.8" x14ac:dyDescent="0.3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3.8" x14ac:dyDescent="0.3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3.8" x14ac:dyDescent="0.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3.8" x14ac:dyDescent="0.3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3.8" x14ac:dyDescent="0.3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3.8" x14ac:dyDescent="0.3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3.8" x14ac:dyDescent="0.3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3.8" x14ac:dyDescent="0.3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3.8" x14ac:dyDescent="0.3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3.8" x14ac:dyDescent="0.3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3.8" x14ac:dyDescent="0.3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3.8" x14ac:dyDescent="0.3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3.8" x14ac:dyDescent="0.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3.8" x14ac:dyDescent="0.3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3.8" x14ac:dyDescent="0.3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3.8" x14ac:dyDescent="0.3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3.8" x14ac:dyDescent="0.3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3.8" x14ac:dyDescent="0.3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3.8" x14ac:dyDescent="0.3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3.8" x14ac:dyDescent="0.3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3.8" x14ac:dyDescent="0.3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3.8" x14ac:dyDescent="0.3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3.8" x14ac:dyDescent="0.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3.8" x14ac:dyDescent="0.3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3.8" x14ac:dyDescent="0.3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3.8" x14ac:dyDescent="0.3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3.8" x14ac:dyDescent="0.3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3.8" x14ac:dyDescent="0.3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3.8" x14ac:dyDescent="0.3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3.8" x14ac:dyDescent="0.3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3.8" x14ac:dyDescent="0.3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3.8" x14ac:dyDescent="0.3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3.8" x14ac:dyDescent="0.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3.8" x14ac:dyDescent="0.3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3.8" x14ac:dyDescent="0.3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3.8" x14ac:dyDescent="0.3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3.8" x14ac:dyDescent="0.3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3.8" x14ac:dyDescent="0.3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3.8" x14ac:dyDescent="0.3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3.8" x14ac:dyDescent="0.3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3.8" x14ac:dyDescent="0.3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3.8" x14ac:dyDescent="0.3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3.8" x14ac:dyDescent="0.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3.8" x14ac:dyDescent="0.3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3.8" x14ac:dyDescent="0.3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3.8" x14ac:dyDescent="0.3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3.8" x14ac:dyDescent="0.3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3.8" x14ac:dyDescent="0.3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3.8" x14ac:dyDescent="0.3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3.8" x14ac:dyDescent="0.3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3.8" x14ac:dyDescent="0.3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3.8" x14ac:dyDescent="0.3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3.8" x14ac:dyDescent="0.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3.8" x14ac:dyDescent="0.3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3.8" x14ac:dyDescent="0.3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3.8" x14ac:dyDescent="0.3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3.8" x14ac:dyDescent="0.3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3.8" x14ac:dyDescent="0.3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3.8" x14ac:dyDescent="0.3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3.8" x14ac:dyDescent="0.3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3.8" x14ac:dyDescent="0.3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3.8" x14ac:dyDescent="0.3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3.8" x14ac:dyDescent="0.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3.8" x14ac:dyDescent="0.3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3.8" x14ac:dyDescent="0.3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3.8" x14ac:dyDescent="0.3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3.8" x14ac:dyDescent="0.3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3.8" x14ac:dyDescent="0.3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3.8" x14ac:dyDescent="0.3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3.8" x14ac:dyDescent="0.3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3.8" x14ac:dyDescent="0.3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3.8" x14ac:dyDescent="0.3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3.8" x14ac:dyDescent="0.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3.8" x14ac:dyDescent="0.3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3.8" x14ac:dyDescent="0.3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3.8" x14ac:dyDescent="0.3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3.8" x14ac:dyDescent="0.3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3.8" x14ac:dyDescent="0.3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3.8" x14ac:dyDescent="0.3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3.8" x14ac:dyDescent="0.3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3.8" x14ac:dyDescent="0.3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3.8" x14ac:dyDescent="0.3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3.8" x14ac:dyDescent="0.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3.8" x14ac:dyDescent="0.3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3.8" x14ac:dyDescent="0.3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3.8" x14ac:dyDescent="0.3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3.8" x14ac:dyDescent="0.3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3.8" x14ac:dyDescent="0.3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3.8" x14ac:dyDescent="0.3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3.8" x14ac:dyDescent="0.3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3.8" x14ac:dyDescent="0.3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3.8" x14ac:dyDescent="0.3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3.8" x14ac:dyDescent="0.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3.8" x14ac:dyDescent="0.3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3.8" x14ac:dyDescent="0.3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3.8" x14ac:dyDescent="0.3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3.8" x14ac:dyDescent="0.3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3.8" x14ac:dyDescent="0.3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3.8" x14ac:dyDescent="0.3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3.8" x14ac:dyDescent="0.3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3.8" x14ac:dyDescent="0.3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3.8" x14ac:dyDescent="0.3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3.8" x14ac:dyDescent="0.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3.8" x14ac:dyDescent="0.3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3.8" x14ac:dyDescent="0.3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3.8" x14ac:dyDescent="0.3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3.8" x14ac:dyDescent="0.3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3.8" x14ac:dyDescent="0.3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3.8" x14ac:dyDescent="0.3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3.8" x14ac:dyDescent="0.3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3.8" x14ac:dyDescent="0.3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3.8" x14ac:dyDescent="0.3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3.8" x14ac:dyDescent="0.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3.8" x14ac:dyDescent="0.3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3.8" x14ac:dyDescent="0.3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3.8" x14ac:dyDescent="0.3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3.8" x14ac:dyDescent="0.3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3.8" x14ac:dyDescent="0.3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3.8" x14ac:dyDescent="0.3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3.8" x14ac:dyDescent="0.3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3.8" x14ac:dyDescent="0.3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3.8" x14ac:dyDescent="0.3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3.8" x14ac:dyDescent="0.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3.8" x14ac:dyDescent="0.3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3.8" x14ac:dyDescent="0.3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3.8" x14ac:dyDescent="0.3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3.8" x14ac:dyDescent="0.3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3.8" x14ac:dyDescent="0.3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3.8" x14ac:dyDescent="0.3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3.8" x14ac:dyDescent="0.3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3.8" x14ac:dyDescent="0.3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3.8" x14ac:dyDescent="0.3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3.8" x14ac:dyDescent="0.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3.8" x14ac:dyDescent="0.3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3.8" x14ac:dyDescent="0.3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3.8" x14ac:dyDescent="0.3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3.8" x14ac:dyDescent="0.3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3.8" x14ac:dyDescent="0.3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3.8" x14ac:dyDescent="0.3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3.8" x14ac:dyDescent="0.3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3.8" x14ac:dyDescent="0.3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3.8" x14ac:dyDescent="0.3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3.8" x14ac:dyDescent="0.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3.8" x14ac:dyDescent="0.3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3.8" x14ac:dyDescent="0.3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3.8" x14ac:dyDescent="0.3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3.8" x14ac:dyDescent="0.3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3.8" x14ac:dyDescent="0.3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3.8" x14ac:dyDescent="0.3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3.8" x14ac:dyDescent="0.3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3.8" x14ac:dyDescent="0.3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3.8" x14ac:dyDescent="0.3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3.8" x14ac:dyDescent="0.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3.8" x14ac:dyDescent="0.3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3.8" x14ac:dyDescent="0.3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3.8" x14ac:dyDescent="0.3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3.8" x14ac:dyDescent="0.3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3.8" x14ac:dyDescent="0.3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3.8" x14ac:dyDescent="0.3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3.8" x14ac:dyDescent="0.3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3.8" x14ac:dyDescent="0.3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3.8" x14ac:dyDescent="0.3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3.8" x14ac:dyDescent="0.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3.8" x14ac:dyDescent="0.3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3.8" x14ac:dyDescent="0.3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3.8" x14ac:dyDescent="0.3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3.8" x14ac:dyDescent="0.3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3.8" x14ac:dyDescent="0.3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3.8" x14ac:dyDescent="0.3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3.8" x14ac:dyDescent="0.3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3.8" x14ac:dyDescent="0.3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3.8" x14ac:dyDescent="0.3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3.8" x14ac:dyDescent="0.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3.8" x14ac:dyDescent="0.3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3.8" x14ac:dyDescent="0.3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3.8" x14ac:dyDescent="0.3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3.8" x14ac:dyDescent="0.3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3.8" x14ac:dyDescent="0.3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3.8" x14ac:dyDescent="0.3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3.8" x14ac:dyDescent="0.3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3.8" x14ac:dyDescent="0.3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3.8" x14ac:dyDescent="0.3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3.8" x14ac:dyDescent="0.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3.8" x14ac:dyDescent="0.3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3.8" x14ac:dyDescent="0.3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3.8" x14ac:dyDescent="0.3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3.8" x14ac:dyDescent="0.3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3.8" x14ac:dyDescent="0.3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3.8" x14ac:dyDescent="0.3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3.8" x14ac:dyDescent="0.3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3.8" x14ac:dyDescent="0.3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3.8" x14ac:dyDescent="0.3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3.8" x14ac:dyDescent="0.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3.8" x14ac:dyDescent="0.3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3.8" x14ac:dyDescent="0.3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3.8" x14ac:dyDescent="0.3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3.8" x14ac:dyDescent="0.3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3.8" x14ac:dyDescent="0.3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3.8" x14ac:dyDescent="0.3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3.8" x14ac:dyDescent="0.3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3.8" x14ac:dyDescent="0.3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3.8" x14ac:dyDescent="0.3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3.8" x14ac:dyDescent="0.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3.8" x14ac:dyDescent="0.3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3.8" x14ac:dyDescent="0.3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3.8" x14ac:dyDescent="0.3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3.8" x14ac:dyDescent="0.3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3.8" x14ac:dyDescent="0.3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3.8" x14ac:dyDescent="0.3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3.8" x14ac:dyDescent="0.3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3.8" x14ac:dyDescent="0.3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3.8" x14ac:dyDescent="0.3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3.8" x14ac:dyDescent="0.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3.8" x14ac:dyDescent="0.3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3.8" x14ac:dyDescent="0.3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3.8" x14ac:dyDescent="0.3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3.8" x14ac:dyDescent="0.3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3.8" x14ac:dyDescent="0.3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3.8" x14ac:dyDescent="0.3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3.8" x14ac:dyDescent="0.3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3.8" x14ac:dyDescent="0.3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3.8" x14ac:dyDescent="0.3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3.8" x14ac:dyDescent="0.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3.8" x14ac:dyDescent="0.3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3.8" x14ac:dyDescent="0.3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3.8" x14ac:dyDescent="0.3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3.8" x14ac:dyDescent="0.3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3.8" x14ac:dyDescent="0.3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3.8" x14ac:dyDescent="0.3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3.8" x14ac:dyDescent="0.3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3.8" x14ac:dyDescent="0.3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3.8" x14ac:dyDescent="0.3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3.8" x14ac:dyDescent="0.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3.8" x14ac:dyDescent="0.3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3.8" x14ac:dyDescent="0.3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3.8" x14ac:dyDescent="0.3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3.8" x14ac:dyDescent="0.3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3.8" x14ac:dyDescent="0.3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3.8" x14ac:dyDescent="0.3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3.8" x14ac:dyDescent="0.3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3.8" x14ac:dyDescent="0.3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3.8" x14ac:dyDescent="0.3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3.8" x14ac:dyDescent="0.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3.8" x14ac:dyDescent="0.3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3.8" x14ac:dyDescent="0.3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3.8" x14ac:dyDescent="0.3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3.8" x14ac:dyDescent="0.3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3.8" x14ac:dyDescent="0.3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3.8" x14ac:dyDescent="0.3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3.8" x14ac:dyDescent="0.3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3.8" x14ac:dyDescent="0.3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3.8" x14ac:dyDescent="0.3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3.8" x14ac:dyDescent="0.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3.8" x14ac:dyDescent="0.3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3.8" x14ac:dyDescent="0.3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3.8" x14ac:dyDescent="0.3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3.8" x14ac:dyDescent="0.3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3.8" x14ac:dyDescent="0.3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3.8" x14ac:dyDescent="0.3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3.8" x14ac:dyDescent="0.3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3.8" x14ac:dyDescent="0.3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3.8" x14ac:dyDescent="0.3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3.8" x14ac:dyDescent="0.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3.8" x14ac:dyDescent="0.3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3.8" x14ac:dyDescent="0.3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3.8" x14ac:dyDescent="0.3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3.8" x14ac:dyDescent="0.3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3.8" x14ac:dyDescent="0.3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3.8" x14ac:dyDescent="0.3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3.8" x14ac:dyDescent="0.3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3.8" x14ac:dyDescent="0.3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3.8" x14ac:dyDescent="0.3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3.8" x14ac:dyDescent="0.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3.8" x14ac:dyDescent="0.3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3.8" x14ac:dyDescent="0.3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3.8" x14ac:dyDescent="0.3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3.8" x14ac:dyDescent="0.3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3.8" x14ac:dyDescent="0.3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3.8" x14ac:dyDescent="0.3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3.8" x14ac:dyDescent="0.3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3.8" x14ac:dyDescent="0.3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3.8" x14ac:dyDescent="0.3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3.8" x14ac:dyDescent="0.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3.8" x14ac:dyDescent="0.3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3.8" x14ac:dyDescent="0.3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3.8" x14ac:dyDescent="0.3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3.8" x14ac:dyDescent="0.3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3.8" x14ac:dyDescent="0.3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3.8" x14ac:dyDescent="0.3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3.8" x14ac:dyDescent="0.3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3.8" x14ac:dyDescent="0.3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3.8" x14ac:dyDescent="0.3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3.8" x14ac:dyDescent="0.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3.8" x14ac:dyDescent="0.3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3.8" x14ac:dyDescent="0.3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3.8" x14ac:dyDescent="0.3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3.8" x14ac:dyDescent="0.3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3.8" x14ac:dyDescent="0.3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3.8" x14ac:dyDescent="0.3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3.8" x14ac:dyDescent="0.3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3.8" x14ac:dyDescent="0.3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3.8" x14ac:dyDescent="0.3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3.8" x14ac:dyDescent="0.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3.8" x14ac:dyDescent="0.3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3.8" x14ac:dyDescent="0.3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3.8" x14ac:dyDescent="0.3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3.8" x14ac:dyDescent="0.3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3.8" x14ac:dyDescent="0.3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3.8" x14ac:dyDescent="0.3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3.8" x14ac:dyDescent="0.3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3.8" x14ac:dyDescent="0.3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3.8" x14ac:dyDescent="0.3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3.8" x14ac:dyDescent="0.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3.8" x14ac:dyDescent="0.3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3.8" x14ac:dyDescent="0.3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3.8" x14ac:dyDescent="0.3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3.8" x14ac:dyDescent="0.3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3.8" x14ac:dyDescent="0.3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3.8" x14ac:dyDescent="0.3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3.8" x14ac:dyDescent="0.3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3.8" x14ac:dyDescent="0.3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3.8" x14ac:dyDescent="0.3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3.8" x14ac:dyDescent="0.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3.8" x14ac:dyDescent="0.3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3.8" x14ac:dyDescent="0.3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3.8" x14ac:dyDescent="0.3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3.8" x14ac:dyDescent="0.3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3.8" x14ac:dyDescent="0.3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ht="13.8" x14ac:dyDescent="0.3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  <row r="1000" spans="1:27" ht="13.8" x14ac:dyDescent="0.3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</row>
    <row r="1001" spans="1:27" ht="13.8" x14ac:dyDescent="0.3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</row>
    <row r="1002" spans="1:27" ht="13.8" x14ac:dyDescent="0.3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</row>
    <row r="1003" spans="1:27" ht="13.8" x14ac:dyDescent="0.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</row>
    <row r="1004" spans="1:27" ht="13.8" x14ac:dyDescent="0.3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</row>
    <row r="1005" spans="1:27" ht="13.8" x14ac:dyDescent="0.3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</row>
  </sheetData>
  <mergeCells count="2">
    <mergeCell ref="W1:W2"/>
    <mergeCell ref="B42:J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EC3-3A8E-46CE-A799-A90C8CC48141}">
  <dimension ref="A3:I51"/>
  <sheetViews>
    <sheetView workbookViewId="0">
      <selection activeCell="B9" sqref="B9"/>
    </sheetView>
  </sheetViews>
  <sheetFormatPr baseColWidth="10" defaultRowHeight="14.4" x14ac:dyDescent="0.3"/>
  <cols>
    <col min="1" max="1" width="22.21875" bestFit="1" customWidth="1"/>
    <col min="2" max="2" width="23.77734375" bestFit="1" customWidth="1"/>
    <col min="3" max="3" width="8.5546875" bestFit="1" customWidth="1"/>
    <col min="4" max="4" width="12.21875" bestFit="1" customWidth="1"/>
    <col min="5" max="5" width="12.5546875" bestFit="1" customWidth="1"/>
    <col min="6" max="6" width="20.77734375" bestFit="1" customWidth="1"/>
    <col min="7" max="7" width="23.77734375" bestFit="1" customWidth="1"/>
    <col min="8" max="8" width="7" bestFit="1" customWidth="1"/>
    <col min="9" max="9" width="12.21875" bestFit="1" customWidth="1"/>
    <col min="10" max="10" width="12.5546875" bestFit="1" customWidth="1"/>
    <col min="11" max="11" width="22.5546875" bestFit="1" customWidth="1"/>
    <col min="12" max="12" width="28.88671875" bestFit="1" customWidth="1"/>
    <col min="13" max="13" width="30.109375" bestFit="1" customWidth="1"/>
    <col min="14" max="14" width="26.88671875" bestFit="1" customWidth="1"/>
    <col min="15" max="15" width="22.5546875" bestFit="1" customWidth="1"/>
    <col min="16" max="16" width="28.88671875" bestFit="1" customWidth="1"/>
    <col min="17" max="17" width="30.109375" bestFit="1" customWidth="1"/>
  </cols>
  <sheetData>
    <row r="3" spans="1:9" x14ac:dyDescent="0.3">
      <c r="A3" s="26" t="s">
        <v>442</v>
      </c>
      <c r="B3" s="26" t="s">
        <v>455</v>
      </c>
      <c r="F3" s="26" t="s">
        <v>458</v>
      </c>
      <c r="G3" s="26" t="s">
        <v>455</v>
      </c>
    </row>
    <row r="4" spans="1:9" x14ac:dyDescent="0.3">
      <c r="A4" s="26" t="s">
        <v>438</v>
      </c>
      <c r="B4" t="s">
        <v>440</v>
      </c>
      <c r="C4" t="s">
        <v>441</v>
      </c>
      <c r="D4" t="s">
        <v>439</v>
      </c>
      <c r="F4" s="26" t="s">
        <v>438</v>
      </c>
      <c r="G4" t="s">
        <v>440</v>
      </c>
      <c r="H4" t="s">
        <v>441</v>
      </c>
      <c r="I4" t="s">
        <v>439</v>
      </c>
    </row>
    <row r="5" spans="1:9" x14ac:dyDescent="0.3">
      <c r="A5" s="27" t="s">
        <v>444</v>
      </c>
      <c r="B5">
        <v>30</v>
      </c>
      <c r="C5">
        <v>32</v>
      </c>
      <c r="D5">
        <v>62</v>
      </c>
      <c r="F5" s="33" t="s">
        <v>444</v>
      </c>
      <c r="G5">
        <v>17753</v>
      </c>
      <c r="H5">
        <v>10517</v>
      </c>
      <c r="I5">
        <v>28270</v>
      </c>
    </row>
    <row r="6" spans="1:9" x14ac:dyDescent="0.3">
      <c r="A6" s="27" t="s">
        <v>445</v>
      </c>
      <c r="B6">
        <v>43</v>
      </c>
      <c r="C6">
        <v>69</v>
      </c>
      <c r="D6">
        <v>112</v>
      </c>
      <c r="F6" s="33" t="s">
        <v>445</v>
      </c>
      <c r="G6">
        <v>12448</v>
      </c>
      <c r="H6">
        <v>17805</v>
      </c>
      <c r="I6">
        <v>30253</v>
      </c>
    </row>
    <row r="7" spans="1:9" x14ac:dyDescent="0.3">
      <c r="A7" s="27" t="s">
        <v>446</v>
      </c>
      <c r="B7">
        <v>63</v>
      </c>
      <c r="C7">
        <v>141</v>
      </c>
      <c r="D7">
        <v>204</v>
      </c>
      <c r="F7" s="33" t="s">
        <v>446</v>
      </c>
      <c r="G7">
        <v>17550</v>
      </c>
      <c r="H7">
        <v>39619</v>
      </c>
      <c r="I7">
        <v>57169</v>
      </c>
    </row>
    <row r="8" spans="1:9" x14ac:dyDescent="0.3">
      <c r="A8" s="27" t="s">
        <v>447</v>
      </c>
      <c r="B8">
        <v>53</v>
      </c>
      <c r="C8">
        <v>128</v>
      </c>
      <c r="D8">
        <v>181</v>
      </c>
      <c r="F8" s="33" t="s">
        <v>447</v>
      </c>
      <c r="G8">
        <v>15055</v>
      </c>
      <c r="H8">
        <v>45889</v>
      </c>
      <c r="I8">
        <v>60944</v>
      </c>
    </row>
    <row r="9" spans="1:9" x14ac:dyDescent="0.3">
      <c r="A9" s="27" t="s">
        <v>448</v>
      </c>
      <c r="B9">
        <v>54</v>
      </c>
      <c r="C9">
        <v>145</v>
      </c>
      <c r="D9">
        <v>199</v>
      </c>
      <c r="F9" s="33" t="s">
        <v>448</v>
      </c>
      <c r="G9">
        <v>15055</v>
      </c>
      <c r="H9">
        <v>47442</v>
      </c>
      <c r="I9">
        <v>62497</v>
      </c>
    </row>
    <row r="10" spans="1:9" x14ac:dyDescent="0.3">
      <c r="A10" s="27" t="s">
        <v>449</v>
      </c>
      <c r="B10">
        <v>60</v>
      </c>
      <c r="C10">
        <v>168</v>
      </c>
      <c r="D10">
        <v>228</v>
      </c>
      <c r="F10" s="33" t="s">
        <v>449</v>
      </c>
      <c r="G10">
        <v>19180</v>
      </c>
      <c r="H10">
        <v>55249</v>
      </c>
      <c r="I10">
        <v>74429</v>
      </c>
    </row>
    <row r="11" spans="1:9" x14ac:dyDescent="0.3">
      <c r="A11" s="27" t="s">
        <v>450</v>
      </c>
      <c r="B11">
        <v>50</v>
      </c>
      <c r="C11">
        <v>119</v>
      </c>
      <c r="D11">
        <v>169</v>
      </c>
      <c r="F11" s="33" t="s">
        <v>450</v>
      </c>
      <c r="G11">
        <v>14840</v>
      </c>
      <c r="H11">
        <v>35153</v>
      </c>
      <c r="I11">
        <v>49993</v>
      </c>
    </row>
    <row r="12" spans="1:9" x14ac:dyDescent="0.3">
      <c r="A12" s="27" t="s">
        <v>451</v>
      </c>
      <c r="B12">
        <v>56</v>
      </c>
      <c r="C12">
        <v>120</v>
      </c>
      <c r="D12">
        <v>176</v>
      </c>
      <c r="F12" s="33" t="s">
        <v>451</v>
      </c>
      <c r="G12">
        <v>20325</v>
      </c>
      <c r="H12">
        <v>43452</v>
      </c>
      <c r="I12">
        <v>63777</v>
      </c>
    </row>
    <row r="13" spans="1:9" x14ac:dyDescent="0.3">
      <c r="A13" s="27" t="s">
        <v>452</v>
      </c>
      <c r="B13">
        <v>48</v>
      </c>
      <c r="C13">
        <v>106</v>
      </c>
      <c r="D13">
        <v>154</v>
      </c>
      <c r="F13" s="33" t="s">
        <v>452</v>
      </c>
      <c r="G13">
        <v>18325</v>
      </c>
      <c r="H13">
        <v>39204</v>
      </c>
      <c r="I13">
        <v>57529</v>
      </c>
    </row>
    <row r="14" spans="1:9" x14ac:dyDescent="0.3">
      <c r="A14" s="27" t="s">
        <v>453</v>
      </c>
      <c r="B14">
        <v>31</v>
      </c>
      <c r="D14">
        <v>31</v>
      </c>
      <c r="F14" s="33" t="s">
        <v>453</v>
      </c>
      <c r="G14">
        <v>13072</v>
      </c>
      <c r="I14">
        <v>13072</v>
      </c>
    </row>
    <row r="15" spans="1:9" x14ac:dyDescent="0.3">
      <c r="A15" s="27" t="s">
        <v>454</v>
      </c>
      <c r="B15">
        <v>29</v>
      </c>
      <c r="D15">
        <v>29</v>
      </c>
      <c r="F15" s="33" t="s">
        <v>454</v>
      </c>
      <c r="G15">
        <v>9967</v>
      </c>
      <c r="I15">
        <v>9967</v>
      </c>
    </row>
    <row r="16" spans="1:9" x14ac:dyDescent="0.3">
      <c r="A16" s="27" t="s">
        <v>443</v>
      </c>
      <c r="B16">
        <v>19</v>
      </c>
      <c r="D16">
        <v>19</v>
      </c>
      <c r="F16" s="33" t="s">
        <v>443</v>
      </c>
      <c r="G16">
        <v>7245</v>
      </c>
      <c r="I16">
        <v>7245</v>
      </c>
    </row>
    <row r="17" spans="1:9" x14ac:dyDescent="0.3">
      <c r="A17" s="27" t="s">
        <v>439</v>
      </c>
      <c r="B17" s="29">
        <v>536</v>
      </c>
      <c r="C17" s="29">
        <v>1028</v>
      </c>
      <c r="D17" s="29">
        <v>1564</v>
      </c>
      <c r="F17" s="33" t="s">
        <v>439</v>
      </c>
      <c r="G17">
        <v>180815</v>
      </c>
      <c r="H17">
        <v>334330</v>
      </c>
      <c r="I17">
        <v>515145</v>
      </c>
    </row>
    <row r="20" spans="1:9" x14ac:dyDescent="0.3">
      <c r="A20" s="26" t="s">
        <v>456</v>
      </c>
      <c r="B20" s="26" t="s">
        <v>455</v>
      </c>
      <c r="F20" s="26" t="s">
        <v>495</v>
      </c>
      <c r="G20" s="26" t="s">
        <v>455</v>
      </c>
    </row>
    <row r="21" spans="1:9" x14ac:dyDescent="0.3">
      <c r="A21" s="26" t="s">
        <v>438</v>
      </c>
      <c r="B21" t="s">
        <v>440</v>
      </c>
      <c r="C21" t="s">
        <v>441</v>
      </c>
      <c r="D21" t="s">
        <v>439</v>
      </c>
      <c r="F21" s="26" t="s">
        <v>438</v>
      </c>
      <c r="G21" t="s">
        <v>440</v>
      </c>
      <c r="H21" t="s">
        <v>441</v>
      </c>
      <c r="I21" t="s">
        <v>439</v>
      </c>
    </row>
    <row r="22" spans="1:9" x14ac:dyDescent="0.3">
      <c r="A22" s="33" t="s">
        <v>444</v>
      </c>
      <c r="B22" s="29">
        <v>12548.985000000001</v>
      </c>
      <c r="C22" s="29">
        <v>11522.189999999999</v>
      </c>
      <c r="D22" s="29">
        <v>24071.174999999999</v>
      </c>
      <c r="F22" s="33" t="s">
        <v>444</v>
      </c>
      <c r="G22">
        <v>6657</v>
      </c>
      <c r="H22">
        <v>5047</v>
      </c>
      <c r="I22">
        <v>11704</v>
      </c>
    </row>
    <row r="23" spans="1:9" x14ac:dyDescent="0.3">
      <c r="A23" s="33" t="s">
        <v>445</v>
      </c>
      <c r="B23" s="29">
        <v>16191.553</v>
      </c>
      <c r="C23" s="29">
        <v>25546.338999999996</v>
      </c>
      <c r="D23" s="29">
        <v>41737.891999999993</v>
      </c>
      <c r="F23" s="33" t="s">
        <v>445</v>
      </c>
      <c r="G23">
        <v>6750.5</v>
      </c>
      <c r="H23">
        <v>11257</v>
      </c>
      <c r="I23">
        <v>18007.5</v>
      </c>
    </row>
    <row r="24" spans="1:9" x14ac:dyDescent="0.3">
      <c r="A24" s="33" t="s">
        <v>446</v>
      </c>
      <c r="B24" s="29">
        <v>20002.071</v>
      </c>
      <c r="C24" s="29">
        <v>51154.93</v>
      </c>
      <c r="D24" s="29">
        <v>71157.001000000004</v>
      </c>
      <c r="F24" s="33" t="s">
        <v>446</v>
      </c>
      <c r="G24">
        <v>9392.2099999999991</v>
      </c>
      <c r="H24">
        <v>25338.699999999997</v>
      </c>
      <c r="I24">
        <v>34730.909999999996</v>
      </c>
    </row>
    <row r="25" spans="1:9" x14ac:dyDescent="0.3">
      <c r="A25" s="33" t="s">
        <v>447</v>
      </c>
      <c r="B25" s="29">
        <v>17638.505000000005</v>
      </c>
      <c r="C25" s="29">
        <v>43743.547999999981</v>
      </c>
      <c r="D25" s="29">
        <v>61382.052999999985</v>
      </c>
      <c r="F25" s="33" t="s">
        <v>447</v>
      </c>
      <c r="G25">
        <v>8377.5400000000009</v>
      </c>
      <c r="H25">
        <v>23985.599999999999</v>
      </c>
      <c r="I25">
        <v>32363.14</v>
      </c>
    </row>
    <row r="26" spans="1:9" x14ac:dyDescent="0.3">
      <c r="A26" s="33" t="s">
        <v>448</v>
      </c>
      <c r="B26" s="29">
        <v>16365.548999999999</v>
      </c>
      <c r="C26" s="29">
        <v>50423.27800000002</v>
      </c>
      <c r="D26" s="29">
        <v>66788.827000000019</v>
      </c>
      <c r="F26" s="33" t="s">
        <v>448</v>
      </c>
      <c r="G26">
        <v>8741.369999999999</v>
      </c>
      <c r="H26">
        <v>28300.6</v>
      </c>
      <c r="I26">
        <v>37041.97</v>
      </c>
    </row>
    <row r="27" spans="1:9" x14ac:dyDescent="0.3">
      <c r="A27" s="33" t="s">
        <v>449</v>
      </c>
      <c r="B27" s="29">
        <v>17776.712299999992</v>
      </c>
      <c r="C27" s="29">
        <v>61765.434000000001</v>
      </c>
      <c r="D27" s="29">
        <v>79542.146299999993</v>
      </c>
      <c r="F27" s="33" t="s">
        <v>449</v>
      </c>
      <c r="G27">
        <v>10239.619999999999</v>
      </c>
      <c r="H27">
        <v>37178.6</v>
      </c>
      <c r="I27">
        <v>47418.22</v>
      </c>
    </row>
    <row r="28" spans="1:9" x14ac:dyDescent="0.3">
      <c r="A28" s="33" t="s">
        <v>450</v>
      </c>
      <c r="B28" s="29">
        <v>17036.290999999994</v>
      </c>
      <c r="C28" s="29">
        <v>45173.55999999999</v>
      </c>
      <c r="D28" s="29">
        <v>62209.850999999981</v>
      </c>
      <c r="F28" s="33" t="s">
        <v>450</v>
      </c>
      <c r="G28">
        <v>7900</v>
      </c>
      <c r="H28">
        <v>26844.899999999998</v>
      </c>
      <c r="I28">
        <v>34744.899999999994</v>
      </c>
    </row>
    <row r="29" spans="1:9" x14ac:dyDescent="0.3">
      <c r="A29" s="33" t="s">
        <v>451</v>
      </c>
      <c r="B29" s="29">
        <v>18864.924000000006</v>
      </c>
      <c r="C29" s="29">
        <v>45922.894999999997</v>
      </c>
      <c r="D29" s="29">
        <v>64787.819000000003</v>
      </c>
      <c r="F29" s="33" t="s">
        <v>451</v>
      </c>
      <c r="G29">
        <v>8739.7200000000012</v>
      </c>
      <c r="H29">
        <v>25942</v>
      </c>
      <c r="I29">
        <v>34681.72</v>
      </c>
    </row>
    <row r="30" spans="1:9" x14ac:dyDescent="0.3">
      <c r="A30" s="33" t="s">
        <v>452</v>
      </c>
      <c r="B30" s="29">
        <v>14579.261999999995</v>
      </c>
      <c r="C30" s="29">
        <v>39258.041999999987</v>
      </c>
      <c r="D30" s="29">
        <v>53837.303999999982</v>
      </c>
      <c r="F30" s="33" t="s">
        <v>452</v>
      </c>
      <c r="G30">
        <v>7690</v>
      </c>
      <c r="H30">
        <v>22470</v>
      </c>
      <c r="I30">
        <v>30160</v>
      </c>
    </row>
    <row r="31" spans="1:9" x14ac:dyDescent="0.3">
      <c r="A31" s="33" t="s">
        <v>453</v>
      </c>
      <c r="B31" s="29">
        <v>12426.856168</v>
      </c>
      <c r="C31" s="29"/>
      <c r="D31" s="29">
        <v>12426.856168</v>
      </c>
      <c r="F31" s="33" t="s">
        <v>453</v>
      </c>
      <c r="G31">
        <v>5944.1</v>
      </c>
      <c r="I31">
        <v>5944.1</v>
      </c>
    </row>
    <row r="32" spans="1:9" x14ac:dyDescent="0.3">
      <c r="A32" s="33" t="s">
        <v>454</v>
      </c>
      <c r="B32" s="29">
        <v>10223.022194000001</v>
      </c>
      <c r="C32" s="29"/>
      <c r="D32" s="29">
        <v>10223.022194000001</v>
      </c>
      <c r="F32" s="33" t="s">
        <v>454</v>
      </c>
      <c r="G32">
        <v>5253</v>
      </c>
      <c r="I32">
        <v>5253</v>
      </c>
    </row>
    <row r="33" spans="1:9" x14ac:dyDescent="0.3">
      <c r="A33" s="33" t="s">
        <v>443</v>
      </c>
      <c r="B33" s="29">
        <v>5316.2999999999993</v>
      </c>
      <c r="C33" s="29"/>
      <c r="D33" s="29">
        <v>5316.2999999999993</v>
      </c>
      <c r="F33" s="33" t="s">
        <v>443</v>
      </c>
      <c r="G33">
        <v>3432.4</v>
      </c>
      <c r="I33">
        <v>3432.4</v>
      </c>
    </row>
    <row r="34" spans="1:9" x14ac:dyDescent="0.3">
      <c r="A34" s="33" t="s">
        <v>439</v>
      </c>
      <c r="B34" s="29">
        <v>178970.03066199995</v>
      </c>
      <c r="C34" s="29">
        <v>374510.21600000001</v>
      </c>
      <c r="D34" s="29">
        <v>553480.24666199996</v>
      </c>
      <c r="F34" s="33" t="s">
        <v>439</v>
      </c>
      <c r="G34">
        <v>89117.459999999992</v>
      </c>
      <c r="H34">
        <v>206364.4</v>
      </c>
      <c r="I34">
        <v>295481.86</v>
      </c>
    </row>
    <row r="37" spans="1:9" x14ac:dyDescent="0.3">
      <c r="A37" s="26" t="s">
        <v>459</v>
      </c>
      <c r="B37" s="26" t="s">
        <v>455</v>
      </c>
    </row>
    <row r="38" spans="1:9" x14ac:dyDescent="0.3">
      <c r="A38" s="26" t="s">
        <v>438</v>
      </c>
      <c r="B38" t="s">
        <v>440</v>
      </c>
      <c r="C38" t="s">
        <v>441</v>
      </c>
      <c r="D38" t="s">
        <v>439</v>
      </c>
    </row>
    <row r="39" spans="1:9" x14ac:dyDescent="0.3">
      <c r="A39" s="33" t="s">
        <v>444</v>
      </c>
      <c r="B39" s="29">
        <v>596.95981233908003</v>
      </c>
      <c r="C39" s="29">
        <v>354.97536086162</v>
      </c>
      <c r="D39" s="29">
        <v>951.93517320070009</v>
      </c>
    </row>
    <row r="40" spans="1:9" x14ac:dyDescent="0.3">
      <c r="A40" s="33" t="s">
        <v>445</v>
      </c>
      <c r="B40" s="29">
        <v>528.44576559239999</v>
      </c>
      <c r="C40" s="29">
        <v>609.08467445729991</v>
      </c>
      <c r="D40" s="29">
        <v>1137.5304400496998</v>
      </c>
    </row>
    <row r="41" spans="1:9" x14ac:dyDescent="0.3">
      <c r="A41" s="33" t="s">
        <v>446</v>
      </c>
      <c r="B41" s="29">
        <v>598.28947803459971</v>
      </c>
      <c r="C41" s="29">
        <v>1281.4500789411404</v>
      </c>
      <c r="D41" s="29">
        <v>1879.73955697574</v>
      </c>
    </row>
    <row r="42" spans="1:9" x14ac:dyDescent="0.3">
      <c r="A42" s="33" t="s">
        <v>447</v>
      </c>
      <c r="B42" s="29">
        <v>422.54825692780003</v>
      </c>
      <c r="C42" s="29">
        <v>1479.1594002646204</v>
      </c>
      <c r="D42" s="29">
        <v>1901.7076571924204</v>
      </c>
    </row>
    <row r="43" spans="1:9" x14ac:dyDescent="0.3">
      <c r="A43" s="33" t="s">
        <v>448</v>
      </c>
      <c r="B43" s="29">
        <v>410.64473045370005</v>
      </c>
      <c r="C43" s="29">
        <v>1432.60325868624</v>
      </c>
      <c r="D43" s="29">
        <v>1843.24798913994</v>
      </c>
    </row>
    <row r="44" spans="1:9" x14ac:dyDescent="0.3">
      <c r="A44" s="33" t="s">
        <v>449</v>
      </c>
      <c r="B44" s="29">
        <v>533.07539303400006</v>
      </c>
      <c r="C44" s="29">
        <v>2093.1243492399399</v>
      </c>
      <c r="D44" s="29">
        <v>2626.19974227394</v>
      </c>
    </row>
    <row r="45" spans="1:9" x14ac:dyDescent="0.3">
      <c r="A45" s="33" t="s">
        <v>450</v>
      </c>
      <c r="B45" s="29">
        <v>491.67252374019995</v>
      </c>
      <c r="C45" s="29">
        <v>1444.6724350049406</v>
      </c>
      <c r="D45" s="29">
        <v>1936.3449587451405</v>
      </c>
    </row>
    <row r="46" spans="1:9" x14ac:dyDescent="0.3">
      <c r="A46" s="33" t="s">
        <v>451</v>
      </c>
      <c r="B46" s="29">
        <v>653.12078520189993</v>
      </c>
      <c r="C46" s="29">
        <v>1690.3603862887194</v>
      </c>
      <c r="D46" s="29">
        <v>2343.4811714906191</v>
      </c>
    </row>
    <row r="47" spans="1:9" x14ac:dyDescent="0.3">
      <c r="A47" s="33" t="s">
        <v>452</v>
      </c>
      <c r="B47" s="29">
        <v>511.84676244999991</v>
      </c>
      <c r="C47" s="29">
        <v>1473.1870645564402</v>
      </c>
      <c r="D47" s="29">
        <v>1985.0338270064401</v>
      </c>
    </row>
    <row r="48" spans="1:9" x14ac:dyDescent="0.3">
      <c r="A48" s="33" t="s">
        <v>453</v>
      </c>
      <c r="B48" s="29">
        <v>446.28837868583213</v>
      </c>
      <c r="C48" s="29"/>
      <c r="D48" s="29">
        <v>446.28837868583213</v>
      </c>
    </row>
    <row r="49" spans="1:4" x14ac:dyDescent="0.3">
      <c r="A49" s="33" t="s">
        <v>454</v>
      </c>
      <c r="B49" s="29">
        <v>270.99407377018406</v>
      </c>
      <c r="C49" s="29"/>
      <c r="D49" s="29">
        <v>270.99407377018406</v>
      </c>
    </row>
    <row r="50" spans="1:4" x14ac:dyDescent="0.3">
      <c r="A50" s="33" t="s">
        <v>443</v>
      </c>
      <c r="B50" s="29">
        <v>159.64705894940002</v>
      </c>
      <c r="C50" s="29"/>
      <c r="D50" s="29">
        <v>159.64705894940002</v>
      </c>
    </row>
    <row r="51" spans="1:4" x14ac:dyDescent="0.3">
      <c r="A51" s="33" t="s">
        <v>439</v>
      </c>
      <c r="B51" s="29">
        <v>5623.5330191790963</v>
      </c>
      <c r="C51" s="29">
        <v>11858.61700830096</v>
      </c>
      <c r="D51" s="29">
        <v>17482.150027480056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Taux émission CO2e</vt:lpstr>
      <vt:lpstr>Indicateur clé transport</vt:lpstr>
      <vt:lpstr>Indicateurs transport</vt:lpstr>
      <vt:lpstr>TCD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Ragued</dc:creator>
  <cp:lastModifiedBy>Amine Ragued</cp:lastModifiedBy>
  <dcterms:created xsi:type="dcterms:W3CDTF">2024-07-15T08:07:08Z</dcterms:created>
  <dcterms:modified xsi:type="dcterms:W3CDTF">2024-08-17T05:53:58Z</dcterms:modified>
</cp:coreProperties>
</file>