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shalowtab\Desktop\"/>
    </mc:Choice>
  </mc:AlternateContent>
  <xr:revisionPtr revIDLastSave="0" documentId="8_{A1ABC474-25BF-40B3-BE86-6F0B3694A6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Керберос Drozdov" sheetId="1" r:id="rId1"/>
    <sheet name="Сервер Korolev" sheetId="3" r:id="rId2"/>
    <sheet name="Клиент Orlo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2" l="1"/>
  <c r="J48" i="2"/>
  <c r="K48" i="2"/>
  <c r="L48" i="2"/>
  <c r="M48" i="2"/>
  <c r="N48" i="2"/>
  <c r="O48" i="2"/>
  <c r="B7" i="1"/>
  <c r="C48" i="2" l="1"/>
  <c r="D48" i="2"/>
  <c r="E48" i="2"/>
  <c r="F48" i="2"/>
  <c r="G48" i="2"/>
  <c r="H48" i="2"/>
  <c r="I48" i="2"/>
  <c r="B48" i="2"/>
  <c r="B21" i="1"/>
  <c r="I7" i="1"/>
  <c r="I9" i="1" s="1"/>
  <c r="B7" i="3"/>
  <c r="B8" i="2"/>
  <c r="A36" i="3"/>
  <c r="A42" i="2"/>
  <c r="B41" i="2"/>
  <c r="C41" i="2"/>
  <c r="D41" i="2"/>
  <c r="E41" i="2"/>
  <c r="A41" i="2"/>
  <c r="A39" i="2"/>
  <c r="A38" i="2"/>
  <c r="H32" i="3"/>
  <c r="A27" i="3"/>
  <c r="A21" i="3"/>
  <c r="A34" i="2"/>
  <c r="A19" i="3" s="1"/>
  <c r="A32" i="2"/>
  <c r="A17" i="3" s="1"/>
  <c r="A33" i="2"/>
  <c r="A18" i="3" s="1"/>
  <c r="A30" i="2"/>
  <c r="A15" i="3" s="1"/>
  <c r="A28" i="2"/>
  <c r="G28" i="2" s="1"/>
  <c r="A23" i="3" s="1"/>
  <c r="B28" i="2"/>
  <c r="C28" i="2"/>
  <c r="D28" i="2"/>
  <c r="E28" i="2"/>
  <c r="A27" i="2"/>
  <c r="G27" i="2" s="1"/>
  <c r="A22" i="3" s="1"/>
  <c r="C25" i="1" l="1"/>
  <c r="D25" i="1"/>
  <c r="E25" i="1"/>
  <c r="B25" i="1"/>
  <c r="B10" i="3"/>
  <c r="B12" i="3" s="1"/>
  <c r="B26" i="1"/>
  <c r="A20" i="2"/>
  <c r="A18" i="1" s="1"/>
  <c r="A18" i="2"/>
  <c r="A16" i="1" s="1"/>
  <c r="A24" i="1" s="1"/>
  <c r="A31" i="2" s="1"/>
  <c r="A16" i="3" s="1"/>
  <c r="A25" i="3" s="1"/>
  <c r="J3" i="2"/>
  <c r="A19" i="2" s="1"/>
  <c r="A17" i="1" s="1"/>
  <c r="B5" i="3"/>
  <c r="A7" i="2"/>
  <c r="B7" i="2"/>
  <c r="B6" i="2"/>
  <c r="A6" i="2"/>
  <c r="A5" i="2"/>
  <c r="B6" i="3"/>
  <c r="A5" i="3"/>
  <c r="A6" i="3"/>
  <c r="A4" i="3"/>
  <c r="E3" i="2"/>
  <c r="E27" i="2" s="1"/>
  <c r="D3" i="2"/>
  <c r="D27" i="2" s="1"/>
  <c r="C3" i="2"/>
  <c r="C27" i="2" s="1"/>
  <c r="B3" i="2"/>
  <c r="B27" i="2" s="1"/>
  <c r="E3" i="3"/>
  <c r="N3" i="2" s="1"/>
  <c r="D3" i="3"/>
  <c r="M3" i="2" s="1"/>
  <c r="C3" i="3"/>
  <c r="L3" i="2" s="1"/>
  <c r="B3" i="3"/>
  <c r="K3" i="2" s="1"/>
  <c r="C3" i="1"/>
  <c r="D3" i="1"/>
  <c r="E3" i="1"/>
  <c r="B3" i="1"/>
  <c r="B9" i="3" l="1"/>
  <c r="B10" i="2"/>
  <c r="B10" i="1" s="1"/>
  <c r="B12" i="1" s="1"/>
  <c r="I21" i="1" s="1"/>
  <c r="B9" i="1"/>
  <c r="B11" i="2" s="1"/>
  <c r="B24" i="2" l="1"/>
  <c r="B13" i="2"/>
  <c r="J24" i="2" l="1"/>
  <c r="E18" i="2"/>
  <c r="E16" i="1" s="1"/>
  <c r="K16" i="1" s="1"/>
  <c r="E24" i="1" s="1"/>
  <c r="C18" i="2"/>
  <c r="C16" i="1" s="1"/>
  <c r="I16" i="1" s="1"/>
  <c r="C24" i="1" s="1"/>
  <c r="D19" i="2"/>
  <c r="D17" i="1" s="1"/>
  <c r="J17" i="1" s="1"/>
  <c r="E19" i="2"/>
  <c r="E17" i="1" s="1"/>
  <c r="K17" i="1" s="1"/>
  <c r="B18" i="2"/>
  <c r="B16" i="1" s="1"/>
  <c r="H16" i="1" s="1"/>
  <c r="B24" i="1" s="1"/>
  <c r="C19" i="2"/>
  <c r="C17" i="1" s="1"/>
  <c r="I17" i="1" s="1"/>
  <c r="D18" i="2"/>
  <c r="D16" i="1" s="1"/>
  <c r="J16" i="1" s="1"/>
  <c r="D24" i="1" s="1"/>
  <c r="E20" i="2"/>
  <c r="E18" i="1" s="1"/>
  <c r="K18" i="1" s="1"/>
  <c r="D20" i="2"/>
  <c r="D18" i="1" s="1"/>
  <c r="J18" i="1" s="1"/>
  <c r="C20" i="2"/>
  <c r="C18" i="1" s="1"/>
  <c r="I18" i="1" s="1"/>
  <c r="B20" i="2"/>
  <c r="B18" i="1" s="1"/>
  <c r="H18" i="1" s="1"/>
  <c r="B19" i="2"/>
  <c r="B17" i="1" s="1"/>
  <c r="H17" i="1" s="1"/>
  <c r="I10" i="1"/>
  <c r="I12" i="1" s="1"/>
  <c r="J49" i="2" l="1"/>
  <c r="J50" i="2" s="1"/>
  <c r="J36" i="3" s="1"/>
  <c r="J37" i="3" s="1"/>
  <c r="P49" i="2"/>
  <c r="P50" i="2" s="1"/>
  <c r="P36" i="3" s="1"/>
  <c r="P37" i="3" s="1"/>
  <c r="K49" i="2"/>
  <c r="K50" i="2" s="1"/>
  <c r="K36" i="3" s="1"/>
  <c r="K37" i="3" s="1"/>
  <c r="M49" i="2"/>
  <c r="M50" i="2" s="1"/>
  <c r="M36" i="3" s="1"/>
  <c r="M37" i="3" s="1"/>
  <c r="N49" i="2"/>
  <c r="N50" i="2" s="1"/>
  <c r="N36" i="3" s="1"/>
  <c r="N37" i="3" s="1"/>
  <c r="O49" i="2"/>
  <c r="O50" i="2" s="1"/>
  <c r="O36" i="3" s="1"/>
  <c r="O37" i="3" s="1"/>
  <c r="O38" i="3" s="1"/>
  <c r="O39" i="3" s="1"/>
  <c r="L49" i="2"/>
  <c r="L50" i="2" s="1"/>
  <c r="L36" i="3" s="1"/>
  <c r="L37" i="3" s="1"/>
  <c r="B49" i="2"/>
  <c r="B50" i="2" s="1"/>
  <c r="B36" i="3" s="1"/>
  <c r="B37" i="3" s="1"/>
  <c r="C49" i="2"/>
  <c r="C50" i="2" s="1"/>
  <c r="C36" i="3" s="1"/>
  <c r="C37" i="3" s="1"/>
  <c r="D49" i="2"/>
  <c r="D50" i="2" s="1"/>
  <c r="D36" i="3" s="1"/>
  <c r="D37" i="3" s="1"/>
  <c r="E49" i="2"/>
  <c r="E50" i="2" s="1"/>
  <c r="E36" i="3" s="1"/>
  <c r="E37" i="3" s="1"/>
  <c r="F49" i="2"/>
  <c r="F50" i="2" s="1"/>
  <c r="F36" i="3" s="1"/>
  <c r="F37" i="3" s="1"/>
  <c r="G49" i="2"/>
  <c r="G50" i="2" s="1"/>
  <c r="G36" i="3" s="1"/>
  <c r="G37" i="3" s="1"/>
  <c r="H49" i="2"/>
  <c r="H50" i="2" s="1"/>
  <c r="H36" i="3" s="1"/>
  <c r="H37" i="3" s="1"/>
  <c r="I49" i="2"/>
  <c r="I50" i="2" s="1"/>
  <c r="I36" i="3" s="1"/>
  <c r="I37" i="3" s="1"/>
  <c r="H28" i="2"/>
  <c r="B23" i="3" s="1"/>
  <c r="J28" i="2"/>
  <c r="D23" i="3" s="1"/>
  <c r="I28" i="2"/>
  <c r="C23" i="3" s="1"/>
  <c r="K28" i="2"/>
  <c r="E23" i="3" s="1"/>
  <c r="H27" i="2"/>
  <c r="B22" i="3" s="1"/>
  <c r="I27" i="2"/>
  <c r="C22" i="3" s="1"/>
  <c r="K27" i="2"/>
  <c r="E22" i="3" s="1"/>
  <c r="J27" i="2"/>
  <c r="D22" i="3" s="1"/>
  <c r="H27" i="1"/>
  <c r="B34" i="2" s="1"/>
  <c r="B19" i="3" s="1"/>
  <c r="H19" i="3" s="1"/>
  <c r="H26" i="1"/>
  <c r="B33" i="2" s="1"/>
  <c r="B18" i="3" s="1"/>
  <c r="H18" i="3" s="1"/>
  <c r="J24" i="1"/>
  <c r="D31" i="2" s="1"/>
  <c r="D16" i="3" s="1"/>
  <c r="H24" i="1"/>
  <c r="B31" i="2" s="1"/>
  <c r="B16" i="3" s="1"/>
  <c r="K24" i="1"/>
  <c r="E31" i="2" s="1"/>
  <c r="E16" i="3" s="1"/>
  <c r="H25" i="1"/>
  <c r="B32" i="2" s="1"/>
  <c r="B17" i="3" s="1"/>
  <c r="H17" i="3" s="1"/>
  <c r="J25" i="1"/>
  <c r="D32" i="2" s="1"/>
  <c r="D17" i="3" s="1"/>
  <c r="J17" i="3" s="1"/>
  <c r="I25" i="1"/>
  <c r="C32" i="2" s="1"/>
  <c r="C17" i="3" s="1"/>
  <c r="I17" i="3" s="1"/>
  <c r="K25" i="1"/>
  <c r="E32" i="2" s="1"/>
  <c r="E17" i="3" s="1"/>
  <c r="K17" i="3" s="1"/>
  <c r="I24" i="1"/>
  <c r="C31" i="2" s="1"/>
  <c r="C16" i="3" s="1"/>
  <c r="N38" i="3" l="1"/>
  <c r="N39" i="3" s="1"/>
  <c r="M38" i="3"/>
  <c r="M39" i="3" s="1"/>
  <c r="K38" i="3"/>
  <c r="K39" i="3" s="1"/>
  <c r="P38" i="3"/>
  <c r="P39" i="3" s="1"/>
  <c r="L38" i="3"/>
  <c r="L39" i="3" s="1"/>
  <c r="J38" i="3"/>
  <c r="J39" i="3" s="1"/>
  <c r="I38" i="3"/>
  <c r="I39" i="3" s="1"/>
  <c r="H38" i="3"/>
  <c r="H39" i="3" s="1"/>
  <c r="G38" i="3"/>
  <c r="G39" i="3" s="1"/>
  <c r="F38" i="3"/>
  <c r="F39" i="3" s="1"/>
  <c r="E38" i="3"/>
  <c r="E39" i="3" s="1"/>
  <c r="D38" i="3"/>
  <c r="D39" i="3" s="1"/>
  <c r="C38" i="3"/>
  <c r="C39" i="3" s="1"/>
  <c r="B38" i="3"/>
  <c r="B39" i="3" s="1"/>
  <c r="I22" i="3"/>
  <c r="B27" i="3" s="1"/>
  <c r="B28" i="3" s="1"/>
  <c r="I16" i="3"/>
  <c r="C25" i="3" s="1"/>
  <c r="C26" i="3" s="1"/>
  <c r="H16" i="3"/>
  <c r="B25" i="3" s="1"/>
  <c r="B26" i="3" s="1"/>
  <c r="K16" i="3"/>
  <c r="E25" i="3" s="1"/>
  <c r="E26" i="3" s="1"/>
  <c r="J16" i="3"/>
  <c r="D25" i="3" s="1"/>
  <c r="D26" i="3" s="1"/>
  <c r="J23" i="3"/>
  <c r="C32" i="3" s="1"/>
  <c r="J32" i="3" s="1"/>
  <c r="C39" i="2" s="1"/>
  <c r="J39" i="2" s="1"/>
  <c r="C42" i="2" s="1"/>
  <c r="C43" i="2" s="1"/>
  <c r="I23" i="3"/>
  <c r="B32" i="3" s="1"/>
  <c r="I32" i="3" s="1"/>
  <c r="B39" i="2" s="1"/>
  <c r="I39" i="2" s="1"/>
  <c r="B42" i="2" s="1"/>
  <c r="B43" i="2" s="1"/>
  <c r="L23" i="3"/>
  <c r="E32" i="3" s="1"/>
  <c r="L32" i="3" s="1"/>
  <c r="E39" i="2" s="1"/>
  <c r="L39" i="2" s="1"/>
  <c r="E42" i="2" s="1"/>
  <c r="E43" i="2" s="1"/>
  <c r="K23" i="3"/>
  <c r="D32" i="3" s="1"/>
  <c r="K32" i="3" s="1"/>
  <c r="D39" i="2" s="1"/>
  <c r="K39" i="2" s="1"/>
  <c r="D42" i="2" s="1"/>
  <c r="D43" i="2" s="1"/>
  <c r="L22" i="3"/>
  <c r="E27" i="3" s="1"/>
  <c r="E28" i="3" s="1"/>
  <c r="K22" i="3"/>
  <c r="D27" i="3" s="1"/>
  <c r="D28" i="3" s="1"/>
  <c r="J22" i="3"/>
  <c r="C27" i="3" s="1"/>
  <c r="C28" i="3" s="1"/>
  <c r="K43" i="2" l="1"/>
  <c r="C29" i="3"/>
  <c r="E29" i="3"/>
  <c r="D29" i="3"/>
  <c r="B29" i="3"/>
  <c r="K29" i="3" l="1"/>
</calcChain>
</file>

<file path=xl/sharedStrings.xml><?xml version="1.0" encoding="utf-8"?>
<sst xmlns="http://schemas.openxmlformats.org/spreadsheetml/2006/main" count="176" uniqueCount="148">
  <si>
    <t>IP_K =</t>
  </si>
  <si>
    <t>KERBEROS</t>
  </si>
  <si>
    <t>SERVER</t>
  </si>
  <si>
    <t>CLIENT</t>
  </si>
  <si>
    <t>последняя цифра из списка по журналу</t>
  </si>
  <si>
    <t>IP_S =</t>
  </si>
  <si>
    <t>IP_c =</t>
  </si>
  <si>
    <t>ID_K =</t>
  </si>
  <si>
    <t>КОДСИМВ(ПСТР($A$1; E1; 1))</t>
  </si>
  <si>
    <t>ID_S =</t>
  </si>
  <si>
    <t>ID_c =</t>
  </si>
  <si>
    <t>t_c =</t>
  </si>
  <si>
    <t>Параметры для шифрования (a, p):</t>
  </si>
  <si>
    <t>a =</t>
  </si>
  <si>
    <t>p =</t>
  </si>
  <si>
    <t>Керберос!B5</t>
  </si>
  <si>
    <t>Керберос!B6</t>
  </si>
  <si>
    <t>x1 =</t>
  </si>
  <si>
    <t>x2 =</t>
  </si>
  <si>
    <t>y1 = a^x1 mod p</t>
  </si>
  <si>
    <t xml:space="preserve">y1 =  </t>
  </si>
  <si>
    <t>ОСТАТ(B5^B7; B6)</t>
  </si>
  <si>
    <t>выбрал простое число произвольно</t>
  </si>
  <si>
    <t>выбрал простое число p&gt;a произвольно</t>
  </si>
  <si>
    <t>y2 = a^x2 mod p</t>
  </si>
  <si>
    <t xml:space="preserve">y2 =  </t>
  </si>
  <si>
    <t>y1 =</t>
  </si>
  <si>
    <t>Керберос!B9</t>
  </si>
  <si>
    <t>y2 =</t>
  </si>
  <si>
    <t>Клиент!B10</t>
  </si>
  <si>
    <t>ОСТАТ(B10^B7; B6)</t>
  </si>
  <si>
    <t>z_c = y2^x1 mod p</t>
  </si>
  <si>
    <t xml:space="preserve">z_c =  </t>
  </si>
  <si>
    <t>z_c = y1^x2 mod p</t>
  </si>
  <si>
    <t>(1) Клиент посылает Kerberos запрос, содержащий свой идентификатор IDc и идентификатор сервера (запрашиваемой услуги) IDs, а также метку времени ts.</t>
  </si>
  <si>
    <t>Сервер!E3</t>
  </si>
  <si>
    <t>R = {ID_c, ID_S, t_c}</t>
  </si>
  <si>
    <t>R = R xor z_c</t>
  </si>
  <si>
    <t>БИТ.ИСКЛИЛИ(E3;$B$13)</t>
  </si>
  <si>
    <t>БИТ.ИСКЛИЛИ(N3;$B$13)</t>
  </si>
  <si>
    <t>БИТ.ИСКЛИЛИ(E4;$B$13)</t>
  </si>
  <si>
    <t>(2) Kerberos:</t>
  </si>
  <si>
    <t>• по метке времени ts проверяет синхронизацию своих часов с часами клиента;</t>
  </si>
  <si>
    <t>• формирует сообщение MAS_C - зашифровывает сеансовый ключ kcs ключом клиента kc;</t>
  </si>
  <si>
    <t>• формирует билет TGT - зашифровывает идентификатор клиента IDc, его IP-адрес IPc, сеансовый ключ kcs и время жизни билета (сеансового ключа) LTGT ключом сервера ks;</t>
  </si>
  <si>
    <t>• отсылает сообщение MAS_C и билет TGT клиенту.</t>
  </si>
  <si>
    <t xml:space="preserve">R = client(R) </t>
  </si>
  <si>
    <t>Клиент!E18</t>
  </si>
  <si>
    <t>Клиент!E19</t>
  </si>
  <si>
    <t>Клиент!E20</t>
  </si>
  <si>
    <t>Расшифровка клиента: R = R xor z_c</t>
  </si>
  <si>
    <t>БИТ.ИСКЛИЛИ(E16; $B$12)</t>
  </si>
  <si>
    <t>БИТ.ИСКЛИЛИ(E17; $B$12)</t>
  </si>
  <si>
    <t>БИТ.ИСКЛИЛИ(E18; $B$12)</t>
  </si>
  <si>
    <t>kc = z_c, kcs - случайное число от 2 до р-1</t>
  </si>
  <si>
    <t xml:space="preserve">kcs = </t>
  </si>
  <si>
    <t>БИТ.ИСКЛИЛИ(B22; $B$12)</t>
  </si>
  <si>
    <t>Сеансовый ключ</t>
  </si>
  <si>
    <t>x3 =</t>
  </si>
  <si>
    <t>СЛУЧМЕЖДУ(2;$B$6-1)</t>
  </si>
  <si>
    <t>y3 = a^x3 mod p</t>
  </si>
  <si>
    <t xml:space="preserve">y3 =  </t>
  </si>
  <si>
    <t>y4 =</t>
  </si>
  <si>
    <t xml:space="preserve">z_s =  </t>
  </si>
  <si>
    <t>z_s = y4^x3 mod p</t>
  </si>
  <si>
    <t>ОСТАТ($B$5^B7; $B$6)</t>
  </si>
  <si>
    <t>ОСТАТ(I10^I7; $B$6)</t>
  </si>
  <si>
    <t>ОСТАТ($B$5^I7; $B$6)</t>
  </si>
  <si>
    <t>x4 =</t>
  </si>
  <si>
    <t>y4 = a^x4 mod p</t>
  </si>
  <si>
    <t xml:space="preserve">y4 =  </t>
  </si>
  <si>
    <t>y3 =</t>
  </si>
  <si>
    <t>Сервер!B9</t>
  </si>
  <si>
    <t>TGT = {ID_c, IP_c, kcs, L_TGT}</t>
  </si>
  <si>
    <t>Клиент!E2</t>
  </si>
  <si>
    <t>сеансовый ключ</t>
  </si>
  <si>
    <t>L_TGT =</t>
  </si>
  <si>
    <t>время жизни</t>
  </si>
  <si>
    <t>Зашифровка для сервера TGT = TGT xor z_s</t>
  </si>
  <si>
    <t>Зашифровка для клиента: MAS_C = kc xor kcs</t>
  </si>
  <si>
    <t>(3) Клиент:</t>
  </si>
  <si>
    <t>• расшифровывает сообщение MAS_C с помощью своего ключа kc для получения сеансового ключа kcs;</t>
  </si>
  <si>
    <t>• формирует сообщение MC_S - зашифровывает свой идентификатор IDc и метку времени ts сеансовым ключом kcs;</t>
  </si>
  <si>
    <t>• отсылает сообщение MC_S и билет TGT серверу.</t>
  </si>
  <si>
    <t xml:space="preserve">MAS_C = </t>
  </si>
  <si>
    <t>MAS_C =</t>
  </si>
  <si>
    <t>Керберос!I21</t>
  </si>
  <si>
    <t>Расшифровка для клиента: ksc = MAS_C xor z_c</t>
  </si>
  <si>
    <t>MC_S = {ID_c, t_c}</t>
  </si>
  <si>
    <t>Зашифровывает MC_S для сервера: MC_S = MC_S xor kcs</t>
  </si>
  <si>
    <t>БИТ.ИСКЛИЛИ(E27;$J$24)</t>
  </si>
  <si>
    <t>БИТ.ИСКЛИЛИ(E28;$J$24)</t>
  </si>
  <si>
    <t>(4) Сервер:</t>
  </si>
  <si>
    <t>• расшифровывает билет TGT с помощью своего ключа ks для получения идентификатора клиента IDc, его IP-адреса IPc, сеансового ключа kcs и времени жизни билета LTGT;</t>
  </si>
  <si>
    <t>• расшифровывает сообщение MC_S с помощью сеансового ключа kcs для получения идентификатора клиента ID'c и метки времени t's;</t>
  </si>
  <si>
    <t>• для аутентификации клиента выполняет сравнение идентификаторов IDc и ID'c, полученных, соответственно, из билета TGT и сообщения MC_S;</t>
  </si>
  <si>
    <t>• формирует сообщение MS_C - зашифровывает метку времени t's сеансовым ключом kcs;</t>
  </si>
  <si>
    <t>• отсылает сообщение MS_C клиенту.</t>
  </si>
  <si>
    <t>Клиент!E31</t>
  </si>
  <si>
    <t>Клиент!E32</t>
  </si>
  <si>
    <t>Клиент!B33</t>
  </si>
  <si>
    <t>Клиент!B34</t>
  </si>
  <si>
    <t>Керберос!K24</t>
  </si>
  <si>
    <t>Керберос!K25</t>
  </si>
  <si>
    <t>Керберос!H26</t>
  </si>
  <si>
    <t>Керберос!H27</t>
  </si>
  <si>
    <t>Расшифровка ключом сервера TGT = TGT xor z_s</t>
  </si>
  <si>
    <t>Клиент!K27</t>
  </si>
  <si>
    <t>Клиент!K28</t>
  </si>
  <si>
    <t>БИТ.ИСКЛИЛИ(B19; $B$12)</t>
  </si>
  <si>
    <t>Расшифровка сеансовым ключом MC_S = MC_S xor kcs</t>
  </si>
  <si>
    <t>ID_c' =</t>
  </si>
  <si>
    <t>t_c' =</t>
  </si>
  <si>
    <r>
      <t xml:space="preserve">БИТ.ИСКЛИЛИ(B18; $B$12) - это </t>
    </r>
    <r>
      <rPr>
        <b/>
        <sz val="11"/>
        <color theme="1"/>
        <rFont val="Calibri"/>
        <family val="2"/>
        <charset val="204"/>
        <scheme val="minor"/>
      </rPr>
      <t>сеансовый ключ</t>
    </r>
  </si>
  <si>
    <t>Результат сравнения</t>
  </si>
  <si>
    <t>(5) Клиент:</t>
  </si>
  <si>
    <t>• расшифровывает сообщение MS_C с помощью сеансового ключа kcs для получения метки времени t's;</t>
  </si>
  <si>
    <t>• для аутентификации сервера выполняет сравнение меток времени ts и t's.</t>
  </si>
  <si>
    <t>MS_C = {t_c'}</t>
  </si>
  <si>
    <t xml:space="preserve">MS_C =  </t>
  </si>
  <si>
    <t>БИТ.ИСКЛИЛИ(E22; $H$18)</t>
  </si>
  <si>
    <t>БИТ.ИСКЛИЛИ(E23; $H$18)</t>
  </si>
  <si>
    <t>аутентификация клиента</t>
  </si>
  <si>
    <t>Зашифровка сеансовым ключом MS_C = MS_C xor kcs</t>
  </si>
  <si>
    <t>Сервер!L30</t>
  </si>
  <si>
    <t>Расшифровка сеансовым ключом t_c' = MS_C xor kcs</t>
  </si>
  <si>
    <t>аутентификация сервера</t>
  </si>
  <si>
    <t>(6) Обмен данными между клиентом и сервером выполняется с помощью сеансового ключа kcs в течение времени жизни билета (сеансового ключа) LTGT</t>
  </si>
  <si>
    <t>Mc_S =</t>
  </si>
  <si>
    <t>Шифр</t>
  </si>
  <si>
    <t>z_s = y3^x4 mod p</t>
  </si>
  <si>
    <t>СИМВОЛ(E25)</t>
  </si>
  <si>
    <t>СИМВОЛ(E27)</t>
  </si>
  <si>
    <t>E25=E27?</t>
  </si>
  <si>
    <t>СЛУЧМЕЖДУ(2;B7-1)</t>
  </si>
  <si>
    <t>ключ</t>
  </si>
  <si>
    <t>время 23:22</t>
  </si>
  <si>
    <t>K</t>
  </si>
  <si>
    <t>i</t>
  </si>
  <si>
    <t>r</t>
  </si>
  <si>
    <t>l</t>
  </si>
  <si>
    <t>T</t>
  </si>
  <si>
    <t>m</t>
  </si>
  <si>
    <t>a</t>
  </si>
  <si>
    <t>S</t>
  </si>
  <si>
    <t>s</t>
  </si>
  <si>
    <t>h</t>
  </si>
  <si>
    <t>Дешифр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</si>
</sst>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="115" zoomScaleNormal="115" workbookViewId="0">
      <selection activeCell="B8" sqref="B8"/>
    </sheetView>
  </sheetViews>
  <sheetFormatPr defaultRowHeight="15" x14ac:dyDescent="0.25"/>
  <cols>
    <col min="1" max="1" width="10" bestFit="1" customWidth="1"/>
  </cols>
  <sheetData>
    <row r="1" spans="1:12" x14ac:dyDescent="0.25">
      <c r="A1" t="s">
        <v>1</v>
      </c>
      <c r="B1">
        <v>1</v>
      </c>
      <c r="C1">
        <v>2</v>
      </c>
      <c r="D1">
        <v>3</v>
      </c>
      <c r="E1">
        <v>4</v>
      </c>
    </row>
    <row r="2" spans="1:12" x14ac:dyDescent="0.25">
      <c r="A2" t="s">
        <v>0</v>
      </c>
      <c r="B2">
        <v>192</v>
      </c>
      <c r="C2">
        <v>168</v>
      </c>
      <c r="D2">
        <v>88</v>
      </c>
      <c r="E2">
        <v>10</v>
      </c>
      <c r="F2" s="1" t="s">
        <v>4</v>
      </c>
    </row>
    <row r="3" spans="1:12" x14ac:dyDescent="0.25">
      <c r="A3" t="s">
        <v>7</v>
      </c>
      <c r="B3">
        <f>CODE(MID($A$1, B1, 1))</f>
        <v>75</v>
      </c>
      <c r="C3">
        <f t="shared" ref="C3:E3" si="0">CODE(MID($A$1, C1, 1))</f>
        <v>69</v>
      </c>
      <c r="D3">
        <f t="shared" si="0"/>
        <v>82</v>
      </c>
      <c r="E3">
        <f t="shared" si="0"/>
        <v>66</v>
      </c>
      <c r="F3" t="s">
        <v>8</v>
      </c>
    </row>
    <row r="4" spans="1:12" x14ac:dyDescent="0.25">
      <c r="A4" t="s">
        <v>12</v>
      </c>
    </row>
    <row r="5" spans="1:12" x14ac:dyDescent="0.25">
      <c r="A5" t="s">
        <v>13</v>
      </c>
      <c r="B5">
        <v>7</v>
      </c>
      <c r="C5" t="s">
        <v>22</v>
      </c>
    </row>
    <row r="6" spans="1:12" x14ac:dyDescent="0.25">
      <c r="A6" t="s">
        <v>14</v>
      </c>
      <c r="B6">
        <v>11</v>
      </c>
      <c r="C6" t="s">
        <v>23</v>
      </c>
    </row>
    <row r="7" spans="1:12" x14ac:dyDescent="0.25">
      <c r="A7" t="s">
        <v>17</v>
      </c>
      <c r="B7">
        <f ca="1">RANDBETWEEN(2,$B$6-1)</f>
        <v>9</v>
      </c>
      <c r="C7" t="s">
        <v>59</v>
      </c>
      <c r="H7" t="s">
        <v>58</v>
      </c>
      <c r="I7">
        <f ca="1">RANDBETWEEN(2,$B$6-1)</f>
        <v>8</v>
      </c>
      <c r="J7" t="s">
        <v>59</v>
      </c>
    </row>
    <row r="8" spans="1:12" x14ac:dyDescent="0.25">
      <c r="A8" t="s">
        <v>19</v>
      </c>
      <c r="H8" t="s">
        <v>60</v>
      </c>
    </row>
    <row r="9" spans="1:12" x14ac:dyDescent="0.25">
      <c r="A9" t="s">
        <v>20</v>
      </c>
      <c r="B9">
        <f ca="1">MOD($B$5^B7, $B$6)</f>
        <v>8</v>
      </c>
      <c r="C9" t="s">
        <v>65</v>
      </c>
      <c r="H9" t="s">
        <v>61</v>
      </c>
      <c r="I9">
        <f ca="1">MOD(B5^I7, B6)</f>
        <v>9</v>
      </c>
      <c r="J9" t="s">
        <v>67</v>
      </c>
    </row>
    <row r="10" spans="1:12" x14ac:dyDescent="0.25">
      <c r="A10" t="s">
        <v>28</v>
      </c>
      <c r="B10">
        <f ca="1">'Клиент Orlov'!B10</f>
        <v>2</v>
      </c>
      <c r="C10" t="s">
        <v>29</v>
      </c>
      <c r="H10" t="s">
        <v>62</v>
      </c>
      <c r="I10">
        <f ca="1">'Сервер Korolev'!B9</f>
        <v>4</v>
      </c>
      <c r="J10" t="s">
        <v>72</v>
      </c>
    </row>
    <row r="11" spans="1:12" x14ac:dyDescent="0.25">
      <c r="A11" t="s">
        <v>31</v>
      </c>
      <c r="H11" t="s">
        <v>64</v>
      </c>
    </row>
    <row r="12" spans="1:12" x14ac:dyDescent="0.25">
      <c r="A12" t="s">
        <v>32</v>
      </c>
      <c r="B12">
        <f ca="1">MOD(B10^B7, $B$6)</f>
        <v>6</v>
      </c>
      <c r="C12" t="s">
        <v>66</v>
      </c>
      <c r="H12" t="s">
        <v>63</v>
      </c>
      <c r="I12">
        <f ca="1">MOD(I10^I7, $B$6)</f>
        <v>9</v>
      </c>
      <c r="J12" t="s">
        <v>66</v>
      </c>
    </row>
    <row r="13" spans="1:12" x14ac:dyDescent="0.25">
      <c r="A13" t="s">
        <v>41</v>
      </c>
    </row>
    <row r="14" spans="1:12" x14ac:dyDescent="0.25">
      <c r="A14" t="s">
        <v>42</v>
      </c>
    </row>
    <row r="15" spans="1:12" x14ac:dyDescent="0.25">
      <c r="A15" t="s">
        <v>46</v>
      </c>
      <c r="H15" t="s">
        <v>50</v>
      </c>
    </row>
    <row r="16" spans="1:12" x14ac:dyDescent="0.25">
      <c r="A16" t="str">
        <f>'Клиент Orlov'!A18</f>
        <v>ID_c =</v>
      </c>
      <c r="B16">
        <f ca="1">'Клиент Orlov'!B18</f>
        <v>69</v>
      </c>
      <c r="C16">
        <f ca="1">'Клиент Orlov'!C18</f>
        <v>74</v>
      </c>
      <c r="D16">
        <f ca="1">'Клиент Orlov'!D18</f>
        <v>79</v>
      </c>
      <c r="E16">
        <f ca="1">'Клиент Orlov'!E18</f>
        <v>67</v>
      </c>
      <c r="F16" t="s">
        <v>47</v>
      </c>
      <c r="H16">
        <f ca="1">_xlfn.BITXOR(B16, $B$12)</f>
        <v>67</v>
      </c>
      <c r="I16">
        <f t="shared" ref="I16:K16" ca="1" si="1">_xlfn.BITXOR(C16, $B$12)</f>
        <v>76</v>
      </c>
      <c r="J16">
        <f t="shared" ca="1" si="1"/>
        <v>73</v>
      </c>
      <c r="K16">
        <f t="shared" ca="1" si="1"/>
        <v>69</v>
      </c>
      <c r="L16" s="3" t="s">
        <v>51</v>
      </c>
    </row>
    <row r="17" spans="1:12" x14ac:dyDescent="0.25">
      <c r="A17" t="str">
        <f>'Клиент Orlov'!A19</f>
        <v>ID_S =</v>
      </c>
      <c r="B17">
        <f ca="1">'Клиент Orlov'!B19</f>
        <v>85</v>
      </c>
      <c r="C17">
        <f ca="1">'Клиент Orlov'!C19</f>
        <v>67</v>
      </c>
      <c r="D17">
        <f ca="1">'Клиент Orlov'!D19</f>
        <v>84</v>
      </c>
      <c r="E17">
        <f ca="1">'Клиент Orlov'!E19</f>
        <v>80</v>
      </c>
      <c r="F17" t="s">
        <v>48</v>
      </c>
      <c r="H17">
        <f t="shared" ref="H17:H18" ca="1" si="2">_xlfn.BITXOR(B17, $B$12)</f>
        <v>83</v>
      </c>
      <c r="I17">
        <f t="shared" ref="I17:I18" ca="1" si="3">_xlfn.BITXOR(C17, $B$12)</f>
        <v>69</v>
      </c>
      <c r="J17">
        <f t="shared" ref="J17:J18" ca="1" si="4">_xlfn.BITXOR(D17, $B$12)</f>
        <v>82</v>
      </c>
      <c r="K17">
        <f t="shared" ref="K17:K18" ca="1" si="5">_xlfn.BITXOR(E17, $B$12)</f>
        <v>86</v>
      </c>
      <c r="L17" s="3" t="s">
        <v>52</v>
      </c>
    </row>
    <row r="18" spans="1:12" x14ac:dyDescent="0.25">
      <c r="A18" t="str">
        <f>'Клиент Orlov'!A20</f>
        <v>t_c =</v>
      </c>
      <c r="B18">
        <f ca="1">'Клиент Orlov'!B20</f>
        <v>4</v>
      </c>
      <c r="C18">
        <f ca="1">'Клиент Orlov'!C20</f>
        <v>5</v>
      </c>
      <c r="D18">
        <f ca="1">'Клиент Orlov'!D20</f>
        <v>4</v>
      </c>
      <c r="E18">
        <f ca="1">'Клиент Orlov'!E20</f>
        <v>4</v>
      </c>
      <c r="F18" t="s">
        <v>49</v>
      </c>
      <c r="H18">
        <f t="shared" ca="1" si="2"/>
        <v>2</v>
      </c>
      <c r="I18">
        <f t="shared" ca="1" si="3"/>
        <v>3</v>
      </c>
      <c r="J18">
        <f t="shared" ca="1" si="4"/>
        <v>2</v>
      </c>
      <c r="K18">
        <f t="shared" ca="1" si="5"/>
        <v>2</v>
      </c>
      <c r="L18" s="3" t="s">
        <v>53</v>
      </c>
    </row>
    <row r="19" spans="1:12" x14ac:dyDescent="0.25">
      <c r="A19" t="s">
        <v>43</v>
      </c>
      <c r="J19" t="s">
        <v>54</v>
      </c>
    </row>
    <row r="20" spans="1:12" x14ac:dyDescent="0.25">
      <c r="A20" s="2" t="s">
        <v>57</v>
      </c>
      <c r="H20" t="s">
        <v>79</v>
      </c>
    </row>
    <row r="21" spans="1:12" x14ac:dyDescent="0.25">
      <c r="A21" t="s">
        <v>55</v>
      </c>
      <c r="B21" s="2">
        <f ca="1">RANDBETWEEN(2,$B$6-1)</f>
        <v>4</v>
      </c>
      <c r="C21" t="s">
        <v>59</v>
      </c>
      <c r="H21" t="s">
        <v>85</v>
      </c>
      <c r="I21">
        <f ca="1">_xlfn.BITXOR(B21, $B$12)</f>
        <v>2</v>
      </c>
      <c r="J21" t="s">
        <v>56</v>
      </c>
    </row>
    <row r="22" spans="1:12" x14ac:dyDescent="0.25">
      <c r="A22" t="s">
        <v>44</v>
      </c>
    </row>
    <row r="23" spans="1:12" x14ac:dyDescent="0.25">
      <c r="A23" t="s">
        <v>73</v>
      </c>
      <c r="H23" t="s">
        <v>78</v>
      </c>
    </row>
    <row r="24" spans="1:12" x14ac:dyDescent="0.25">
      <c r="A24" t="str">
        <f>A16</f>
        <v>ID_c =</v>
      </c>
      <c r="B24">
        <f ca="1">H16</f>
        <v>67</v>
      </c>
      <c r="C24">
        <f t="shared" ref="C24:E24" ca="1" si="6">I16</f>
        <v>76</v>
      </c>
      <c r="D24">
        <f t="shared" ca="1" si="6"/>
        <v>73</v>
      </c>
      <c r="E24">
        <f t="shared" ca="1" si="6"/>
        <v>69</v>
      </c>
      <c r="H24">
        <f ca="1">_xlfn.BITXOR(B24, $I$12)</f>
        <v>74</v>
      </c>
      <c r="I24">
        <f t="shared" ref="I24:K24" ca="1" si="7">_xlfn.BITXOR(C24, $I$12)</f>
        <v>69</v>
      </c>
      <c r="J24">
        <f t="shared" ca="1" si="7"/>
        <v>64</v>
      </c>
      <c r="K24">
        <f t="shared" ca="1" si="7"/>
        <v>76</v>
      </c>
    </row>
    <row r="25" spans="1:12" x14ac:dyDescent="0.25">
      <c r="A25" t="s">
        <v>6</v>
      </c>
      <c r="B25">
        <f>'Клиент Orlov'!B2</f>
        <v>192</v>
      </c>
      <c r="C25">
        <f>'Клиент Orlov'!C2</f>
        <v>168</v>
      </c>
      <c r="D25">
        <f>'Клиент Orlov'!D2</f>
        <v>88</v>
      </c>
      <c r="E25">
        <f>'Клиент Orlov'!E2</f>
        <v>20</v>
      </c>
      <c r="F25" t="s">
        <v>74</v>
      </c>
      <c r="H25">
        <f ca="1">_xlfn.BITXOR(B25, $I$12)</f>
        <v>201</v>
      </c>
      <c r="I25">
        <f t="shared" ref="I25" ca="1" si="8">_xlfn.BITXOR(C25, $I$12)</f>
        <v>161</v>
      </c>
      <c r="J25">
        <f t="shared" ref="J25" ca="1" si="9">_xlfn.BITXOR(D25, $I$12)</f>
        <v>81</v>
      </c>
      <c r="K25">
        <f t="shared" ref="K25" ca="1" si="10">_xlfn.BITXOR(E25, $I$12)</f>
        <v>29</v>
      </c>
    </row>
    <row r="26" spans="1:12" x14ac:dyDescent="0.25">
      <c r="A26" t="s">
        <v>55</v>
      </c>
      <c r="B26">
        <f ca="1">B21</f>
        <v>4</v>
      </c>
      <c r="C26" t="s">
        <v>75</v>
      </c>
      <c r="H26">
        <f ca="1">_xlfn.BITXOR(B26, $I$12)</f>
        <v>13</v>
      </c>
    </row>
    <row r="27" spans="1:12" x14ac:dyDescent="0.25">
      <c r="A27" t="s">
        <v>76</v>
      </c>
      <c r="B27">
        <v>10</v>
      </c>
      <c r="C27" t="s">
        <v>77</v>
      </c>
      <c r="H27">
        <f ca="1">_xlfn.BITXOR(B27, $I$12)</f>
        <v>3</v>
      </c>
    </row>
    <row r="28" spans="1:12" x14ac:dyDescent="0.25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tabSelected="1" topLeftCell="A16" zoomScale="115" zoomScaleNormal="115" workbookViewId="0">
      <selection activeCell="A40" sqref="A40"/>
    </sheetView>
  </sheetViews>
  <sheetFormatPr defaultRowHeight="15" x14ac:dyDescent="0.25"/>
  <sheetData>
    <row r="1" spans="1:12" x14ac:dyDescent="0.25">
      <c r="A1" t="s">
        <v>2</v>
      </c>
      <c r="B1">
        <v>1</v>
      </c>
      <c r="C1">
        <v>2</v>
      </c>
      <c r="D1">
        <v>3</v>
      </c>
      <c r="E1">
        <v>4</v>
      </c>
    </row>
    <row r="2" spans="1:12" x14ac:dyDescent="0.25">
      <c r="A2" t="s">
        <v>5</v>
      </c>
      <c r="B2">
        <v>192</v>
      </c>
      <c r="C2">
        <v>168</v>
      </c>
      <c r="D2">
        <v>88</v>
      </c>
      <c r="E2">
        <v>15</v>
      </c>
      <c r="F2" s="1" t="s">
        <v>4</v>
      </c>
    </row>
    <row r="3" spans="1:12" x14ac:dyDescent="0.25">
      <c r="A3" t="s">
        <v>9</v>
      </c>
      <c r="B3">
        <f>CODE(MID($A$1, B1, 1))</f>
        <v>83</v>
      </c>
      <c r="C3">
        <f t="shared" ref="C3:E3" si="0">CODE(MID($A$1, C1, 1))</f>
        <v>69</v>
      </c>
      <c r="D3">
        <f t="shared" si="0"/>
        <v>82</v>
      </c>
      <c r="E3">
        <f t="shared" si="0"/>
        <v>86</v>
      </c>
      <c r="F3" t="s">
        <v>8</v>
      </c>
    </row>
    <row r="4" spans="1:12" x14ac:dyDescent="0.25">
      <c r="A4" t="str">
        <f>'Керберос Drozdov'!A4</f>
        <v>Параметры для шифрования (a, p):</v>
      </c>
    </row>
    <row r="5" spans="1:12" x14ac:dyDescent="0.25">
      <c r="A5" t="str">
        <f>'Керберос Drozdov'!A5</f>
        <v>a =</v>
      </c>
      <c r="B5">
        <f>'Керберос Drozdov'!B5</f>
        <v>7</v>
      </c>
      <c r="C5" t="s">
        <v>15</v>
      </c>
    </row>
    <row r="6" spans="1:12" x14ac:dyDescent="0.25">
      <c r="A6" t="str">
        <f>'Керберос Drozdov'!A6</f>
        <v>p =</v>
      </c>
      <c r="B6">
        <f>'Керберос Drozdov'!B6</f>
        <v>11</v>
      </c>
      <c r="C6" t="s">
        <v>16</v>
      </c>
    </row>
    <row r="7" spans="1:12" x14ac:dyDescent="0.25">
      <c r="A7" t="s">
        <v>68</v>
      </c>
      <c r="B7">
        <f ca="1">RANDBETWEEN(2,$B$6-1)</f>
        <v>6</v>
      </c>
      <c r="C7" t="s">
        <v>59</v>
      </c>
    </row>
    <row r="8" spans="1:12" x14ac:dyDescent="0.25">
      <c r="A8" t="s">
        <v>69</v>
      </c>
    </row>
    <row r="9" spans="1:12" x14ac:dyDescent="0.25">
      <c r="A9" t="s">
        <v>70</v>
      </c>
      <c r="B9">
        <f ca="1">MOD(B5^B7, B6)</f>
        <v>4</v>
      </c>
      <c r="C9" t="s">
        <v>65</v>
      </c>
    </row>
    <row r="10" spans="1:12" x14ac:dyDescent="0.25">
      <c r="A10" t="s">
        <v>71</v>
      </c>
      <c r="B10">
        <f ca="1">'Керберос Drozdov'!I9</f>
        <v>9</v>
      </c>
      <c r="C10" t="s">
        <v>27</v>
      </c>
    </row>
    <row r="11" spans="1:12" x14ac:dyDescent="0.25">
      <c r="A11" t="s">
        <v>130</v>
      </c>
    </row>
    <row r="12" spans="1:12" x14ac:dyDescent="0.25">
      <c r="A12" t="s">
        <v>63</v>
      </c>
      <c r="B12">
        <f ca="1">MOD(B10^B7, B6)</f>
        <v>9</v>
      </c>
      <c r="C12" t="s">
        <v>30</v>
      </c>
    </row>
    <row r="13" spans="1:12" x14ac:dyDescent="0.25">
      <c r="A13" t="s">
        <v>92</v>
      </c>
    </row>
    <row r="14" spans="1:12" x14ac:dyDescent="0.25">
      <c r="A14" t="s">
        <v>93</v>
      </c>
    </row>
    <row r="15" spans="1:12" x14ac:dyDescent="0.25">
      <c r="A15" t="str">
        <f>'Клиент Orlov'!A30</f>
        <v>TGT = {ID_c, IP_c, kcs, L_TGT}</v>
      </c>
      <c r="H15" t="s">
        <v>106</v>
      </c>
    </row>
    <row r="16" spans="1:12" x14ac:dyDescent="0.25">
      <c r="A16" t="str">
        <f>'Клиент Orlov'!A31</f>
        <v>ID_c =</v>
      </c>
      <c r="B16">
        <f ca="1">'Клиент Orlov'!B31</f>
        <v>74</v>
      </c>
      <c r="C16">
        <f ca="1">'Клиент Orlov'!C31</f>
        <v>69</v>
      </c>
      <c r="D16">
        <f ca="1">'Клиент Orlov'!D31</f>
        <v>64</v>
      </c>
      <c r="E16">
        <f ca="1">'Клиент Orlov'!E31</f>
        <v>76</v>
      </c>
      <c r="F16" t="s">
        <v>98</v>
      </c>
      <c r="H16">
        <f ca="1">_xlfn.BITXOR(B16, $B$12)</f>
        <v>67</v>
      </c>
      <c r="I16">
        <f t="shared" ref="I16:K16" ca="1" si="1">_xlfn.BITXOR(C16, $B$12)</f>
        <v>76</v>
      </c>
      <c r="J16">
        <f t="shared" ca="1" si="1"/>
        <v>73</v>
      </c>
      <c r="K16">
        <f t="shared" ca="1" si="1"/>
        <v>69</v>
      </c>
      <c r="L16" t="s">
        <v>51</v>
      </c>
    </row>
    <row r="17" spans="1:13" x14ac:dyDescent="0.25">
      <c r="A17" t="str">
        <f>'Клиент Orlov'!A32</f>
        <v>IP_c =</v>
      </c>
      <c r="B17">
        <f ca="1">'Клиент Orlov'!B32</f>
        <v>201</v>
      </c>
      <c r="C17">
        <f ca="1">'Клиент Orlov'!C32</f>
        <v>161</v>
      </c>
      <c r="D17">
        <f ca="1">'Клиент Orlov'!D32</f>
        <v>81</v>
      </c>
      <c r="E17">
        <f ca="1">'Клиент Orlov'!E32</f>
        <v>29</v>
      </c>
      <c r="F17" t="s">
        <v>99</v>
      </c>
      <c r="H17">
        <f ca="1">_xlfn.BITXOR(B17, $B$12)</f>
        <v>192</v>
      </c>
      <c r="I17">
        <f t="shared" ref="I17" ca="1" si="2">_xlfn.BITXOR(C17, $B$12)</f>
        <v>168</v>
      </c>
      <c r="J17">
        <f t="shared" ref="J17" ca="1" si="3">_xlfn.BITXOR(D17, $B$12)</f>
        <v>88</v>
      </c>
      <c r="K17">
        <f t="shared" ref="K17" ca="1" si="4">_xlfn.BITXOR(E17, $B$12)</f>
        <v>20</v>
      </c>
      <c r="L17" t="s">
        <v>52</v>
      </c>
    </row>
    <row r="18" spans="1:13" x14ac:dyDescent="0.25">
      <c r="A18" t="str">
        <f>'Клиент Orlov'!A33</f>
        <v xml:space="preserve">kcs = </v>
      </c>
      <c r="B18">
        <f ca="1">'Клиент Orlov'!B33</f>
        <v>13</v>
      </c>
      <c r="C18" t="s">
        <v>100</v>
      </c>
      <c r="H18" s="2">
        <f t="shared" ref="H18:H19" ca="1" si="5">_xlfn.BITXOR(B18, $B$12)</f>
        <v>4</v>
      </c>
      <c r="I18" t="s">
        <v>113</v>
      </c>
    </row>
    <row r="19" spans="1:13" x14ac:dyDescent="0.25">
      <c r="A19" t="str">
        <f>'Клиент Orlov'!A34</f>
        <v>L_TGT =</v>
      </c>
      <c r="B19">
        <f ca="1">'Клиент Orlov'!B34</f>
        <v>3</v>
      </c>
      <c r="C19" t="s">
        <v>101</v>
      </c>
      <c r="H19">
        <f t="shared" ca="1" si="5"/>
        <v>10</v>
      </c>
      <c r="I19" t="s">
        <v>109</v>
      </c>
    </row>
    <row r="20" spans="1:13" x14ac:dyDescent="0.25">
      <c r="A20" t="s">
        <v>94</v>
      </c>
    </row>
    <row r="21" spans="1:13" x14ac:dyDescent="0.25">
      <c r="A21" t="str">
        <f>'Клиент Orlov'!A26</f>
        <v>MC_S = {ID_c, t_c}</v>
      </c>
      <c r="H21" t="s">
        <v>110</v>
      </c>
    </row>
    <row r="22" spans="1:13" x14ac:dyDescent="0.25">
      <c r="A22" t="str">
        <f>'Клиент Orlov'!G27</f>
        <v>ID_c =</v>
      </c>
      <c r="B22">
        <f ca="1">'Клиент Orlov'!H27</f>
        <v>71</v>
      </c>
      <c r="C22">
        <f ca="1">'Клиент Orlov'!I27</f>
        <v>72</v>
      </c>
      <c r="D22">
        <f ca="1">'Клиент Orlov'!J27</f>
        <v>77</v>
      </c>
      <c r="E22">
        <f ca="1">'Клиент Orlov'!K27</f>
        <v>65</v>
      </c>
      <c r="F22" t="s">
        <v>107</v>
      </c>
      <c r="H22" t="s">
        <v>111</v>
      </c>
      <c r="I22">
        <f ca="1">_xlfn.BITXOR(B22, $H$18)</f>
        <v>67</v>
      </c>
      <c r="J22">
        <f t="shared" ref="J22:K22" ca="1" si="6">_xlfn.BITXOR(C22, $H$18)</f>
        <v>76</v>
      </c>
      <c r="K22">
        <f t="shared" ca="1" si="6"/>
        <v>73</v>
      </c>
      <c r="L22">
        <f ca="1">_xlfn.BITXOR(E22, $H$18)</f>
        <v>69</v>
      </c>
      <c r="M22" t="s">
        <v>120</v>
      </c>
    </row>
    <row r="23" spans="1:13" x14ac:dyDescent="0.25">
      <c r="A23" t="str">
        <f>'Клиент Orlov'!G28</f>
        <v>t_c =</v>
      </c>
      <c r="B23">
        <f ca="1">'Клиент Orlov'!H28</f>
        <v>6</v>
      </c>
      <c r="C23">
        <f ca="1">'Клиент Orlov'!I28</f>
        <v>7</v>
      </c>
      <c r="D23">
        <f ca="1">'Клиент Orlov'!J28</f>
        <v>6</v>
      </c>
      <c r="E23">
        <f ca="1">'Клиент Orlov'!K28</f>
        <v>6</v>
      </c>
      <c r="F23" t="s">
        <v>108</v>
      </c>
      <c r="H23" t="s">
        <v>112</v>
      </c>
      <c r="I23">
        <f ca="1">_xlfn.BITXOR(B23, $H$18)</f>
        <v>2</v>
      </c>
      <c r="J23">
        <f t="shared" ref="J23" ca="1" si="7">_xlfn.BITXOR(C23, $H$18)</f>
        <v>3</v>
      </c>
      <c r="K23">
        <f t="shared" ref="K23" ca="1" si="8">_xlfn.BITXOR(D23, $H$18)</f>
        <v>2</v>
      </c>
      <c r="L23">
        <f ca="1">_xlfn.BITXOR(E23, $H$18)</f>
        <v>2</v>
      </c>
      <c r="M23" t="s">
        <v>121</v>
      </c>
    </row>
    <row r="24" spans="1:13" x14ac:dyDescent="0.25">
      <c r="A24" t="s">
        <v>95</v>
      </c>
    </row>
    <row r="25" spans="1:13" x14ac:dyDescent="0.25">
      <c r="A25" t="str">
        <f>A16</f>
        <v>ID_c =</v>
      </c>
      <c r="B25">
        <f ca="1">H16</f>
        <v>67</v>
      </c>
      <c r="C25">
        <f t="shared" ref="C25:E25" ca="1" si="9">I16</f>
        <v>76</v>
      </c>
      <c r="D25">
        <f t="shared" ca="1" si="9"/>
        <v>73</v>
      </c>
      <c r="E25">
        <f t="shared" ca="1" si="9"/>
        <v>69</v>
      </c>
    </row>
    <row r="26" spans="1:13" x14ac:dyDescent="0.25">
      <c r="B26" t="str">
        <f ca="1">CHAR(B25)</f>
        <v>C</v>
      </c>
      <c r="C26" t="str">
        <f t="shared" ref="C26:E26" ca="1" si="10">CHAR(C25)</f>
        <v>L</v>
      </c>
      <c r="D26" t="str">
        <f t="shared" ca="1" si="10"/>
        <v>I</v>
      </c>
      <c r="E26" t="str">
        <f t="shared" ca="1" si="10"/>
        <v>E</v>
      </c>
      <c r="F26" t="s">
        <v>131</v>
      </c>
    </row>
    <row r="27" spans="1:13" x14ac:dyDescent="0.25">
      <c r="A27" t="str">
        <f>H22</f>
        <v>ID_c' =</v>
      </c>
      <c r="B27">
        <f t="shared" ref="B27:E27" ca="1" si="11">I22</f>
        <v>67</v>
      </c>
      <c r="C27">
        <f t="shared" ca="1" si="11"/>
        <v>76</v>
      </c>
      <c r="D27">
        <f t="shared" ca="1" si="11"/>
        <v>73</v>
      </c>
      <c r="E27">
        <f t="shared" ca="1" si="11"/>
        <v>69</v>
      </c>
    </row>
    <row r="28" spans="1:13" x14ac:dyDescent="0.25">
      <c r="B28" t="str">
        <f ca="1">CHAR(B27)</f>
        <v>C</v>
      </c>
      <c r="C28" t="str">
        <f t="shared" ref="C28" ca="1" si="12">CHAR(C27)</f>
        <v>L</v>
      </c>
      <c r="D28" t="str">
        <f t="shared" ref="D28" ca="1" si="13">CHAR(D27)</f>
        <v>I</v>
      </c>
      <c r="E28" t="str">
        <f t="shared" ref="E28" ca="1" si="14">CHAR(E27)</f>
        <v>E</v>
      </c>
      <c r="F28" t="s">
        <v>132</v>
      </c>
    </row>
    <row r="29" spans="1:13" x14ac:dyDescent="0.25">
      <c r="B29" t="b">
        <f ca="1" xml:space="preserve"> B25=B27</f>
        <v>1</v>
      </c>
      <c r="C29" t="b">
        <f t="shared" ref="C29:E29" ca="1" si="15" xml:space="preserve"> C25=C27</f>
        <v>1</v>
      </c>
      <c r="D29" t="b">
        <f t="shared" ca="1" si="15"/>
        <v>1</v>
      </c>
      <c r="E29" t="b">
        <f t="shared" ca="1" si="15"/>
        <v>1</v>
      </c>
      <c r="F29" t="s">
        <v>133</v>
      </c>
      <c r="H29" t="s">
        <v>114</v>
      </c>
      <c r="K29" s="2" t="b">
        <f ca="1" xml:space="preserve"> AND(B29:E29)</f>
        <v>1</v>
      </c>
      <c r="L29" t="s">
        <v>122</v>
      </c>
    </row>
    <row r="30" spans="1:13" x14ac:dyDescent="0.25">
      <c r="A30" t="s">
        <v>96</v>
      </c>
    </row>
    <row r="31" spans="1:13" x14ac:dyDescent="0.25">
      <c r="A31" t="s">
        <v>118</v>
      </c>
      <c r="H31" t="s">
        <v>123</v>
      </c>
    </row>
    <row r="32" spans="1:13" x14ac:dyDescent="0.25">
      <c r="A32" t="s">
        <v>119</v>
      </c>
      <c r="B32">
        <f ca="1">I23</f>
        <v>2</v>
      </c>
      <c r="C32">
        <f t="shared" ref="C32:E32" ca="1" si="16">J23</f>
        <v>3</v>
      </c>
      <c r="D32">
        <f t="shared" ca="1" si="16"/>
        <v>2</v>
      </c>
      <c r="E32">
        <f t="shared" ca="1" si="16"/>
        <v>2</v>
      </c>
      <c r="H32" t="str">
        <f>A32</f>
        <v xml:space="preserve">MS_C =  </v>
      </c>
      <c r="I32">
        <f ca="1">_xlfn.BITXOR(B32, $H$18)</f>
        <v>6</v>
      </c>
      <c r="J32">
        <f t="shared" ref="J32" ca="1" si="17">_xlfn.BITXOR(C32, $H$18)</f>
        <v>7</v>
      </c>
      <c r="K32">
        <f t="shared" ref="K32" ca="1" si="18">_xlfn.BITXOR(D32, $H$18)</f>
        <v>6</v>
      </c>
      <c r="L32">
        <f ca="1">_xlfn.BITXOR(E32, $H$18)</f>
        <v>6</v>
      </c>
    </row>
    <row r="33" spans="1:16" x14ac:dyDescent="0.25">
      <c r="A33" t="s">
        <v>97</v>
      </c>
    </row>
    <row r="35" spans="1:16" x14ac:dyDescent="0.25">
      <c r="A35" t="s">
        <v>127</v>
      </c>
    </row>
    <row r="36" spans="1:16" x14ac:dyDescent="0.25">
      <c r="A36" t="str">
        <f>'Клиент Orlov'!A47</f>
        <v>Mc_S =</v>
      </c>
      <c r="B36" t="str">
        <f ca="1">'Клиент Orlov'!B50</f>
        <v>O</v>
      </c>
      <c r="C36" t="str">
        <f ca="1">'Клиент Orlov'!C50</f>
        <v>m</v>
      </c>
      <c r="D36" t="str">
        <f ca="1">'Клиент Orlov'!D50</f>
        <v>v</v>
      </c>
      <c r="E36" t="str">
        <f ca="1">'Клиент Orlov'!E50</f>
        <v>m</v>
      </c>
      <c r="F36" t="str">
        <f ca="1">'Клиент Orlov'!F50</f>
        <v>h</v>
      </c>
      <c r="G36" t="str">
        <f ca="1">'Клиент Orlov'!G50</f>
        <v>h</v>
      </c>
      <c r="H36" t="str">
        <f ca="1">'Клиент Orlov'!H50</f>
        <v>P</v>
      </c>
      <c r="I36" t="str">
        <f ca="1">'Клиент Orlov'!I50</f>
        <v>m</v>
      </c>
      <c r="J36" t="str">
        <f ca="1">'Клиент Orlov'!J50</f>
        <v>i</v>
      </c>
      <c r="K36" t="str">
        <f ca="1">'Клиент Orlov'!K50</f>
        <v>e</v>
      </c>
      <c r="L36" t="str">
        <f ca="1">'Клиент Orlov'!L50</f>
        <v>W</v>
      </c>
      <c r="M36" t="str">
        <f ca="1">'Клиент Orlov'!M50</f>
        <v>e</v>
      </c>
      <c r="N36" t="str">
        <f ca="1">'Клиент Orlov'!N50</f>
        <v>w</v>
      </c>
      <c r="O36" t="str">
        <f ca="1">'Клиент Orlov'!O50</f>
        <v>l</v>
      </c>
      <c r="P36" t="str">
        <f ca="1">'Клиент Orlov'!P50</f>
        <v>e</v>
      </c>
    </row>
    <row r="37" spans="1:16" x14ac:dyDescent="0.25">
      <c r="B37">
        <f ca="1">CODE(B36)</f>
        <v>79</v>
      </c>
      <c r="C37">
        <f t="shared" ref="C37:H37" ca="1" si="19">CODE(C36)</f>
        <v>109</v>
      </c>
      <c r="D37">
        <f t="shared" ca="1" si="19"/>
        <v>118</v>
      </c>
      <c r="E37">
        <f t="shared" ca="1" si="19"/>
        <v>109</v>
      </c>
      <c r="F37">
        <f t="shared" ca="1" si="19"/>
        <v>104</v>
      </c>
      <c r="G37">
        <f t="shared" ca="1" si="19"/>
        <v>104</v>
      </c>
      <c r="H37">
        <f t="shared" ca="1" si="19"/>
        <v>80</v>
      </c>
      <c r="I37">
        <f ca="1">CODE(I36)</f>
        <v>109</v>
      </c>
      <c r="J37">
        <f t="shared" ref="J37:P37" ca="1" si="20">CODE(J36)</f>
        <v>105</v>
      </c>
      <c r="K37">
        <f t="shared" ca="1" si="20"/>
        <v>101</v>
      </c>
      <c r="L37">
        <f t="shared" ca="1" si="20"/>
        <v>87</v>
      </c>
      <c r="M37">
        <f t="shared" ca="1" si="20"/>
        <v>101</v>
      </c>
      <c r="N37">
        <f t="shared" ca="1" si="20"/>
        <v>119</v>
      </c>
      <c r="O37">
        <f t="shared" ca="1" si="20"/>
        <v>108</v>
      </c>
      <c r="P37">
        <f t="shared" ca="1" si="20"/>
        <v>101</v>
      </c>
    </row>
    <row r="38" spans="1:16" x14ac:dyDescent="0.25">
      <c r="B38">
        <f ca="1">_xlfn.BITXOR(B37,$H$18)</f>
        <v>75</v>
      </c>
      <c r="C38">
        <f t="shared" ref="C38:P38" ca="1" si="21">_xlfn.BITXOR(C37,$H$18)</f>
        <v>105</v>
      </c>
      <c r="D38">
        <f t="shared" ca="1" si="21"/>
        <v>114</v>
      </c>
      <c r="E38">
        <f t="shared" ca="1" si="21"/>
        <v>105</v>
      </c>
      <c r="F38">
        <f t="shared" ca="1" si="21"/>
        <v>108</v>
      </c>
      <c r="G38">
        <f t="shared" ca="1" si="21"/>
        <v>108</v>
      </c>
      <c r="H38">
        <f t="shared" ca="1" si="21"/>
        <v>84</v>
      </c>
      <c r="I38">
        <f t="shared" ca="1" si="21"/>
        <v>105</v>
      </c>
      <c r="J38">
        <f t="shared" ca="1" si="21"/>
        <v>109</v>
      </c>
      <c r="K38">
        <f t="shared" ca="1" si="21"/>
        <v>97</v>
      </c>
      <c r="L38">
        <f t="shared" ca="1" si="21"/>
        <v>83</v>
      </c>
      <c r="M38">
        <f t="shared" ca="1" si="21"/>
        <v>97</v>
      </c>
      <c r="N38">
        <f t="shared" ca="1" si="21"/>
        <v>115</v>
      </c>
      <c r="O38">
        <f t="shared" ca="1" si="21"/>
        <v>104</v>
      </c>
      <c r="P38">
        <f t="shared" ca="1" si="21"/>
        <v>97</v>
      </c>
    </row>
    <row r="39" spans="1:16" s="4" customFormat="1" x14ac:dyDescent="0.25">
      <c r="A39" s="4" t="s">
        <v>147</v>
      </c>
      <c r="B39" s="4" t="str">
        <f ca="1">CHAR(B38)</f>
        <v>K</v>
      </c>
      <c r="C39" s="4" t="str">
        <f t="shared" ref="C39:P39" ca="1" si="22">CHAR(C38)</f>
        <v>i</v>
      </c>
      <c r="D39" s="4" t="str">
        <f t="shared" ca="1" si="22"/>
        <v>r</v>
      </c>
      <c r="E39" s="4" t="str">
        <f t="shared" ca="1" si="22"/>
        <v>i</v>
      </c>
      <c r="F39" s="4" t="str">
        <f t="shared" ca="1" si="22"/>
        <v>l</v>
      </c>
      <c r="G39" s="4" t="str">
        <f t="shared" ca="1" si="22"/>
        <v>l</v>
      </c>
      <c r="H39" s="4" t="str">
        <f t="shared" ca="1" si="22"/>
        <v>T</v>
      </c>
      <c r="I39" s="4" t="str">
        <f t="shared" ca="1" si="22"/>
        <v>i</v>
      </c>
      <c r="J39" s="4" t="str">
        <f t="shared" ca="1" si="22"/>
        <v>m</v>
      </c>
      <c r="K39" s="4" t="str">
        <f t="shared" ca="1" si="22"/>
        <v>a</v>
      </c>
      <c r="L39" s="4" t="str">
        <f t="shared" ca="1" si="22"/>
        <v>S</v>
      </c>
      <c r="M39" s="4" t="str">
        <f t="shared" ca="1" si="22"/>
        <v>a</v>
      </c>
      <c r="N39" s="4" t="str">
        <f t="shared" ca="1" si="22"/>
        <v>s</v>
      </c>
      <c r="O39" s="4" t="str">
        <f t="shared" ca="1" si="22"/>
        <v>h</v>
      </c>
      <c r="P39" s="4" t="str">
        <f t="shared" ca="1" si="22"/>
        <v>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opLeftCell="A28" zoomScale="115" zoomScaleNormal="115" workbookViewId="0">
      <selection activeCell="F56" sqref="F56"/>
    </sheetView>
  </sheetViews>
  <sheetFormatPr defaultRowHeight="15" x14ac:dyDescent="0.25"/>
  <sheetData>
    <row r="1" spans="1:15" x14ac:dyDescent="0.25">
      <c r="A1" t="s">
        <v>3</v>
      </c>
      <c r="B1">
        <v>1</v>
      </c>
      <c r="C1">
        <v>2</v>
      </c>
      <c r="D1">
        <v>3</v>
      </c>
      <c r="E1">
        <v>4</v>
      </c>
    </row>
    <row r="2" spans="1:15" x14ac:dyDescent="0.25">
      <c r="A2" t="s">
        <v>6</v>
      </c>
      <c r="B2">
        <v>192</v>
      </c>
      <c r="C2">
        <v>168</v>
      </c>
      <c r="D2">
        <v>88</v>
      </c>
      <c r="E2">
        <v>20</v>
      </c>
      <c r="F2" s="1" t="s">
        <v>4</v>
      </c>
    </row>
    <row r="3" spans="1:15" x14ac:dyDescent="0.25">
      <c r="A3" t="s">
        <v>10</v>
      </c>
      <c r="B3">
        <f>CODE(MID($A$1, B1, 1))</f>
        <v>67</v>
      </c>
      <c r="C3">
        <f t="shared" ref="C3:E3" si="0">CODE(MID($A$1, C1, 1))</f>
        <v>76</v>
      </c>
      <c r="D3">
        <f t="shared" si="0"/>
        <v>73</v>
      </c>
      <c r="E3">
        <f t="shared" si="0"/>
        <v>69</v>
      </c>
      <c r="F3" t="s">
        <v>8</v>
      </c>
      <c r="J3" t="str">
        <f>'Сервер Korolev'!A3</f>
        <v>ID_S =</v>
      </c>
      <c r="K3">
        <f>'Сервер Korolev'!B3</f>
        <v>83</v>
      </c>
      <c r="L3">
        <f>'Сервер Korolev'!C3</f>
        <v>69</v>
      </c>
      <c r="M3">
        <f>'Сервер Korolev'!D3</f>
        <v>82</v>
      </c>
      <c r="N3">
        <f>'Сервер Korolev'!E3</f>
        <v>86</v>
      </c>
      <c r="O3" t="s">
        <v>35</v>
      </c>
    </row>
    <row r="4" spans="1:15" x14ac:dyDescent="0.25">
      <c r="A4" t="s">
        <v>11</v>
      </c>
      <c r="B4">
        <v>2</v>
      </c>
      <c r="C4">
        <v>3</v>
      </c>
      <c r="D4">
        <v>2</v>
      </c>
      <c r="E4">
        <v>2</v>
      </c>
      <c r="F4" t="s">
        <v>136</v>
      </c>
    </row>
    <row r="5" spans="1:15" x14ac:dyDescent="0.25">
      <c r="A5" t="str">
        <f>'Керберос Drozdov'!A4</f>
        <v>Параметры для шифрования (a, p):</v>
      </c>
    </row>
    <row r="6" spans="1:15" x14ac:dyDescent="0.25">
      <c r="A6" t="str">
        <f>'Керберос Drozdov'!A5</f>
        <v>a =</v>
      </c>
      <c r="B6">
        <f>'Керберос Drozdov'!B5</f>
        <v>7</v>
      </c>
      <c r="C6" t="s">
        <v>15</v>
      </c>
    </row>
    <row r="7" spans="1:15" x14ac:dyDescent="0.25">
      <c r="A7" t="str">
        <f>'Керберос Drozdov'!A6</f>
        <v>p =</v>
      </c>
      <c r="B7">
        <f>'Керберос Drozdov'!B6</f>
        <v>11</v>
      </c>
      <c r="C7" t="s">
        <v>16</v>
      </c>
    </row>
    <row r="8" spans="1:15" x14ac:dyDescent="0.25">
      <c r="A8" t="s">
        <v>18</v>
      </c>
      <c r="B8">
        <f ca="1">RANDBETWEEN(2,B7-1)</f>
        <v>3</v>
      </c>
      <c r="C8" t="s">
        <v>134</v>
      </c>
    </row>
    <row r="9" spans="1:15" x14ac:dyDescent="0.25">
      <c r="A9" t="s">
        <v>24</v>
      </c>
    </row>
    <row r="10" spans="1:15" x14ac:dyDescent="0.25">
      <c r="A10" t="s">
        <v>25</v>
      </c>
      <c r="B10">
        <f ca="1">MOD($B$6^B8, $B$7)</f>
        <v>2</v>
      </c>
      <c r="C10" t="s">
        <v>21</v>
      </c>
    </row>
    <row r="11" spans="1:15" x14ac:dyDescent="0.25">
      <c r="A11" t="s">
        <v>26</v>
      </c>
      <c r="B11">
        <f ca="1">'Керберос Drozdov'!B9</f>
        <v>8</v>
      </c>
      <c r="C11" t="s">
        <v>27</v>
      </c>
    </row>
    <row r="12" spans="1:15" x14ac:dyDescent="0.25">
      <c r="A12" t="s">
        <v>33</v>
      </c>
    </row>
    <row r="13" spans="1:15" x14ac:dyDescent="0.25">
      <c r="A13" t="s">
        <v>32</v>
      </c>
      <c r="B13">
        <f ca="1">MOD(B11^B8, $B$7)</f>
        <v>6</v>
      </c>
      <c r="C13" t="s">
        <v>30</v>
      </c>
      <c r="E13" t="s">
        <v>135</v>
      </c>
    </row>
    <row r="15" spans="1:15" x14ac:dyDescent="0.25">
      <c r="A15" t="s">
        <v>34</v>
      </c>
    </row>
    <row r="16" spans="1:15" x14ac:dyDescent="0.25">
      <c r="A16" t="s">
        <v>36</v>
      </c>
    </row>
    <row r="17" spans="1:12" x14ac:dyDescent="0.25">
      <c r="A17" t="s">
        <v>37</v>
      </c>
    </row>
    <row r="18" spans="1:12" x14ac:dyDescent="0.25">
      <c r="A18" t="str">
        <f>A3</f>
        <v>ID_c =</v>
      </c>
      <c r="B18">
        <f ca="1">_xlfn.BITXOR(B3,$B$13)</f>
        <v>69</v>
      </c>
      <c r="C18">
        <f t="shared" ref="C18:E18" ca="1" si="1">_xlfn.BITXOR(C3,$B$13)</f>
        <v>74</v>
      </c>
      <c r="D18">
        <f t="shared" ca="1" si="1"/>
        <v>79</v>
      </c>
      <c r="E18">
        <f t="shared" ca="1" si="1"/>
        <v>67</v>
      </c>
      <c r="F18" s="3" t="s">
        <v>38</v>
      </c>
    </row>
    <row r="19" spans="1:12" x14ac:dyDescent="0.25">
      <c r="A19" t="str">
        <f>J3</f>
        <v>ID_S =</v>
      </c>
      <c r="B19">
        <f ca="1">_xlfn.BITXOR(K3,$B$13)</f>
        <v>85</v>
      </c>
      <c r="C19">
        <f t="shared" ref="C19:E19" ca="1" si="2">_xlfn.BITXOR(L3,$B$13)</f>
        <v>67</v>
      </c>
      <c r="D19">
        <f t="shared" ca="1" si="2"/>
        <v>84</v>
      </c>
      <c r="E19">
        <f t="shared" ca="1" si="2"/>
        <v>80</v>
      </c>
      <c r="F19" s="3" t="s">
        <v>39</v>
      </c>
    </row>
    <row r="20" spans="1:12" x14ac:dyDescent="0.25">
      <c r="A20" t="str">
        <f>A4</f>
        <v>t_c =</v>
      </c>
      <c r="B20">
        <f ca="1">_xlfn.BITXOR(B4,$B$13)</f>
        <v>4</v>
      </c>
      <c r="C20">
        <f t="shared" ref="C20:E20" ca="1" si="3">_xlfn.BITXOR(C4,$B$13)</f>
        <v>5</v>
      </c>
      <c r="D20">
        <f t="shared" ca="1" si="3"/>
        <v>4</v>
      </c>
      <c r="E20">
        <f t="shared" ca="1" si="3"/>
        <v>4</v>
      </c>
      <c r="F20" s="3" t="s">
        <v>40</v>
      </c>
    </row>
    <row r="22" spans="1:12" x14ac:dyDescent="0.25">
      <c r="A22" t="s">
        <v>80</v>
      </c>
    </row>
    <row r="23" spans="1:12" x14ac:dyDescent="0.25">
      <c r="A23" t="s">
        <v>81</v>
      </c>
    </row>
    <row r="24" spans="1:12" x14ac:dyDescent="0.25">
      <c r="A24" t="s">
        <v>84</v>
      </c>
      <c r="B24">
        <f ca="1">'Керберос Drozdov'!I21</f>
        <v>2</v>
      </c>
      <c r="C24" t="s">
        <v>86</v>
      </c>
      <c r="E24" t="s">
        <v>87</v>
      </c>
      <c r="J24" s="2">
        <f ca="1">_xlfn.BITXOR(B24, B13)</f>
        <v>4</v>
      </c>
      <c r="K24" s="2" t="s">
        <v>75</v>
      </c>
    </row>
    <row r="25" spans="1:12" x14ac:dyDescent="0.25">
      <c r="A25" t="s">
        <v>82</v>
      </c>
    </row>
    <row r="26" spans="1:12" x14ac:dyDescent="0.25">
      <c r="A26" t="s">
        <v>88</v>
      </c>
      <c r="G26" t="s">
        <v>89</v>
      </c>
    </row>
    <row r="27" spans="1:12" x14ac:dyDescent="0.25">
      <c r="A27" t="str">
        <f>A3</f>
        <v>ID_c =</v>
      </c>
      <c r="B27">
        <f t="shared" ref="B27:E28" si="4">B3</f>
        <v>67</v>
      </c>
      <c r="C27">
        <f t="shared" si="4"/>
        <v>76</v>
      </c>
      <c r="D27">
        <f t="shared" si="4"/>
        <v>73</v>
      </c>
      <c r="E27">
        <f t="shared" si="4"/>
        <v>69</v>
      </c>
      <c r="G27" t="str">
        <f>A27</f>
        <v>ID_c =</v>
      </c>
      <c r="H27">
        <f ca="1">_xlfn.BITXOR(B27,$J$24)</f>
        <v>71</v>
      </c>
      <c r="I27">
        <f t="shared" ref="I27:K27" ca="1" si="5">_xlfn.BITXOR(C27,$J$24)</f>
        <v>72</v>
      </c>
      <c r="J27">
        <f t="shared" ca="1" si="5"/>
        <v>77</v>
      </c>
      <c r="K27">
        <f t="shared" ca="1" si="5"/>
        <v>65</v>
      </c>
      <c r="L27" t="s">
        <v>90</v>
      </c>
    </row>
    <row r="28" spans="1:12" x14ac:dyDescent="0.25">
      <c r="A28" t="str">
        <f>A4</f>
        <v>t_c =</v>
      </c>
      <c r="B28">
        <f t="shared" si="4"/>
        <v>2</v>
      </c>
      <c r="C28">
        <f t="shared" si="4"/>
        <v>3</v>
      </c>
      <c r="D28">
        <f t="shared" si="4"/>
        <v>2</v>
      </c>
      <c r="E28">
        <f t="shared" si="4"/>
        <v>2</v>
      </c>
      <c r="G28" t="str">
        <f>A28</f>
        <v>t_c =</v>
      </c>
      <c r="H28">
        <f ca="1">_xlfn.BITXOR(B28,$J$24)</f>
        <v>6</v>
      </c>
      <c r="I28">
        <f t="shared" ref="I28" ca="1" si="6">_xlfn.BITXOR(C28,$J$24)</f>
        <v>7</v>
      </c>
      <c r="J28">
        <f t="shared" ref="J28" ca="1" si="7">_xlfn.BITXOR(D28,$J$24)</f>
        <v>6</v>
      </c>
      <c r="K28">
        <f t="shared" ref="K28" ca="1" si="8">_xlfn.BITXOR(E28,$J$24)</f>
        <v>6</v>
      </c>
      <c r="L28" t="s">
        <v>91</v>
      </c>
    </row>
    <row r="29" spans="1:12" x14ac:dyDescent="0.25">
      <c r="A29" t="s">
        <v>83</v>
      </c>
    </row>
    <row r="30" spans="1:12" x14ac:dyDescent="0.25">
      <c r="A30" t="str">
        <f>'Керберос Drozdov'!A23</f>
        <v>TGT = {ID_c, IP_c, kcs, L_TGT}</v>
      </c>
    </row>
    <row r="31" spans="1:12" x14ac:dyDescent="0.25">
      <c r="A31" t="str">
        <f>'Керберос Drozdov'!A24</f>
        <v>ID_c =</v>
      </c>
      <c r="B31">
        <f ca="1">'Керберос Drozdov'!H24</f>
        <v>74</v>
      </c>
      <c r="C31">
        <f ca="1">'Керберос Drozdov'!I24</f>
        <v>69</v>
      </c>
      <c r="D31">
        <f ca="1">'Керберос Drozdov'!J24</f>
        <v>64</v>
      </c>
      <c r="E31">
        <f ca="1">'Керберос Drozdov'!K24</f>
        <v>76</v>
      </c>
      <c r="F31" t="s">
        <v>102</v>
      </c>
    </row>
    <row r="32" spans="1:12" x14ac:dyDescent="0.25">
      <c r="A32" t="str">
        <f>'Керберос Drozdov'!A25</f>
        <v>IP_c =</v>
      </c>
      <c r="B32">
        <f ca="1">'Керберос Drozdov'!H25</f>
        <v>201</v>
      </c>
      <c r="C32">
        <f ca="1">'Керберос Drozdov'!I25</f>
        <v>161</v>
      </c>
      <c r="D32">
        <f ca="1">'Керберос Drozdov'!J25</f>
        <v>81</v>
      </c>
      <c r="E32">
        <f ca="1">'Керберос Drozdov'!K25</f>
        <v>29</v>
      </c>
      <c r="F32" t="s">
        <v>103</v>
      </c>
    </row>
    <row r="33" spans="1:16" x14ac:dyDescent="0.25">
      <c r="A33" t="str">
        <f>'Керберос Drozdov'!A26</f>
        <v xml:space="preserve">kcs = </v>
      </c>
      <c r="B33">
        <f ca="1">'Керберос Drozdov'!H26</f>
        <v>13</v>
      </c>
      <c r="C33" t="s">
        <v>104</v>
      </c>
    </row>
    <row r="34" spans="1:16" x14ac:dyDescent="0.25">
      <c r="A34" t="str">
        <f>'Керберос Drozdov'!A27</f>
        <v>L_TGT =</v>
      </c>
      <c r="B34">
        <f ca="1">'Керберос Drozdov'!H27</f>
        <v>3</v>
      </c>
      <c r="C34" t="s">
        <v>105</v>
      </c>
    </row>
    <row r="36" spans="1:16" x14ac:dyDescent="0.25">
      <c r="A36" t="s">
        <v>115</v>
      </c>
    </row>
    <row r="37" spans="1:16" x14ac:dyDescent="0.25">
      <c r="A37" t="s">
        <v>116</v>
      </c>
    </row>
    <row r="38" spans="1:16" x14ac:dyDescent="0.25">
      <c r="A38" t="str">
        <f>'Сервер Korolev'!A31</f>
        <v>MS_C = {t_c'}</v>
      </c>
      <c r="H38" t="s">
        <v>125</v>
      </c>
    </row>
    <row r="39" spans="1:16" x14ac:dyDescent="0.25">
      <c r="A39" t="str">
        <f>'Сервер Korolev'!A32</f>
        <v xml:space="preserve">MS_C =  </v>
      </c>
      <c r="B39">
        <f ca="1">'Сервер Korolev'!I32</f>
        <v>6</v>
      </c>
      <c r="C39">
        <f ca="1">'Сервер Korolev'!J32</f>
        <v>7</v>
      </c>
      <c r="D39">
        <f ca="1">'Сервер Korolev'!K32</f>
        <v>6</v>
      </c>
      <c r="E39">
        <f ca="1">'Сервер Korolev'!L32</f>
        <v>6</v>
      </c>
      <c r="F39" t="s">
        <v>124</v>
      </c>
      <c r="H39" t="s">
        <v>112</v>
      </c>
      <c r="I39">
        <f ca="1">_xlfn.BITXOR(B39,$J$24)</f>
        <v>2</v>
      </c>
      <c r="J39">
        <f t="shared" ref="J39:L39" ca="1" si="9">_xlfn.BITXOR(C39,$J$24)</f>
        <v>3</v>
      </c>
      <c r="K39">
        <f t="shared" ca="1" si="9"/>
        <v>2</v>
      </c>
      <c r="L39">
        <f t="shared" ca="1" si="9"/>
        <v>2</v>
      </c>
    </row>
    <row r="40" spans="1:16" x14ac:dyDescent="0.25">
      <c r="A40" t="s">
        <v>117</v>
      </c>
    </row>
    <row r="41" spans="1:16" x14ac:dyDescent="0.25">
      <c r="A41" t="str">
        <f>A4</f>
        <v>t_c =</v>
      </c>
      <c r="B41">
        <f t="shared" ref="B41:E41" si="10">B4</f>
        <v>2</v>
      </c>
      <c r="C41">
        <f t="shared" si="10"/>
        <v>3</v>
      </c>
      <c r="D41">
        <f t="shared" si="10"/>
        <v>2</v>
      </c>
      <c r="E41">
        <f t="shared" si="10"/>
        <v>2</v>
      </c>
    </row>
    <row r="42" spans="1:16" x14ac:dyDescent="0.25">
      <c r="A42" t="str">
        <f>H39</f>
        <v>t_c' =</v>
      </c>
      <c r="B42">
        <f t="shared" ref="B42:E42" ca="1" si="11">I39</f>
        <v>2</v>
      </c>
      <c r="C42">
        <f t="shared" ca="1" si="11"/>
        <v>3</v>
      </c>
      <c r="D42">
        <f t="shared" ca="1" si="11"/>
        <v>2</v>
      </c>
      <c r="E42">
        <f t="shared" ca="1" si="11"/>
        <v>2</v>
      </c>
    </row>
    <row r="43" spans="1:16" x14ac:dyDescent="0.25">
      <c r="B43" t="b">
        <f ca="1" xml:space="preserve"> B41=B42</f>
        <v>1</v>
      </c>
      <c r="C43" t="b">
        <f t="shared" ref="C43:E43" ca="1" si="12" xml:space="preserve"> C41=C42</f>
        <v>1</v>
      </c>
      <c r="D43" t="b">
        <f t="shared" ca="1" si="12"/>
        <v>1</v>
      </c>
      <c r="E43" t="b">
        <f t="shared" ca="1" si="12"/>
        <v>1</v>
      </c>
      <c r="H43" t="s">
        <v>114</v>
      </c>
      <c r="K43" s="2" t="b">
        <f ca="1" xml:space="preserve"> AND(B43:E43)</f>
        <v>1</v>
      </c>
      <c r="L43" t="s">
        <v>126</v>
      </c>
    </row>
    <row r="45" spans="1:16" x14ac:dyDescent="0.25">
      <c r="A45" t="s">
        <v>127</v>
      </c>
    </row>
    <row r="47" spans="1:16" x14ac:dyDescent="0.25">
      <c r="A47" t="s">
        <v>128</v>
      </c>
      <c r="B47" t="s">
        <v>137</v>
      </c>
      <c r="C47" t="s">
        <v>138</v>
      </c>
      <c r="D47" t="s">
        <v>139</v>
      </c>
      <c r="E47" t="s">
        <v>138</v>
      </c>
      <c r="F47" t="s">
        <v>140</v>
      </c>
      <c r="G47" t="s">
        <v>140</v>
      </c>
      <c r="H47" t="s">
        <v>141</v>
      </c>
      <c r="I47" t="s">
        <v>138</v>
      </c>
      <c r="J47" t="s">
        <v>142</v>
      </c>
      <c r="K47" t="s">
        <v>143</v>
      </c>
      <c r="L47" t="s">
        <v>144</v>
      </c>
      <c r="M47" t="s">
        <v>143</v>
      </c>
      <c r="N47" t="s">
        <v>145</v>
      </c>
      <c r="O47" t="s">
        <v>146</v>
      </c>
      <c r="P47" t="s">
        <v>143</v>
      </c>
    </row>
    <row r="48" spans="1:16" x14ac:dyDescent="0.25">
      <c r="B48">
        <f>CODE(B47)</f>
        <v>75</v>
      </c>
      <c r="C48">
        <f t="shared" ref="C48:P48" si="13">CODE(C47)</f>
        <v>105</v>
      </c>
      <c r="D48">
        <f t="shared" si="13"/>
        <v>114</v>
      </c>
      <c r="E48">
        <f t="shared" si="13"/>
        <v>105</v>
      </c>
      <c r="F48">
        <f t="shared" si="13"/>
        <v>108</v>
      </c>
      <c r="G48">
        <f t="shared" si="13"/>
        <v>108</v>
      </c>
      <c r="H48">
        <f t="shared" si="13"/>
        <v>84</v>
      </c>
      <c r="I48">
        <f t="shared" si="13"/>
        <v>105</v>
      </c>
      <c r="J48">
        <f t="shared" si="13"/>
        <v>109</v>
      </c>
      <c r="K48">
        <f t="shared" si="13"/>
        <v>97</v>
      </c>
      <c r="L48">
        <f t="shared" si="13"/>
        <v>83</v>
      </c>
      <c r="M48">
        <f t="shared" si="13"/>
        <v>97</v>
      </c>
      <c r="N48">
        <f t="shared" si="13"/>
        <v>115</v>
      </c>
      <c r="O48">
        <f t="shared" si="13"/>
        <v>104</v>
      </c>
      <c r="P48">
        <f t="shared" si="13"/>
        <v>97</v>
      </c>
    </row>
    <row r="49" spans="1:16" x14ac:dyDescent="0.25">
      <c r="B49">
        <f ca="1">_xlfn.BITXOR(B48,$J$24)</f>
        <v>79</v>
      </c>
      <c r="C49">
        <f t="shared" ref="C49:P49" ca="1" si="14">_xlfn.BITXOR(C48,$J$24)</f>
        <v>109</v>
      </c>
      <c r="D49">
        <f t="shared" ca="1" si="14"/>
        <v>118</v>
      </c>
      <c r="E49">
        <f t="shared" ca="1" si="14"/>
        <v>109</v>
      </c>
      <c r="F49">
        <f t="shared" ca="1" si="14"/>
        <v>104</v>
      </c>
      <c r="G49">
        <f t="shared" ca="1" si="14"/>
        <v>104</v>
      </c>
      <c r="H49">
        <f t="shared" ca="1" si="14"/>
        <v>80</v>
      </c>
      <c r="I49">
        <f t="shared" ca="1" si="14"/>
        <v>109</v>
      </c>
      <c r="J49">
        <f t="shared" ca="1" si="14"/>
        <v>105</v>
      </c>
      <c r="K49">
        <f t="shared" ca="1" si="14"/>
        <v>101</v>
      </c>
      <c r="L49">
        <f t="shared" ca="1" si="14"/>
        <v>87</v>
      </c>
      <c r="M49">
        <f t="shared" ca="1" si="14"/>
        <v>101</v>
      </c>
      <c r="N49">
        <f t="shared" ca="1" si="14"/>
        <v>119</v>
      </c>
      <c r="O49">
        <f t="shared" ca="1" si="14"/>
        <v>108</v>
      </c>
      <c r="P49">
        <f t="shared" ca="1" si="14"/>
        <v>101</v>
      </c>
    </row>
    <row r="50" spans="1:16" s="4" customFormat="1" x14ac:dyDescent="0.25">
      <c r="A50" s="4" t="s">
        <v>129</v>
      </c>
      <c r="B50" s="4" t="str">
        <f ca="1">CHAR(B49)</f>
        <v>O</v>
      </c>
      <c r="C50" s="4" t="str">
        <f t="shared" ref="C50:P50" ca="1" si="15">CHAR(C49)</f>
        <v>m</v>
      </c>
      <c r="D50" s="4" t="str">
        <f t="shared" ca="1" si="15"/>
        <v>v</v>
      </c>
      <c r="E50" s="4" t="str">
        <f t="shared" ca="1" si="15"/>
        <v>m</v>
      </c>
      <c r="F50" s="4" t="str">
        <f t="shared" ca="1" si="15"/>
        <v>h</v>
      </c>
      <c r="G50" s="4" t="str">
        <f t="shared" ca="1" si="15"/>
        <v>h</v>
      </c>
      <c r="H50" s="4" t="str">
        <f t="shared" ca="1" si="15"/>
        <v>P</v>
      </c>
      <c r="I50" s="4" t="str">
        <f t="shared" ca="1" si="15"/>
        <v>m</v>
      </c>
      <c r="J50" s="4" t="str">
        <f t="shared" ca="1" si="15"/>
        <v>i</v>
      </c>
      <c r="K50" s="4" t="str">
        <f t="shared" ca="1" si="15"/>
        <v>e</v>
      </c>
      <c r="L50" s="4" t="str">
        <f t="shared" ca="1" si="15"/>
        <v>W</v>
      </c>
      <c r="M50" s="4" t="str">
        <f t="shared" ca="1" si="15"/>
        <v>e</v>
      </c>
      <c r="N50" s="4" t="str">
        <f t="shared" ca="1" si="15"/>
        <v>w</v>
      </c>
      <c r="O50" s="4" t="str">
        <f t="shared" ca="1" si="15"/>
        <v>l</v>
      </c>
      <c r="P50" s="4" t="str">
        <f t="shared" ca="1" si="15"/>
        <v>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Керберос Drozdov</vt:lpstr>
      <vt:lpstr>Сервер Korolev</vt:lpstr>
      <vt:lpstr>Клиент Orlov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Рой Алексей Владимирович</dc:creator>
  <cp:lastModifiedBy>sashalowtab</cp:lastModifiedBy>
  <dcterms:created xsi:type="dcterms:W3CDTF">2023-02-14T14:38:47Z</dcterms:created>
  <dcterms:modified xsi:type="dcterms:W3CDTF">2023-06-05T22:10:13Z</dcterms:modified>
</cp:coreProperties>
</file>