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pp\Documents\GitHub\Financial-Models\"/>
    </mc:Choice>
  </mc:AlternateContent>
  <xr:revisionPtr revIDLastSave="0" documentId="13_ncr:1_{A6EAAD35-9E44-47B7-96A1-F290374F8F30}" xr6:coauthVersionLast="47" xr6:coauthVersionMax="47" xr10:uidLastSave="{00000000-0000-0000-0000-000000000000}"/>
  <bookViews>
    <workbookView xWindow="2520" yWindow="1485" windowWidth="21495" windowHeight="14340" xr2:uid="{EB98EAC4-A607-4DD1-85CF-146A4FE11458}"/>
  </bookViews>
  <sheets>
    <sheet name="Main" sheetId="1" r:id="rId1"/>
    <sheet name="Model" sheetId="2" r:id="rId2"/>
    <sheet name="HBM outlook" sheetId="3" r:id="rId3"/>
    <sheet name="I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2" l="1"/>
  <c r="G21" i="2"/>
  <c r="J22" i="2"/>
  <c r="J21" i="2"/>
  <c r="K22" i="2"/>
  <c r="K21" i="2"/>
  <c r="L7" i="2"/>
  <c r="L19" i="2" s="1"/>
  <c r="L18" i="2"/>
  <c r="L10" i="2"/>
  <c r="Q16" i="2"/>
  <c r="Q13" i="2"/>
  <c r="Q9" i="2"/>
  <c r="Q8" i="2"/>
  <c r="Q6" i="2"/>
  <c r="Q5" i="2"/>
  <c r="R16" i="2"/>
  <c r="R13" i="2"/>
  <c r="R9" i="2"/>
  <c r="R8" i="2"/>
  <c r="R6" i="2"/>
  <c r="R5" i="2"/>
  <c r="Q37" i="2"/>
  <c r="R37" i="2"/>
  <c r="R2" i="2"/>
  <c r="S2" i="2" s="1"/>
  <c r="T2" i="2" s="1"/>
  <c r="U2" i="2" s="1"/>
  <c r="V2" i="2" s="1"/>
  <c r="W2" i="2" s="1"/>
  <c r="X2" i="2" s="1"/>
  <c r="Y2" i="2" s="1"/>
  <c r="Z2" i="2" s="1"/>
  <c r="K18" i="2"/>
  <c r="J18" i="2"/>
  <c r="I18" i="2"/>
  <c r="H18" i="2"/>
  <c r="G18" i="2"/>
  <c r="F12" i="2"/>
  <c r="F10" i="2"/>
  <c r="F7" i="2"/>
  <c r="F19" i="2" s="1"/>
  <c r="J12" i="2"/>
  <c r="J10" i="2"/>
  <c r="J7" i="2"/>
  <c r="J19" i="2" s="1"/>
  <c r="D12" i="2"/>
  <c r="D10" i="2"/>
  <c r="D7" i="2"/>
  <c r="D19" i="2" s="1"/>
  <c r="H12" i="2"/>
  <c r="H10" i="2"/>
  <c r="H7" i="2"/>
  <c r="H19" i="2" s="1"/>
  <c r="C12" i="2"/>
  <c r="C10" i="2"/>
  <c r="C7" i="2"/>
  <c r="C19" i="2" s="1"/>
  <c r="E12" i="2"/>
  <c r="E10" i="2"/>
  <c r="E7" i="2"/>
  <c r="E19" i="2" s="1"/>
  <c r="I12" i="2"/>
  <c r="I10" i="2"/>
  <c r="I7" i="2"/>
  <c r="I19" i="2" s="1"/>
  <c r="E1" i="2"/>
  <c r="G12" i="2"/>
  <c r="G10" i="2"/>
  <c r="G7" i="2"/>
  <c r="G19" i="2" s="1"/>
  <c r="G1" i="2"/>
  <c r="K12" i="2"/>
  <c r="K10" i="2"/>
  <c r="K7" i="2"/>
  <c r="K19" i="2" s="1"/>
  <c r="J8" i="1"/>
  <c r="J7" i="1"/>
  <c r="J6" i="1"/>
  <c r="R7" i="2" l="1"/>
  <c r="R12" i="2"/>
  <c r="Q10" i="2"/>
  <c r="R10" i="2"/>
  <c r="Q12" i="2"/>
  <c r="Q7" i="2"/>
  <c r="Q11" i="2" s="1"/>
  <c r="R11" i="2"/>
  <c r="R14" i="2" s="1"/>
  <c r="R15" i="2" s="1"/>
  <c r="J11" i="2"/>
  <c r="J14" i="2" s="1"/>
  <c r="J15" i="2" s="1"/>
  <c r="J9" i="1"/>
  <c r="L6" i="2"/>
  <c r="L11" i="2"/>
  <c r="L14" i="2" s="1"/>
  <c r="L15" i="2" s="1"/>
  <c r="K11" i="2"/>
  <c r="K14" i="2" s="1"/>
  <c r="K15" i="2" s="1"/>
  <c r="F11" i="2"/>
  <c r="F14" i="2" s="1"/>
  <c r="F15" i="2" s="1"/>
  <c r="D11" i="2"/>
  <c r="D14" i="2" s="1"/>
  <c r="D15" i="2" s="1"/>
  <c r="H11" i="2"/>
  <c r="H14" i="2" s="1"/>
  <c r="H15" i="2" s="1"/>
  <c r="C11" i="2"/>
  <c r="C14" i="2" s="1"/>
  <c r="C15" i="2" s="1"/>
  <c r="E11" i="2"/>
  <c r="E14" i="2" s="1"/>
  <c r="E15" i="2" s="1"/>
  <c r="I11" i="2"/>
  <c r="I14" i="2" s="1"/>
  <c r="I15" i="2" s="1"/>
  <c r="G11" i="2"/>
  <c r="G14" i="2" s="1"/>
  <c r="G15" i="2" s="1"/>
  <c r="Q14" i="2" l="1"/>
  <c r="Q1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Kipp</author>
  </authors>
  <commentList>
    <comment ref="B4" authorId="0" shapeId="0" xr:uid="{54F3C80E-3983-4E28-A09D-9B43099FD7A4}">
      <text>
        <r>
          <rPr>
            <b/>
            <sz val="9"/>
            <color indexed="81"/>
            <rFont val="Tahoma"/>
            <family val="2"/>
            <charset val="186"/>
          </rPr>
          <t>Kipp:</t>
        </r>
        <r>
          <rPr>
            <sz val="9"/>
            <color indexed="81"/>
            <rFont val="Tahoma"/>
            <family val="2"/>
            <charset val="186"/>
          </rPr>
          <t xml:space="preserve">
designed into Nvidia Blackwell B200 and GB200</t>
        </r>
      </text>
    </comment>
    <comment ref="B8" authorId="0" shapeId="0" xr:uid="{2AAC1AD3-998C-41BE-802F-A86D7F99597F}">
      <text>
        <r>
          <rPr>
            <b/>
            <sz val="9"/>
            <color indexed="81"/>
            <rFont val="Tahoma"/>
            <family val="2"/>
            <charset val="186"/>
          </rPr>
          <t>Kipp:</t>
        </r>
        <r>
          <rPr>
            <sz val="9"/>
            <color indexed="81"/>
            <rFont val="Tahoma"/>
            <family val="2"/>
            <charset val="186"/>
          </rPr>
          <t xml:space="preserve">
dynamic random access memory</t>
        </r>
      </text>
    </comment>
    <comment ref="B9" authorId="0" shapeId="0" xr:uid="{774AB321-ABF7-41FD-899D-6A9FD58BE8AD}">
      <text>
        <r>
          <rPr>
            <b/>
            <sz val="9"/>
            <color indexed="81"/>
            <rFont val="Tahoma"/>
            <family val="2"/>
            <charset val="186"/>
          </rPr>
          <t>Kipp:</t>
        </r>
        <r>
          <rPr>
            <sz val="9"/>
            <color indexed="81"/>
            <rFont val="Tahoma"/>
            <family val="2"/>
            <charset val="186"/>
          </rPr>
          <t xml:space="preserve">
common flash memory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Kipp</author>
  </authors>
  <commentList>
    <comment ref="L5" authorId="0" shapeId="0" xr:uid="{CB8350AB-FA7B-42B2-8D19-AB00147E7FE2}">
      <text>
        <r>
          <rPr>
            <b/>
            <sz val="9"/>
            <color indexed="81"/>
            <rFont val="Tahoma"/>
            <family val="2"/>
            <charset val="186"/>
          </rPr>
          <t>Kipp:</t>
        </r>
        <r>
          <rPr>
            <sz val="9"/>
            <color indexed="81"/>
            <rFont val="Tahoma"/>
            <family val="2"/>
            <charset val="186"/>
          </rPr>
          <t xml:space="preserve">
guidance 8B +-200M
</t>
        </r>
      </text>
    </comment>
    <comment ref="B24" authorId="0" shapeId="0" xr:uid="{83FDA240-8AE1-4209-8A09-257315A4C7C4}">
      <text>
        <r>
          <rPr>
            <b/>
            <sz val="9"/>
            <color indexed="81"/>
            <rFont val="Tahoma"/>
            <family val="2"/>
            <charset val="186"/>
          </rPr>
          <t>Kipp:</t>
        </r>
        <r>
          <rPr>
            <sz val="9"/>
            <color indexed="81"/>
            <rFont val="Tahoma"/>
            <family val="2"/>
            <charset val="186"/>
          </rPr>
          <t xml:space="preserve">
Computing and Networking Business Unit</t>
        </r>
      </text>
    </comment>
    <comment ref="B25" authorId="0" shapeId="0" xr:uid="{6A1CC801-90C5-47D1-9D49-91B0849323E0}">
      <text>
        <r>
          <rPr>
            <b/>
            <sz val="9"/>
            <color indexed="81"/>
            <rFont val="Tahoma"/>
            <family val="2"/>
            <charset val="186"/>
          </rPr>
          <t>Kipp:</t>
        </r>
        <r>
          <rPr>
            <sz val="9"/>
            <color indexed="81"/>
            <rFont val="Tahoma"/>
            <family val="2"/>
            <charset val="186"/>
          </rPr>
          <t xml:space="preserve">
Mobile Business Unit
</t>
        </r>
      </text>
    </comment>
    <comment ref="B26" authorId="0" shapeId="0" xr:uid="{9F8EC3E3-9AE0-43E8-BF9A-D73DC7A22521}">
      <text>
        <r>
          <rPr>
            <b/>
            <sz val="9"/>
            <color indexed="81"/>
            <rFont val="Tahoma"/>
            <family val="2"/>
            <charset val="186"/>
          </rPr>
          <t>Kipp:</t>
        </r>
        <r>
          <rPr>
            <sz val="9"/>
            <color indexed="81"/>
            <rFont val="Tahoma"/>
            <family val="2"/>
            <charset val="186"/>
          </rPr>
          <t xml:space="preserve">
Embedded Business Unit</t>
        </r>
      </text>
    </comment>
    <comment ref="B27" authorId="0" shapeId="0" xr:uid="{B4C7A9B7-38F0-4060-8584-981931F83A1E}">
      <text>
        <r>
          <rPr>
            <b/>
            <sz val="9"/>
            <color indexed="81"/>
            <rFont val="Tahoma"/>
            <family val="2"/>
            <charset val="186"/>
          </rPr>
          <t>Kipp:</t>
        </r>
        <r>
          <rPr>
            <sz val="9"/>
            <color indexed="81"/>
            <rFont val="Tahoma"/>
            <family val="2"/>
            <charset val="186"/>
          </rPr>
          <t xml:space="preserve">
Storage Business Unit
</t>
        </r>
      </text>
    </comment>
    <comment ref="L36" authorId="0" shapeId="0" xr:uid="{6DA3F024-7A04-4ED6-9EB1-2E55AE20D959}">
      <text>
        <r>
          <rPr>
            <b/>
            <sz val="9"/>
            <color indexed="81"/>
            <rFont val="Tahoma"/>
            <family val="2"/>
            <charset val="186"/>
          </rPr>
          <t>Kipp:</t>
        </r>
        <r>
          <rPr>
            <sz val="9"/>
            <color indexed="81"/>
            <rFont val="Tahoma"/>
            <family val="2"/>
            <charset val="186"/>
          </rPr>
          <t xml:space="preserve">
guidance
</t>
        </r>
      </text>
    </comment>
  </commentList>
</comments>
</file>

<file path=xl/sharedStrings.xml><?xml version="1.0" encoding="utf-8"?>
<sst xmlns="http://schemas.openxmlformats.org/spreadsheetml/2006/main" count="66" uniqueCount="63">
  <si>
    <t>Price</t>
  </si>
  <si>
    <t>Shares</t>
  </si>
  <si>
    <t>MC</t>
  </si>
  <si>
    <t>Cash</t>
  </si>
  <si>
    <t>Debt</t>
  </si>
  <si>
    <t>EV</t>
  </si>
  <si>
    <t>Main</t>
  </si>
  <si>
    <t>Revenue</t>
  </si>
  <si>
    <t>COGS</t>
  </si>
  <si>
    <t>Gross Profit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</si>
  <si>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</si>
  <si>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</si>
  <si>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</si>
  <si>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</si>
  <si>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</si>
  <si>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</si>
  <si>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</si>
  <si>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</si>
  <si>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</si>
  <si>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Q225</t>
  </si>
  <si>
    <t>Q325</t>
  </si>
  <si>
    <t>Q425</t>
  </si>
  <si>
    <t>R&amp;D</t>
  </si>
  <si>
    <t>SG&amp;A</t>
  </si>
  <si>
    <t>OpInc</t>
  </si>
  <si>
    <t>OpEx</t>
  </si>
  <si>
    <t>Interest</t>
  </si>
  <si>
    <t>Taxes</t>
  </si>
  <si>
    <t>Net Income</t>
  </si>
  <si>
    <t>EPS</t>
  </si>
  <si>
    <t>Revenue y/y</t>
  </si>
  <si>
    <t>Gross Margin</t>
  </si>
  <si>
    <t>CFFO</t>
  </si>
  <si>
    <t>CapEx</t>
  </si>
  <si>
    <t>FCF</t>
  </si>
  <si>
    <t>Sanjay Mehrotra - Chief Executive Officer</t>
  </si>
  <si>
    <t>In 2028, we expect HBM total market to grow 4x and exceed 100B$ by 2030</t>
  </si>
  <si>
    <t>DRAM</t>
  </si>
  <si>
    <t>NAND</t>
  </si>
  <si>
    <t>6.1B$ in CHIPS Act to support DRAM labs in Idaho and NYC</t>
  </si>
  <si>
    <t>275M$ for Virginia Fab</t>
  </si>
  <si>
    <t>HBM3E 8H</t>
  </si>
  <si>
    <t>Mark Murphy - Chief Financial Officer</t>
  </si>
  <si>
    <t>Management</t>
  </si>
  <si>
    <t>CNBU</t>
  </si>
  <si>
    <t>MBU</t>
  </si>
  <si>
    <t>EBU</t>
  </si>
  <si>
    <t>SBU</t>
  </si>
  <si>
    <t>CNBU y/y</t>
  </si>
  <si>
    <t>MBU y/y</t>
  </si>
  <si>
    <t>EBU y/y</t>
  </si>
  <si>
    <t>SBU y/y</t>
  </si>
  <si>
    <t>DRAM %</t>
  </si>
  <si>
    <t>NAND %</t>
  </si>
  <si>
    <t>Mike Cardano - Executive Vice President</t>
  </si>
  <si>
    <t>Semiconductor Devices and Hybrid Transistors</t>
  </si>
  <si>
    <t>Scott R. Allen - Corporate Vice President and Chief Accounting Officer</t>
  </si>
  <si>
    <t>April S. Arnzen - Executive Vice President and Chief People Officer</t>
  </si>
  <si>
    <t>Competition</t>
  </si>
  <si>
    <t>Kioxia Holdings</t>
  </si>
  <si>
    <t>Samsung</t>
  </si>
  <si>
    <t>SK hynix</t>
  </si>
  <si>
    <t>Western Digital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</si>
</sst>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  <charset val="186"/>
    </font>
    <font>
      <i/>
      <sz val="10"/>
      <color theme="1"/>
      <name val="Arial"/>
      <family val="2"/>
      <charset val="186"/>
    </font>
    <font>
      <sz val="9"/>
      <color indexed="81"/>
      <name val="Tahoma"/>
      <family val="2"/>
      <charset val="186"/>
    </font>
    <font>
      <b/>
      <sz val="9"/>
      <color indexed="81"/>
      <name val="Tahoma"/>
      <family val="2"/>
      <charset val="186"/>
    </font>
    <font>
      <b/>
      <u/>
      <sz val="10"/>
      <color theme="1"/>
      <name val="Arial"/>
      <family val="2"/>
      <charset val="186"/>
    </font>
    <font>
      <sz val="10"/>
      <color theme="1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0" fontId="1" fillId="0" borderId="0" xfId="1"/>
    <xf numFmtId="4" fontId="0" fillId="0" borderId="0" xfId="0" applyNumberFormat="1"/>
    <xf numFmtId="14" fontId="0" fillId="0" borderId="0" xfId="0" applyNumberFormat="1"/>
    <xf numFmtId="0" fontId="2" fillId="0" borderId="0" xfId="0" applyFont="1"/>
    <xf numFmtId="3" fontId="2" fillId="0" borderId="0" xfId="0" applyNumberFormat="1" applyFont="1"/>
    <xf numFmtId="9" fontId="0" fillId="0" borderId="0" xfId="0" applyNumberFormat="1"/>
    <xf numFmtId="0" fontId="3" fillId="0" borderId="0" xfId="0" applyFont="1"/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19050</xdr:rowOff>
    </xdr:from>
    <xdr:to>
      <xdr:col>11</xdr:col>
      <xdr:colOff>19050</xdr:colOff>
      <xdr:row>58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E1FB4A5-7936-DA20-F1EA-8CC296FD7632}"/>
            </a:ext>
          </a:extLst>
        </xdr:cNvPr>
        <xdr:cNvCxnSpPr/>
      </xdr:nvCxnSpPr>
      <xdr:spPr>
        <a:xfrm>
          <a:off x="9115425" y="19050"/>
          <a:ext cx="19050" cy="68389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0</xdr:row>
      <xdr:rowOff>0</xdr:rowOff>
    </xdr:from>
    <xdr:to>
      <xdr:col>18</xdr:col>
      <xdr:colOff>19050</xdr:colOff>
      <xdr:row>58</xdr:row>
      <xdr:rowOff>38100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C468882-3B3F-45BE-93AB-816077F6E0DA}"/>
            </a:ext>
          </a:extLst>
        </xdr:cNvPr>
        <xdr:cNvCxnSpPr/>
      </xdr:nvCxnSpPr>
      <xdr:spPr>
        <a:xfrm>
          <a:off x="11029950" y="0"/>
          <a:ext cx="19050" cy="68389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hyperlink" Target="Semiconductors.xlsx" TargetMode="Externa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1221978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E1B68-E119-4554-A7E9-C0CBA7C5F58D}">
  <dimension ref="B4:K19"/>
  <sheetViews>
    <sheetView tabSelected="1" zoomScale="160" zoomScaleNormal="160" workbookViewId="0">
      <selection activeCell="J9" sqref="J9"/>
    </sheetView>
  </sheetViews>
  <sheetFormatPr defaultRowHeight="12.75" x14ac:dyDescent="0.2"/>
  <sheetData>
    <row r="4" spans="2:11" x14ac:dyDescent="0.2">
      <c r="B4" t="s">
        <v>41</v>
      </c>
      <c r="I4" t="s">
        <v>0</v>
      </c>
      <c r="J4">
        <v>97.42</v>
      </c>
    </row>
    <row r="5" spans="2:11" x14ac:dyDescent="0.2">
      <c r="I5" t="s">
        <v>1</v>
      </c>
      <c r="J5" s="1">
        <v>1114.171932</v>
      </c>
    </row>
    <row r="6" spans="2:11" x14ac:dyDescent="0.2">
      <c r="I6" t="s">
        <v>2</v>
      </c>
      <c r="J6" s="1">
        <f>+J4*J5</f>
        <v>108542.62961544</v>
      </c>
    </row>
    <row r="7" spans="2:11" x14ac:dyDescent="0.2">
      <c r="I7" t="s">
        <v>3</v>
      </c>
      <c r="J7" s="1">
        <f>6693+895</f>
        <v>7588</v>
      </c>
    </row>
    <row r="8" spans="2:11" x14ac:dyDescent="0.2">
      <c r="B8" t="s">
        <v>37</v>
      </c>
      <c r="I8" t="s">
        <v>4</v>
      </c>
      <c r="J8" s="1">
        <f>533+13252</f>
        <v>13785</v>
      </c>
    </row>
    <row r="9" spans="2:11" x14ac:dyDescent="0.2">
      <c r="B9" t="s">
        <v>38</v>
      </c>
      <c r="I9" t="s">
        <v>5</v>
      </c>
      <c r="J9" s="1">
        <f>+J6-J7+J8</f>
        <v>114739.62961544</v>
      </c>
    </row>
    <row r="11" spans="2:11" x14ac:dyDescent="0.2">
      <c r="B11" s="9" t="s">
        <v>58</v>
      </c>
      <c r="I11" t="s">
        <v>39</v>
      </c>
    </row>
    <row r="12" spans="2:11" x14ac:dyDescent="0.2">
      <c r="B12" t="s">
        <v>59</v>
      </c>
      <c r="I12" t="s">
        <v>40</v>
      </c>
    </row>
    <row r="13" spans="2:11" x14ac:dyDescent="0.2">
      <c r="B13" t="s">
        <v>60</v>
      </c>
    </row>
    <row r="14" spans="2:11" x14ac:dyDescent="0.2">
      <c r="B14" t="s">
        <v>61</v>
      </c>
      <c r="I14" s="9" t="s">
        <v>43</v>
      </c>
    </row>
    <row r="15" spans="2:11" x14ac:dyDescent="0.2">
      <c r="B15" t="s">
        <v>62</v>
      </c>
      <c r="I15" s="8" t="s">
        <v>35</v>
      </c>
      <c r="K15" s="8"/>
    </row>
    <row r="16" spans="2:11" x14ac:dyDescent="0.2">
      <c r="I16" s="8" t="s">
        <v>42</v>
      </c>
    </row>
    <row r="17" spans="9:9" x14ac:dyDescent="0.2">
      <c r="I17" s="8" t="s">
        <v>54</v>
      </c>
    </row>
    <row r="18" spans="9:9" x14ac:dyDescent="0.2">
      <c r="I18" s="10" t="s">
        <v>56</v>
      </c>
    </row>
    <row r="19" spans="9:9" x14ac:dyDescent="0.2">
      <c r="I19" s="8" t="s">
        <v>57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AF520-8242-4A7C-8B48-5CAE35FB273E}">
  <dimension ref="A1:Z3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5" bestFit="1" customWidth="1"/>
    <col min="2" max="2" width="12.140625" bestFit="1" customWidth="1"/>
    <col min="7" max="7" width="10.140625" bestFit="1" customWidth="1"/>
    <col min="11" max="11" width="10.140625" bestFit="1" customWidth="1"/>
  </cols>
  <sheetData>
    <row r="1" spans="1:26" x14ac:dyDescent="0.2">
      <c r="A1" s="2" t="s">
        <v>6</v>
      </c>
      <c r="E1" s="4">
        <f>+I1-365</f>
        <v>45077</v>
      </c>
      <c r="G1" s="4">
        <f>+K1-365</f>
        <v>45259</v>
      </c>
      <c r="I1" s="4">
        <v>45442</v>
      </c>
      <c r="J1" s="4"/>
      <c r="K1" s="4">
        <v>45624</v>
      </c>
    </row>
    <row r="2" spans="1:26" x14ac:dyDescent="0.2"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Q2">
        <v>2023</v>
      </c>
      <c r="R2">
        <f>+Q2+1</f>
        <v>2024</v>
      </c>
      <c r="S2">
        <f t="shared" ref="S2:Z2" si="0">+R2+1</f>
        <v>2025</v>
      </c>
      <c r="T2">
        <f t="shared" si="0"/>
        <v>2026</v>
      </c>
      <c r="U2">
        <f t="shared" si="0"/>
        <v>2027</v>
      </c>
      <c r="V2">
        <f t="shared" si="0"/>
        <v>2028</v>
      </c>
      <c r="W2">
        <f t="shared" si="0"/>
        <v>2029</v>
      </c>
      <c r="X2">
        <f t="shared" si="0"/>
        <v>2030</v>
      </c>
      <c r="Y2">
        <f t="shared" si="0"/>
        <v>2031</v>
      </c>
      <c r="Z2">
        <f t="shared" si="0"/>
        <v>2032</v>
      </c>
    </row>
    <row r="3" spans="1:26" x14ac:dyDescent="0.2">
      <c r="B3" t="s">
        <v>37</v>
      </c>
      <c r="G3" s="1">
        <v>3427</v>
      </c>
      <c r="J3" s="1">
        <v>5326</v>
      </c>
      <c r="K3" s="1">
        <v>6400</v>
      </c>
    </row>
    <row r="4" spans="1:26" x14ac:dyDescent="0.2">
      <c r="B4" t="s">
        <v>38</v>
      </c>
      <c r="G4" s="1">
        <v>1230</v>
      </c>
      <c r="J4" s="1">
        <v>2365</v>
      </c>
      <c r="K4" s="1">
        <v>2200</v>
      </c>
    </row>
    <row r="5" spans="1:26" x14ac:dyDescent="0.2">
      <c r="B5" t="s">
        <v>7</v>
      </c>
      <c r="C5" s="1">
        <v>4085</v>
      </c>
      <c r="D5" s="1">
        <v>3693</v>
      </c>
      <c r="E5" s="1">
        <v>3752</v>
      </c>
      <c r="F5" s="1">
        <v>4010</v>
      </c>
      <c r="G5" s="1">
        <v>4726</v>
      </c>
      <c r="H5" s="1">
        <v>5824</v>
      </c>
      <c r="I5" s="1">
        <v>6811</v>
      </c>
      <c r="J5" s="1">
        <v>7750</v>
      </c>
      <c r="K5" s="1">
        <v>8709</v>
      </c>
      <c r="L5" s="1">
        <v>8000</v>
      </c>
      <c r="Q5" s="1">
        <f>+SUM(C5:F5)</f>
        <v>15540</v>
      </c>
      <c r="R5" s="1">
        <f>+SUM(G5:J5)</f>
        <v>25111</v>
      </c>
    </row>
    <row r="6" spans="1:26" x14ac:dyDescent="0.2">
      <c r="B6" t="s">
        <v>8</v>
      </c>
      <c r="C6" s="1">
        <v>3192</v>
      </c>
      <c r="D6" s="1">
        <v>4899</v>
      </c>
      <c r="E6" s="1">
        <v>4420</v>
      </c>
      <c r="F6" s="1">
        <v>4445</v>
      </c>
      <c r="G6" s="1">
        <v>4761</v>
      </c>
      <c r="H6" s="1">
        <v>4745</v>
      </c>
      <c r="I6" s="1">
        <v>4979</v>
      </c>
      <c r="J6" s="1">
        <v>5013</v>
      </c>
      <c r="K6" s="1">
        <v>5361</v>
      </c>
      <c r="L6" s="1">
        <f>+L5-L7</f>
        <v>5040</v>
      </c>
      <c r="Q6" s="1">
        <f>+SUM(C6:F6)</f>
        <v>16956</v>
      </c>
      <c r="R6" s="1">
        <f>+SUM(G6:J6)</f>
        <v>19498</v>
      </c>
    </row>
    <row r="7" spans="1:26" s="5" customFormat="1" x14ac:dyDescent="0.2">
      <c r="B7" s="5" t="s">
        <v>9</v>
      </c>
      <c r="C7" s="6">
        <f>+C5-C6</f>
        <v>893</v>
      </c>
      <c r="D7" s="6">
        <f>+D5-D6</f>
        <v>-1206</v>
      </c>
      <c r="E7" s="6">
        <f>+E5-E6</f>
        <v>-668</v>
      </c>
      <c r="F7" s="6">
        <f>+F5-F6</f>
        <v>-435</v>
      </c>
      <c r="G7" s="6">
        <f>+G5-G6</f>
        <v>-35</v>
      </c>
      <c r="H7" s="6">
        <f>+H5-H6</f>
        <v>1079</v>
      </c>
      <c r="I7" s="6">
        <f>+I5-I6</f>
        <v>1832</v>
      </c>
      <c r="J7" s="6">
        <f>+J5-J6</f>
        <v>2737</v>
      </c>
      <c r="K7" s="6">
        <f>+K5-K6</f>
        <v>3348</v>
      </c>
      <c r="L7" s="6">
        <f>+L5*0.37</f>
        <v>2960</v>
      </c>
      <c r="Q7" s="6">
        <f>+Q5-Q6</f>
        <v>-1416</v>
      </c>
      <c r="R7" s="6">
        <f>+R5-R6</f>
        <v>5613</v>
      </c>
    </row>
    <row r="8" spans="1:26" x14ac:dyDescent="0.2">
      <c r="B8" t="s">
        <v>22</v>
      </c>
      <c r="C8" s="1">
        <v>849</v>
      </c>
      <c r="D8" s="1">
        <v>788</v>
      </c>
      <c r="E8" s="1">
        <v>758</v>
      </c>
      <c r="F8" s="1">
        <v>719</v>
      </c>
      <c r="G8" s="1">
        <v>845</v>
      </c>
      <c r="H8" s="1">
        <v>832</v>
      </c>
      <c r="I8" s="1">
        <v>850</v>
      </c>
      <c r="J8" s="1">
        <v>903</v>
      </c>
      <c r="K8" s="1">
        <v>888</v>
      </c>
      <c r="L8" s="1">
        <v>900</v>
      </c>
      <c r="Q8" s="1">
        <f>+SUM(C8:F8)</f>
        <v>3114</v>
      </c>
      <c r="R8" s="1">
        <f>+SUM(G8:J8)</f>
        <v>3430</v>
      </c>
    </row>
    <row r="9" spans="1:26" x14ac:dyDescent="0.2">
      <c r="B9" t="s">
        <v>23</v>
      </c>
      <c r="C9" s="1">
        <v>251</v>
      </c>
      <c r="D9" s="1">
        <v>231</v>
      </c>
      <c r="E9" s="1">
        <v>219</v>
      </c>
      <c r="F9" s="1">
        <v>219</v>
      </c>
      <c r="G9" s="1">
        <v>263</v>
      </c>
      <c r="H9" s="1">
        <v>280</v>
      </c>
      <c r="I9" s="1">
        <v>291</v>
      </c>
      <c r="J9" s="1">
        <v>295</v>
      </c>
      <c r="K9" s="1">
        <v>288</v>
      </c>
      <c r="L9" s="1">
        <v>300</v>
      </c>
      <c r="Q9" s="1">
        <f>+SUM(C9:F9)</f>
        <v>920</v>
      </c>
      <c r="R9" s="1">
        <f>+SUM(G9:J9)</f>
        <v>1129</v>
      </c>
    </row>
    <row r="10" spans="1:26" x14ac:dyDescent="0.2">
      <c r="B10" t="s">
        <v>25</v>
      </c>
      <c r="C10" s="1">
        <f>+C9+C8</f>
        <v>1100</v>
      </c>
      <c r="D10" s="1">
        <f>+D9+D8</f>
        <v>1019</v>
      </c>
      <c r="E10" s="1">
        <f>+E9+E8</f>
        <v>977</v>
      </c>
      <c r="F10" s="1">
        <f>+F9+F8</f>
        <v>938</v>
      </c>
      <c r="G10" s="1">
        <f>+G9+G8</f>
        <v>1108</v>
      </c>
      <c r="H10" s="1">
        <f>+H9+H8</f>
        <v>1112</v>
      </c>
      <c r="I10" s="1">
        <f>+I9+I8</f>
        <v>1141</v>
      </c>
      <c r="J10" s="1">
        <f>+J9+J8</f>
        <v>1198</v>
      </c>
      <c r="K10" s="1">
        <f>+K9+K8</f>
        <v>1176</v>
      </c>
      <c r="L10" s="1">
        <f>+L9+L8</f>
        <v>1200</v>
      </c>
      <c r="Q10" s="1">
        <f>+Q9+Q8</f>
        <v>4034</v>
      </c>
      <c r="R10" s="1">
        <f>+R9+R8</f>
        <v>4559</v>
      </c>
    </row>
    <row r="11" spans="1:26" x14ac:dyDescent="0.2">
      <c r="B11" t="s">
        <v>24</v>
      </c>
      <c r="C11" s="1">
        <f>+C7-C10</f>
        <v>-207</v>
      </c>
      <c r="D11" s="1">
        <f>+D7-D10</f>
        <v>-2225</v>
      </c>
      <c r="E11" s="1">
        <f>+E7-E10</f>
        <v>-1645</v>
      </c>
      <c r="F11" s="1">
        <f>+F7-F10</f>
        <v>-1373</v>
      </c>
      <c r="G11" s="1">
        <f>+G7-G10</f>
        <v>-1143</v>
      </c>
      <c r="H11" s="1">
        <f>+H7-H10</f>
        <v>-33</v>
      </c>
      <c r="I11" s="1">
        <f>+I7-I10</f>
        <v>691</v>
      </c>
      <c r="J11" s="1">
        <f>+J7-J10</f>
        <v>1539</v>
      </c>
      <c r="K11" s="1">
        <f>+K7-K10</f>
        <v>2172</v>
      </c>
      <c r="L11" s="1">
        <f>+L7-L10</f>
        <v>1760</v>
      </c>
      <c r="Q11" s="1">
        <f>+Q7-Q10</f>
        <v>-5450</v>
      </c>
      <c r="R11" s="1">
        <f>+R7-R10</f>
        <v>1054</v>
      </c>
    </row>
    <row r="12" spans="1:26" x14ac:dyDescent="0.2">
      <c r="B12" t="s">
        <v>26</v>
      </c>
      <c r="C12" s="1">
        <f>88+-51</f>
        <v>37</v>
      </c>
      <c r="D12" s="1">
        <f>119+-89</f>
        <v>30</v>
      </c>
      <c r="E12" s="1">
        <f>127+-119</f>
        <v>8</v>
      </c>
      <c r="F12" s="1">
        <f>134+-129</f>
        <v>5</v>
      </c>
      <c r="G12" s="1">
        <f>132+-132</f>
        <v>0</v>
      </c>
      <c r="H12" s="1">
        <f>130+-144</f>
        <v>-14</v>
      </c>
      <c r="I12" s="1">
        <f>127+-119</f>
        <v>8</v>
      </c>
      <c r="J12" s="1">
        <f>131+-136</f>
        <v>-5</v>
      </c>
      <c r="K12" s="1">
        <f>107+-118</f>
        <v>-11</v>
      </c>
      <c r="L12" s="1">
        <v>5</v>
      </c>
      <c r="Q12" s="1">
        <f>+SUM(C12:F12)</f>
        <v>80</v>
      </c>
      <c r="R12" s="1">
        <f>+SUM(G12:J12)</f>
        <v>-11</v>
      </c>
    </row>
    <row r="13" spans="1:26" x14ac:dyDescent="0.2">
      <c r="B13" t="s">
        <v>27</v>
      </c>
      <c r="C13" s="1">
        <v>8</v>
      </c>
      <c r="D13" s="1">
        <v>54</v>
      </c>
      <c r="E13" s="1">
        <v>139</v>
      </c>
      <c r="F13" s="1">
        <v>-24</v>
      </c>
      <c r="G13" s="1">
        <v>73</v>
      </c>
      <c r="H13" s="1">
        <v>-622</v>
      </c>
      <c r="I13" s="1">
        <v>377</v>
      </c>
      <c r="J13" s="1">
        <v>623</v>
      </c>
      <c r="K13" s="1">
        <v>283</v>
      </c>
      <c r="L13" s="1">
        <v>300</v>
      </c>
      <c r="Q13" s="1">
        <f>+SUM(C13:F13)</f>
        <v>177</v>
      </c>
      <c r="R13" s="1">
        <f>+SUM(G13:J13)</f>
        <v>451</v>
      </c>
    </row>
    <row r="14" spans="1:26" s="5" customFormat="1" x14ac:dyDescent="0.2">
      <c r="B14" s="5" t="s">
        <v>28</v>
      </c>
      <c r="C14" s="6">
        <f>+C11+C12-C13</f>
        <v>-178</v>
      </c>
      <c r="D14" s="6">
        <f>+D11+D12-D13</f>
        <v>-2249</v>
      </c>
      <c r="E14" s="6">
        <f>+E11+E12-E13</f>
        <v>-1776</v>
      </c>
      <c r="F14" s="6">
        <f>+F11+F12-F13</f>
        <v>-1344</v>
      </c>
      <c r="G14" s="6">
        <f>+G11+G12-G13</f>
        <v>-1216</v>
      </c>
      <c r="H14" s="6">
        <f>+H11+H12-H13</f>
        <v>575</v>
      </c>
      <c r="I14" s="6">
        <f>+I11+I12-I13</f>
        <v>322</v>
      </c>
      <c r="J14" s="6">
        <f>+J11+J12-J13</f>
        <v>911</v>
      </c>
      <c r="K14" s="6">
        <f>+K11+K12-K13</f>
        <v>1878</v>
      </c>
      <c r="L14" s="6">
        <f>+L11+L12-L13</f>
        <v>1465</v>
      </c>
      <c r="Q14" s="6">
        <f>+Q11+Q12-Q13</f>
        <v>-5547</v>
      </c>
      <c r="R14" s="6">
        <f>+R11+R12-R13</f>
        <v>592</v>
      </c>
    </row>
    <row r="15" spans="1:26" x14ac:dyDescent="0.2">
      <c r="B15" t="s">
        <v>29</v>
      </c>
      <c r="C15" s="3">
        <f>+C14/C16</f>
        <v>-0.16330275229357799</v>
      </c>
      <c r="D15" s="3">
        <f>+D14/D16</f>
        <v>-2.0614115490375804</v>
      </c>
      <c r="E15" s="3">
        <f>+E14/E16</f>
        <v>-1.623400365630713</v>
      </c>
      <c r="F15" s="3">
        <f>+F14/F16</f>
        <v>-1.2273972602739727</v>
      </c>
      <c r="G15" s="3">
        <f>+G14/G16</f>
        <v>-1.1054545454545455</v>
      </c>
      <c r="H15" s="3">
        <f>+H14/H16</f>
        <v>0.51615798922800715</v>
      </c>
      <c r="I15" s="3">
        <f>+I14/I16</f>
        <v>0.28673196794300981</v>
      </c>
      <c r="J15" s="3">
        <f>+J14/J16</f>
        <v>0.80977777777777782</v>
      </c>
      <c r="K15" s="3">
        <f>+K14/K16</f>
        <v>1.6737967914438503</v>
      </c>
      <c r="L15" s="3">
        <f>+L14/L16</f>
        <v>1.3057040998217468</v>
      </c>
      <c r="Q15" s="3">
        <f>+Q14/Q16</f>
        <v>-4.9910023393917573</v>
      </c>
      <c r="R15" s="3">
        <f>+R14/R16</f>
        <v>0.53008595988538687</v>
      </c>
    </row>
    <row r="16" spans="1:26" x14ac:dyDescent="0.2">
      <c r="B16" t="s">
        <v>1</v>
      </c>
      <c r="C16" s="1">
        <v>1090</v>
      </c>
      <c r="D16" s="1">
        <v>1091</v>
      </c>
      <c r="E16" s="1">
        <v>1094</v>
      </c>
      <c r="F16" s="1">
        <v>1095</v>
      </c>
      <c r="G16" s="1">
        <v>1100</v>
      </c>
      <c r="H16" s="1">
        <v>1114</v>
      </c>
      <c r="I16" s="1">
        <v>1123</v>
      </c>
      <c r="J16" s="1">
        <v>1125</v>
      </c>
      <c r="K16" s="1">
        <v>1122</v>
      </c>
      <c r="L16" s="1">
        <v>1122</v>
      </c>
      <c r="Q16" s="1">
        <f>+AVERAGE(F16:J16)</f>
        <v>1111.4000000000001</v>
      </c>
      <c r="R16" s="1">
        <f>+AVERAGE(G16:K16)</f>
        <v>1116.8</v>
      </c>
    </row>
    <row r="18" spans="2:12" x14ac:dyDescent="0.2">
      <c r="B18" t="s">
        <v>30</v>
      </c>
      <c r="G18" s="7">
        <f t="shared" ref="G18:J18" si="1">+G5/C5-1</f>
        <v>0.1569155446756425</v>
      </c>
      <c r="H18" s="7">
        <f t="shared" si="1"/>
        <v>0.57703763877606273</v>
      </c>
      <c r="I18" s="7">
        <f t="shared" si="1"/>
        <v>0.81529850746268662</v>
      </c>
      <c r="J18" s="7">
        <f t="shared" si="1"/>
        <v>0.93266832917705744</v>
      </c>
      <c r="K18" s="7">
        <f>+K5/G5-1</f>
        <v>0.84278459585272958</v>
      </c>
      <c r="L18" s="7">
        <f>+L5/H5-1</f>
        <v>0.37362637362637363</v>
      </c>
    </row>
    <row r="19" spans="2:12" x14ac:dyDescent="0.2">
      <c r="B19" t="s">
        <v>31</v>
      </c>
      <c r="C19" s="7">
        <f t="shared" ref="C19:K19" si="2">+C7/C5</f>
        <v>0.21860465116279071</v>
      </c>
      <c r="D19" s="7">
        <f t="shared" si="2"/>
        <v>-0.32656376929325753</v>
      </c>
      <c r="E19" s="7">
        <f t="shared" si="2"/>
        <v>-0.17803837953091683</v>
      </c>
      <c r="F19" s="7">
        <f t="shared" si="2"/>
        <v>-0.10847880299251871</v>
      </c>
      <c r="G19" s="7">
        <f t="shared" si="2"/>
        <v>-7.4058400338552688E-3</v>
      </c>
      <c r="H19" s="7">
        <f t="shared" si="2"/>
        <v>0.18526785714285715</v>
      </c>
      <c r="I19" s="7">
        <f t="shared" si="2"/>
        <v>0.26897665541036558</v>
      </c>
      <c r="J19" s="7">
        <f t="shared" si="2"/>
        <v>0.35316129032258065</v>
      </c>
      <c r="K19" s="7">
        <f>+K7/K5</f>
        <v>0.38442990010334138</v>
      </c>
      <c r="L19" s="7">
        <f>+L7/L5</f>
        <v>0.37</v>
      </c>
    </row>
    <row r="20" spans="2:12" x14ac:dyDescent="0.2"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2:12" x14ac:dyDescent="0.2">
      <c r="B21" t="s">
        <v>52</v>
      </c>
      <c r="C21" s="7"/>
      <c r="D21" s="7"/>
      <c r="E21" s="7"/>
      <c r="F21" s="7"/>
      <c r="G21" s="7">
        <f>+G3/G5</f>
        <v>0.72513753702920014</v>
      </c>
      <c r="H21" s="7"/>
      <c r="I21" s="7"/>
      <c r="J21" s="7">
        <f>+J3/J5</f>
        <v>0.68722580645161291</v>
      </c>
      <c r="K21" s="7">
        <f>+K3/K5</f>
        <v>0.73487197152371109</v>
      </c>
      <c r="L21" s="7"/>
    </row>
    <row r="22" spans="2:12" x14ac:dyDescent="0.2">
      <c r="B22" t="s">
        <v>53</v>
      </c>
      <c r="C22" s="7"/>
      <c r="D22" s="7"/>
      <c r="E22" s="7"/>
      <c r="F22" s="7"/>
      <c r="G22" s="7">
        <f>+G4/G5</f>
        <v>0.260262378332628</v>
      </c>
      <c r="H22" s="7"/>
      <c r="I22" s="7"/>
      <c r="J22" s="7">
        <f>+J4/J5</f>
        <v>0.30516129032258066</v>
      </c>
      <c r="K22" s="7">
        <f>+K4/K5</f>
        <v>0.25261224021127571</v>
      </c>
      <c r="L22" s="7"/>
    </row>
    <row r="23" spans="2:12" x14ac:dyDescent="0.2"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2:12" x14ac:dyDescent="0.2">
      <c r="B24" t="s">
        <v>44</v>
      </c>
      <c r="C24" s="7"/>
      <c r="D24" s="7"/>
      <c r="E24" s="7"/>
      <c r="F24" s="7"/>
      <c r="G24" s="7"/>
      <c r="H24" s="7"/>
      <c r="I24" s="7"/>
      <c r="J24" s="7"/>
      <c r="K24" s="1">
        <v>4400</v>
      </c>
      <c r="L24" s="7"/>
    </row>
    <row r="25" spans="2:12" x14ac:dyDescent="0.2">
      <c r="B25" t="s">
        <v>45</v>
      </c>
      <c r="C25" s="7"/>
      <c r="D25" s="7"/>
      <c r="E25" s="7"/>
      <c r="F25" s="7"/>
      <c r="G25" s="7"/>
      <c r="H25" s="7"/>
      <c r="I25" s="7"/>
      <c r="J25" s="7"/>
      <c r="K25" s="1">
        <v>1500</v>
      </c>
      <c r="L25" s="7"/>
    </row>
    <row r="26" spans="2:12" x14ac:dyDescent="0.2">
      <c r="B26" t="s">
        <v>46</v>
      </c>
      <c r="C26" s="7"/>
      <c r="D26" s="7"/>
      <c r="E26" s="7"/>
      <c r="F26" s="7"/>
      <c r="G26" s="7"/>
      <c r="H26" s="7"/>
      <c r="I26" s="7"/>
      <c r="J26" s="7"/>
      <c r="K26" s="1">
        <v>1100</v>
      </c>
      <c r="L26" s="7"/>
    </row>
    <row r="27" spans="2:12" x14ac:dyDescent="0.2">
      <c r="B27" t="s">
        <v>47</v>
      </c>
      <c r="C27" s="7"/>
      <c r="D27" s="7"/>
      <c r="E27" s="7"/>
      <c r="F27" s="7"/>
      <c r="G27" s="7"/>
      <c r="H27" s="7"/>
      <c r="I27" s="7"/>
      <c r="J27" s="7"/>
      <c r="K27" s="1">
        <v>1700</v>
      </c>
      <c r="L27" s="7"/>
    </row>
    <row r="28" spans="2:12" x14ac:dyDescent="0.2"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2:12" x14ac:dyDescent="0.2">
      <c r="B29" t="s">
        <v>48</v>
      </c>
      <c r="C29" s="7"/>
      <c r="D29" s="7"/>
      <c r="E29" s="7"/>
      <c r="F29" s="7"/>
      <c r="G29" s="7"/>
      <c r="H29" s="7"/>
      <c r="I29" s="7"/>
      <c r="J29" s="7"/>
      <c r="K29" s="7">
        <v>0.46</v>
      </c>
      <c r="L29" s="7"/>
    </row>
    <row r="30" spans="2:12" x14ac:dyDescent="0.2">
      <c r="B30" t="s">
        <v>49</v>
      </c>
      <c r="C30" s="7"/>
      <c r="D30" s="7"/>
      <c r="E30" s="7"/>
      <c r="F30" s="7"/>
      <c r="G30" s="7"/>
      <c r="H30" s="7"/>
      <c r="I30" s="7"/>
      <c r="J30" s="7"/>
      <c r="K30" s="7">
        <v>-0.19</v>
      </c>
      <c r="L30" s="7"/>
    </row>
    <row r="31" spans="2:12" x14ac:dyDescent="0.2">
      <c r="B31" t="s">
        <v>50</v>
      </c>
      <c r="C31" s="7"/>
      <c r="D31" s="7"/>
      <c r="E31" s="7"/>
      <c r="F31" s="7"/>
      <c r="G31" s="7"/>
      <c r="H31" s="7"/>
      <c r="I31" s="7"/>
      <c r="J31" s="7"/>
      <c r="K31" s="7">
        <v>-0.1</v>
      </c>
      <c r="L31" s="7"/>
    </row>
    <row r="32" spans="2:12" x14ac:dyDescent="0.2">
      <c r="B32" t="s">
        <v>51</v>
      </c>
      <c r="C32" s="7"/>
      <c r="D32" s="7"/>
      <c r="E32" s="7"/>
      <c r="F32" s="7"/>
      <c r="G32" s="7"/>
      <c r="H32" s="7"/>
      <c r="I32" s="7"/>
      <c r="J32" s="7"/>
      <c r="K32" s="7">
        <v>0.03</v>
      </c>
      <c r="L32" s="7"/>
    </row>
    <row r="33" spans="2:19" x14ac:dyDescent="0.2">
      <c r="C33" s="7"/>
      <c r="D33" s="7"/>
      <c r="E33" s="7"/>
      <c r="F33" s="7"/>
      <c r="G33" s="7"/>
      <c r="H33" s="7"/>
      <c r="I33" s="7"/>
      <c r="J33" s="7"/>
      <c r="K33" s="7"/>
      <c r="L33" s="7"/>
    </row>
    <row r="35" spans="2:19" x14ac:dyDescent="0.2">
      <c r="B35" t="s">
        <v>32</v>
      </c>
      <c r="Q35" s="1">
        <v>1559</v>
      </c>
      <c r="R35" s="1">
        <v>8507</v>
      </c>
    </row>
    <row r="36" spans="2:19" x14ac:dyDescent="0.2">
      <c r="B36" t="s">
        <v>33</v>
      </c>
      <c r="L36" s="1">
        <v>3000</v>
      </c>
      <c r="Q36" s="1">
        <v>-7676</v>
      </c>
      <c r="R36" s="1">
        <v>-8386</v>
      </c>
      <c r="S36" s="1">
        <v>14000</v>
      </c>
    </row>
    <row r="37" spans="2:19" x14ac:dyDescent="0.2">
      <c r="B37" t="s">
        <v>34</v>
      </c>
      <c r="Q37" s="1">
        <f>+Q35+Q36</f>
        <v>-6117</v>
      </c>
      <c r="R37" s="1">
        <f>+R35+R36</f>
        <v>121</v>
      </c>
    </row>
  </sheetData>
  <hyperlinks>
    <hyperlink ref="A1" r:id="rId1" xr:uid="{38F9F847-9612-41F3-B813-F413BEE108A9}"/>
  </hyperlinks>
  <pageMargins left="0.7" right="0.7" top="0.75" bottom="0.75" header="0.3" footer="0.3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9BCFB-17A2-44F9-AFA5-B3265FC5A9FA}">
  <dimension ref="B2"/>
  <sheetViews>
    <sheetView workbookViewId="0">
      <selection activeCell="B6" sqref="B6"/>
    </sheetView>
  </sheetViews>
  <sheetFormatPr defaultRowHeight="12.75" x14ac:dyDescent="0.2"/>
  <sheetData>
    <row r="2" spans="2:2" x14ac:dyDescent="0.2">
      <c r="B2" s="8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6FC90-7F32-439D-B551-FE8BCB974AB6}">
  <dimension ref="B2:C2"/>
  <sheetViews>
    <sheetView zoomScale="145" zoomScaleNormal="145" workbookViewId="0">
      <selection activeCell="B4" sqref="B4"/>
    </sheetView>
  </sheetViews>
  <sheetFormatPr defaultRowHeight="12.75" x14ac:dyDescent="0.2"/>
  <cols>
    <col min="1" max="1" width="5.5703125" customWidth="1"/>
    <col min="2" max="2" width="9.5703125" bestFit="1" customWidth="1"/>
  </cols>
  <sheetData>
    <row r="2" spans="2:3" x14ac:dyDescent="0.2">
      <c r="B2" s="2">
        <v>12219783</v>
      </c>
      <c r="C2" t="s">
        <v>55</v>
      </c>
    </row>
  </sheetData>
  <hyperlinks>
    <hyperlink ref="B2" r:id="rId1" display="12219783.pdf" xr:uid="{D4CC8A43-5D12-4475-8708-1A5BE45E20D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HBM outlook</vt:lpstr>
      <vt:lpstr>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Kipp</dc:creator>
  <cp:lastModifiedBy>Rasmus Kipp</cp:lastModifiedBy>
  <dcterms:created xsi:type="dcterms:W3CDTF">2025-02-14T11:11:27Z</dcterms:created>
  <dcterms:modified xsi:type="dcterms:W3CDTF">2025-02-14T13:02:12Z</dcterms:modified>
</cp:coreProperties>
</file>