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C513C48A-B35A-459B-9D41-C33CDE176CA3}" xr6:coauthVersionLast="47" xr6:coauthVersionMax="47" xr10:uidLastSave="{00000000-0000-0000-0000-000000000000}"/>
  <bookViews>
    <workbookView xWindow="13860" yWindow="285" windowWidth="14685" windowHeight="15480" xr2:uid="{43FCD743-58A8-48E0-B806-0075CD1B8A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23" i="1" s="1"/>
  <c r="J6" i="2"/>
  <c r="J5" i="2"/>
  <c r="J4" i="2"/>
  <c r="J3" i="2"/>
  <c r="J14" i="2"/>
  <c r="J9" i="2"/>
  <c r="J10" i="2" s="1"/>
  <c r="J15" i="2" s="1"/>
  <c r="J18" i="2" s="1"/>
  <c r="J20" i="2" s="1"/>
  <c r="C24" i="1"/>
  <c r="C23" i="1"/>
  <c r="C26" i="1"/>
  <c r="C22" i="1"/>
  <c r="I23" i="2"/>
  <c r="H23" i="2"/>
  <c r="G23" i="2"/>
  <c r="F19" i="2"/>
  <c r="F17" i="2"/>
  <c r="F16" i="2"/>
  <c r="F13" i="2"/>
  <c r="F12" i="2"/>
  <c r="F11" i="2"/>
  <c r="F8" i="2"/>
  <c r="C9" i="2"/>
  <c r="C10" i="2" s="1"/>
  <c r="C14" i="2"/>
  <c r="G9" i="2"/>
  <c r="G10" i="2" s="1"/>
  <c r="G24" i="2" s="1"/>
  <c r="G14" i="2"/>
  <c r="D9" i="2"/>
  <c r="D10" i="2" s="1"/>
  <c r="D24" i="2" s="1"/>
  <c r="D14" i="2"/>
  <c r="H9" i="2"/>
  <c r="H10" i="2" s="1"/>
  <c r="H24" i="2" s="1"/>
  <c r="H14" i="2"/>
  <c r="E9" i="2"/>
  <c r="E10" i="2" s="1"/>
  <c r="E24" i="2" s="1"/>
  <c r="E14" i="2"/>
  <c r="I14" i="2"/>
  <c r="I9" i="2"/>
  <c r="I10" i="2" s="1"/>
  <c r="I15" i="2" s="1"/>
  <c r="I18" i="2" s="1"/>
  <c r="I20" i="2" s="1"/>
  <c r="I25" i="2" s="1"/>
  <c r="F14" i="2" l="1"/>
  <c r="F10" i="2"/>
  <c r="F9" i="2"/>
  <c r="I24" i="2"/>
  <c r="F24" i="2"/>
  <c r="F15" i="2"/>
  <c r="F18" i="2" s="1"/>
  <c r="F20" i="2" s="1"/>
  <c r="F25" i="2" s="1"/>
  <c r="C24" i="2"/>
  <c r="C15" i="2"/>
  <c r="C18" i="2" s="1"/>
  <c r="C20" i="2" s="1"/>
  <c r="C25" i="2" s="1"/>
  <c r="G15" i="2"/>
  <c r="G18" i="2" s="1"/>
  <c r="G20" i="2" s="1"/>
  <c r="G25" i="2" s="1"/>
  <c r="D15" i="2"/>
  <c r="D18" i="2" s="1"/>
  <c r="D20" i="2" s="1"/>
  <c r="D25" i="2" s="1"/>
  <c r="H15" i="2"/>
  <c r="H18" i="2" s="1"/>
  <c r="H20" i="2" s="1"/>
  <c r="H25" i="2" s="1"/>
  <c r="E15" i="2"/>
  <c r="E18" i="2" s="1"/>
  <c r="E20" i="2" s="1"/>
  <c r="E25" i="2" s="1"/>
</calcChain>
</file>

<file path=xl/sharedStrings.xml><?xml version="1.0" encoding="utf-8"?>
<sst xmlns="http://schemas.openxmlformats.org/spreadsheetml/2006/main" count="82" uniqueCount="72">
  <si>
    <t>Price</t>
  </si>
  <si>
    <t>Shares</t>
  </si>
  <si>
    <t>MC</t>
  </si>
  <si>
    <t>Cash</t>
  </si>
  <si>
    <t>Debt</t>
  </si>
  <si>
    <t>EV</t>
  </si>
  <si>
    <t>Q324</t>
  </si>
  <si>
    <t>Products</t>
  </si>
  <si>
    <t>x86 microprocessors</t>
  </si>
  <si>
    <t>GPUs</t>
  </si>
  <si>
    <t>standalone or in APUs</t>
  </si>
  <si>
    <t>chipsets</t>
  </si>
  <si>
    <t>data center and professional GPUs</t>
  </si>
  <si>
    <t>embedded processors</t>
  </si>
  <si>
    <t>SoC products</t>
  </si>
  <si>
    <t>microprocessor and SoC development services</t>
  </si>
  <si>
    <t>DPUs</t>
  </si>
  <si>
    <t>FPGAs</t>
  </si>
  <si>
    <t>SOMs</t>
  </si>
  <si>
    <t>SmartNICs</t>
  </si>
  <si>
    <t>AI accelerators and Adaptive SoC products</t>
  </si>
  <si>
    <t>Intellectual property porfolio</t>
  </si>
  <si>
    <t>Only Intel, AMD, VIA tech, DM&amp;P hold x86 architectural licenses</t>
  </si>
  <si>
    <t>Main</t>
  </si>
  <si>
    <t>Revenue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</si>
  <si>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</si>
  <si>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</si>
  <si>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</si>
  <si>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</si>
  <si>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</si>
  <si>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</si>
  <si>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</si>
  <si>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</si>
  <si>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</si>
  <si>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</si>
  <si>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COGS</t>
  </si>
  <si>
    <t>Gross Profit</t>
  </si>
  <si>
    <t>R&amp;D</t>
  </si>
  <si>
    <t>Competitors</t>
  </si>
  <si>
    <t>S</t>
  </si>
  <si>
    <t>W</t>
  </si>
  <si>
    <t>O</t>
  </si>
  <si>
    <t>T</t>
  </si>
  <si>
    <t>Growing market</t>
  </si>
  <si>
    <t>programmable accelerator that makes networking, security and storage efficient</t>
  </si>
  <si>
    <t>Intel</t>
  </si>
  <si>
    <t>Nvidia</t>
  </si>
  <si>
    <t>M,G&amp;A</t>
  </si>
  <si>
    <t>Amortization</t>
  </si>
  <si>
    <t>Operating Income</t>
  </si>
  <si>
    <t>Operating expenses</t>
  </si>
  <si>
    <t>Interest expense</t>
  </si>
  <si>
    <t>Other</t>
  </si>
  <si>
    <t>Pretax Income</t>
  </si>
  <si>
    <t>Taxes</t>
  </si>
  <si>
    <t>Net income</t>
  </si>
  <si>
    <t>Q123</t>
  </si>
  <si>
    <t>30/12/2023</t>
  </si>
  <si>
    <t>Revenue y/y</t>
  </si>
  <si>
    <t>Gross Margin</t>
  </si>
  <si>
    <t>EPS</t>
  </si>
  <si>
    <t>Data Center</t>
  </si>
  <si>
    <t>Client</t>
  </si>
  <si>
    <t>Gaming</t>
  </si>
  <si>
    <t>Embedded</t>
  </si>
  <si>
    <t>"We are on-track to deliver record annual revenue for 2024 based on significant growth in our Data Center and Client segments."</t>
  </si>
  <si>
    <t>Q4 2024, AMD expects Revenue 7,5B +- 300m</t>
  </si>
  <si>
    <t>high-performance computing, graphics, and visualization technologies.</t>
  </si>
  <si>
    <t>to-do:</t>
  </si>
  <si>
    <t>watch previous press releases, go a year back</t>
  </si>
  <si>
    <t>research management</t>
  </si>
  <si>
    <t>figure out a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</si>
</sst>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  <charset val="186"/>
    </font>
    <font>
      <u/>
      <sz val="11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1" applyFont="1"/>
    <xf numFmtId="14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0</xdr:row>
      <xdr:rowOff>47625</xdr:rowOff>
    </xdr:from>
    <xdr:to>
      <xdr:col>9</xdr:col>
      <xdr:colOff>9525</xdr:colOff>
      <xdr:row>38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FB0BC2-200C-A090-1A70-6DE3B2429FA5}"/>
            </a:ext>
          </a:extLst>
        </xdr:cNvPr>
        <xdr:cNvCxnSpPr/>
      </xdr:nvCxnSpPr>
      <xdr:spPr>
        <a:xfrm>
          <a:off x="6429375" y="47625"/>
          <a:ext cx="19050" cy="606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408D-00DF-49A4-8539-35C15A6A169F}">
  <dimension ref="B2:R35"/>
  <sheetViews>
    <sheetView tabSelected="1" topLeftCell="A6" workbookViewId="0">
      <selection activeCell="F38" sqref="F38"/>
    </sheetView>
  </sheetViews>
  <sheetFormatPr defaultRowHeight="14.25" x14ac:dyDescent="0.2"/>
  <cols>
    <col min="1" max="1" width="9.140625" style="2"/>
    <col min="2" max="2" width="17.85546875" style="2" customWidth="1"/>
    <col min="3" max="8" width="9.140625" style="2"/>
    <col min="9" max="9" width="12.42578125" style="2" bestFit="1" customWidth="1"/>
    <col min="10" max="10" width="15.85546875" style="2" bestFit="1" customWidth="1"/>
    <col min="11" max="16384" width="9.140625" style="2"/>
  </cols>
  <sheetData>
    <row r="2" spans="2:18" x14ac:dyDescent="0.2">
      <c r="B2" s="2" t="s">
        <v>67</v>
      </c>
    </row>
    <row r="4" spans="2:18" ht="15" x14ac:dyDescent="0.25">
      <c r="B4" s="1" t="s">
        <v>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R4" s="3"/>
    </row>
    <row r="5" spans="2:18" x14ac:dyDescent="0.2">
      <c r="B5" s="2" t="s">
        <v>8</v>
      </c>
      <c r="I5" s="2" t="s">
        <v>45</v>
      </c>
      <c r="J5" s="2" t="s">
        <v>43</v>
      </c>
      <c r="R5" s="3"/>
    </row>
    <row r="6" spans="2:18" x14ac:dyDescent="0.2">
      <c r="B6" s="2" t="s">
        <v>9</v>
      </c>
      <c r="C6" s="2" t="s">
        <v>10</v>
      </c>
      <c r="I6" s="2" t="s">
        <v>46</v>
      </c>
      <c r="R6" s="3"/>
    </row>
    <row r="7" spans="2:18" x14ac:dyDescent="0.2">
      <c r="B7" s="2" t="s">
        <v>11</v>
      </c>
      <c r="R7" s="3"/>
    </row>
    <row r="8" spans="2:18" x14ac:dyDescent="0.2">
      <c r="B8" s="2" t="s">
        <v>12</v>
      </c>
      <c r="R8" s="3"/>
    </row>
    <row r="9" spans="2:18" x14ac:dyDescent="0.2">
      <c r="B9" s="2" t="s">
        <v>13</v>
      </c>
      <c r="R9" s="3"/>
    </row>
    <row r="10" spans="2:18" x14ac:dyDescent="0.2">
      <c r="B10" s="2" t="s">
        <v>14</v>
      </c>
      <c r="R10" s="3"/>
    </row>
    <row r="11" spans="2:18" x14ac:dyDescent="0.2">
      <c r="B11" s="2" t="s">
        <v>15</v>
      </c>
    </row>
    <row r="12" spans="2:18" x14ac:dyDescent="0.2">
      <c r="B12" s="2" t="s">
        <v>16</v>
      </c>
    </row>
    <row r="13" spans="2:18" x14ac:dyDescent="0.2">
      <c r="B13" s="2" t="s">
        <v>17</v>
      </c>
    </row>
    <row r="14" spans="2:18" x14ac:dyDescent="0.2">
      <c r="B14" s="2" t="s">
        <v>18</v>
      </c>
    </row>
    <row r="15" spans="2:18" x14ac:dyDescent="0.2">
      <c r="B15" s="2" t="s">
        <v>19</v>
      </c>
      <c r="C15" s="2" t="s">
        <v>44</v>
      </c>
    </row>
    <row r="16" spans="2:18" x14ac:dyDescent="0.2">
      <c r="B16" s="2" t="s">
        <v>20</v>
      </c>
    </row>
    <row r="17" spans="2:11" x14ac:dyDescent="0.2">
      <c r="B17" s="2" t="s">
        <v>21</v>
      </c>
    </row>
    <row r="18" spans="2:11" x14ac:dyDescent="0.2">
      <c r="I18" s="2" t="s">
        <v>0</v>
      </c>
      <c r="J18" s="3">
        <v>137</v>
      </c>
    </row>
    <row r="19" spans="2:11" x14ac:dyDescent="0.2">
      <c r="I19" s="2" t="s">
        <v>1</v>
      </c>
      <c r="J19" s="3">
        <v>1622</v>
      </c>
      <c r="K19" s="2" t="s">
        <v>6</v>
      </c>
    </row>
    <row r="20" spans="2:11" x14ac:dyDescent="0.2">
      <c r="B20" s="2" t="s">
        <v>22</v>
      </c>
      <c r="I20" s="2" t="s">
        <v>2</v>
      </c>
      <c r="J20" s="3">
        <f>J19*J18</f>
        <v>222214</v>
      </c>
    </row>
    <row r="21" spans="2:11" x14ac:dyDescent="0.2">
      <c r="I21" s="2" t="s">
        <v>3</v>
      </c>
      <c r="J21" s="3">
        <f>3897+647</f>
        <v>4544</v>
      </c>
      <c r="K21" s="2" t="s">
        <v>6</v>
      </c>
    </row>
    <row r="22" spans="2:11" x14ac:dyDescent="0.2">
      <c r="B22" s="2" t="s">
        <v>61</v>
      </c>
      <c r="C22" s="7">
        <f>Model!I3/Model!I8</f>
        <v>0.52045754509458864</v>
      </c>
      <c r="I22" s="2" t="s">
        <v>4</v>
      </c>
      <c r="J22" s="3">
        <f>1720</f>
        <v>1720</v>
      </c>
      <c r="K22" s="2" t="s">
        <v>6</v>
      </c>
    </row>
    <row r="23" spans="2:11" x14ac:dyDescent="0.2">
      <c r="B23" s="2" t="s">
        <v>62</v>
      </c>
      <c r="C23" s="7">
        <f>Model!I4/Model!I8</f>
        <v>0.27584689837219534</v>
      </c>
      <c r="I23" s="2" t="s">
        <v>5</v>
      </c>
      <c r="J23" s="3">
        <f>J20-J21+J22</f>
        <v>219390</v>
      </c>
    </row>
    <row r="24" spans="2:11" x14ac:dyDescent="0.2">
      <c r="B24" s="2" t="s">
        <v>63</v>
      </c>
      <c r="C24" s="7">
        <f>Model!I5/Model!I8</f>
        <v>6.775186977562693E-2</v>
      </c>
    </row>
    <row r="25" spans="2:11" x14ac:dyDescent="0.2">
      <c r="B25" s="2" t="s">
        <v>64</v>
      </c>
      <c r="C25" s="7">
        <v>0.14000000000000001</v>
      </c>
    </row>
    <row r="26" spans="2:11" x14ac:dyDescent="0.2">
      <c r="B26" s="2" t="s">
        <v>52</v>
      </c>
      <c r="C26" s="7">
        <f>Model!I7/Model!I12</f>
        <v>0</v>
      </c>
    </row>
    <row r="28" spans="2:11" x14ac:dyDescent="0.2">
      <c r="B28" s="2" t="s">
        <v>65</v>
      </c>
    </row>
    <row r="30" spans="2:11" x14ac:dyDescent="0.2">
      <c r="B30" s="2" t="s">
        <v>66</v>
      </c>
    </row>
    <row r="32" spans="2:11" x14ac:dyDescent="0.2">
      <c r="B32" s="9" t="s">
        <v>68</v>
      </c>
    </row>
    <row r="33" spans="2:2" x14ac:dyDescent="0.2">
      <c r="B33" s="2" t="s">
        <v>69</v>
      </c>
    </row>
    <row r="34" spans="2:2" x14ac:dyDescent="0.2">
      <c r="B34" s="2" t="s">
        <v>70</v>
      </c>
    </row>
    <row r="35" spans="2:2" x14ac:dyDescent="0.2">
      <c r="B35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EDB9-4F77-4717-B90B-F4BF71763D31}">
  <dimension ref="A1:N32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defaultRowHeight="14.25" x14ac:dyDescent="0.2"/>
  <cols>
    <col min="1" max="1" width="5.42578125" style="2" bestFit="1" customWidth="1"/>
    <col min="2" max="2" width="20" style="2" bestFit="1" customWidth="1"/>
    <col min="3" max="3" width="9.140625" style="2"/>
    <col min="4" max="5" width="10.140625" style="2" bestFit="1" customWidth="1"/>
    <col min="6" max="6" width="11.28515625" style="2" bestFit="1" customWidth="1"/>
    <col min="7" max="9" width="10.140625" style="2" bestFit="1" customWidth="1"/>
    <col min="10" max="10" width="9.7109375" style="2" bestFit="1" customWidth="1"/>
    <col min="11" max="16384" width="9.140625" style="2"/>
  </cols>
  <sheetData>
    <row r="1" spans="1:14" x14ac:dyDescent="0.2">
      <c r="A1" s="4" t="s">
        <v>23</v>
      </c>
      <c r="C1" s="5">
        <v>45017</v>
      </c>
      <c r="D1" s="5">
        <v>45107</v>
      </c>
      <c r="E1" s="5">
        <v>45199</v>
      </c>
      <c r="F1" s="2" t="s">
        <v>57</v>
      </c>
      <c r="G1" s="5">
        <v>45381</v>
      </c>
      <c r="H1" s="5">
        <v>45472</v>
      </c>
      <c r="I1" s="5">
        <v>45563</v>
      </c>
    </row>
    <row r="2" spans="1:14" x14ac:dyDescent="0.2">
      <c r="C2" s="2" t="s">
        <v>56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6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 spans="1:14" x14ac:dyDescent="0.2">
      <c r="B3" s="2" t="s">
        <v>61</v>
      </c>
      <c r="I3" s="3">
        <v>3549</v>
      </c>
      <c r="J3" s="3">
        <f>J8*0.52</f>
        <v>3900</v>
      </c>
    </row>
    <row r="4" spans="1:14" x14ac:dyDescent="0.2">
      <c r="B4" s="2" t="s">
        <v>62</v>
      </c>
      <c r="I4" s="3">
        <v>1881</v>
      </c>
      <c r="J4" s="3">
        <f>J8*0.28</f>
        <v>2100</v>
      </c>
    </row>
    <row r="5" spans="1:14" x14ac:dyDescent="0.2">
      <c r="B5" s="2" t="s">
        <v>63</v>
      </c>
      <c r="I5" s="3">
        <v>462</v>
      </c>
      <c r="J5" s="3">
        <f>J8*0.07</f>
        <v>525</v>
      </c>
    </row>
    <row r="6" spans="1:14" x14ac:dyDescent="0.2">
      <c r="B6" s="2" t="s">
        <v>64</v>
      </c>
      <c r="I6" s="3">
        <v>927</v>
      </c>
      <c r="J6" s="3">
        <f>J8*0.14</f>
        <v>1050</v>
      </c>
    </row>
    <row r="7" spans="1:14" x14ac:dyDescent="0.2">
      <c r="B7" s="2" t="s">
        <v>52</v>
      </c>
      <c r="I7" s="3">
        <v>0</v>
      </c>
      <c r="J7" s="3">
        <v>0</v>
      </c>
    </row>
    <row r="8" spans="1:14" s="1" customFormat="1" ht="15" x14ac:dyDescent="0.25">
      <c r="B8" s="1" t="s">
        <v>24</v>
      </c>
      <c r="C8" s="6">
        <v>5353</v>
      </c>
      <c r="D8" s="6">
        <v>5359</v>
      </c>
      <c r="E8" s="6">
        <v>5800</v>
      </c>
      <c r="F8" s="6">
        <f>22680-(SUM(C8:E8))</f>
        <v>6168</v>
      </c>
      <c r="G8" s="6">
        <v>5473</v>
      </c>
      <c r="H8" s="6">
        <v>5835</v>
      </c>
      <c r="I8" s="6">
        <v>6819</v>
      </c>
      <c r="J8" s="6">
        <v>7500</v>
      </c>
      <c r="K8" s="6"/>
    </row>
    <row r="9" spans="1:14" x14ac:dyDescent="0.2">
      <c r="B9" s="2" t="s">
        <v>35</v>
      </c>
      <c r="C9" s="3">
        <f>2689+305</f>
        <v>2994</v>
      </c>
      <c r="D9" s="3">
        <f>2704+212</f>
        <v>2916</v>
      </c>
      <c r="E9" s="3">
        <f>2843+210</f>
        <v>3053</v>
      </c>
      <c r="F9" s="3">
        <f>11278+942-(SUM(C9:E9))</f>
        <v>3257</v>
      </c>
      <c r="G9" s="3">
        <f>2683+230</f>
        <v>2913</v>
      </c>
      <c r="H9" s="3">
        <f>2740+231</f>
        <v>2971</v>
      </c>
      <c r="I9" s="3">
        <f>3167+233</f>
        <v>3400</v>
      </c>
      <c r="J9" s="3">
        <f>3167+233</f>
        <v>3400</v>
      </c>
    </row>
    <row r="10" spans="1:14" x14ac:dyDescent="0.2">
      <c r="B10" s="2" t="s">
        <v>36</v>
      </c>
      <c r="C10" s="3">
        <f t="shared" ref="C10" si="0">C8-C9</f>
        <v>2359</v>
      </c>
      <c r="D10" s="3">
        <f t="shared" ref="D10" si="1">D8-D9</f>
        <v>2443</v>
      </c>
      <c r="E10" s="3">
        <f>E8-E9</f>
        <v>2747</v>
      </c>
      <c r="F10" s="3">
        <f>10460-(SUM(C10:E10))</f>
        <v>2911</v>
      </c>
      <c r="G10" s="3">
        <f t="shared" ref="G10" si="2">G8-G9</f>
        <v>2560</v>
      </c>
      <c r="H10" s="3">
        <f>H8-H9</f>
        <v>2864</v>
      </c>
      <c r="I10" s="3">
        <f>I8-I9</f>
        <v>3419</v>
      </c>
      <c r="J10" s="3">
        <f>J8-J9</f>
        <v>4100</v>
      </c>
    </row>
    <row r="11" spans="1:14" x14ac:dyDescent="0.2">
      <c r="B11" s="2" t="s">
        <v>37</v>
      </c>
      <c r="C11" s="3">
        <v>1411</v>
      </c>
      <c r="D11" s="3">
        <v>1443</v>
      </c>
      <c r="E11" s="3">
        <v>1507</v>
      </c>
      <c r="F11" s="3">
        <f>5872-(SUM(C11:E11))</f>
        <v>1511</v>
      </c>
      <c r="G11" s="3">
        <v>1525</v>
      </c>
      <c r="H11" s="3">
        <v>1583</v>
      </c>
      <c r="I11" s="3">
        <v>1636</v>
      </c>
      <c r="J11" s="3">
        <v>1636</v>
      </c>
    </row>
    <row r="12" spans="1:14" x14ac:dyDescent="0.2">
      <c r="B12" s="2" t="s">
        <v>47</v>
      </c>
      <c r="C12" s="3">
        <v>585</v>
      </c>
      <c r="D12" s="3">
        <v>547</v>
      </c>
      <c r="E12" s="3">
        <v>576</v>
      </c>
      <c r="F12" s="3">
        <f>2352-(SUM(C12:E12))</f>
        <v>644</v>
      </c>
      <c r="G12" s="3">
        <v>620</v>
      </c>
      <c r="H12" s="3">
        <v>650</v>
      </c>
      <c r="I12" s="3">
        <v>721</v>
      </c>
      <c r="J12" s="3">
        <v>721</v>
      </c>
    </row>
    <row r="13" spans="1:14" x14ac:dyDescent="0.2">
      <c r="B13" s="2" t="s">
        <v>48</v>
      </c>
      <c r="C13" s="3">
        <v>518</v>
      </c>
      <c r="D13" s="3">
        <v>481</v>
      </c>
      <c r="E13" s="3">
        <v>450</v>
      </c>
      <c r="F13" s="3">
        <f>1869-(SUM(C13:E13))</f>
        <v>420</v>
      </c>
      <c r="G13" s="3">
        <v>392</v>
      </c>
      <c r="H13" s="3">
        <v>372</v>
      </c>
      <c r="I13" s="3">
        <v>352</v>
      </c>
      <c r="J13" s="3">
        <v>352</v>
      </c>
    </row>
    <row r="14" spans="1:14" x14ac:dyDescent="0.2">
      <c r="B14" s="2" t="s">
        <v>50</v>
      </c>
      <c r="C14" s="3">
        <f>+SUM(C11:C13)</f>
        <v>2514</v>
      </c>
      <c r="D14" s="3">
        <f>+SUM(D11:D13)</f>
        <v>2471</v>
      </c>
      <c r="E14" s="3">
        <f>+SUM(E11:E13)</f>
        <v>2533</v>
      </c>
      <c r="F14" s="3">
        <f>+SUM(F11:F13)</f>
        <v>2575</v>
      </c>
      <c r="G14" s="3">
        <f>+SUM(G11:G13)</f>
        <v>2537</v>
      </c>
      <c r="H14" s="3">
        <f>+SUM(H11:H13)</f>
        <v>2605</v>
      </c>
      <c r="I14" s="3">
        <f>+SUM(I11:I13)</f>
        <v>2709</v>
      </c>
      <c r="J14" s="3">
        <f>+SUM(J11:J13)</f>
        <v>2709</v>
      </c>
    </row>
    <row r="15" spans="1:14" x14ac:dyDescent="0.2">
      <c r="B15" s="2" t="s">
        <v>49</v>
      </c>
      <c r="C15" s="3">
        <f>C10-C14</f>
        <v>-155</v>
      </c>
      <c r="D15" s="3">
        <f>D10-D14</f>
        <v>-28</v>
      </c>
      <c r="E15" s="3">
        <f>E10-E14</f>
        <v>214</v>
      </c>
      <c r="F15" s="3">
        <f>F10-F14</f>
        <v>336</v>
      </c>
      <c r="G15" s="3">
        <f>G10-G14</f>
        <v>23</v>
      </c>
      <c r="H15" s="3">
        <f>H10-H14</f>
        <v>259</v>
      </c>
      <c r="I15" s="3">
        <f>I10-I14</f>
        <v>710</v>
      </c>
      <c r="J15" s="3">
        <f>J10-J14</f>
        <v>1391</v>
      </c>
    </row>
    <row r="16" spans="1:14" x14ac:dyDescent="0.2">
      <c r="B16" s="2" t="s">
        <v>51</v>
      </c>
      <c r="C16" s="3">
        <v>-25</v>
      </c>
      <c r="D16" s="3">
        <v>-28</v>
      </c>
      <c r="E16" s="3">
        <v>-26</v>
      </c>
      <c r="F16" s="3">
        <f>-106-(SUM(C16:E16))</f>
        <v>-27</v>
      </c>
      <c r="G16" s="3">
        <v>-25</v>
      </c>
      <c r="H16" s="3">
        <v>-25</v>
      </c>
      <c r="I16" s="3">
        <v>-23</v>
      </c>
      <c r="J16" s="3">
        <v>-23</v>
      </c>
    </row>
    <row r="17" spans="2:10" x14ac:dyDescent="0.2">
      <c r="B17" s="2" t="s">
        <v>52</v>
      </c>
      <c r="C17" s="3">
        <v>43</v>
      </c>
      <c r="D17" s="3">
        <v>46</v>
      </c>
      <c r="E17" s="3">
        <v>59</v>
      </c>
      <c r="F17" s="3">
        <f>197-(SUM(C17:E17))</f>
        <v>49</v>
      </c>
      <c r="G17" s="3">
        <v>53</v>
      </c>
      <c r="H17" s="3">
        <v>55</v>
      </c>
      <c r="I17" s="3">
        <v>36</v>
      </c>
      <c r="J17" s="3">
        <v>36</v>
      </c>
    </row>
    <row r="18" spans="2:10" x14ac:dyDescent="0.2">
      <c r="B18" s="2" t="s">
        <v>53</v>
      </c>
      <c r="C18" s="3">
        <f>C15+C16+C17</f>
        <v>-137</v>
      </c>
      <c r="D18" s="3">
        <f>D15+D16+D17</f>
        <v>-10</v>
      </c>
      <c r="E18" s="3">
        <f>E15+E16+E17</f>
        <v>247</v>
      </c>
      <c r="F18" s="3">
        <f>F15+F16+F17</f>
        <v>358</v>
      </c>
      <c r="G18" s="3">
        <f>G15+G16+G17</f>
        <v>51</v>
      </c>
      <c r="H18" s="3">
        <f>H15+H16+H17</f>
        <v>289</v>
      </c>
      <c r="I18" s="3">
        <f>I15+I16+I17</f>
        <v>723</v>
      </c>
      <c r="J18" s="3">
        <f>J15+J16+J17</f>
        <v>1404</v>
      </c>
    </row>
    <row r="19" spans="2:10" x14ac:dyDescent="0.2">
      <c r="B19" s="2" t="s">
        <v>54</v>
      </c>
      <c r="C19" s="3">
        <v>13</v>
      </c>
      <c r="D19" s="3">
        <v>-23</v>
      </c>
      <c r="E19" s="3">
        <v>-39</v>
      </c>
      <c r="F19" s="3">
        <f>-346-(SUM(C19:E19))</f>
        <v>-297</v>
      </c>
      <c r="G19" s="3">
        <v>-52</v>
      </c>
      <c r="H19" s="3">
        <v>41</v>
      </c>
      <c r="I19" s="3">
        <v>-27</v>
      </c>
      <c r="J19" s="3">
        <v>-27</v>
      </c>
    </row>
    <row r="20" spans="2:10" s="1" customFormat="1" ht="15" x14ac:dyDescent="0.25">
      <c r="B20" s="1" t="s">
        <v>55</v>
      </c>
      <c r="C20" s="6">
        <f>C18-C19</f>
        <v>-150</v>
      </c>
      <c r="D20" s="6">
        <f>D18-D19</f>
        <v>13</v>
      </c>
      <c r="E20" s="6">
        <f>E18-E19</f>
        <v>286</v>
      </c>
      <c r="F20" s="6">
        <f>F18-F19</f>
        <v>655</v>
      </c>
      <c r="G20" s="6">
        <f>G18-G19</f>
        <v>103</v>
      </c>
      <c r="H20" s="6">
        <f>H18-H19</f>
        <v>248</v>
      </c>
      <c r="I20" s="6">
        <f>I18-I19</f>
        <v>750</v>
      </c>
      <c r="J20" s="6">
        <f>J18-J19</f>
        <v>1431</v>
      </c>
    </row>
    <row r="21" spans="2:10" x14ac:dyDescent="0.2">
      <c r="B21" s="2" t="s">
        <v>1</v>
      </c>
      <c r="C21" s="3">
        <v>1611</v>
      </c>
      <c r="D21" s="3">
        <v>1618</v>
      </c>
      <c r="E21" s="3">
        <v>1616</v>
      </c>
      <c r="F21" s="3">
        <v>1614</v>
      </c>
      <c r="G21" s="3">
        <v>1617</v>
      </c>
      <c r="H21" s="3">
        <v>1618</v>
      </c>
      <c r="I21" s="3">
        <v>1620</v>
      </c>
      <c r="J21" s="3">
        <v>1620</v>
      </c>
    </row>
    <row r="22" spans="2:10" x14ac:dyDescent="0.2">
      <c r="I22" s="3"/>
      <c r="J22" s="3"/>
    </row>
    <row r="23" spans="2:10" x14ac:dyDescent="0.2">
      <c r="B23" s="2" t="s">
        <v>58</v>
      </c>
      <c r="G23" s="7">
        <f>G8/C8-1</f>
        <v>2.2417336073230043E-2</v>
      </c>
      <c r="H23" s="7">
        <f t="shared" ref="H23:I23" si="3">H8/D8-1</f>
        <v>8.882254151894009E-2</v>
      </c>
      <c r="I23" s="7">
        <f t="shared" si="3"/>
        <v>0.17568965517241386</v>
      </c>
    </row>
    <row r="24" spans="2:10" x14ac:dyDescent="0.2">
      <c r="B24" s="2" t="s">
        <v>59</v>
      </c>
      <c r="C24" s="7">
        <f>C10/C8</f>
        <v>0.44068746497291239</v>
      </c>
      <c r="D24" s="7">
        <f t="shared" ref="D24:I24" si="4">D10/D8</f>
        <v>0.4558686322075014</v>
      </c>
      <c r="E24" s="7">
        <f t="shared" si="4"/>
        <v>0.4736206896551724</v>
      </c>
      <c r="F24" s="7">
        <f t="shared" si="4"/>
        <v>0.47195201037613488</v>
      </c>
      <c r="G24" s="7">
        <f t="shared" si="4"/>
        <v>0.46775077653937513</v>
      </c>
      <c r="H24" s="7">
        <f t="shared" si="4"/>
        <v>0.49083119108826051</v>
      </c>
      <c r="I24" s="7">
        <f t="shared" si="4"/>
        <v>0.50139316615339491</v>
      </c>
    </row>
    <row r="25" spans="2:10" x14ac:dyDescent="0.2">
      <c r="B25" s="2" t="s">
        <v>60</v>
      </c>
      <c r="C25" s="8">
        <f>C20/C21*10</f>
        <v>-0.93109869646182497</v>
      </c>
      <c r="D25" s="8">
        <f t="shared" ref="D25:I25" si="5">D20/D21*10</f>
        <v>8.034610630407911E-2</v>
      </c>
      <c r="E25" s="8">
        <f t="shared" si="5"/>
        <v>1.7698019801980198</v>
      </c>
      <c r="F25" s="8">
        <f t="shared" si="5"/>
        <v>4.0582403965303593</v>
      </c>
      <c r="G25" s="8">
        <f t="shared" si="5"/>
        <v>0.63698206555349413</v>
      </c>
      <c r="H25" s="8">
        <f t="shared" si="5"/>
        <v>1.5327564894932013</v>
      </c>
      <c r="I25" s="8">
        <f t="shared" si="5"/>
        <v>4.6296296296296298</v>
      </c>
    </row>
    <row r="26" spans="2:10" x14ac:dyDescent="0.2">
      <c r="C26" s="7"/>
      <c r="D26" s="7"/>
      <c r="E26" s="7"/>
      <c r="F26" s="7"/>
      <c r="G26" s="7"/>
      <c r="H26" s="7"/>
      <c r="I26" s="7"/>
    </row>
    <row r="28" spans="2:10" x14ac:dyDescent="0.2">
      <c r="E28" s="7">
        <v>0.52</v>
      </c>
    </row>
    <row r="29" spans="2:10" x14ac:dyDescent="0.2">
      <c r="E29" s="7">
        <v>0.28000000000000003</v>
      </c>
    </row>
    <row r="30" spans="2:10" x14ac:dyDescent="0.2">
      <c r="E30" s="7">
        <v>7.0000000000000007E-2</v>
      </c>
    </row>
    <row r="31" spans="2:10" x14ac:dyDescent="0.2">
      <c r="E31" s="7">
        <v>0.14000000000000001</v>
      </c>
    </row>
    <row r="32" spans="2:10" x14ac:dyDescent="0.2">
      <c r="E32" s="7">
        <v>0</v>
      </c>
    </row>
  </sheetData>
  <hyperlinks>
    <hyperlink ref="A1" r:id="rId1" xr:uid="{ED12D098-B5CC-45E5-B90D-79A760CE615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2024-12-01T13:48:22Z</dcterms:created>
  <dcterms:modified xsi:type="dcterms:W3CDTF">2024-12-04T13:44:43Z</dcterms:modified>
</cp:coreProperties>
</file>