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ipp\Desktop\Models\"/>
    </mc:Choice>
  </mc:AlternateContent>
  <xr:revisionPtr revIDLastSave="0" documentId="13_ncr:1_{A87C9A7A-03FE-48A0-8CBE-A75812A67D52}" xr6:coauthVersionLast="47" xr6:coauthVersionMax="47" xr10:uidLastSave="{00000000-0000-0000-0000-000000000000}"/>
  <bookViews>
    <workbookView xWindow="8760" yWindow="645" windowWidth="14745" windowHeight="15480" xr2:uid="{8E50C368-B51E-E448-8822-19F6FC7F2921}"/>
  </bookViews>
  <sheets>
    <sheet name="Correlations" sheetId="2" r:id="rId1"/>
    <sheet name="Charts" sheetId="1" r:id="rId2"/>
  </sheets>
  <definedNames>
    <definedName name="_xlnm._FilterDatabase" localSheetId="1" hidden="1">Charts!$H$24:$H$43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2" l="1"/>
  <c r="K25" i="2"/>
  <c r="K26" i="2"/>
  <c r="M10" i="2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9" i="2"/>
  <c r="C22" i="2"/>
  <c r="E22" i="2" s="1"/>
  <c r="V32" i="2"/>
  <c r="V31" i="2"/>
  <c r="E17" i="2"/>
  <c r="E11" i="2"/>
  <c r="I11" i="2" s="1"/>
  <c r="E5" i="2"/>
  <c r="F9" i="2"/>
  <c r="H9" i="2" s="1"/>
  <c r="F8" i="2"/>
  <c r="H8" i="2" s="1"/>
  <c r="F21" i="2"/>
  <c r="H21" i="2" s="1"/>
  <c r="F20" i="2"/>
  <c r="H20" i="2" s="1"/>
  <c r="F19" i="2"/>
  <c r="H19" i="2" s="1"/>
  <c r="F18" i="2"/>
  <c r="H18" i="2" s="1"/>
  <c r="F17" i="2"/>
  <c r="H17" i="2" s="1"/>
  <c r="F16" i="2"/>
  <c r="H16" i="2" s="1"/>
  <c r="F15" i="2"/>
  <c r="H15" i="2" s="1"/>
  <c r="F14" i="2"/>
  <c r="H14" i="2" s="1"/>
  <c r="F13" i="2"/>
  <c r="H13" i="2" s="1"/>
  <c r="F12" i="2"/>
  <c r="H12" i="2" s="1"/>
  <c r="F11" i="2"/>
  <c r="H11" i="2" s="1"/>
  <c r="F10" i="2"/>
  <c r="H10" i="2" s="1"/>
  <c r="F7" i="2"/>
  <c r="H7" i="2" s="1"/>
  <c r="F6" i="2"/>
  <c r="H6" i="2" s="1"/>
  <c r="F5" i="2"/>
  <c r="H5" i="2" s="1"/>
  <c r="E21" i="2"/>
  <c r="I21" i="2" s="1"/>
  <c r="E20" i="2"/>
  <c r="I20" i="2" s="1"/>
  <c r="E19" i="2"/>
  <c r="E18" i="2"/>
  <c r="I18" i="2" s="1"/>
  <c r="E16" i="2"/>
  <c r="E15" i="2"/>
  <c r="E14" i="2"/>
  <c r="E13" i="2"/>
  <c r="I13" i="2" s="1"/>
  <c r="E12" i="2"/>
  <c r="I12" i="2" s="1"/>
  <c r="E10" i="2"/>
  <c r="I10" i="2" s="1"/>
  <c r="E9" i="2"/>
  <c r="E8" i="2"/>
  <c r="I8" i="2" s="1"/>
  <c r="E7" i="2"/>
  <c r="E6" i="2"/>
  <c r="D22" i="2"/>
  <c r="F22" i="2" s="1"/>
  <c r="I14" i="2" l="1"/>
  <c r="I5" i="2"/>
  <c r="I7" i="2"/>
  <c r="I16" i="2"/>
  <c r="I17" i="2"/>
  <c r="H24" i="2"/>
  <c r="I6" i="2"/>
  <c r="I9" i="2"/>
  <c r="I19" i="2"/>
  <c r="I15" i="2"/>
  <c r="G8" i="2"/>
  <c r="G16" i="2"/>
  <c r="G9" i="2"/>
  <c r="G17" i="2"/>
  <c r="G10" i="2"/>
  <c r="G18" i="2"/>
  <c r="G11" i="2"/>
  <c r="G19" i="2"/>
  <c r="G12" i="2"/>
  <c r="G20" i="2"/>
  <c r="G5" i="2"/>
  <c r="G13" i="2"/>
  <c r="G21" i="2"/>
  <c r="G6" i="2"/>
  <c r="G14" i="2"/>
  <c r="G7" i="2"/>
  <c r="G15" i="2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AJ140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J133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AJ127" i="1"/>
  <c r="AH122" i="1"/>
  <c r="AG122" i="1"/>
  <c r="AE122" i="1"/>
  <c r="AD122" i="1"/>
  <c r="AC122" i="1"/>
  <c r="AB122" i="1"/>
  <c r="AA122" i="1"/>
  <c r="Z122" i="1"/>
  <c r="Y122" i="1"/>
  <c r="W122" i="1"/>
  <c r="V122" i="1"/>
  <c r="U122" i="1"/>
  <c r="T122" i="1"/>
  <c r="S122" i="1"/>
  <c r="AI122" i="1" s="1"/>
  <c r="AG121" i="1"/>
  <c r="AF121" i="1"/>
  <c r="AF122" i="1" s="1"/>
  <c r="AE121" i="1"/>
  <c r="AD121" i="1"/>
  <c r="AC121" i="1"/>
  <c r="AB121" i="1"/>
  <c r="AA121" i="1"/>
  <c r="Z121" i="1"/>
  <c r="Y121" i="1"/>
  <c r="X121" i="1"/>
  <c r="X122" i="1" s="1"/>
  <c r="W121" i="1"/>
  <c r="V121" i="1"/>
  <c r="U121" i="1"/>
  <c r="T121" i="1"/>
  <c r="S121" i="1"/>
  <c r="AH121" i="1"/>
  <c r="G24" i="2" l="1"/>
  <c r="I24" i="2"/>
</calcChain>
</file>

<file path=xl/sharedStrings.xml><?xml version="1.0" encoding="utf-8"?>
<sst xmlns="http://schemas.openxmlformats.org/spreadsheetml/2006/main" count="255" uniqueCount="74">
  <si>
    <t>Japan</t>
  </si>
  <si>
    <t>2022</t>
  </si>
  <si>
    <t>ent</t>
  </si>
  <si>
    <t>2021</t>
  </si>
  <si>
    <t>2003</t>
  </si>
  <si>
    <t>2019</t>
  </si>
  <si>
    <t>2004</t>
  </si>
  <si>
    <t>2018</t>
  </si>
  <si>
    <t>2005</t>
  </si>
  <si>
    <t>2017</t>
  </si>
  <si>
    <t>2006</t>
  </si>
  <si>
    <t>2014</t>
  </si>
  <si>
    <t>2007</t>
  </si>
  <si>
    <t>2013</t>
  </si>
  <si>
    <t>2008</t>
  </si>
  <si>
    <t>2012</t>
  </si>
  <si>
    <t>2009</t>
  </si>
  <si>
    <t>2011</t>
  </si>
  <si>
    <t>2010</t>
  </si>
  <si>
    <t>2002</t>
  </si>
  <si>
    <t>n/a</t>
  </si>
  <si>
    <t>2001</t>
  </si>
  <si>
    <t>World bank data</t>
  </si>
  <si>
    <t>gdp</t>
  </si>
  <si>
    <t>2020</t>
  </si>
  <si>
    <t>3</t>
  </si>
  <si>
    <t>China</t>
  </si>
  <si>
    <t>kor</t>
  </si>
  <si>
    <t>16.5 Standard deviation</t>
  </si>
  <si>
    <t>4.06</t>
  </si>
  <si>
    <t>3.16</t>
  </si>
  <si>
    <t>:17 = 8,05</t>
  </si>
  <si>
    <t>:17 = 6,42</t>
  </si>
  <si>
    <t>Standard deviation 2,5</t>
  </si>
  <si>
    <t>:17 = 0,45</t>
  </si>
  <si>
    <t>:17 = 5,5</t>
  </si>
  <si>
    <t>Standard deviation 2,34</t>
  </si>
  <si>
    <t>china</t>
  </si>
  <si>
    <t>Correlation analysis</t>
  </si>
  <si>
    <t>wb</t>
  </si>
  <si>
    <t>gem</t>
  </si>
  <si>
    <t>1,30</t>
  </si>
  <si>
    <t>2,20</t>
  </si>
  <si>
    <t>1,80</t>
  </si>
  <si>
    <t>1,40</t>
  </si>
  <si>
    <t>-1,30</t>
  </si>
  <si>
    <t>-5,70</t>
  </si>
  <si>
    <t>4,10</t>
  </si>
  <si>
    <t>0,20</t>
  </si>
  <si>
    <t>1,50</t>
  </si>
  <si>
    <t>0,40</t>
  </si>
  <si>
    <t>1,70</t>
  </si>
  <si>
    <t>0,80</t>
  </si>
  <si>
    <t>-0,30</t>
  </si>
  <si>
    <t>-3,90</t>
  </si>
  <si>
    <t>3,00</t>
  </si>
  <si>
    <t>wtf</t>
  </si>
  <si>
    <t>mean</t>
  </si>
  <si>
    <t>Main</t>
  </si>
  <si>
    <t>€</t>
  </si>
  <si>
    <t>Mean</t>
  </si>
  <si>
    <t>Standard deviation</t>
  </si>
  <si>
    <t>x</t>
  </si>
  <si>
    <t>y</t>
  </si>
  <si>
    <t>xx</t>
  </si>
  <si>
    <t>yy</t>
  </si>
  <si>
    <t>xy</t>
  </si>
  <si>
    <t>sum</t>
  </si>
  <si>
    <t>r=</t>
  </si>
  <si>
    <t>T=</t>
  </si>
  <si>
    <t>p</t>
  </si>
  <si>
    <t>scatter</t>
  </si>
  <si>
    <t>here instead of 17 put the number of years u have in the formula, so for me its 17</t>
  </si>
  <si>
    <t>&gt;0,05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</si>
</sst>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1">
    <font>
      <sz val="12"/>
      <color theme="1"/>
      <name val="Aptos Narrow"/>
      <family val="2"/>
      <scheme val="minor"/>
    </font>
    <font>
      <sz val="14"/>
      <color rgb="FF327DA0"/>
      <name val="Helvetica Neue"/>
      <family val="2"/>
    </font>
    <font>
      <sz val="12"/>
      <color rgb="FF000000"/>
      <name val="Aptos Narrow"/>
      <family val="2"/>
      <scheme val="minor"/>
    </font>
    <font>
      <sz val="12"/>
      <color rgb="FF327DA0"/>
      <name val="Helvetica Neue"/>
      <family val="2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2"/>
      <name val="Arial"/>
      <family val="2"/>
      <charset val="186"/>
    </font>
    <font>
      <b/>
      <sz val="12"/>
      <color rgb="FF000000"/>
      <name val="Arial"/>
      <family val="2"/>
      <charset val="186"/>
    </font>
    <font>
      <sz val="12"/>
      <name val="Arial"/>
      <family val="2"/>
      <charset val="186"/>
    </font>
    <font>
      <sz val="12"/>
      <color rgb="FF000000"/>
      <name val="Arial"/>
      <family val="2"/>
      <charset val="186"/>
    </font>
    <font>
      <b/>
      <u/>
      <sz val="12"/>
      <color theme="1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 vertical="center"/>
    </xf>
    <xf numFmtId="49" fontId="2" fillId="0" borderId="0" xfId="0" applyNumberFormat="1" applyFont="1"/>
    <xf numFmtId="2" fontId="0" fillId="0" borderId="0" xfId="0" applyNumberFormat="1"/>
    <xf numFmtId="49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9" fontId="0" fillId="0" borderId="0" xfId="0" applyNumberFormat="1" applyFont="1"/>
    <xf numFmtId="4" fontId="1" fillId="0" borderId="0" xfId="0" applyNumberFormat="1" applyFont="1"/>
    <xf numFmtId="0" fontId="4" fillId="0" borderId="0" xfId="0" applyFont="1"/>
    <xf numFmtId="0" fontId="5" fillId="0" borderId="0" xfId="0" applyFont="1"/>
    <xf numFmtId="4" fontId="6" fillId="0" borderId="0" xfId="0" applyNumberFormat="1" applyFont="1"/>
    <xf numFmtId="164" fontId="7" fillId="0" borderId="0" xfId="0" applyNumberFormat="1" applyFont="1"/>
    <xf numFmtId="164" fontId="4" fillId="0" borderId="0" xfId="0" applyNumberFormat="1" applyFont="1"/>
    <xf numFmtId="4" fontId="5" fillId="0" borderId="0" xfId="0" applyNumberFormat="1" applyFont="1"/>
    <xf numFmtId="4" fontId="8" fillId="0" borderId="0" xfId="0" applyNumberFormat="1" applyFont="1"/>
    <xf numFmtId="164" fontId="9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Correlations!$D$32</c:f>
              <c:strCache>
                <c:ptCount val="1"/>
                <c:pt idx="0">
                  <c:v>scatter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Correlations!$E$31:$V$31</c:f>
              <c:numCache>
                <c:formatCode>#,##0.00</c:formatCode>
                <c:ptCount val="18"/>
                <c:pt idx="0">
                  <c:v>23.75</c:v>
                </c:pt>
                <c:pt idx="1">
                  <c:v>23.99</c:v>
                </c:pt>
                <c:pt idx="2">
                  <c:v>24.6</c:v>
                </c:pt>
                <c:pt idx="3">
                  <c:v>22.81</c:v>
                </c:pt>
                <c:pt idx="4">
                  <c:v>24.27</c:v>
                </c:pt>
                <c:pt idx="5">
                  <c:v>30.98</c:v>
                </c:pt>
                <c:pt idx="6">
                  <c:v>31.3</c:v>
                </c:pt>
                <c:pt idx="7">
                  <c:v>29.67</c:v>
                </c:pt>
                <c:pt idx="8">
                  <c:v>26.03</c:v>
                </c:pt>
                <c:pt idx="9">
                  <c:v>28.39</c:v>
                </c:pt>
                <c:pt idx="10">
                  <c:v>28.11</c:v>
                </c:pt>
                <c:pt idx="11">
                  <c:v>25.55</c:v>
                </c:pt>
                <c:pt idx="12">
                  <c:v>29.49</c:v>
                </c:pt>
                <c:pt idx="13">
                  <c:v>25.35</c:v>
                </c:pt>
                <c:pt idx="14">
                  <c:v>31.94</c:v>
                </c:pt>
                <c:pt idx="15">
                  <c:v>28.04</c:v>
                </c:pt>
                <c:pt idx="16">
                  <c:v>33.520000000000003</c:v>
                </c:pt>
                <c:pt idx="17" formatCode="#,##0.0">
                  <c:v>27.517058823529418</c:v>
                </c:pt>
              </c:numCache>
            </c:numRef>
          </c:xVal>
          <c:yVal>
            <c:numRef>
              <c:f>Correlations!$E$32:$V$32</c:f>
              <c:numCache>
                <c:formatCode>#,##0.0</c:formatCode>
                <c:ptCount val="18"/>
                <c:pt idx="0">
                  <c:v>1.3</c:v>
                </c:pt>
                <c:pt idx="1">
                  <c:v>2.2000000000000002</c:v>
                </c:pt>
                <c:pt idx="2">
                  <c:v>1.8</c:v>
                </c:pt>
                <c:pt idx="3">
                  <c:v>1.3</c:v>
                </c:pt>
                <c:pt idx="4">
                  <c:v>1.4</c:v>
                </c:pt>
                <c:pt idx="5">
                  <c:v>-1.3</c:v>
                </c:pt>
                <c:pt idx="6">
                  <c:v>-5.7</c:v>
                </c:pt>
                <c:pt idx="7">
                  <c:v>4.0999999999999996</c:v>
                </c:pt>
                <c:pt idx="8">
                  <c:v>0.2</c:v>
                </c:pt>
                <c:pt idx="9">
                  <c:v>1.5</c:v>
                </c:pt>
                <c:pt idx="10">
                  <c:v>2.2000000000000002</c:v>
                </c:pt>
                <c:pt idx="11">
                  <c:v>0.4</c:v>
                </c:pt>
                <c:pt idx="12">
                  <c:v>1.7</c:v>
                </c:pt>
                <c:pt idx="13">
                  <c:v>0.8</c:v>
                </c:pt>
                <c:pt idx="14">
                  <c:v>-0.3</c:v>
                </c:pt>
                <c:pt idx="15">
                  <c:v>-3.9</c:v>
                </c:pt>
                <c:pt idx="16">
                  <c:v>3</c:v>
                </c:pt>
                <c:pt idx="17">
                  <c:v>0.62941176470588234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EA-4F32-9A16-14FF4FF77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70991"/>
        <c:axId val="329072431"/>
      </c:scatterChart>
      <c:valAx>
        <c:axId val="329070991"/>
        <c:scaling>
          <c:orientation val="minMax"/>
          <c:max val="35"/>
          <c:min val="2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29072431"/>
        <c:crosses val="autoZero"/>
        <c:crossBetween val="midCat"/>
      </c:valAx>
      <c:valAx>
        <c:axId val="32907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32907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Entrepreneurship</a:t>
            </a:r>
            <a:r>
              <a:rPr lang="en-US" baseline="0"/>
              <a:t> as a good career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Charts!$F$25</c:f>
              <c:strCache>
                <c:ptCount val="1"/>
                <c:pt idx="0">
                  <c:v>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Charts!$G$24:$W$24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2021</c:v>
                </c:pt>
                <c:pt idx="16">
                  <c:v>2022</c:v>
                </c:pt>
              </c:strCache>
            </c:strRef>
          </c:cat>
          <c:val>
            <c:numRef>
              <c:f>Charts!$G$25:$W$25</c:f>
              <c:numCache>
                <c:formatCode>0.00</c:formatCode>
                <c:ptCount val="17"/>
                <c:pt idx="0">
                  <c:v>33.520000000000003</c:v>
                </c:pt>
                <c:pt idx="1">
                  <c:v>28.04</c:v>
                </c:pt>
                <c:pt idx="2">
                  <c:v>31.94</c:v>
                </c:pt>
                <c:pt idx="3">
                  <c:v>25.35</c:v>
                </c:pt>
                <c:pt idx="4">
                  <c:v>29.49</c:v>
                </c:pt>
                <c:pt idx="5">
                  <c:v>25.55</c:v>
                </c:pt>
                <c:pt idx="6">
                  <c:v>28.11</c:v>
                </c:pt>
                <c:pt idx="7">
                  <c:v>28.39</c:v>
                </c:pt>
                <c:pt idx="8">
                  <c:v>26.03</c:v>
                </c:pt>
                <c:pt idx="9">
                  <c:v>29.67</c:v>
                </c:pt>
                <c:pt idx="10">
                  <c:v>31.3</c:v>
                </c:pt>
                <c:pt idx="11">
                  <c:v>30.98</c:v>
                </c:pt>
                <c:pt idx="12">
                  <c:v>24.27</c:v>
                </c:pt>
                <c:pt idx="13">
                  <c:v>22.81</c:v>
                </c:pt>
                <c:pt idx="14">
                  <c:v>24.6</c:v>
                </c:pt>
                <c:pt idx="15">
                  <c:v>23.99</c:v>
                </c:pt>
                <c:pt idx="16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5-C945-BA6B-FCAF70D4F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750192"/>
        <c:axId val="1590507631"/>
      </c:lineChart>
      <c:catAx>
        <c:axId val="13127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590507631"/>
        <c:crosses val="autoZero"/>
        <c:auto val="1"/>
        <c:lblAlgn val="ctr"/>
        <c:lblOffset val="100"/>
        <c:noMultiLvlLbl val="0"/>
      </c:catAx>
      <c:valAx>
        <c:axId val="1590507631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1275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 in Japan</a:t>
            </a:r>
          </a:p>
        </c:rich>
      </c:tx>
      <c:layout>
        <c:manualLayout>
          <c:xMode val="edge"/>
          <c:yMode val="edge"/>
          <c:x val="0.39665641147597358"/>
          <c:y val="2.5009335977532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5.9334805375995073E-2"/>
          <c:y val="0.10974050813864196"/>
          <c:w val="0.93737110028130843"/>
          <c:h val="0.72101910791821622"/>
        </c:manualLayout>
      </c:layout>
      <c:lineChart>
        <c:grouping val="standard"/>
        <c:varyColors val="0"/>
        <c:ser>
          <c:idx val="0"/>
          <c:order val="0"/>
          <c:tx>
            <c:strRef>
              <c:f>Charts!$B$66</c:f>
              <c:strCache>
                <c:ptCount val="1"/>
                <c:pt idx="0">
                  <c:v>gdp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Charts!$C$65:$T$65</c:f>
              <c:strCach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strCache>
            </c:strRef>
          </c:cat>
          <c:val>
            <c:numRef>
              <c:f>Charts!$C$66:$T$66</c:f>
              <c:numCache>
                <c:formatCode>@</c:formatCode>
                <c:ptCount val="18"/>
                <c:pt idx="0">
                  <c:v>1.3</c:v>
                </c:pt>
                <c:pt idx="1">
                  <c:v>2.2000000000000002</c:v>
                </c:pt>
                <c:pt idx="2">
                  <c:v>1.8</c:v>
                </c:pt>
                <c:pt idx="3">
                  <c:v>1.3</c:v>
                </c:pt>
                <c:pt idx="4">
                  <c:v>1.4</c:v>
                </c:pt>
                <c:pt idx="5">
                  <c:v>-1.3</c:v>
                </c:pt>
                <c:pt idx="6">
                  <c:v>-5.7</c:v>
                </c:pt>
                <c:pt idx="7">
                  <c:v>4.0999999999999996</c:v>
                </c:pt>
                <c:pt idx="8">
                  <c:v>0.2</c:v>
                </c:pt>
                <c:pt idx="9">
                  <c:v>1.5</c:v>
                </c:pt>
                <c:pt idx="10">
                  <c:v>2.2000000000000002</c:v>
                </c:pt>
                <c:pt idx="11">
                  <c:v>0.4</c:v>
                </c:pt>
                <c:pt idx="12">
                  <c:v>1.7</c:v>
                </c:pt>
                <c:pt idx="13">
                  <c:v>0.8</c:v>
                </c:pt>
                <c:pt idx="14">
                  <c:v>-0.3</c:v>
                </c:pt>
                <c:pt idx="15">
                  <c:v>-3.9</c:v>
                </c:pt>
                <c:pt idx="16">
                  <c:v>0</c:v>
                </c:pt>
                <c:pt idx="1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9-E542-8421-EF391AEE2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44788159"/>
        <c:axId val="1444539775"/>
      </c:lineChart>
      <c:catAx>
        <c:axId val="14447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44539775"/>
        <c:crossesAt val="-7"/>
        <c:auto val="1"/>
        <c:lblAlgn val="ctr"/>
        <c:lblOffset val="100"/>
        <c:noMultiLvlLbl val="0"/>
      </c:catAx>
      <c:valAx>
        <c:axId val="1444539775"/>
        <c:scaling>
          <c:orientation val="minMax"/>
          <c:max val="4.5"/>
          <c:min val="-6"/>
        </c:scaling>
        <c:delete val="0"/>
        <c:axPos val="l"/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447881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Entrepreneurship as a good career choice in 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2.5579700963000506E-2"/>
          <c:y val="0.10244157371328785"/>
          <c:w val="0.95324629204790989"/>
          <c:h val="0.85346092431853571"/>
        </c:manualLayout>
      </c:layout>
      <c:lineChart>
        <c:grouping val="standard"/>
        <c:varyColors val="0"/>
        <c:ser>
          <c:idx val="0"/>
          <c:order val="0"/>
          <c:tx>
            <c:strRef>
              <c:f>Charts!$P$84</c:f>
              <c:strCache>
                <c:ptCount val="1"/>
                <c:pt idx="0">
                  <c:v>kor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Charts!$Q$83:$AG$83</c:f>
              <c:numCache>
                <c:formatCode>General</c:formatCode>
                <c:ptCount val="17"/>
                <c:pt idx="1">
                  <c:v>2003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2022</c:v>
                </c:pt>
              </c:numCache>
            </c:numRef>
          </c:cat>
          <c:val>
            <c:numRef>
              <c:f>Charts!$Q$84:$AG$84</c:f>
              <c:numCache>
                <c:formatCode>General</c:formatCode>
                <c:ptCount val="17"/>
                <c:pt idx="1">
                  <c:v>73</c:v>
                </c:pt>
                <c:pt idx="2">
                  <c:v>73.78</c:v>
                </c:pt>
                <c:pt idx="3">
                  <c:v>69.489999999999995</c:v>
                </c:pt>
                <c:pt idx="4">
                  <c:v>68.64</c:v>
                </c:pt>
                <c:pt idx="5">
                  <c:v>66.12</c:v>
                </c:pt>
                <c:pt idx="6">
                  <c:v>70.03</c:v>
                </c:pt>
                <c:pt idx="7">
                  <c:v>73.12</c:v>
                </c:pt>
                <c:pt idx="8">
                  <c:v>71.67</c:v>
                </c:pt>
                <c:pt idx="9">
                  <c:v>69.61</c:v>
                </c:pt>
                <c:pt idx="10">
                  <c:v>65.680000000000007</c:v>
                </c:pt>
                <c:pt idx="11">
                  <c:v>65.94</c:v>
                </c:pt>
                <c:pt idx="12">
                  <c:v>70.3</c:v>
                </c:pt>
                <c:pt idx="13">
                  <c:v>66.349999999999994</c:v>
                </c:pt>
                <c:pt idx="14">
                  <c:v>60.82</c:v>
                </c:pt>
                <c:pt idx="15">
                  <c:v>79.319999999999993</c:v>
                </c:pt>
                <c:pt idx="16">
                  <c:v>72.14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0-FC45-88FF-73C8140A1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93039583"/>
        <c:axId val="1392832143"/>
      </c:lineChart>
      <c:catAx>
        <c:axId val="139303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92832143"/>
        <c:crosses val="autoZero"/>
        <c:auto val="1"/>
        <c:lblAlgn val="ctr"/>
        <c:lblOffset val="100"/>
        <c:noMultiLvlLbl val="0"/>
      </c:catAx>
      <c:valAx>
        <c:axId val="1392832143"/>
        <c:scaling>
          <c:orientation val="minMax"/>
          <c:max val="80"/>
          <c:min val="6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3930395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 per capita</a:t>
            </a:r>
            <a:r>
              <a:rPr lang="en-US" baseline="0"/>
              <a:t> in China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Charts!$R$153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Charts!$S$152:$AI$152</c:f>
              <c:strCache>
                <c:ptCount val="17"/>
                <c:pt idx="0">
                  <c:v>2003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2021</c:v>
                </c:pt>
                <c:pt idx="16">
                  <c:v>2022</c:v>
                </c:pt>
              </c:strCache>
            </c:strRef>
          </c:cat>
          <c:val>
            <c:numRef>
              <c:f>Charts!$S$153:$AI$153</c:f>
              <c:numCache>
                <c:formatCode>0.00</c:formatCode>
                <c:ptCount val="17"/>
                <c:pt idx="0">
                  <c:v>9.4</c:v>
                </c:pt>
                <c:pt idx="1">
                  <c:v>10.7</c:v>
                </c:pt>
                <c:pt idx="2">
                  <c:v>12.1</c:v>
                </c:pt>
                <c:pt idx="3">
                  <c:v>13.6</c:v>
                </c:pt>
                <c:pt idx="4">
                  <c:v>8.9</c:v>
                </c:pt>
                <c:pt idx="5">
                  <c:v>10.1</c:v>
                </c:pt>
                <c:pt idx="6">
                  <c:v>9</c:v>
                </c:pt>
                <c:pt idx="7">
                  <c:v>7.1</c:v>
                </c:pt>
                <c:pt idx="8">
                  <c:v>7.1</c:v>
                </c:pt>
                <c:pt idx="9">
                  <c:v>6.8</c:v>
                </c:pt>
                <c:pt idx="10">
                  <c:v>6.4</c:v>
                </c:pt>
                <c:pt idx="11">
                  <c:v>6.2</c:v>
                </c:pt>
                <c:pt idx="12">
                  <c:v>6.3</c:v>
                </c:pt>
                <c:pt idx="13">
                  <c:v>6.3</c:v>
                </c:pt>
                <c:pt idx="14">
                  <c:v>5.6</c:v>
                </c:pt>
                <c:pt idx="15">
                  <c:v>8.4</c:v>
                </c:pt>
                <c:pt idx="1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8-6043-B200-0BF43B982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463327"/>
        <c:axId val="1203467903"/>
      </c:lineChart>
      <c:catAx>
        <c:axId val="120346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03467903"/>
        <c:crosses val="autoZero"/>
        <c:auto val="1"/>
        <c:lblAlgn val="ctr"/>
        <c:lblOffset val="100"/>
        <c:noMultiLvlLbl val="0"/>
      </c:catAx>
      <c:valAx>
        <c:axId val="1203467903"/>
        <c:scaling>
          <c:orientation val="minMax"/>
          <c:max val="1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20346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Charts!$AA$13:$AA$29</c:f>
              <c:numCache>
                <c:formatCode>#,##0.00</c:formatCode>
                <c:ptCount val="17"/>
                <c:pt idx="0">
                  <c:v>23.75</c:v>
                </c:pt>
                <c:pt idx="1">
                  <c:v>23.99</c:v>
                </c:pt>
                <c:pt idx="2">
                  <c:v>24.6</c:v>
                </c:pt>
                <c:pt idx="3">
                  <c:v>22.81</c:v>
                </c:pt>
                <c:pt idx="4">
                  <c:v>24.27</c:v>
                </c:pt>
                <c:pt idx="5">
                  <c:v>30.98</c:v>
                </c:pt>
                <c:pt idx="6">
                  <c:v>31.3</c:v>
                </c:pt>
                <c:pt idx="7">
                  <c:v>29.67</c:v>
                </c:pt>
                <c:pt idx="8">
                  <c:v>26.03</c:v>
                </c:pt>
                <c:pt idx="9">
                  <c:v>28.39</c:v>
                </c:pt>
                <c:pt idx="10">
                  <c:v>28.11</c:v>
                </c:pt>
                <c:pt idx="11">
                  <c:v>25.55</c:v>
                </c:pt>
                <c:pt idx="12">
                  <c:v>29.49</c:v>
                </c:pt>
                <c:pt idx="13">
                  <c:v>25.35</c:v>
                </c:pt>
                <c:pt idx="14">
                  <c:v>31.94</c:v>
                </c:pt>
                <c:pt idx="15">
                  <c:v>28.04</c:v>
                </c:pt>
                <c:pt idx="16">
                  <c:v>33.520000000000003</c:v>
                </c:pt>
              </c:numCache>
            </c:numRef>
          </c:xVal>
          <c:yVal>
            <c:numRef>
              <c:f>Charts!$AB$13:$AB$29</c:f>
              <c:numCache>
                <c:formatCode>General</c:formatCode>
                <c:ptCount val="17"/>
                <c:pt idx="0">
                  <c:v>1.3</c:v>
                </c:pt>
                <c:pt idx="1">
                  <c:v>2.2000000000000002</c:v>
                </c:pt>
                <c:pt idx="2">
                  <c:v>1.8</c:v>
                </c:pt>
                <c:pt idx="3">
                  <c:v>1.3</c:v>
                </c:pt>
                <c:pt idx="4">
                  <c:v>1.4</c:v>
                </c:pt>
                <c:pt idx="5">
                  <c:v>-1.3</c:v>
                </c:pt>
                <c:pt idx="6">
                  <c:v>-5.7</c:v>
                </c:pt>
                <c:pt idx="7">
                  <c:v>4.0999999999999996</c:v>
                </c:pt>
                <c:pt idx="8">
                  <c:v>0.2</c:v>
                </c:pt>
                <c:pt idx="9">
                  <c:v>1.5</c:v>
                </c:pt>
                <c:pt idx="10">
                  <c:v>2.2000000000000002</c:v>
                </c:pt>
                <c:pt idx="11">
                  <c:v>0.4</c:v>
                </c:pt>
                <c:pt idx="12">
                  <c:v>1.7</c:v>
                </c:pt>
                <c:pt idx="13">
                  <c:v>0.8</c:v>
                </c:pt>
                <c:pt idx="14">
                  <c:v>-0.3</c:v>
                </c:pt>
                <c:pt idx="15">
                  <c:v>-3.9</c:v>
                </c:pt>
                <c:pt idx="16" formatCode="0.0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D-544E-B370-F42294FA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767679"/>
        <c:axId val="880390768"/>
      </c:scatterChart>
      <c:valAx>
        <c:axId val="1151767679"/>
        <c:scaling>
          <c:orientation val="minMax"/>
          <c:max val="3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880390768"/>
        <c:crosses val="autoZero"/>
        <c:crossBetween val="midCat"/>
      </c:valAx>
      <c:valAx>
        <c:axId val="88039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1517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Entrepreneurship as a good career choice in</a:t>
            </a:r>
            <a:r>
              <a:rPr lang="en-US" baseline="0"/>
              <a:t> Japan</a:t>
            </a:r>
            <a:endParaRPr lang="en-US"/>
          </a:p>
        </c:rich>
      </c:tx>
      <c:layout>
        <c:manualLayout>
          <c:xMode val="edge"/>
          <c:yMode val="edge"/>
          <c:x val="0.25542225660761558"/>
          <c:y val="2.75319567354965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>
        <c:manualLayout>
          <c:layoutTarget val="inner"/>
          <c:xMode val="edge"/>
          <c:yMode val="edge"/>
          <c:x val="8.441426071741033E-2"/>
          <c:y val="0.13004629629629633"/>
          <c:w val="0.87114129483814529"/>
          <c:h val="0.72125801983085447"/>
        </c:manualLayout>
      </c:layout>
      <c:lineChart>
        <c:grouping val="standard"/>
        <c:varyColors val="0"/>
        <c:ser>
          <c:idx val="0"/>
          <c:order val="0"/>
          <c:tx>
            <c:strRef>
              <c:f>Charts!$F$25</c:f>
              <c:strCache>
                <c:ptCount val="1"/>
                <c:pt idx="0">
                  <c:v>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Charts!$G$24:$W$24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2021</c:v>
                </c:pt>
                <c:pt idx="16">
                  <c:v>2022</c:v>
                </c:pt>
              </c:strCache>
            </c:strRef>
          </c:cat>
          <c:val>
            <c:numRef>
              <c:f>Charts!$G$25:$W$25</c:f>
              <c:numCache>
                <c:formatCode>0.00</c:formatCode>
                <c:ptCount val="17"/>
                <c:pt idx="0">
                  <c:v>33.520000000000003</c:v>
                </c:pt>
                <c:pt idx="1">
                  <c:v>28.04</c:v>
                </c:pt>
                <c:pt idx="2">
                  <c:v>31.94</c:v>
                </c:pt>
                <c:pt idx="3">
                  <c:v>25.35</c:v>
                </c:pt>
                <c:pt idx="4">
                  <c:v>29.49</c:v>
                </c:pt>
                <c:pt idx="5">
                  <c:v>25.55</c:v>
                </c:pt>
                <c:pt idx="6">
                  <c:v>28.11</c:v>
                </c:pt>
                <c:pt idx="7">
                  <c:v>28.39</c:v>
                </c:pt>
                <c:pt idx="8">
                  <c:v>26.03</c:v>
                </c:pt>
                <c:pt idx="9">
                  <c:v>29.67</c:v>
                </c:pt>
                <c:pt idx="10">
                  <c:v>31.3</c:v>
                </c:pt>
                <c:pt idx="11">
                  <c:v>30.98</c:v>
                </c:pt>
                <c:pt idx="12">
                  <c:v>24.27</c:v>
                </c:pt>
                <c:pt idx="13">
                  <c:v>22.81</c:v>
                </c:pt>
                <c:pt idx="14">
                  <c:v>24.6</c:v>
                </c:pt>
                <c:pt idx="15">
                  <c:v>23.99</c:v>
                </c:pt>
                <c:pt idx="16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C-4E4A-8DB8-66FADAB1F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72767"/>
        <c:axId val="95884767"/>
      </c:lineChart>
      <c:catAx>
        <c:axId val="9587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5884767"/>
        <c:crosses val="autoZero"/>
        <c:auto val="1"/>
        <c:lblAlgn val="ctr"/>
        <c:lblOffset val="100"/>
        <c:noMultiLvlLbl val="0"/>
      </c:catAx>
      <c:valAx>
        <c:axId val="95884767"/>
        <c:scaling>
          <c:orientation val="minMax"/>
          <c:max val="34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9587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459440</xdr:colOff>
      <xdr:row>33</xdr:row>
      <xdr:rowOff>191620</xdr:rowOff>
    </xdr:from>
    <xdr:to>
      <xdr:col>16</xdr:col>
      <xdr:colOff>829234</xdr:colOff>
      <xdr:row>47</xdr:row>
      <xdr:rowOff>110938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7D680-9F5F-B8DE-799E-E20C89117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508996</xdr:colOff>
      <xdr:row>27</xdr:row>
      <xdr:rowOff>122516</xdr:rowOff>
    </xdr:from>
    <xdr:to>
      <xdr:col>14</xdr:col>
      <xdr:colOff>475128</xdr:colOff>
      <xdr:row>46</xdr:row>
      <xdr:rowOff>156382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628BE-A8CF-5B95-39C1-E7BE75C48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739588</xdr:colOff>
      <xdr:row>66</xdr:row>
      <xdr:rowOff>22413</xdr:rowOff>
    </xdr:from>
    <xdr:to>
      <xdr:col>15</xdr:col>
      <xdr:colOff>347382</xdr:colOff>
      <xdr:row>82</xdr:row>
      <xdr:rowOff>11205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A696A-9E4E-BF88-2801-10900082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17720</xdr:colOff>
      <xdr:row>87</xdr:row>
      <xdr:rowOff>105143</xdr:rowOff>
    </xdr:from>
    <xdr:to>
      <xdr:col>28</xdr:col>
      <xdr:colOff>487325</xdr:colOff>
      <xdr:row>110</xdr:row>
      <xdr:rowOff>73837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68C966-A44C-984E-5565-DED81A1E2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699230</xdr:colOff>
      <xdr:row>156</xdr:row>
      <xdr:rowOff>584</xdr:rowOff>
    </xdr:from>
    <xdr:to>
      <xdr:col>30</xdr:col>
      <xdr:colOff>525517</xdr:colOff>
      <xdr:row>175</xdr:row>
      <xdr:rowOff>14597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1D4217-799E-0AE2-9187-6ED0CB17A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358913</xdr:colOff>
      <xdr:row>12</xdr:row>
      <xdr:rowOff>85312</xdr:rowOff>
    </xdr:from>
    <xdr:to>
      <xdr:col>40</xdr:col>
      <xdr:colOff>361950</xdr:colOff>
      <xdr:row>27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EF2DD0F-9298-D87E-B106-6B2553569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661986</xdr:colOff>
      <xdr:row>4</xdr:row>
      <xdr:rowOff>209549</xdr:rowOff>
    </xdr:from>
    <xdr:to>
      <xdr:col>18</xdr:col>
      <xdr:colOff>104774</xdr:colOff>
      <xdr:row>19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720F5E-6939-71EC-967B-64CED24D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5472-A8A7-0644-8943-E76D373E1A13}">
  <dimension ref="A1:V32"/>
  <sheetViews>
    <sheetView tabSelected="1" zoomScale="85" zoomScaleNormal="85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N27" sqref="N27"/>
    </sheetView>
  </sheetViews>
  <sheetFormatPr defaultColWidth="11" defaultRowHeight="15.75"/>
  <cols>
    <col min="1" max="1" width="5.125" style="17" bestFit="1" customWidth="1"/>
    <col min="2" max="2" width="16.5" style="17" bestFit="1" customWidth="1"/>
    <col min="3" max="4" width="11" style="18"/>
    <col min="5" max="16384" width="11" style="17"/>
  </cols>
  <sheetData>
    <row r="1" spans="1:13">
      <c r="A1" s="17" t="s">
        <v>58</v>
      </c>
    </row>
    <row r="2" spans="1:13">
      <c r="B2" s="17" t="s">
        <v>59</v>
      </c>
      <c r="E2" s="17" t="s">
        <v>62</v>
      </c>
      <c r="F2" s="17" t="s">
        <v>63</v>
      </c>
      <c r="G2" s="17" t="s">
        <v>64</v>
      </c>
      <c r="H2" s="17" t="s">
        <v>65</v>
      </c>
      <c r="I2" s="17" t="s">
        <v>66</v>
      </c>
    </row>
    <row r="5" spans="1:13">
      <c r="C5" s="19">
        <v>23.75</v>
      </c>
      <c r="D5" s="20">
        <v>1.3</v>
      </c>
      <c r="E5" s="21">
        <f t="shared" ref="E5:E21" si="0">+(C5-27.5)</f>
        <v>-3.75</v>
      </c>
      <c r="F5" s="21">
        <f>+D5-0.6</f>
        <v>0.70000000000000007</v>
      </c>
      <c r="G5" s="21">
        <f>E5^2</f>
        <v>14.0625</v>
      </c>
      <c r="H5" s="21">
        <f>F5^2</f>
        <v>0.4900000000000001</v>
      </c>
      <c r="I5" s="17">
        <f>E5*F5</f>
        <v>-2.6250000000000004</v>
      </c>
      <c r="M5" s="17">
        <v>1</v>
      </c>
    </row>
    <row r="6" spans="1:13">
      <c r="C6" s="19">
        <v>23.99</v>
      </c>
      <c r="D6" s="20">
        <v>2.2000000000000002</v>
      </c>
      <c r="E6" s="21">
        <f t="shared" si="0"/>
        <v>-3.5100000000000016</v>
      </c>
      <c r="F6" s="21">
        <f t="shared" ref="F6:F21" si="1">+D6-0.6</f>
        <v>1.6</v>
      </c>
      <c r="G6" s="21">
        <f t="shared" ref="G6:G21" si="2">E6^2</f>
        <v>12.320100000000011</v>
      </c>
      <c r="H6" s="21">
        <f t="shared" ref="H6:H21" si="3">F6^2</f>
        <v>2.5600000000000005</v>
      </c>
      <c r="I6" s="17">
        <f>E6*F6</f>
        <v>-5.6160000000000032</v>
      </c>
      <c r="M6" s="17">
        <v>2</v>
      </c>
    </row>
    <row r="7" spans="1:13">
      <c r="C7" s="19">
        <v>24.6</v>
      </c>
      <c r="D7" s="20">
        <v>1.8</v>
      </c>
      <c r="E7" s="21">
        <f t="shared" si="0"/>
        <v>-2.8999999999999986</v>
      </c>
      <c r="F7" s="21">
        <f t="shared" si="1"/>
        <v>1.2000000000000002</v>
      </c>
      <c r="G7" s="21">
        <f t="shared" si="2"/>
        <v>8.4099999999999913</v>
      </c>
      <c r="H7" s="21">
        <f t="shared" si="3"/>
        <v>1.4400000000000004</v>
      </c>
      <c r="I7" s="17">
        <f>E7*F7</f>
        <v>-3.4799999999999986</v>
      </c>
      <c r="M7" s="17">
        <v>3</v>
      </c>
    </row>
    <row r="8" spans="1:13">
      <c r="C8" s="19">
        <v>22.81</v>
      </c>
      <c r="D8" s="20">
        <v>1.3</v>
      </c>
      <c r="E8" s="21">
        <f t="shared" si="0"/>
        <v>-4.6900000000000013</v>
      </c>
      <c r="F8" s="21">
        <f>+D8-0.6</f>
        <v>0.70000000000000007</v>
      </c>
      <c r="G8" s="21">
        <f t="shared" si="2"/>
        <v>21.996100000000013</v>
      </c>
      <c r="H8" s="21">
        <f t="shared" si="3"/>
        <v>0.4900000000000001</v>
      </c>
      <c r="I8" s="17">
        <f t="shared" ref="I8:I21" si="4">E8*F8</f>
        <v>-3.2830000000000013</v>
      </c>
      <c r="M8" s="17">
        <v>4</v>
      </c>
    </row>
    <row r="9" spans="1:13">
      <c r="C9" s="19">
        <v>24.27</v>
      </c>
      <c r="D9" s="20">
        <v>1.4</v>
      </c>
      <c r="E9" s="21">
        <f t="shared" si="0"/>
        <v>-3.2300000000000004</v>
      </c>
      <c r="F9" s="21">
        <f>+D9-0.6</f>
        <v>0.79999999999999993</v>
      </c>
      <c r="G9" s="21">
        <f t="shared" si="2"/>
        <v>10.432900000000004</v>
      </c>
      <c r="H9" s="21">
        <f t="shared" si="3"/>
        <v>0.6399999999999999</v>
      </c>
      <c r="I9" s="17">
        <f t="shared" si="4"/>
        <v>-2.5840000000000001</v>
      </c>
      <c r="M9" s="17">
        <f>+M8+1</f>
        <v>5</v>
      </c>
    </row>
    <row r="10" spans="1:13">
      <c r="C10" s="19">
        <v>30.98</v>
      </c>
      <c r="D10" s="20">
        <v>-1.3</v>
      </c>
      <c r="E10" s="21">
        <f t="shared" si="0"/>
        <v>3.4800000000000004</v>
      </c>
      <c r="F10" s="21">
        <f t="shared" si="1"/>
        <v>-1.9</v>
      </c>
      <c r="G10" s="21">
        <f t="shared" si="2"/>
        <v>12.110400000000004</v>
      </c>
      <c r="H10" s="21">
        <f t="shared" si="3"/>
        <v>3.61</v>
      </c>
      <c r="I10" s="17">
        <f t="shared" si="4"/>
        <v>-6.6120000000000001</v>
      </c>
      <c r="M10" s="17">
        <f t="shared" ref="M10:M21" si="5">+M9+1</f>
        <v>6</v>
      </c>
    </row>
    <row r="11" spans="1:13">
      <c r="C11" s="19">
        <v>31.3</v>
      </c>
      <c r="D11" s="20">
        <v>-5.7</v>
      </c>
      <c r="E11" s="21">
        <f t="shared" si="0"/>
        <v>3.8000000000000007</v>
      </c>
      <c r="F11" s="21">
        <f t="shared" si="1"/>
        <v>-6.3</v>
      </c>
      <c r="G11" s="21">
        <f t="shared" si="2"/>
        <v>14.440000000000005</v>
      </c>
      <c r="H11" s="21">
        <f t="shared" si="3"/>
        <v>39.69</v>
      </c>
      <c r="I11" s="17">
        <f t="shared" si="4"/>
        <v>-23.940000000000005</v>
      </c>
      <c r="M11" s="17">
        <f t="shared" si="5"/>
        <v>7</v>
      </c>
    </row>
    <row r="12" spans="1:13">
      <c r="C12" s="19">
        <v>29.67</v>
      </c>
      <c r="D12" s="20">
        <v>4.0999999999999996</v>
      </c>
      <c r="E12" s="21">
        <f t="shared" si="0"/>
        <v>2.1700000000000017</v>
      </c>
      <c r="F12" s="21">
        <f t="shared" si="1"/>
        <v>3.4999999999999996</v>
      </c>
      <c r="G12" s="21">
        <f t="shared" si="2"/>
        <v>4.708900000000007</v>
      </c>
      <c r="H12" s="21">
        <f t="shared" si="3"/>
        <v>12.249999999999996</v>
      </c>
      <c r="I12" s="17">
        <f t="shared" si="4"/>
        <v>7.5950000000000051</v>
      </c>
      <c r="M12" s="17">
        <f t="shared" si="5"/>
        <v>8</v>
      </c>
    </row>
    <row r="13" spans="1:13">
      <c r="C13" s="19">
        <v>26.03</v>
      </c>
      <c r="D13" s="20">
        <v>0.2</v>
      </c>
      <c r="E13" s="21">
        <f t="shared" si="0"/>
        <v>-1.4699999999999989</v>
      </c>
      <c r="F13" s="21">
        <f t="shared" si="1"/>
        <v>-0.39999999999999997</v>
      </c>
      <c r="G13" s="21">
        <f t="shared" si="2"/>
        <v>2.1608999999999967</v>
      </c>
      <c r="H13" s="21">
        <f t="shared" si="3"/>
        <v>0.15999999999999998</v>
      </c>
      <c r="I13" s="17">
        <f t="shared" si="4"/>
        <v>0.58799999999999952</v>
      </c>
      <c r="M13" s="17">
        <f t="shared" si="5"/>
        <v>9</v>
      </c>
    </row>
    <row r="14" spans="1:13">
      <c r="C14" s="19">
        <v>28.39</v>
      </c>
      <c r="D14" s="20">
        <v>1.5</v>
      </c>
      <c r="E14" s="21">
        <f t="shared" si="0"/>
        <v>0.89000000000000057</v>
      </c>
      <c r="F14" s="21">
        <f t="shared" si="1"/>
        <v>0.9</v>
      </c>
      <c r="G14" s="21">
        <f t="shared" si="2"/>
        <v>0.79210000000000103</v>
      </c>
      <c r="H14" s="21">
        <f t="shared" si="3"/>
        <v>0.81</v>
      </c>
      <c r="I14" s="17">
        <f t="shared" si="4"/>
        <v>0.80100000000000049</v>
      </c>
      <c r="M14" s="17">
        <f t="shared" si="5"/>
        <v>10</v>
      </c>
    </row>
    <row r="15" spans="1:13">
      <c r="C15" s="19">
        <v>28.11</v>
      </c>
      <c r="D15" s="20">
        <v>2.2000000000000002</v>
      </c>
      <c r="E15" s="21">
        <f t="shared" si="0"/>
        <v>0.60999999999999943</v>
      </c>
      <c r="F15" s="21">
        <f t="shared" si="1"/>
        <v>1.6</v>
      </c>
      <c r="G15" s="21">
        <f t="shared" si="2"/>
        <v>0.37209999999999932</v>
      </c>
      <c r="H15" s="21">
        <f t="shared" si="3"/>
        <v>2.5600000000000005</v>
      </c>
      <c r="I15" s="17">
        <f t="shared" si="4"/>
        <v>0.97599999999999909</v>
      </c>
      <c r="M15" s="17">
        <f t="shared" si="5"/>
        <v>11</v>
      </c>
    </row>
    <row r="16" spans="1:13">
      <c r="C16" s="19">
        <v>25.55</v>
      </c>
      <c r="D16" s="20">
        <v>0.4</v>
      </c>
      <c r="E16" s="21">
        <f t="shared" si="0"/>
        <v>-1.9499999999999993</v>
      </c>
      <c r="F16" s="21">
        <f t="shared" si="1"/>
        <v>-0.19999999999999996</v>
      </c>
      <c r="G16" s="21">
        <f t="shared" si="2"/>
        <v>3.8024999999999971</v>
      </c>
      <c r="H16" s="21">
        <f t="shared" si="3"/>
        <v>3.999999999999998E-2</v>
      </c>
      <c r="I16" s="17">
        <f t="shared" si="4"/>
        <v>0.38999999999999979</v>
      </c>
      <c r="M16" s="17">
        <f t="shared" si="5"/>
        <v>12</v>
      </c>
    </row>
    <row r="17" spans="2:22">
      <c r="C17" s="19">
        <v>29.49</v>
      </c>
      <c r="D17" s="20">
        <v>1.7</v>
      </c>
      <c r="E17" s="21">
        <f t="shared" si="0"/>
        <v>1.9899999999999984</v>
      </c>
      <c r="F17" s="21">
        <f t="shared" si="1"/>
        <v>1.1000000000000001</v>
      </c>
      <c r="G17" s="21">
        <f t="shared" si="2"/>
        <v>3.960099999999994</v>
      </c>
      <c r="H17" s="21">
        <f t="shared" si="3"/>
        <v>1.2100000000000002</v>
      </c>
      <c r="I17" s="17">
        <f t="shared" si="4"/>
        <v>2.1889999999999983</v>
      </c>
      <c r="M17" s="17">
        <f t="shared" si="5"/>
        <v>13</v>
      </c>
    </row>
    <row r="18" spans="2:22">
      <c r="C18" s="19">
        <v>25.35</v>
      </c>
      <c r="D18" s="20">
        <v>0.8</v>
      </c>
      <c r="E18" s="21">
        <f t="shared" si="0"/>
        <v>-2.1499999999999986</v>
      </c>
      <c r="F18" s="21">
        <f t="shared" si="1"/>
        <v>0.20000000000000007</v>
      </c>
      <c r="G18" s="21">
        <f t="shared" si="2"/>
        <v>4.6224999999999943</v>
      </c>
      <c r="H18" s="21">
        <f t="shared" si="3"/>
        <v>4.0000000000000029E-2</v>
      </c>
      <c r="I18" s="17">
        <f t="shared" si="4"/>
        <v>-0.42999999999999988</v>
      </c>
      <c r="M18" s="17">
        <f t="shared" si="5"/>
        <v>14</v>
      </c>
    </row>
    <row r="19" spans="2:22">
      <c r="C19" s="19">
        <v>31.94</v>
      </c>
      <c r="D19" s="20">
        <v>-0.3</v>
      </c>
      <c r="E19" s="21">
        <f t="shared" si="0"/>
        <v>4.4400000000000013</v>
      </c>
      <c r="F19" s="21">
        <f t="shared" si="1"/>
        <v>-0.89999999999999991</v>
      </c>
      <c r="G19" s="21">
        <f t="shared" si="2"/>
        <v>19.71360000000001</v>
      </c>
      <c r="H19" s="21">
        <f t="shared" si="3"/>
        <v>0.80999999999999983</v>
      </c>
      <c r="I19" s="17">
        <f t="shared" si="4"/>
        <v>-3.9960000000000009</v>
      </c>
      <c r="M19" s="17">
        <f t="shared" si="5"/>
        <v>15</v>
      </c>
    </row>
    <row r="20" spans="2:22">
      <c r="C20" s="19">
        <v>28.04</v>
      </c>
      <c r="D20" s="20">
        <v>-3.9</v>
      </c>
      <c r="E20" s="21">
        <f t="shared" si="0"/>
        <v>0.53999999999999915</v>
      </c>
      <c r="F20" s="21">
        <f t="shared" si="1"/>
        <v>-4.5</v>
      </c>
      <c r="G20" s="21">
        <f t="shared" si="2"/>
        <v>0.29159999999999908</v>
      </c>
      <c r="H20" s="21">
        <f t="shared" si="3"/>
        <v>20.25</v>
      </c>
      <c r="I20" s="17">
        <f t="shared" si="4"/>
        <v>-2.4299999999999962</v>
      </c>
      <c r="M20" s="17">
        <f t="shared" si="5"/>
        <v>16</v>
      </c>
    </row>
    <row r="21" spans="2:22">
      <c r="C21" s="19">
        <v>33.520000000000003</v>
      </c>
      <c r="D21" s="20">
        <v>3</v>
      </c>
      <c r="E21" s="21">
        <f t="shared" si="0"/>
        <v>6.0200000000000031</v>
      </c>
      <c r="F21" s="21">
        <f t="shared" si="1"/>
        <v>2.4</v>
      </c>
      <c r="G21" s="21">
        <f t="shared" si="2"/>
        <v>36.240400000000037</v>
      </c>
      <c r="H21" s="21">
        <f t="shared" si="3"/>
        <v>5.76</v>
      </c>
      <c r="I21" s="17">
        <f t="shared" si="4"/>
        <v>14.448000000000008</v>
      </c>
      <c r="M21" s="25">
        <f t="shared" si="5"/>
        <v>17</v>
      </c>
    </row>
    <row r="22" spans="2:22">
      <c r="B22" s="17" t="s">
        <v>60</v>
      </c>
      <c r="C22" s="20">
        <f>AVERAGE(C5:C21)</f>
        <v>27.517058823529418</v>
      </c>
      <c r="D22" s="20">
        <f>AVERAGE(D5:D21)</f>
        <v>0.62941176470588234</v>
      </c>
      <c r="E22" s="21">
        <f>+C22-$C39</f>
        <v>27.517058823529418</v>
      </c>
      <c r="F22" s="21">
        <f t="shared" ref="F22" si="6">+D22-$D39</f>
        <v>0.62941176470588234</v>
      </c>
    </row>
    <row r="23" spans="2:22">
      <c r="B23" s="17" t="s">
        <v>61</v>
      </c>
    </row>
    <row r="24" spans="2:22">
      <c r="F24" s="18" t="s">
        <v>67</v>
      </c>
      <c r="G24" s="21">
        <f>SUM(G5:G21)</f>
        <v>170.43670000000003</v>
      </c>
      <c r="H24" s="21">
        <f>SUM(H5:H21)</f>
        <v>92.810000000000016</v>
      </c>
      <c r="I24" s="21">
        <f>SUM(I5:I21)</f>
        <v>-28.008999999999986</v>
      </c>
      <c r="J24" s="18" t="s">
        <v>68</v>
      </c>
      <c r="K24" s="17">
        <f>I24/(G24*H24)^0.5</f>
        <v>-0.22269920098025919</v>
      </c>
    </row>
    <row r="25" spans="2:22">
      <c r="C25" s="22"/>
      <c r="J25" s="18" t="s">
        <v>69</v>
      </c>
      <c r="K25" s="17">
        <f>K24*((17-2)/(1-K24^2))^0.5</f>
        <v>-0.8847282953753649</v>
      </c>
      <c r="M25" s="17" t="s">
        <v>72</v>
      </c>
    </row>
    <row r="26" spans="2:22">
      <c r="J26" s="18" t="s">
        <v>70</v>
      </c>
      <c r="K26" s="17">
        <f>_xlfn.T.DIST.2T(K25*-1,15)</f>
        <v>0.39026492690368986</v>
      </c>
      <c r="L26" s="17" t="s">
        <v>73</v>
      </c>
    </row>
    <row r="27" spans="2:22">
      <c r="J27" s="18"/>
    </row>
    <row r="31" spans="2:22">
      <c r="D31" s="17"/>
      <c r="E31" s="23">
        <v>23.75</v>
      </c>
      <c r="F31" s="23">
        <v>23.99</v>
      </c>
      <c r="G31" s="23">
        <v>24.6</v>
      </c>
      <c r="H31" s="23">
        <v>22.81</v>
      </c>
      <c r="I31" s="23">
        <v>24.27</v>
      </c>
      <c r="J31" s="23">
        <v>30.98</v>
      </c>
      <c r="K31" s="23">
        <v>31.3</v>
      </c>
      <c r="L31" s="23">
        <v>29.67</v>
      </c>
      <c r="M31" s="23">
        <v>26.03</v>
      </c>
      <c r="N31" s="23">
        <v>28.39</v>
      </c>
      <c r="O31" s="23">
        <v>28.11</v>
      </c>
      <c r="P31" s="23">
        <v>25.55</v>
      </c>
      <c r="Q31" s="23">
        <v>29.49</v>
      </c>
      <c r="R31" s="23">
        <v>25.35</v>
      </c>
      <c r="S31" s="23">
        <v>31.94</v>
      </c>
      <c r="T31" s="23">
        <v>28.04</v>
      </c>
      <c r="U31" s="23">
        <v>33.520000000000003</v>
      </c>
      <c r="V31" s="24">
        <f>AVERAGE(E31:U31)</f>
        <v>27.517058823529418</v>
      </c>
    </row>
    <row r="32" spans="2:22">
      <c r="D32" s="17" t="s">
        <v>71</v>
      </c>
      <c r="E32" s="24">
        <v>1.3</v>
      </c>
      <c r="F32" s="24">
        <v>2.2000000000000002</v>
      </c>
      <c r="G32" s="24">
        <v>1.8</v>
      </c>
      <c r="H32" s="24">
        <v>1.3</v>
      </c>
      <c r="I32" s="24">
        <v>1.4</v>
      </c>
      <c r="J32" s="24">
        <v>-1.3</v>
      </c>
      <c r="K32" s="24">
        <v>-5.7</v>
      </c>
      <c r="L32" s="24">
        <v>4.0999999999999996</v>
      </c>
      <c r="M32" s="24">
        <v>0.2</v>
      </c>
      <c r="N32" s="24">
        <v>1.5</v>
      </c>
      <c r="O32" s="24">
        <v>2.2000000000000002</v>
      </c>
      <c r="P32" s="24">
        <v>0.4</v>
      </c>
      <c r="Q32" s="24">
        <v>1.7</v>
      </c>
      <c r="R32" s="24">
        <v>0.8</v>
      </c>
      <c r="S32" s="24">
        <v>-0.3</v>
      </c>
      <c r="T32" s="24">
        <v>-3.9</v>
      </c>
      <c r="U32" s="24">
        <v>3</v>
      </c>
      <c r="V32" s="24">
        <f>AVERAGE(E32:U32)</f>
        <v>0.62941176470588234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7331-3AEE-A040-8875-6D37BAB498FA}">
  <dimension ref="A1:AR153"/>
  <sheetViews>
    <sheetView zoomScale="85" zoomScaleNormal="85" workbookViewId="0">
      <selection activeCell="E12" sqref="E12"/>
    </sheetView>
  </sheetViews>
  <sheetFormatPr defaultColWidth="10.875" defaultRowHeight="15.75"/>
  <cols>
    <col min="1" max="1" width="10.875" style="2"/>
    <col min="2" max="2" width="13" style="2" customWidth="1"/>
    <col min="3" max="25" width="10.875" style="2"/>
    <col min="26" max="26" width="17.5" style="2" bestFit="1" customWidth="1"/>
    <col min="27" max="35" width="10.875" style="2"/>
    <col min="36" max="36" width="8.5" style="8" customWidth="1"/>
    <col min="37" max="16384" width="10.875" style="2"/>
  </cols>
  <sheetData>
    <row r="1" spans="1:44" ht="18">
      <c r="A1" s="1" t="s">
        <v>0</v>
      </c>
      <c r="B1" s="1" t="s">
        <v>1</v>
      </c>
      <c r="C1" s="4">
        <v>23.75</v>
      </c>
      <c r="D1" s="8" t="s">
        <v>41</v>
      </c>
      <c r="E1" s="13">
        <v>1.3</v>
      </c>
      <c r="F1" s="13">
        <v>2.2000000000000002</v>
      </c>
      <c r="G1" s="13">
        <v>1.8</v>
      </c>
      <c r="H1" s="13">
        <v>1.3</v>
      </c>
      <c r="I1" s="13">
        <v>1.4</v>
      </c>
      <c r="J1" s="13">
        <v>-1.3</v>
      </c>
      <c r="K1" s="13">
        <v>-5.7</v>
      </c>
      <c r="L1" s="13">
        <v>4.0999999999999996</v>
      </c>
      <c r="M1" s="13">
        <v>0.2</v>
      </c>
      <c r="N1" s="13">
        <v>1.5</v>
      </c>
      <c r="O1" s="13">
        <v>2.2000000000000002</v>
      </c>
      <c r="P1" s="13">
        <v>0.4</v>
      </c>
      <c r="Q1" s="13">
        <v>1.7</v>
      </c>
      <c r="R1" s="13">
        <v>0.8</v>
      </c>
      <c r="S1" s="13">
        <v>-0.3</v>
      </c>
      <c r="T1" s="13">
        <v>-3.9</v>
      </c>
      <c r="U1" s="14">
        <v>3</v>
      </c>
    </row>
    <row r="2" spans="1:44" ht="18">
      <c r="A2" s="1" t="s">
        <v>0</v>
      </c>
      <c r="B2" s="1" t="s">
        <v>3</v>
      </c>
      <c r="C2" s="4">
        <v>23.99</v>
      </c>
      <c r="D2" s="8" t="s">
        <v>42</v>
      </c>
      <c r="F2" s="1"/>
      <c r="G2" s="1" t="s">
        <v>4</v>
      </c>
      <c r="H2" s="1">
        <v>33.520000000000003</v>
      </c>
      <c r="Z2" s="2" t="s">
        <v>38</v>
      </c>
    </row>
    <row r="3" spans="1:44" ht="18">
      <c r="A3" s="1" t="s">
        <v>0</v>
      </c>
      <c r="B3" s="1" t="s">
        <v>5</v>
      </c>
      <c r="C3" s="4">
        <v>24.6</v>
      </c>
      <c r="D3" s="8" t="s">
        <v>43</v>
      </c>
      <c r="F3" s="1"/>
      <c r="G3" s="1" t="s">
        <v>6</v>
      </c>
      <c r="H3" s="1">
        <v>28.04</v>
      </c>
      <c r="Z3" s="2" t="s">
        <v>39</v>
      </c>
      <c r="AA3" s="8">
        <v>1.3</v>
      </c>
      <c r="AB3" s="8">
        <v>2.2000000000000002</v>
      </c>
      <c r="AC3" s="8">
        <v>1.8</v>
      </c>
      <c r="AD3" s="8">
        <v>1.3</v>
      </c>
      <c r="AE3" s="8">
        <v>1.4</v>
      </c>
      <c r="AF3" s="8">
        <v>-1.3</v>
      </c>
      <c r="AG3" s="8">
        <v>-5.7</v>
      </c>
      <c r="AH3" s="8">
        <v>4.0999999999999996</v>
      </c>
      <c r="AI3" s="8">
        <v>0.2</v>
      </c>
      <c r="AJ3" s="8">
        <v>1.5</v>
      </c>
      <c r="AK3" s="8">
        <v>2.2000000000000002</v>
      </c>
      <c r="AL3" s="8">
        <v>0.4</v>
      </c>
      <c r="AM3" s="8">
        <v>1.7</v>
      </c>
      <c r="AN3" s="8">
        <v>0.8</v>
      </c>
      <c r="AO3" s="8">
        <v>-0.3</v>
      </c>
      <c r="AP3" s="8">
        <v>-3.9</v>
      </c>
      <c r="AQ3" s="10" t="s">
        <v>25</v>
      </c>
    </row>
    <row r="4" spans="1:44" ht="18">
      <c r="A4" s="1" t="s">
        <v>0</v>
      </c>
      <c r="B4" s="1" t="s">
        <v>7</v>
      </c>
      <c r="C4" s="4">
        <v>22.81</v>
      </c>
      <c r="D4" s="8" t="s">
        <v>41</v>
      </c>
      <c r="F4" s="1"/>
      <c r="G4" s="1" t="s">
        <v>8</v>
      </c>
      <c r="H4" s="1">
        <v>31.94</v>
      </c>
      <c r="Z4" s="2" t="s">
        <v>40</v>
      </c>
      <c r="AA4" s="12">
        <v>33.520000000000003</v>
      </c>
      <c r="AB4" s="12">
        <v>28.04</v>
      </c>
      <c r="AC4" s="12">
        <v>31.94</v>
      </c>
      <c r="AD4" s="12">
        <v>25.35</v>
      </c>
      <c r="AE4" s="12">
        <v>29.49</v>
      </c>
      <c r="AF4" s="12">
        <v>25.55</v>
      </c>
      <c r="AG4" s="12">
        <v>28.11</v>
      </c>
      <c r="AH4" s="12">
        <v>28.39</v>
      </c>
      <c r="AI4" s="12">
        <v>26.03</v>
      </c>
      <c r="AJ4" s="12">
        <v>29.67</v>
      </c>
      <c r="AK4" s="12">
        <v>31.3</v>
      </c>
      <c r="AL4" s="12">
        <v>30.98</v>
      </c>
      <c r="AM4" s="12">
        <v>24.27</v>
      </c>
      <c r="AN4" s="12">
        <v>22.81</v>
      </c>
      <c r="AO4" s="12">
        <v>24.6</v>
      </c>
      <c r="AP4" s="12">
        <v>23.99</v>
      </c>
      <c r="AQ4" s="12">
        <v>23.75</v>
      </c>
    </row>
    <row r="5" spans="1:44" ht="18">
      <c r="A5" s="1" t="s">
        <v>0</v>
      </c>
      <c r="B5" s="1" t="s">
        <v>9</v>
      </c>
      <c r="C5" s="4">
        <v>24.27</v>
      </c>
      <c r="D5" s="8" t="s">
        <v>44</v>
      </c>
      <c r="G5" s="1" t="s">
        <v>10</v>
      </c>
      <c r="H5" s="1">
        <v>25.35</v>
      </c>
    </row>
    <row r="6" spans="1:44" ht="18">
      <c r="A6" s="1" t="s">
        <v>0</v>
      </c>
      <c r="B6" s="1" t="s">
        <v>11</v>
      </c>
      <c r="C6" s="4">
        <v>30.98</v>
      </c>
      <c r="D6" s="8" t="s">
        <v>45</v>
      </c>
      <c r="G6" s="1" t="s">
        <v>12</v>
      </c>
      <c r="H6" s="1">
        <v>29.49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44" ht="18">
      <c r="A7" s="1" t="s">
        <v>0</v>
      </c>
      <c r="B7" s="1" t="s">
        <v>13</v>
      </c>
      <c r="C7" s="4">
        <v>31.3</v>
      </c>
      <c r="D7" s="8" t="s">
        <v>46</v>
      </c>
      <c r="G7" s="1" t="s">
        <v>14</v>
      </c>
      <c r="H7" s="1">
        <v>25.55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44" ht="18">
      <c r="A8" s="1" t="s">
        <v>0</v>
      </c>
      <c r="B8" s="1" t="s">
        <v>15</v>
      </c>
      <c r="C8" s="4">
        <v>29.67</v>
      </c>
      <c r="D8" s="8" t="s">
        <v>47</v>
      </c>
      <c r="G8" s="1" t="s">
        <v>16</v>
      </c>
      <c r="H8" s="1">
        <v>28.11</v>
      </c>
      <c r="J8" s="1"/>
      <c r="K8" s="1"/>
    </row>
    <row r="9" spans="1:44" ht="18">
      <c r="A9" s="1" t="s">
        <v>0</v>
      </c>
      <c r="B9" s="1" t="s">
        <v>17</v>
      </c>
      <c r="C9" s="4">
        <v>26.03</v>
      </c>
      <c r="D9" s="8" t="s">
        <v>48</v>
      </c>
      <c r="G9" s="1" t="s">
        <v>18</v>
      </c>
      <c r="H9" s="1">
        <v>28.39</v>
      </c>
      <c r="J9" s="1"/>
      <c r="K9" s="1"/>
      <c r="AA9" s="9" t="s">
        <v>4</v>
      </c>
      <c r="AB9" s="9" t="s">
        <v>6</v>
      </c>
      <c r="AC9" s="9" t="s">
        <v>8</v>
      </c>
      <c r="AD9" s="9" t="s">
        <v>10</v>
      </c>
      <c r="AE9" s="9" t="s">
        <v>12</v>
      </c>
      <c r="AF9" s="9" t="s">
        <v>14</v>
      </c>
      <c r="AG9" s="9" t="s">
        <v>16</v>
      </c>
      <c r="AH9" s="9" t="s">
        <v>18</v>
      </c>
      <c r="AI9" s="9" t="s">
        <v>17</v>
      </c>
      <c r="AJ9" s="9" t="s">
        <v>15</v>
      </c>
      <c r="AK9" s="9" t="s">
        <v>13</v>
      </c>
      <c r="AL9" s="9" t="s">
        <v>11</v>
      </c>
      <c r="AM9" s="9" t="s">
        <v>9</v>
      </c>
      <c r="AN9" s="9" t="s">
        <v>7</v>
      </c>
      <c r="AO9" s="9" t="s">
        <v>5</v>
      </c>
      <c r="AP9" s="9" t="s">
        <v>3</v>
      </c>
      <c r="AQ9" s="9" t="s">
        <v>1</v>
      </c>
    </row>
    <row r="10" spans="1:44" ht="18">
      <c r="A10" s="1" t="s">
        <v>0</v>
      </c>
      <c r="B10" s="1" t="s">
        <v>18</v>
      </c>
      <c r="C10" s="4">
        <v>28.39</v>
      </c>
      <c r="D10" s="8" t="s">
        <v>49</v>
      </c>
      <c r="G10" s="1" t="s">
        <v>17</v>
      </c>
      <c r="H10" s="1">
        <v>26.03</v>
      </c>
      <c r="J10" s="1"/>
      <c r="K10" s="1"/>
      <c r="AA10" s="11" t="s">
        <v>4</v>
      </c>
      <c r="AB10" s="11" t="s">
        <v>6</v>
      </c>
      <c r="AC10" s="11" t="s">
        <v>8</v>
      </c>
      <c r="AD10" s="11" t="s">
        <v>10</v>
      </c>
      <c r="AE10" s="11" t="s">
        <v>12</v>
      </c>
      <c r="AF10" s="11" t="s">
        <v>14</v>
      </c>
      <c r="AG10" s="11" t="s">
        <v>16</v>
      </c>
      <c r="AH10" s="11" t="s">
        <v>18</v>
      </c>
      <c r="AI10" s="11" t="s">
        <v>17</v>
      </c>
      <c r="AJ10" s="11" t="s">
        <v>15</v>
      </c>
      <c r="AK10" s="11" t="s">
        <v>13</v>
      </c>
      <c r="AL10" s="11" t="s">
        <v>11</v>
      </c>
      <c r="AM10" s="11" t="s">
        <v>9</v>
      </c>
      <c r="AN10" s="11" t="s">
        <v>7</v>
      </c>
      <c r="AO10" s="11" t="s">
        <v>5</v>
      </c>
      <c r="AP10" s="11" t="s">
        <v>24</v>
      </c>
      <c r="AQ10" s="11" t="s">
        <v>3</v>
      </c>
      <c r="AR10" s="10"/>
    </row>
    <row r="11" spans="1:44" ht="18">
      <c r="A11" s="1" t="s">
        <v>0</v>
      </c>
      <c r="B11" s="1" t="s">
        <v>16</v>
      </c>
      <c r="C11" s="4">
        <v>28.11</v>
      </c>
      <c r="D11" s="8" t="s">
        <v>42</v>
      </c>
      <c r="G11" s="1" t="s">
        <v>15</v>
      </c>
      <c r="H11" s="1">
        <v>29.67</v>
      </c>
      <c r="J11" s="1"/>
      <c r="K11" s="1"/>
    </row>
    <row r="12" spans="1:44" ht="18">
      <c r="A12" s="1" t="s">
        <v>0</v>
      </c>
      <c r="B12" s="1" t="s">
        <v>14</v>
      </c>
      <c r="C12" s="4">
        <v>25.55</v>
      </c>
      <c r="D12" s="8" t="s">
        <v>50</v>
      </c>
      <c r="G12" s="1" t="s">
        <v>13</v>
      </c>
      <c r="H12" s="1">
        <v>31.3</v>
      </c>
      <c r="J12" s="1"/>
      <c r="K12" s="1"/>
      <c r="AA12" s="2" t="s">
        <v>56</v>
      </c>
      <c r="AC12" s="2" t="s">
        <v>62</v>
      </c>
      <c r="AD12" s="2" t="s">
        <v>63</v>
      </c>
    </row>
    <row r="13" spans="1:44" ht="18">
      <c r="A13" s="1" t="s">
        <v>0</v>
      </c>
      <c r="B13" s="1" t="s">
        <v>12</v>
      </c>
      <c r="C13" s="4">
        <v>29.49</v>
      </c>
      <c r="D13" s="8" t="s">
        <v>51</v>
      </c>
      <c r="G13" s="1" t="s">
        <v>11</v>
      </c>
      <c r="H13" s="1">
        <v>30.98</v>
      </c>
      <c r="J13" s="1"/>
      <c r="K13" s="1"/>
      <c r="AA13" s="16">
        <v>23.75</v>
      </c>
      <c r="AB13">
        <v>1.3</v>
      </c>
    </row>
    <row r="14" spans="1:44" ht="18">
      <c r="A14" s="1" t="s">
        <v>0</v>
      </c>
      <c r="B14" s="1" t="s">
        <v>10</v>
      </c>
      <c r="C14" s="4">
        <v>25.35</v>
      </c>
      <c r="D14" s="8" t="s">
        <v>52</v>
      </c>
      <c r="G14" s="1" t="s">
        <v>9</v>
      </c>
      <c r="H14" s="1">
        <v>24.27</v>
      </c>
      <c r="J14" s="1"/>
      <c r="K14" s="1"/>
      <c r="AA14" s="16">
        <v>23.99</v>
      </c>
      <c r="AB14">
        <v>2.2000000000000002</v>
      </c>
    </row>
    <row r="15" spans="1:44" ht="18">
      <c r="A15" s="1" t="s">
        <v>0</v>
      </c>
      <c r="B15" s="1" t="s">
        <v>8</v>
      </c>
      <c r="C15" s="4">
        <v>31.94</v>
      </c>
      <c r="D15" s="8" t="s">
        <v>53</v>
      </c>
      <c r="G15" s="1" t="s">
        <v>7</v>
      </c>
      <c r="H15" s="1">
        <v>22.81</v>
      </c>
      <c r="J15" s="1"/>
      <c r="K15" s="1"/>
      <c r="AA15" s="16">
        <v>24.6</v>
      </c>
      <c r="AB15">
        <v>1.8</v>
      </c>
    </row>
    <row r="16" spans="1:44" ht="18">
      <c r="A16" s="1" t="s">
        <v>0</v>
      </c>
      <c r="B16" s="1" t="s">
        <v>6</v>
      </c>
      <c r="C16" s="4">
        <v>28.04</v>
      </c>
      <c r="D16" s="8" t="s">
        <v>54</v>
      </c>
      <c r="G16" s="1" t="s">
        <v>5</v>
      </c>
      <c r="H16" s="1">
        <v>24.6</v>
      </c>
      <c r="J16" s="1"/>
      <c r="K16" s="1"/>
      <c r="AA16" s="16">
        <v>22.81</v>
      </c>
      <c r="AB16">
        <v>1.3</v>
      </c>
    </row>
    <row r="17" spans="1:28" ht="18">
      <c r="A17" s="1" t="s">
        <v>0</v>
      </c>
      <c r="B17" s="1" t="s">
        <v>4</v>
      </c>
      <c r="C17" s="4">
        <v>33.520000000000003</v>
      </c>
      <c r="D17" s="8" t="s">
        <v>55</v>
      </c>
      <c r="G17" s="1" t="s">
        <v>3</v>
      </c>
      <c r="H17" s="1">
        <v>23.99</v>
      </c>
      <c r="J17" s="1"/>
      <c r="K17" s="1"/>
      <c r="AA17" s="16">
        <v>24.27</v>
      </c>
      <c r="AB17">
        <v>1.4</v>
      </c>
    </row>
    <row r="18" spans="1:28" ht="18">
      <c r="A18" s="1" t="s">
        <v>0</v>
      </c>
      <c r="B18" s="1" t="s">
        <v>19</v>
      </c>
      <c r="C18" s="1" t="s">
        <v>20</v>
      </c>
      <c r="G18" s="1" t="s">
        <v>1</v>
      </c>
      <c r="H18" s="1">
        <v>23.75</v>
      </c>
      <c r="J18" s="1"/>
      <c r="K18" s="1"/>
      <c r="AA18" s="16">
        <v>30.98</v>
      </c>
      <c r="AB18">
        <v>-1.3</v>
      </c>
    </row>
    <row r="19" spans="1:28" ht="18">
      <c r="A19" s="1" t="s">
        <v>0</v>
      </c>
      <c r="B19" s="1" t="s">
        <v>21</v>
      </c>
      <c r="C19" s="1" t="s">
        <v>20</v>
      </c>
      <c r="J19" s="1"/>
      <c r="K19" s="1"/>
      <c r="AA19" s="16">
        <v>31.3</v>
      </c>
      <c r="AB19">
        <v>-5.7</v>
      </c>
    </row>
    <row r="20" spans="1:28" ht="18">
      <c r="H20" s="1"/>
      <c r="I20" s="3"/>
      <c r="J20" s="3"/>
      <c r="K20" s="1"/>
      <c r="AA20" s="16">
        <v>29.67</v>
      </c>
      <c r="AB20">
        <v>4.0999999999999996</v>
      </c>
    </row>
    <row r="21" spans="1:28" ht="18">
      <c r="H21" s="1"/>
      <c r="I21" s="3"/>
      <c r="J21" s="3"/>
      <c r="K21" s="1"/>
      <c r="AA21" s="16">
        <v>26.03</v>
      </c>
      <c r="AB21">
        <v>0.2</v>
      </c>
    </row>
    <row r="22" spans="1:28" ht="18">
      <c r="H22" s="1"/>
      <c r="I22" s="3"/>
      <c r="J22" s="3"/>
      <c r="K22" s="1"/>
      <c r="AA22" s="16">
        <v>28.39</v>
      </c>
      <c r="AB22">
        <v>1.5</v>
      </c>
    </row>
    <row r="23" spans="1:28" ht="18">
      <c r="H23" s="1"/>
      <c r="I23" s="3"/>
      <c r="J23" s="3"/>
      <c r="K23" s="1"/>
      <c r="AA23" s="16">
        <v>28.11</v>
      </c>
      <c r="AB23">
        <v>2.2000000000000002</v>
      </c>
    </row>
    <row r="24" spans="1:28" ht="18">
      <c r="F24" s="1"/>
      <c r="G24" s="1" t="s">
        <v>4</v>
      </c>
      <c r="H24" s="1" t="s">
        <v>6</v>
      </c>
      <c r="I24" s="1" t="s">
        <v>8</v>
      </c>
      <c r="J24" s="1" t="s">
        <v>10</v>
      </c>
      <c r="K24" s="1" t="s">
        <v>12</v>
      </c>
      <c r="L24" s="1" t="s">
        <v>14</v>
      </c>
      <c r="M24" s="1" t="s">
        <v>16</v>
      </c>
      <c r="N24" s="1" t="s">
        <v>18</v>
      </c>
      <c r="O24" s="1" t="s">
        <v>17</v>
      </c>
      <c r="P24" s="1" t="s">
        <v>15</v>
      </c>
      <c r="Q24" s="1" t="s">
        <v>13</v>
      </c>
      <c r="R24" s="1" t="s">
        <v>11</v>
      </c>
      <c r="S24" s="1" t="s">
        <v>9</v>
      </c>
      <c r="T24" s="1" t="s">
        <v>7</v>
      </c>
      <c r="U24" s="1" t="s">
        <v>5</v>
      </c>
      <c r="V24" s="1" t="s">
        <v>3</v>
      </c>
      <c r="W24" s="1" t="s">
        <v>1</v>
      </c>
      <c r="AA24" s="16">
        <v>25.55</v>
      </c>
      <c r="AB24">
        <v>0.4</v>
      </c>
    </row>
    <row r="25" spans="1:28" ht="18">
      <c r="F25" s="1" t="s">
        <v>2</v>
      </c>
      <c r="G25" s="4">
        <v>33.520000000000003</v>
      </c>
      <c r="H25" s="4">
        <v>28.04</v>
      </c>
      <c r="I25" s="4">
        <v>31.94</v>
      </c>
      <c r="J25" s="4">
        <v>25.35</v>
      </c>
      <c r="K25" s="4">
        <v>29.49</v>
      </c>
      <c r="L25" s="4">
        <v>25.55</v>
      </c>
      <c r="M25" s="4">
        <v>28.11</v>
      </c>
      <c r="N25" s="4">
        <v>28.39</v>
      </c>
      <c r="O25" s="4">
        <v>26.03</v>
      </c>
      <c r="P25" s="4">
        <v>29.67</v>
      </c>
      <c r="Q25" s="4">
        <v>31.3</v>
      </c>
      <c r="R25" s="4">
        <v>30.98</v>
      </c>
      <c r="S25" s="4">
        <v>24.27</v>
      </c>
      <c r="T25" s="4">
        <v>22.81</v>
      </c>
      <c r="U25" s="4">
        <v>24.6</v>
      </c>
      <c r="V25" s="4">
        <v>23.99</v>
      </c>
      <c r="W25" s="4">
        <v>23.75</v>
      </c>
      <c r="AA25" s="16">
        <v>29.49</v>
      </c>
      <c r="AB25">
        <v>1.7</v>
      </c>
    </row>
    <row r="26" spans="1:28" ht="18">
      <c r="H26" s="1"/>
      <c r="I26" s="1"/>
      <c r="J26" s="3"/>
      <c r="AA26" s="16">
        <v>25.35</v>
      </c>
      <c r="AB26">
        <v>0.8</v>
      </c>
    </row>
    <row r="27" spans="1:28" ht="18">
      <c r="H27" s="1"/>
      <c r="I27" s="1"/>
      <c r="J27" s="3"/>
      <c r="AA27" s="16">
        <v>31.94</v>
      </c>
      <c r="AB27">
        <v>-0.3</v>
      </c>
    </row>
    <row r="28" spans="1:28" ht="18">
      <c r="H28" s="1"/>
      <c r="I28" s="1"/>
      <c r="J28" s="3"/>
      <c r="AA28" s="16">
        <v>28.04</v>
      </c>
      <c r="AB28">
        <v>-3.9</v>
      </c>
    </row>
    <row r="29" spans="1:28" ht="18">
      <c r="E29" s="1"/>
      <c r="F29" s="1"/>
      <c r="H29" s="1"/>
      <c r="I29" s="1"/>
      <c r="J29" s="3"/>
      <c r="AA29" s="16">
        <v>33.520000000000003</v>
      </c>
      <c r="AB29" s="8">
        <v>3</v>
      </c>
    </row>
    <row r="30" spans="1:28" ht="18">
      <c r="E30" s="1"/>
      <c r="F30" s="1"/>
      <c r="H30" s="1"/>
      <c r="I30" s="1"/>
      <c r="J30" s="3"/>
      <c r="Z30" s="2" t="s">
        <v>57</v>
      </c>
      <c r="AA30" s="15"/>
    </row>
    <row r="31" spans="1:28" ht="18">
      <c r="E31" s="1"/>
      <c r="F31" s="1"/>
      <c r="H31" s="1"/>
      <c r="I31" s="1"/>
      <c r="J31" s="3"/>
      <c r="K31" s="1"/>
    </row>
    <row r="32" spans="1:28" ht="18">
      <c r="E32" s="1"/>
      <c r="F32" s="1"/>
      <c r="H32" s="1"/>
      <c r="I32" s="1"/>
      <c r="J32" s="3"/>
      <c r="K32" s="1"/>
    </row>
    <row r="33" spans="5:11" ht="18">
      <c r="E33" s="1"/>
      <c r="F33" s="1"/>
      <c r="H33" s="1"/>
      <c r="I33" s="1"/>
      <c r="J33" s="3"/>
      <c r="K33" s="1"/>
    </row>
    <row r="34" spans="5:11" ht="18">
      <c r="E34" s="1"/>
      <c r="F34" s="1"/>
      <c r="H34" s="1"/>
      <c r="I34" s="1"/>
      <c r="J34" s="3"/>
      <c r="K34" s="1"/>
    </row>
    <row r="35" spans="5:11" ht="18">
      <c r="E35" s="1"/>
      <c r="F35" s="1"/>
      <c r="H35" s="1"/>
      <c r="I35" s="1"/>
      <c r="J35" s="3"/>
      <c r="K35" s="1"/>
    </row>
    <row r="36" spans="5:11" ht="18">
      <c r="E36" s="1"/>
      <c r="F36" s="1"/>
      <c r="H36" s="1"/>
      <c r="I36" s="1"/>
      <c r="J36" s="3"/>
      <c r="K36" s="1"/>
    </row>
    <row r="37" spans="5:11" ht="18">
      <c r="E37" s="1"/>
      <c r="F37" s="1"/>
      <c r="H37" s="1"/>
      <c r="I37" s="1"/>
      <c r="J37" s="3"/>
      <c r="K37" s="1"/>
    </row>
    <row r="38" spans="5:11" ht="18">
      <c r="E38" s="1"/>
      <c r="F38" s="1"/>
      <c r="H38" s="1"/>
      <c r="I38" s="1"/>
      <c r="J38" s="3"/>
      <c r="K38" s="1"/>
    </row>
    <row r="39" spans="5:11" ht="18">
      <c r="E39" s="1"/>
      <c r="F39" s="1"/>
      <c r="H39" s="1"/>
      <c r="I39" s="1"/>
      <c r="J39" s="1"/>
      <c r="K39" s="1"/>
    </row>
    <row r="40" spans="5:11" ht="18">
      <c r="E40" s="1"/>
      <c r="F40" s="1"/>
      <c r="H40" s="1"/>
      <c r="I40" s="1"/>
      <c r="J40" s="1"/>
      <c r="K40" s="1"/>
    </row>
    <row r="41" spans="5:11" ht="18">
      <c r="E41" s="1"/>
      <c r="F41" s="1"/>
      <c r="H41" s="1"/>
      <c r="I41" s="1"/>
      <c r="J41" s="1"/>
      <c r="K41" s="1"/>
    </row>
    <row r="42" spans="5:11" ht="18">
      <c r="E42" s="1"/>
      <c r="F42" s="1"/>
      <c r="H42" s="1"/>
      <c r="I42" s="1"/>
      <c r="J42" s="1"/>
      <c r="K42" s="1"/>
    </row>
    <row r="43" spans="5:11" ht="18">
      <c r="E43" s="1"/>
      <c r="F43" s="1"/>
      <c r="J43" s="1"/>
      <c r="K43" s="1"/>
    </row>
    <row r="44" spans="5:11" ht="18">
      <c r="E44" s="1"/>
      <c r="F44" s="1"/>
      <c r="J44" s="1"/>
      <c r="K44" s="1"/>
    </row>
    <row r="45" spans="5:11" ht="18">
      <c r="E45" s="1"/>
      <c r="F45" s="1"/>
      <c r="J45" s="1"/>
      <c r="K45" s="1"/>
    </row>
    <row r="46" spans="5:11" ht="18">
      <c r="E46" s="1"/>
      <c r="F46" s="1"/>
      <c r="J46" s="1"/>
      <c r="K46" s="1"/>
    </row>
    <row r="47" spans="5:11" ht="18">
      <c r="J47" s="1"/>
      <c r="K47" s="1"/>
    </row>
    <row r="57" spans="2:21" ht="18">
      <c r="D57" s="1" t="s">
        <v>2</v>
      </c>
      <c r="E57" s="1" t="s">
        <v>4</v>
      </c>
      <c r="F57" s="1" t="s">
        <v>6</v>
      </c>
      <c r="G57" s="1" t="s">
        <v>8</v>
      </c>
      <c r="H57" s="1" t="s">
        <v>10</v>
      </c>
      <c r="I57" s="1" t="s">
        <v>12</v>
      </c>
      <c r="J57" s="1" t="s">
        <v>14</v>
      </c>
      <c r="K57" s="1" t="s">
        <v>16</v>
      </c>
      <c r="L57" s="1" t="s">
        <v>18</v>
      </c>
      <c r="M57" s="1" t="s">
        <v>17</v>
      </c>
      <c r="N57" s="1" t="s">
        <v>15</v>
      </c>
      <c r="O57" s="1" t="s">
        <v>13</v>
      </c>
      <c r="P57" s="1" t="s">
        <v>11</v>
      </c>
      <c r="Q57" s="1" t="s">
        <v>9</v>
      </c>
      <c r="R57" s="1" t="s">
        <v>7</v>
      </c>
      <c r="S57" s="1" t="s">
        <v>5</v>
      </c>
      <c r="T57" s="1" t="s">
        <v>3</v>
      </c>
      <c r="U57" s="1" t="s">
        <v>1</v>
      </c>
    </row>
    <row r="58" spans="2:21" ht="18">
      <c r="D58" s="1"/>
      <c r="E58" s="1">
        <v>33.520000000000003</v>
      </c>
      <c r="F58" s="1">
        <v>28.04</v>
      </c>
      <c r="G58" s="1">
        <v>31.94</v>
      </c>
      <c r="H58" s="1">
        <v>25.35</v>
      </c>
      <c r="I58" s="1">
        <v>29.49</v>
      </c>
      <c r="J58" s="1">
        <v>25.55</v>
      </c>
      <c r="K58" s="1">
        <v>28.11</v>
      </c>
      <c r="L58" s="1">
        <v>28.39</v>
      </c>
      <c r="M58" s="1">
        <v>26.03</v>
      </c>
      <c r="N58" s="1">
        <v>29.67</v>
      </c>
      <c r="O58" s="1">
        <v>31.3</v>
      </c>
      <c r="P58" s="1">
        <v>30.98</v>
      </c>
      <c r="Q58" s="1">
        <v>24.27</v>
      </c>
      <c r="R58" s="1">
        <v>22.81</v>
      </c>
      <c r="S58" s="1">
        <v>24.6</v>
      </c>
      <c r="T58" s="1">
        <v>23.99</v>
      </c>
      <c r="U58" s="1">
        <v>23.75</v>
      </c>
    </row>
    <row r="63" spans="2:21">
      <c r="B63" s="2" t="s">
        <v>22</v>
      </c>
    </row>
    <row r="65" spans="2:20" ht="18">
      <c r="C65" s="1" t="s">
        <v>4</v>
      </c>
      <c r="D65" s="1" t="s">
        <v>6</v>
      </c>
      <c r="E65" s="1" t="s">
        <v>8</v>
      </c>
      <c r="F65" s="1" t="s">
        <v>10</v>
      </c>
      <c r="G65" s="1" t="s">
        <v>12</v>
      </c>
      <c r="H65" s="1" t="s">
        <v>14</v>
      </c>
      <c r="I65" s="1" t="s">
        <v>16</v>
      </c>
      <c r="J65" s="1" t="s">
        <v>18</v>
      </c>
      <c r="K65" s="1" t="s">
        <v>17</v>
      </c>
      <c r="L65" s="1" t="s">
        <v>15</v>
      </c>
      <c r="M65" s="1" t="s">
        <v>13</v>
      </c>
      <c r="N65" s="1" t="s">
        <v>11</v>
      </c>
      <c r="O65" s="1" t="s">
        <v>9</v>
      </c>
      <c r="P65" s="1" t="s">
        <v>7</v>
      </c>
      <c r="Q65" s="1" t="s">
        <v>5</v>
      </c>
      <c r="R65" s="1" t="s">
        <v>24</v>
      </c>
      <c r="S65" s="1" t="s">
        <v>3</v>
      </c>
      <c r="T65" s="2" t="s">
        <v>1</v>
      </c>
    </row>
    <row r="66" spans="2:20">
      <c r="B66" s="2" t="s">
        <v>23</v>
      </c>
      <c r="C66" s="2">
        <v>1.3</v>
      </c>
      <c r="D66" s="2">
        <v>2.2000000000000002</v>
      </c>
      <c r="E66" s="2">
        <v>1.8</v>
      </c>
      <c r="F66" s="2">
        <v>1.3</v>
      </c>
      <c r="G66" s="2">
        <v>1.4</v>
      </c>
      <c r="H66" s="2">
        <v>-1.3</v>
      </c>
      <c r="I66" s="2">
        <v>-5.7</v>
      </c>
      <c r="J66" s="2">
        <v>4.0999999999999996</v>
      </c>
      <c r="K66" s="2">
        <v>0.2</v>
      </c>
      <c r="L66" s="2">
        <v>1.5</v>
      </c>
      <c r="M66" s="2">
        <v>2.2000000000000002</v>
      </c>
      <c r="N66" s="2">
        <v>0.4</v>
      </c>
      <c r="O66" s="2">
        <v>1.7</v>
      </c>
      <c r="P66" s="2">
        <v>0.8</v>
      </c>
      <c r="Q66" s="2">
        <v>-0.3</v>
      </c>
      <c r="R66" s="2">
        <v>-3.9</v>
      </c>
      <c r="S66" s="2" t="s">
        <v>25</v>
      </c>
      <c r="T66" s="2">
        <v>1.4</v>
      </c>
    </row>
    <row r="83" spans="2:34" ht="18">
      <c r="Q83" s="5"/>
      <c r="R83" s="5">
        <v>2003</v>
      </c>
      <c r="S83" s="5">
        <v>2005</v>
      </c>
      <c r="T83" s="5">
        <v>2006</v>
      </c>
      <c r="U83" s="5">
        <v>2007</v>
      </c>
      <c r="V83" s="5">
        <v>2009</v>
      </c>
      <c r="W83" s="5">
        <v>2010</v>
      </c>
      <c r="X83" s="5">
        <v>2011</v>
      </c>
      <c r="Y83" s="5">
        <v>2012</v>
      </c>
      <c r="Z83" s="5">
        <v>2013</v>
      </c>
      <c r="AA83" s="5">
        <v>2014</v>
      </c>
      <c r="AB83" s="5">
        <v>2015</v>
      </c>
      <c r="AC83" s="5">
        <v>2016</v>
      </c>
      <c r="AD83" s="5">
        <v>2017</v>
      </c>
      <c r="AE83" s="5">
        <v>2018</v>
      </c>
      <c r="AF83" s="5">
        <v>2019</v>
      </c>
      <c r="AG83" s="5">
        <v>2022</v>
      </c>
      <c r="AH83" s="7"/>
    </row>
    <row r="84" spans="2:34" ht="18">
      <c r="P84" s="2" t="s">
        <v>27</v>
      </c>
      <c r="Q84" s="5"/>
      <c r="R84" s="5">
        <v>73</v>
      </c>
      <c r="S84" s="5">
        <v>73.78</v>
      </c>
      <c r="T84" s="5">
        <v>69.489999999999995</v>
      </c>
      <c r="U84" s="5">
        <v>68.64</v>
      </c>
      <c r="V84" s="5">
        <v>66.12</v>
      </c>
      <c r="W84" s="5">
        <v>70.03</v>
      </c>
      <c r="X84" s="5">
        <v>73.12</v>
      </c>
      <c r="Y84" s="5">
        <v>71.67</v>
      </c>
      <c r="Z84" s="5">
        <v>69.61</v>
      </c>
      <c r="AA84" s="5">
        <v>65.680000000000007</v>
      </c>
      <c r="AB84" s="5">
        <v>65.94</v>
      </c>
      <c r="AC84" s="5">
        <v>70.3</v>
      </c>
      <c r="AD84" s="5">
        <v>66.349999999999994</v>
      </c>
      <c r="AE84" s="5">
        <v>60.82</v>
      </c>
      <c r="AF84" s="5">
        <v>79.319999999999993</v>
      </c>
      <c r="AG84" s="5">
        <v>72.14</v>
      </c>
      <c r="AH84" s="7"/>
    </row>
    <row r="87" spans="2:34" ht="18">
      <c r="B87" s="5" t="s">
        <v>26</v>
      </c>
      <c r="C87" s="5">
        <v>2023</v>
      </c>
      <c r="D87" s="5">
        <v>79.56</v>
      </c>
      <c r="H87" s="5"/>
      <c r="I87" s="5"/>
      <c r="J87" s="5"/>
      <c r="K87" s="5"/>
      <c r="L87" s="5">
        <v>2023</v>
      </c>
      <c r="M87" s="5">
        <v>79.56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2:34" ht="18">
      <c r="B88" s="5" t="s">
        <v>26</v>
      </c>
      <c r="C88" s="5">
        <v>2022</v>
      </c>
      <c r="D88" s="5">
        <v>72.14</v>
      </c>
      <c r="H88" s="6"/>
      <c r="I88" s="5"/>
      <c r="J88" s="6"/>
      <c r="K88" s="6"/>
      <c r="L88" s="5">
        <v>2022</v>
      </c>
      <c r="M88" s="5">
        <v>72.14</v>
      </c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2:34" ht="18">
      <c r="B89" s="5" t="s">
        <v>26</v>
      </c>
      <c r="C89" s="5">
        <v>2019</v>
      </c>
      <c r="D89" s="5">
        <v>79.319999999999993</v>
      </c>
      <c r="I89" s="5"/>
      <c r="L89" s="5">
        <v>2019</v>
      </c>
      <c r="M89" s="5">
        <v>79.319999999999993</v>
      </c>
    </row>
    <row r="90" spans="2:34" ht="18">
      <c r="B90" s="5" t="s">
        <v>26</v>
      </c>
      <c r="C90" s="5">
        <v>2018</v>
      </c>
      <c r="D90" s="5">
        <v>60.82</v>
      </c>
      <c r="I90" s="5"/>
      <c r="L90" s="5">
        <v>2018</v>
      </c>
      <c r="M90" s="5">
        <v>60.82</v>
      </c>
    </row>
    <row r="91" spans="2:34" ht="18">
      <c r="B91" s="5" t="s">
        <v>26</v>
      </c>
      <c r="C91" s="5">
        <v>2017</v>
      </c>
      <c r="D91" s="5">
        <v>66.349999999999994</v>
      </c>
      <c r="I91" s="5"/>
      <c r="L91" s="5">
        <v>2017</v>
      </c>
      <c r="M91" s="5">
        <v>66.349999999999994</v>
      </c>
    </row>
    <row r="92" spans="2:34" ht="18">
      <c r="B92" s="5" t="s">
        <v>26</v>
      </c>
      <c r="C92" s="5">
        <v>2016</v>
      </c>
      <c r="D92" s="5">
        <v>70.3</v>
      </c>
      <c r="I92" s="5"/>
      <c r="L92" s="5">
        <v>2016</v>
      </c>
      <c r="M92" s="5">
        <v>70.3</v>
      </c>
    </row>
    <row r="93" spans="2:34" ht="18">
      <c r="B93" s="5" t="s">
        <v>26</v>
      </c>
      <c r="C93" s="5">
        <v>2015</v>
      </c>
      <c r="D93" s="5">
        <v>65.94</v>
      </c>
      <c r="I93" s="5"/>
      <c r="L93" s="5">
        <v>2015</v>
      </c>
      <c r="M93" s="5">
        <v>65.94</v>
      </c>
    </row>
    <row r="94" spans="2:34" ht="18">
      <c r="B94" s="5" t="s">
        <v>26</v>
      </c>
      <c r="C94" s="5">
        <v>2014</v>
      </c>
      <c r="D94" s="5">
        <v>65.680000000000007</v>
      </c>
      <c r="I94" s="5"/>
      <c r="L94" s="5">
        <v>2014</v>
      </c>
      <c r="M94" s="5">
        <v>65.680000000000007</v>
      </c>
    </row>
    <row r="95" spans="2:34" ht="18">
      <c r="B95" s="5" t="s">
        <v>26</v>
      </c>
      <c r="C95" s="5">
        <v>2013</v>
      </c>
      <c r="D95" s="5">
        <v>69.61</v>
      </c>
      <c r="I95" s="5"/>
      <c r="L95" s="5">
        <v>2013</v>
      </c>
      <c r="M95" s="5">
        <v>69.61</v>
      </c>
    </row>
    <row r="96" spans="2:34" ht="18">
      <c r="B96" s="5" t="s">
        <v>26</v>
      </c>
      <c r="C96" s="5">
        <v>2012</v>
      </c>
      <c r="D96" s="5">
        <v>71.67</v>
      </c>
      <c r="I96" s="5"/>
      <c r="L96" s="5">
        <v>2012</v>
      </c>
      <c r="M96" s="5">
        <v>71.67</v>
      </c>
    </row>
    <row r="97" spans="2:13" ht="18">
      <c r="B97" s="5" t="s">
        <v>26</v>
      </c>
      <c r="C97" s="5">
        <v>2011</v>
      </c>
      <c r="D97" s="5">
        <v>73.12</v>
      </c>
      <c r="I97" s="5"/>
      <c r="L97" s="5">
        <v>2011</v>
      </c>
      <c r="M97" s="5">
        <v>73.12</v>
      </c>
    </row>
    <row r="98" spans="2:13" ht="18">
      <c r="B98" s="5" t="s">
        <v>26</v>
      </c>
      <c r="C98" s="5">
        <v>2010</v>
      </c>
      <c r="D98" s="5">
        <v>70.03</v>
      </c>
      <c r="I98" s="5"/>
      <c r="L98" s="5">
        <v>2010</v>
      </c>
      <c r="M98" s="5">
        <v>70.03</v>
      </c>
    </row>
    <row r="99" spans="2:13" ht="18">
      <c r="B99" s="5" t="s">
        <v>26</v>
      </c>
      <c r="C99" s="5">
        <v>2009</v>
      </c>
      <c r="D99" s="5">
        <v>66.12</v>
      </c>
      <c r="I99" s="5"/>
      <c r="L99" s="5">
        <v>2009</v>
      </c>
      <c r="M99" s="5">
        <v>66.12</v>
      </c>
    </row>
    <row r="100" spans="2:13" ht="18">
      <c r="B100" s="5" t="s">
        <v>26</v>
      </c>
      <c r="C100" s="5">
        <v>2007</v>
      </c>
      <c r="D100" s="5">
        <v>68.64</v>
      </c>
      <c r="I100" s="5"/>
      <c r="L100" s="5">
        <v>2007</v>
      </c>
      <c r="M100" s="5">
        <v>68.64</v>
      </c>
    </row>
    <row r="101" spans="2:13" ht="18">
      <c r="B101" s="5" t="s">
        <v>26</v>
      </c>
      <c r="C101" s="5">
        <v>2006</v>
      </c>
      <c r="D101" s="5">
        <v>69.489999999999995</v>
      </c>
      <c r="I101" s="5"/>
      <c r="L101" s="5">
        <v>2006</v>
      </c>
      <c r="M101" s="5">
        <v>69.489999999999995</v>
      </c>
    </row>
    <row r="102" spans="2:13" ht="18">
      <c r="B102" s="5" t="s">
        <v>26</v>
      </c>
      <c r="C102" s="5">
        <v>2005</v>
      </c>
      <c r="D102" s="5">
        <v>73.78</v>
      </c>
      <c r="I102" s="5"/>
      <c r="L102" s="5">
        <v>2005</v>
      </c>
      <c r="M102" s="5">
        <v>73.78</v>
      </c>
    </row>
    <row r="103" spans="2:13" ht="18">
      <c r="B103" s="5" t="s">
        <v>26</v>
      </c>
      <c r="C103" s="5">
        <v>2003</v>
      </c>
      <c r="D103" s="5">
        <v>73</v>
      </c>
      <c r="I103" s="5"/>
      <c r="L103" s="5">
        <v>2003</v>
      </c>
      <c r="M103" s="5">
        <v>73</v>
      </c>
    </row>
    <row r="104" spans="2:13" ht="18">
      <c r="I104" s="5"/>
      <c r="L104" s="7"/>
      <c r="M104" s="7"/>
    </row>
    <row r="119" spans="19:37" ht="18">
      <c r="S119" s="5">
        <v>2003</v>
      </c>
      <c r="T119" s="5">
        <v>2005</v>
      </c>
      <c r="U119" s="5">
        <v>2006</v>
      </c>
      <c r="V119" s="5">
        <v>2007</v>
      </c>
      <c r="W119" s="5">
        <v>2009</v>
      </c>
      <c r="X119" s="5">
        <v>2010</v>
      </c>
      <c r="Y119" s="5">
        <v>2011</v>
      </c>
      <c r="Z119" s="5">
        <v>2012</v>
      </c>
      <c r="AA119" s="5">
        <v>2013</v>
      </c>
      <c r="AB119" s="5">
        <v>2014</v>
      </c>
      <c r="AC119" s="5">
        <v>2015</v>
      </c>
      <c r="AD119" s="5">
        <v>2016</v>
      </c>
      <c r="AE119" s="5">
        <v>2017</v>
      </c>
      <c r="AF119" s="5">
        <v>2018</v>
      </c>
      <c r="AG119" s="5">
        <v>2019</v>
      </c>
      <c r="AH119" s="5">
        <v>2022</v>
      </c>
    </row>
    <row r="120" spans="19:37" ht="18">
      <c r="S120" s="5">
        <v>73</v>
      </c>
      <c r="T120" s="5">
        <v>73.78</v>
      </c>
      <c r="U120" s="5">
        <v>69.489999999999995</v>
      </c>
      <c r="V120" s="5">
        <v>68.64</v>
      </c>
      <c r="W120" s="5">
        <v>66.12</v>
      </c>
      <c r="X120" s="5">
        <v>70.03</v>
      </c>
      <c r="Y120" s="5">
        <v>73.12</v>
      </c>
      <c r="Z120" s="5">
        <v>71.67</v>
      </c>
      <c r="AA120" s="5">
        <v>69.61</v>
      </c>
      <c r="AB120" s="5">
        <v>65.680000000000007</v>
      </c>
      <c r="AC120" s="5">
        <v>65.94</v>
      </c>
      <c r="AD120" s="5">
        <v>70.3</v>
      </c>
      <c r="AE120" s="5">
        <v>66.349999999999994</v>
      </c>
      <c r="AF120" s="5">
        <v>60.82</v>
      </c>
      <c r="AG120" s="5">
        <v>79.319999999999993</v>
      </c>
      <c r="AH120" s="5">
        <v>72.14</v>
      </c>
    </row>
    <row r="121" spans="19:37">
      <c r="S121" s="8">
        <f t="shared" ref="S121:AG121" si="0">S120-70.3</f>
        <v>2.7000000000000028</v>
      </c>
      <c r="T121" s="8">
        <f t="shared" si="0"/>
        <v>3.480000000000004</v>
      </c>
      <c r="U121" s="8">
        <f t="shared" si="0"/>
        <v>-0.81000000000000227</v>
      </c>
      <c r="V121" s="8">
        <f t="shared" si="0"/>
        <v>-1.6599999999999966</v>
      </c>
      <c r="W121" s="8">
        <f t="shared" si="0"/>
        <v>-4.1799999999999926</v>
      </c>
      <c r="X121" s="8">
        <f t="shared" si="0"/>
        <v>-0.26999999999999602</v>
      </c>
      <c r="Y121" s="8">
        <f t="shared" si="0"/>
        <v>2.8200000000000074</v>
      </c>
      <c r="Z121" s="8">
        <f t="shared" si="0"/>
        <v>1.3700000000000045</v>
      </c>
      <c r="AA121" s="8">
        <f t="shared" si="0"/>
        <v>-0.68999999999999773</v>
      </c>
      <c r="AB121" s="8">
        <f t="shared" si="0"/>
        <v>-4.6199999999999903</v>
      </c>
      <c r="AC121" s="8">
        <f t="shared" si="0"/>
        <v>-4.3599999999999994</v>
      </c>
      <c r="AD121" s="8">
        <f t="shared" si="0"/>
        <v>0</v>
      </c>
      <c r="AE121" s="8">
        <f t="shared" si="0"/>
        <v>-3.9500000000000028</v>
      </c>
      <c r="AF121" s="8">
        <f t="shared" si="0"/>
        <v>-9.4799999999999969</v>
      </c>
      <c r="AG121" s="8">
        <f t="shared" si="0"/>
        <v>9.019999999999996</v>
      </c>
      <c r="AH121" s="8">
        <f>AH120-70.3</f>
        <v>1.8400000000000034</v>
      </c>
    </row>
    <row r="122" spans="19:37">
      <c r="S122" s="8">
        <f>S121^2</f>
        <v>7.2900000000000151</v>
      </c>
      <c r="T122" s="8">
        <f t="shared" ref="T122:AH122" si="1">T121^2</f>
        <v>12.110400000000027</v>
      </c>
      <c r="U122" s="8">
        <f t="shared" si="1"/>
        <v>0.65610000000000368</v>
      </c>
      <c r="V122" s="8">
        <f t="shared" si="1"/>
        <v>2.7555999999999887</v>
      </c>
      <c r="W122" s="8">
        <f t="shared" si="1"/>
        <v>17.47239999999994</v>
      </c>
      <c r="X122" s="8">
        <f t="shared" si="1"/>
        <v>7.2899999999997855E-2</v>
      </c>
      <c r="Y122" s="8">
        <f t="shared" si="1"/>
        <v>7.9524000000000417</v>
      </c>
      <c r="Z122" s="8">
        <f t="shared" si="1"/>
        <v>1.8769000000000124</v>
      </c>
      <c r="AA122" s="8">
        <f t="shared" si="1"/>
        <v>0.47609999999999686</v>
      </c>
      <c r="AB122" s="8">
        <f t="shared" si="1"/>
        <v>21.344399999999911</v>
      </c>
      <c r="AC122" s="8">
        <f t="shared" si="1"/>
        <v>19.009599999999995</v>
      </c>
      <c r="AD122" s="8">
        <f t="shared" si="1"/>
        <v>0</v>
      </c>
      <c r="AE122" s="8">
        <f t="shared" si="1"/>
        <v>15.602500000000022</v>
      </c>
      <c r="AF122" s="8">
        <f t="shared" si="1"/>
        <v>89.870399999999947</v>
      </c>
      <c r="AG122" s="8">
        <f t="shared" si="1"/>
        <v>81.360399999999927</v>
      </c>
      <c r="AH122" s="8">
        <f t="shared" si="1"/>
        <v>3.3856000000000126</v>
      </c>
      <c r="AI122" s="8">
        <f>SUM(S122:AH122)</f>
        <v>281.23569999999984</v>
      </c>
      <c r="AJ122" s="8" t="s">
        <v>28</v>
      </c>
      <c r="AK122" s="2" t="s">
        <v>29</v>
      </c>
    </row>
    <row r="126" spans="19:37" ht="18">
      <c r="S126" s="9" t="s">
        <v>4</v>
      </c>
      <c r="T126" s="9" t="s">
        <v>6</v>
      </c>
      <c r="U126" s="9" t="s">
        <v>8</v>
      </c>
      <c r="V126" s="9" t="s">
        <v>10</v>
      </c>
      <c r="W126" s="9" t="s">
        <v>12</v>
      </c>
      <c r="X126" s="9" t="s">
        <v>14</v>
      </c>
      <c r="Y126" s="9" t="s">
        <v>16</v>
      </c>
      <c r="Z126" s="9" t="s">
        <v>18</v>
      </c>
      <c r="AA126" s="9" t="s">
        <v>17</v>
      </c>
      <c r="AB126" s="9" t="s">
        <v>15</v>
      </c>
      <c r="AC126" s="9" t="s">
        <v>13</v>
      </c>
      <c r="AD126" s="9" t="s">
        <v>11</v>
      </c>
      <c r="AE126" s="9" t="s">
        <v>9</v>
      </c>
      <c r="AF126" s="9" t="s">
        <v>7</v>
      </c>
      <c r="AG126" s="9" t="s">
        <v>5</v>
      </c>
      <c r="AH126" s="9" t="s">
        <v>3</v>
      </c>
      <c r="AI126" s="9" t="s">
        <v>1</v>
      </c>
    </row>
    <row r="127" spans="19:37" ht="18">
      <c r="S127" s="4">
        <v>33.520000000000003</v>
      </c>
      <c r="T127" s="4">
        <v>28.04</v>
      </c>
      <c r="U127" s="4">
        <v>31.94</v>
      </c>
      <c r="V127" s="4">
        <v>25.35</v>
      </c>
      <c r="W127" s="4">
        <v>29.49</v>
      </c>
      <c r="X127" s="4">
        <v>25.55</v>
      </c>
      <c r="Y127" s="4">
        <v>28.11</v>
      </c>
      <c r="Z127" s="4">
        <v>28.39</v>
      </c>
      <c r="AA127" s="4">
        <v>26.03</v>
      </c>
      <c r="AB127" s="4">
        <v>29.67</v>
      </c>
      <c r="AC127" s="4">
        <v>31.3</v>
      </c>
      <c r="AD127" s="4">
        <v>30.98</v>
      </c>
      <c r="AE127" s="4">
        <v>24.27</v>
      </c>
      <c r="AF127" s="4">
        <v>22.81</v>
      </c>
      <c r="AG127" s="4">
        <v>24.6</v>
      </c>
      <c r="AH127" s="4">
        <v>23.99</v>
      </c>
      <c r="AI127" s="4">
        <v>23.75</v>
      </c>
      <c r="AJ127" s="8">
        <f>SUM(S127:AI127)</f>
        <v>467.79</v>
      </c>
    </row>
    <row r="128" spans="19:37">
      <c r="S128" s="8">
        <f>S127-27.5</f>
        <v>6.0200000000000031</v>
      </c>
      <c r="T128" s="8">
        <f t="shared" ref="T128:AI128" si="2">T127-27.5</f>
        <v>0.53999999999999915</v>
      </c>
      <c r="U128" s="8">
        <f t="shared" si="2"/>
        <v>4.4400000000000013</v>
      </c>
      <c r="V128" s="8">
        <f t="shared" si="2"/>
        <v>-2.1499999999999986</v>
      </c>
      <c r="W128" s="8">
        <f t="shared" si="2"/>
        <v>1.9899999999999984</v>
      </c>
      <c r="X128" s="8">
        <f t="shared" si="2"/>
        <v>-1.9499999999999993</v>
      </c>
      <c r="Y128" s="8">
        <f t="shared" si="2"/>
        <v>0.60999999999999943</v>
      </c>
      <c r="Z128" s="8">
        <f t="shared" si="2"/>
        <v>0.89000000000000057</v>
      </c>
      <c r="AA128" s="8">
        <f t="shared" si="2"/>
        <v>-1.4699999999999989</v>
      </c>
      <c r="AB128" s="8">
        <f t="shared" si="2"/>
        <v>2.1700000000000017</v>
      </c>
      <c r="AC128" s="8">
        <f t="shared" si="2"/>
        <v>3.8000000000000007</v>
      </c>
      <c r="AD128" s="8">
        <f t="shared" si="2"/>
        <v>3.4800000000000004</v>
      </c>
      <c r="AE128" s="8">
        <f t="shared" si="2"/>
        <v>-3.2300000000000004</v>
      </c>
      <c r="AF128" s="8">
        <f t="shared" si="2"/>
        <v>-4.6900000000000013</v>
      </c>
      <c r="AG128" s="8">
        <f t="shared" si="2"/>
        <v>-2.8999999999999986</v>
      </c>
      <c r="AH128" s="8">
        <f t="shared" si="2"/>
        <v>-3.5100000000000016</v>
      </c>
      <c r="AI128" s="8">
        <f t="shared" si="2"/>
        <v>-3.75</v>
      </c>
      <c r="AJ128" s="8">
        <v>27.5</v>
      </c>
    </row>
    <row r="129" spans="19:37">
      <c r="S129" s="8">
        <f>S128^2</f>
        <v>36.240400000000037</v>
      </c>
      <c r="T129" s="8">
        <f t="shared" ref="T129:AI129" si="3">T128^2</f>
        <v>0.29159999999999908</v>
      </c>
      <c r="U129" s="8">
        <f t="shared" si="3"/>
        <v>19.71360000000001</v>
      </c>
      <c r="V129" s="8">
        <f t="shared" si="3"/>
        <v>4.6224999999999943</v>
      </c>
      <c r="W129" s="8">
        <f t="shared" si="3"/>
        <v>3.960099999999994</v>
      </c>
      <c r="X129" s="8">
        <f t="shared" si="3"/>
        <v>3.8024999999999971</v>
      </c>
      <c r="Y129" s="8">
        <f t="shared" si="3"/>
        <v>0.37209999999999932</v>
      </c>
      <c r="Z129" s="8">
        <f t="shared" si="3"/>
        <v>0.79210000000000103</v>
      </c>
      <c r="AA129" s="8">
        <f t="shared" si="3"/>
        <v>2.1608999999999967</v>
      </c>
      <c r="AB129" s="8">
        <f t="shared" si="3"/>
        <v>4.708900000000007</v>
      </c>
      <c r="AC129" s="8">
        <f t="shared" si="3"/>
        <v>14.440000000000005</v>
      </c>
      <c r="AD129" s="8">
        <f t="shared" si="3"/>
        <v>12.110400000000004</v>
      </c>
      <c r="AE129" s="8">
        <f t="shared" si="3"/>
        <v>10.432900000000004</v>
      </c>
      <c r="AF129" s="8">
        <f t="shared" si="3"/>
        <v>21.996100000000013</v>
      </c>
      <c r="AG129" s="8">
        <f t="shared" si="3"/>
        <v>8.4099999999999913</v>
      </c>
      <c r="AH129" s="8">
        <f t="shared" si="3"/>
        <v>12.320100000000011</v>
      </c>
      <c r="AI129" s="8">
        <f t="shared" si="3"/>
        <v>14.0625</v>
      </c>
      <c r="AJ129" s="8">
        <f>SUM(S129:AI129)</f>
        <v>170.43670000000003</v>
      </c>
    </row>
    <row r="130" spans="19:37">
      <c r="AJ130" s="8">
        <v>10</v>
      </c>
      <c r="AK130" s="2" t="s">
        <v>30</v>
      </c>
    </row>
    <row r="132" spans="19:37" ht="18">
      <c r="S132" s="5">
        <v>2003</v>
      </c>
      <c r="T132" s="5">
        <v>2005</v>
      </c>
      <c r="U132" s="5">
        <v>2006</v>
      </c>
      <c r="V132" s="5">
        <v>2007</v>
      </c>
      <c r="W132" s="5">
        <v>2009</v>
      </c>
      <c r="X132" s="5">
        <v>2010</v>
      </c>
      <c r="Y132" s="5">
        <v>2011</v>
      </c>
      <c r="Z132" s="5">
        <v>2012</v>
      </c>
      <c r="AA132" s="5">
        <v>2013</v>
      </c>
      <c r="AB132" s="5">
        <v>2014</v>
      </c>
      <c r="AC132" s="5">
        <v>2015</v>
      </c>
      <c r="AD132" s="5">
        <v>2016</v>
      </c>
      <c r="AE132" s="5">
        <v>2017</v>
      </c>
      <c r="AF132" s="5">
        <v>2018</v>
      </c>
      <c r="AG132" s="5">
        <v>2019</v>
      </c>
      <c r="AH132" s="5">
        <v>2021</v>
      </c>
      <c r="AI132" s="9" t="s">
        <v>1</v>
      </c>
    </row>
    <row r="133" spans="19:37">
      <c r="S133" s="10">
        <v>9.4</v>
      </c>
      <c r="T133" s="10">
        <v>10.7</v>
      </c>
      <c r="U133" s="10">
        <v>12.1</v>
      </c>
      <c r="V133" s="10">
        <v>13.6</v>
      </c>
      <c r="W133" s="10">
        <v>8.9</v>
      </c>
      <c r="X133" s="10">
        <v>10.1</v>
      </c>
      <c r="Y133" s="10">
        <v>9</v>
      </c>
      <c r="Z133" s="10">
        <v>7.1</v>
      </c>
      <c r="AA133" s="10">
        <v>7.1</v>
      </c>
      <c r="AB133" s="10">
        <v>6.8</v>
      </c>
      <c r="AC133" s="10">
        <v>6.4</v>
      </c>
      <c r="AD133" s="10">
        <v>6.2</v>
      </c>
      <c r="AE133" s="10">
        <v>6.3</v>
      </c>
      <c r="AF133" s="10">
        <v>6.3</v>
      </c>
      <c r="AG133" s="10">
        <v>5.6</v>
      </c>
      <c r="AH133" s="10">
        <v>8.4</v>
      </c>
      <c r="AI133" s="10">
        <v>3</v>
      </c>
      <c r="AJ133" s="8">
        <f>SUM(S133:AI133)</f>
        <v>136.99999999999997</v>
      </c>
      <c r="AK133" s="2" t="s">
        <v>31</v>
      </c>
    </row>
    <row r="134" spans="19:37">
      <c r="S134" s="8">
        <f>S133-8.05</f>
        <v>1.3499999999999996</v>
      </c>
      <c r="T134" s="8">
        <f t="shared" ref="T134:AI134" si="4">T133-8.05</f>
        <v>2.6499999999999986</v>
      </c>
      <c r="U134" s="8">
        <f t="shared" si="4"/>
        <v>4.0499999999999989</v>
      </c>
      <c r="V134" s="8">
        <f t="shared" si="4"/>
        <v>5.5499999999999989</v>
      </c>
      <c r="W134" s="8">
        <f t="shared" si="4"/>
        <v>0.84999999999999964</v>
      </c>
      <c r="X134" s="8">
        <f t="shared" si="4"/>
        <v>2.0499999999999989</v>
      </c>
      <c r="Y134" s="8">
        <f t="shared" si="4"/>
        <v>0.94999999999999929</v>
      </c>
      <c r="Z134" s="8">
        <f t="shared" si="4"/>
        <v>-0.95000000000000107</v>
      </c>
      <c r="AA134" s="8">
        <f t="shared" si="4"/>
        <v>-0.95000000000000107</v>
      </c>
      <c r="AB134" s="8">
        <f t="shared" si="4"/>
        <v>-1.2500000000000009</v>
      </c>
      <c r="AC134" s="8">
        <f t="shared" si="4"/>
        <v>-1.6500000000000004</v>
      </c>
      <c r="AD134" s="8">
        <f t="shared" si="4"/>
        <v>-1.8500000000000005</v>
      </c>
      <c r="AE134" s="8">
        <f t="shared" si="4"/>
        <v>-1.7500000000000009</v>
      </c>
      <c r="AF134" s="8">
        <f t="shared" si="4"/>
        <v>-1.7500000000000009</v>
      </c>
      <c r="AG134" s="8">
        <f t="shared" si="4"/>
        <v>-2.4500000000000011</v>
      </c>
      <c r="AH134" s="8">
        <f t="shared" si="4"/>
        <v>0.34999999999999964</v>
      </c>
      <c r="AI134" s="8">
        <f t="shared" si="4"/>
        <v>-5.0500000000000007</v>
      </c>
    </row>
    <row r="135" spans="19:37">
      <c r="S135" s="8">
        <f>S134^2</f>
        <v>1.8224999999999991</v>
      </c>
      <c r="T135" s="8">
        <f t="shared" ref="T135:AI135" si="5">T134^2</f>
        <v>7.0224999999999929</v>
      </c>
      <c r="U135" s="8">
        <f t="shared" si="5"/>
        <v>16.402499999999993</v>
      </c>
      <c r="V135" s="8">
        <f t="shared" si="5"/>
        <v>30.802499999999988</v>
      </c>
      <c r="W135" s="8">
        <f t="shared" si="5"/>
        <v>0.72249999999999936</v>
      </c>
      <c r="X135" s="8">
        <f t="shared" si="5"/>
        <v>4.2024999999999952</v>
      </c>
      <c r="Y135" s="8">
        <f t="shared" si="5"/>
        <v>0.90249999999999864</v>
      </c>
      <c r="Z135" s="8">
        <f t="shared" si="5"/>
        <v>0.90250000000000208</v>
      </c>
      <c r="AA135" s="8">
        <f t="shared" si="5"/>
        <v>0.90250000000000208</v>
      </c>
      <c r="AB135" s="8">
        <f t="shared" si="5"/>
        <v>1.5625000000000022</v>
      </c>
      <c r="AC135" s="8">
        <f t="shared" si="5"/>
        <v>2.722500000000001</v>
      </c>
      <c r="AD135" s="8">
        <f t="shared" si="5"/>
        <v>3.4225000000000021</v>
      </c>
      <c r="AE135" s="8">
        <f t="shared" si="5"/>
        <v>3.0625000000000031</v>
      </c>
      <c r="AF135" s="8">
        <f t="shared" si="5"/>
        <v>3.0625000000000031</v>
      </c>
      <c r="AG135" s="8">
        <f t="shared" si="5"/>
        <v>6.0025000000000048</v>
      </c>
      <c r="AH135" s="8">
        <f t="shared" si="5"/>
        <v>0.12249999999999975</v>
      </c>
      <c r="AI135" s="8">
        <f t="shared" si="5"/>
        <v>25.502500000000008</v>
      </c>
      <c r="AJ135" s="8">
        <f>SUM(S135:AI135)</f>
        <v>109.14249999999997</v>
      </c>
      <c r="AK135" s="2" t="s">
        <v>32</v>
      </c>
    </row>
    <row r="136" spans="19:37">
      <c r="AJ136" s="8" t="s">
        <v>33</v>
      </c>
    </row>
    <row r="139" spans="19:37" ht="18">
      <c r="S139" s="11" t="s">
        <v>4</v>
      </c>
      <c r="T139" s="11" t="s">
        <v>6</v>
      </c>
      <c r="U139" s="11" t="s">
        <v>8</v>
      </c>
      <c r="V139" s="11" t="s">
        <v>10</v>
      </c>
      <c r="W139" s="11" t="s">
        <v>12</v>
      </c>
      <c r="X139" s="11" t="s">
        <v>14</v>
      </c>
      <c r="Y139" s="11" t="s">
        <v>16</v>
      </c>
      <c r="Z139" s="11" t="s">
        <v>18</v>
      </c>
      <c r="AA139" s="11" t="s">
        <v>17</v>
      </c>
      <c r="AB139" s="11" t="s">
        <v>15</v>
      </c>
      <c r="AC139" s="11" t="s">
        <v>13</v>
      </c>
      <c r="AD139" s="11" t="s">
        <v>11</v>
      </c>
      <c r="AE139" s="11" t="s">
        <v>9</v>
      </c>
      <c r="AF139" s="11" t="s">
        <v>7</v>
      </c>
      <c r="AG139" s="11" t="s">
        <v>5</v>
      </c>
      <c r="AH139" s="11" t="s">
        <v>24</v>
      </c>
      <c r="AI139" s="11" t="s">
        <v>3</v>
      </c>
      <c r="AJ139" s="10" t="s">
        <v>1</v>
      </c>
    </row>
    <row r="140" spans="19:37">
      <c r="S140" s="8">
        <v>1.3</v>
      </c>
      <c r="T140" s="8">
        <v>2.2000000000000002</v>
      </c>
      <c r="U140" s="8">
        <v>1.8</v>
      </c>
      <c r="V140" s="8">
        <v>1.3</v>
      </c>
      <c r="W140" s="8">
        <v>1.4</v>
      </c>
      <c r="X140" s="8">
        <v>-1.3</v>
      </c>
      <c r="Y140" s="8">
        <v>-5.7</v>
      </c>
      <c r="Z140" s="8">
        <v>4.0999999999999996</v>
      </c>
      <c r="AA140" s="8">
        <v>0.2</v>
      </c>
      <c r="AB140" s="8">
        <v>1.5</v>
      </c>
      <c r="AC140" s="8">
        <v>2.2000000000000002</v>
      </c>
      <c r="AD140" s="8">
        <v>0.4</v>
      </c>
      <c r="AE140" s="8">
        <v>1.7</v>
      </c>
      <c r="AF140" s="8">
        <v>0.8</v>
      </c>
      <c r="AG140" s="8">
        <v>-0.3</v>
      </c>
      <c r="AH140" s="8">
        <v>-3.9</v>
      </c>
      <c r="AI140" s="10" t="s">
        <v>25</v>
      </c>
      <c r="AJ140" s="8">
        <f>SUM(S140:AI140)</f>
        <v>7.6999999999999993</v>
      </c>
      <c r="AK140" s="2" t="s">
        <v>34</v>
      </c>
    </row>
    <row r="141" spans="19:37">
      <c r="S141" s="8">
        <f>S140-0.45</f>
        <v>0.85000000000000009</v>
      </c>
      <c r="T141" s="8">
        <f t="shared" ref="T141:AI141" si="6">T140-0.45</f>
        <v>1.7500000000000002</v>
      </c>
      <c r="U141" s="8">
        <f t="shared" si="6"/>
        <v>1.35</v>
      </c>
      <c r="V141" s="8">
        <f t="shared" si="6"/>
        <v>0.85000000000000009</v>
      </c>
      <c r="W141" s="8">
        <f t="shared" si="6"/>
        <v>0.95</v>
      </c>
      <c r="X141" s="8">
        <f t="shared" si="6"/>
        <v>-1.75</v>
      </c>
      <c r="Y141" s="8">
        <f t="shared" si="6"/>
        <v>-6.15</v>
      </c>
      <c r="Z141" s="8">
        <f t="shared" si="6"/>
        <v>3.6499999999999995</v>
      </c>
      <c r="AA141" s="8">
        <f t="shared" si="6"/>
        <v>-0.25</v>
      </c>
      <c r="AB141" s="8">
        <f t="shared" si="6"/>
        <v>1.05</v>
      </c>
      <c r="AC141" s="8">
        <f t="shared" si="6"/>
        <v>1.7500000000000002</v>
      </c>
      <c r="AD141" s="8">
        <f t="shared" si="6"/>
        <v>-4.9999999999999989E-2</v>
      </c>
      <c r="AE141" s="8">
        <f t="shared" si="6"/>
        <v>1.25</v>
      </c>
      <c r="AF141" s="8">
        <f t="shared" si="6"/>
        <v>0.35000000000000003</v>
      </c>
      <c r="AG141" s="8">
        <f t="shared" si="6"/>
        <v>-0.75</v>
      </c>
      <c r="AH141" s="8">
        <f t="shared" si="6"/>
        <v>-4.3499999999999996</v>
      </c>
      <c r="AI141" s="8">
        <f t="shared" si="6"/>
        <v>2.5499999999999998</v>
      </c>
    </row>
    <row r="142" spans="19:37">
      <c r="S142" s="8">
        <f>S141^2</f>
        <v>0.72250000000000014</v>
      </c>
      <c r="T142" s="8">
        <f t="shared" ref="T142:AI142" si="7">T141^2</f>
        <v>3.0625000000000009</v>
      </c>
      <c r="U142" s="8">
        <f t="shared" si="7"/>
        <v>1.8225000000000002</v>
      </c>
      <c r="V142" s="8">
        <f t="shared" si="7"/>
        <v>0.72250000000000014</v>
      </c>
      <c r="W142" s="8">
        <f t="shared" si="7"/>
        <v>0.90249999999999997</v>
      </c>
      <c r="X142" s="8">
        <f t="shared" si="7"/>
        <v>3.0625</v>
      </c>
      <c r="Y142" s="8">
        <f t="shared" si="7"/>
        <v>37.822500000000005</v>
      </c>
      <c r="Z142" s="8">
        <f t="shared" si="7"/>
        <v>13.322499999999996</v>
      </c>
      <c r="AA142" s="8">
        <f t="shared" si="7"/>
        <v>6.25E-2</v>
      </c>
      <c r="AB142" s="8">
        <f t="shared" si="7"/>
        <v>1.1025</v>
      </c>
      <c r="AC142" s="8">
        <f t="shared" si="7"/>
        <v>3.0625000000000009</v>
      </c>
      <c r="AD142" s="8">
        <f t="shared" si="7"/>
        <v>2.4999999999999988E-3</v>
      </c>
      <c r="AE142" s="8">
        <f t="shared" si="7"/>
        <v>1.5625</v>
      </c>
      <c r="AF142" s="8">
        <f t="shared" si="7"/>
        <v>0.12250000000000003</v>
      </c>
      <c r="AG142" s="8">
        <f t="shared" si="7"/>
        <v>0.5625</v>
      </c>
      <c r="AH142" s="8">
        <f t="shared" si="7"/>
        <v>18.922499999999996</v>
      </c>
      <c r="AI142" s="8">
        <f t="shared" si="7"/>
        <v>6.5024999999999995</v>
      </c>
      <c r="AJ142" s="8">
        <f>SUM(S142:AI142)</f>
        <v>93.342500000000001</v>
      </c>
      <c r="AK142" s="2" t="s">
        <v>35</v>
      </c>
    </row>
    <row r="143" spans="19:37"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 t="s">
        <v>36</v>
      </c>
    </row>
    <row r="144" spans="19:37"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8:35"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8:35"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8:35"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8:35"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8:35"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8:35"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8:35"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8:35" ht="18">
      <c r="S152" s="5">
        <v>2003</v>
      </c>
      <c r="T152" s="5">
        <v>2005</v>
      </c>
      <c r="U152" s="5">
        <v>2006</v>
      </c>
      <c r="V152" s="5">
        <v>2007</v>
      </c>
      <c r="W152" s="5">
        <v>2009</v>
      </c>
      <c r="X152" s="5">
        <v>2010</v>
      </c>
      <c r="Y152" s="5">
        <v>2011</v>
      </c>
      <c r="Z152" s="5">
        <v>2012</v>
      </c>
      <c r="AA152" s="5">
        <v>2013</v>
      </c>
      <c r="AB152" s="5">
        <v>2014</v>
      </c>
      <c r="AC152" s="5">
        <v>2015</v>
      </c>
      <c r="AD152" s="5">
        <v>2016</v>
      </c>
      <c r="AE152" s="5">
        <v>2017</v>
      </c>
      <c r="AF152" s="5">
        <v>2018</v>
      </c>
      <c r="AG152" s="5">
        <v>2019</v>
      </c>
      <c r="AH152" s="5">
        <v>2021</v>
      </c>
      <c r="AI152" s="9" t="s">
        <v>1</v>
      </c>
    </row>
    <row r="153" spans="18:35">
      <c r="R153" s="2" t="s">
        <v>37</v>
      </c>
      <c r="S153" s="10">
        <v>9.4</v>
      </c>
      <c r="T153" s="10">
        <v>10.7</v>
      </c>
      <c r="U153" s="10">
        <v>12.1</v>
      </c>
      <c r="V153" s="10">
        <v>13.6</v>
      </c>
      <c r="W153" s="10">
        <v>8.9</v>
      </c>
      <c r="X153" s="10">
        <v>10.1</v>
      </c>
      <c r="Y153" s="10">
        <v>9</v>
      </c>
      <c r="Z153" s="10">
        <v>7.1</v>
      </c>
      <c r="AA153" s="10">
        <v>7.1</v>
      </c>
      <c r="AB153" s="10">
        <v>6.8</v>
      </c>
      <c r="AC153" s="10">
        <v>6.4</v>
      </c>
      <c r="AD153" s="10">
        <v>6.2</v>
      </c>
      <c r="AE153" s="10">
        <v>6.3</v>
      </c>
      <c r="AF153" s="10">
        <v>6.3</v>
      </c>
      <c r="AG153" s="10">
        <v>5.6</v>
      </c>
      <c r="AH153" s="10">
        <v>8.4</v>
      </c>
      <c r="AI153" s="10">
        <v>3</v>
      </c>
    </row>
  </sheetData>
  <sortState xmlns:xlrd2="http://schemas.microsoft.com/office/spreadsheetml/2017/richdata2" columnSort="1" ref="R83:AG84">
    <sortCondition ref="R83:AG8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Correlations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Rasmus Kipp</dc:creator>
  <cp:keywords/>
  <dc:description/>
  <cp:lastModifiedBy>Rasmus Kipp</cp:lastModifiedBy>
  <cp:revision/>
  <dcterms:created xsi:type="dcterms:W3CDTF">2024-09-08T13:43:39Z</dcterms:created>
  <dcterms:modified xsi:type="dcterms:W3CDTF">2024-12-03T14:23:56Z</dcterms:modified>
  <cp:category/>
  <cp:contentStatus/>
</cp:coreProperties>
</file>