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Kipp\Desktop\Models\Accounting\"/>
    </mc:Choice>
  </mc:AlternateContent>
  <xr:revisionPtr revIDLastSave="0" documentId="13_ncr:1_{6D99A4EC-4198-4B5A-8ECD-8B69E3D7E225}" xr6:coauthVersionLast="47" xr6:coauthVersionMax="47" xr10:uidLastSave="{00000000-0000-0000-0000-000000000000}"/>
  <bookViews>
    <workbookView xWindow="6195" yWindow="540" windowWidth="19950" windowHeight="15480" activeTab="3" xr2:uid="{C7723A8C-5D32-4291-A766-45D11A7DAB46}"/>
  </bookViews>
  <sheets>
    <sheet name="Main" sheetId="1" r:id="rId1"/>
    <sheet name="Financial Statement" sheetId="2" r:id="rId2"/>
    <sheet name="Merchandiser" sheetId="3" r:id="rId3"/>
    <sheet name="Budge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4" l="1"/>
  <c r="C16" i="4"/>
  <c r="C14" i="4"/>
  <c r="D14" i="4"/>
  <c r="E7" i="4"/>
  <c r="E6" i="4"/>
  <c r="E5" i="4"/>
  <c r="C58" i="1"/>
  <c r="F58" i="1" s="1"/>
  <c r="C60" i="1" s="1"/>
  <c r="C61" i="1" s="1"/>
  <c r="C66" i="1"/>
  <c r="D41" i="2"/>
  <c r="D39" i="2"/>
  <c r="D38" i="2"/>
  <c r="D37" i="2"/>
  <c r="D33" i="2"/>
  <c r="D27" i="2"/>
  <c r="D26" i="2"/>
  <c r="C25" i="2"/>
  <c r="C72" i="1"/>
  <c r="C70" i="1"/>
  <c r="E68" i="1"/>
  <c r="D68" i="1"/>
  <c r="C68" i="1"/>
  <c r="C16" i="1"/>
  <c r="C15" i="1"/>
  <c r="C67" i="1"/>
  <c r="C62" i="1"/>
  <c r="F63" i="1"/>
  <c r="D63" i="1"/>
  <c r="E63" i="1"/>
  <c r="C63" i="1"/>
  <c r="E62" i="1"/>
  <c r="D62" i="1"/>
  <c r="E58" i="1"/>
  <c r="D58" i="1"/>
  <c r="F57" i="1"/>
  <c r="F53" i="1"/>
  <c r="F52" i="1"/>
  <c r="F51" i="1"/>
  <c r="F49" i="1"/>
  <c r="F48" i="1"/>
  <c r="F47" i="1"/>
  <c r="E49" i="1"/>
  <c r="D49" i="1"/>
  <c r="C49" i="1"/>
  <c r="E48" i="1"/>
  <c r="D48" i="1"/>
  <c r="C48" i="1"/>
  <c r="E47" i="1"/>
  <c r="D47" i="1"/>
  <c r="C47" i="1"/>
  <c r="E40" i="1"/>
  <c r="D40" i="1"/>
  <c r="C40" i="1"/>
  <c r="F37" i="1"/>
  <c r="C43" i="1" s="1"/>
  <c r="C10" i="1"/>
  <c r="C11" i="1" s="1"/>
  <c r="D66" i="1" l="1"/>
  <c r="D43" i="1"/>
  <c r="E43" i="1"/>
</calcChain>
</file>

<file path=xl/sharedStrings.xml><?xml version="1.0" encoding="utf-8"?>
<sst xmlns="http://schemas.openxmlformats.org/spreadsheetml/2006/main" count="181" uniqueCount="152">
  <si>
    <t>Main</t>
  </si>
  <si>
    <t>Price</t>
  </si>
  <si>
    <t>Variable Costs</t>
  </si>
  <si>
    <t>Fixed costs</t>
  </si>
  <si>
    <t>Fixed costs p/m</t>
  </si>
  <si>
    <t>AirBNB Business</t>
  </si>
  <si>
    <t>Costs</t>
  </si>
  <si>
    <t>Example 1</t>
  </si>
  <si>
    <t>Breakeven</t>
  </si>
  <si>
    <t>How many nights per month needs the AirBNB to offer to breakeven</t>
  </si>
  <si>
    <t>Contribution Margin p/u</t>
  </si>
  <si>
    <t>CM / Unit = Price - Variable costs</t>
  </si>
  <si>
    <t>Breakeven (units)</t>
  </si>
  <si>
    <t>Breakeven (unit) = Fixed costs / CM/unit</t>
  </si>
  <si>
    <t>profit per unit</t>
  </si>
  <si>
    <t>nights to breakeven</t>
  </si>
  <si>
    <t>Target profit</t>
  </si>
  <si>
    <t>Target - 1500$ / month</t>
  </si>
  <si>
    <t>Pre-tax</t>
  </si>
  <si>
    <t>Target profit + Fixed expenses / CM/unit</t>
  </si>
  <si>
    <t>We want to make 1500per month but we have fixed costs so in order to make profit 1500 we have to make 3500 in total and we divide it by the profit per unit so 100, to get the amount of units we need to sell in order to achieve target.</t>
  </si>
  <si>
    <t xml:space="preserve">Target (1500$) </t>
  </si>
  <si>
    <t>Amount of units sold</t>
  </si>
  <si>
    <t>nights</t>
  </si>
  <si>
    <t>Explanation</t>
  </si>
  <si>
    <t>Cost of Goods Manufactured</t>
  </si>
  <si>
    <t>Target profit, breakeven</t>
  </si>
  <si>
    <t>Direct Materials Cost</t>
  </si>
  <si>
    <t>Materials that are the costs from directly producing</t>
  </si>
  <si>
    <t>1$</t>
  </si>
  <si>
    <t>Chef salary - Direct Labor</t>
  </si>
  <si>
    <t>Burger costs - Direc materials</t>
  </si>
  <si>
    <t>1.50$</t>
  </si>
  <si>
    <t>Indirect costs</t>
  </si>
  <si>
    <t>Rent</t>
  </si>
  <si>
    <t>Utilities</t>
  </si>
  <si>
    <t>Manufacturing overhead</t>
  </si>
  <si>
    <t>Sales mix</t>
  </si>
  <si>
    <t>Weighted average contribution margin</t>
  </si>
  <si>
    <t>Example 2</t>
  </si>
  <si>
    <t>Expected Sales (units)</t>
  </si>
  <si>
    <t>Sales price</t>
  </si>
  <si>
    <t>Variable cost</t>
  </si>
  <si>
    <t>Thin Crust</t>
  </si>
  <si>
    <t>Deep Dish</t>
  </si>
  <si>
    <t>Pasta</t>
  </si>
  <si>
    <t>($)</t>
  </si>
  <si>
    <t>Monthly Fixed Costs</t>
  </si>
  <si>
    <t>Tax rate</t>
  </si>
  <si>
    <t>Contribution margin p/u</t>
  </si>
  <si>
    <t>Total</t>
  </si>
  <si>
    <t>Weight</t>
  </si>
  <si>
    <t>Income Statement</t>
  </si>
  <si>
    <t>Sales Revenue</t>
  </si>
  <si>
    <t>Variable costs</t>
  </si>
  <si>
    <t>Contribution Margin</t>
  </si>
  <si>
    <t>Gross Profit</t>
  </si>
  <si>
    <t>Operating Income</t>
  </si>
  <si>
    <t>Income Tax 20%</t>
  </si>
  <si>
    <t>Net Income</t>
  </si>
  <si>
    <t>-</t>
  </si>
  <si>
    <t>Weighted Average CM</t>
  </si>
  <si>
    <t>Sales Mix</t>
  </si>
  <si>
    <t>TC</t>
  </si>
  <si>
    <t>DD</t>
  </si>
  <si>
    <t>CM/ Unit</t>
  </si>
  <si>
    <t>WA CM / Unit</t>
  </si>
  <si>
    <t>So the average customer is paying 9.5$ to us</t>
  </si>
  <si>
    <t>After Variable Expenses</t>
  </si>
  <si>
    <t>Breakeven point</t>
  </si>
  <si>
    <t>Fixed expenses divided by cm per unit</t>
  </si>
  <si>
    <t>Dishes per day</t>
  </si>
  <si>
    <t xml:space="preserve">Sales Mix </t>
  </si>
  <si>
    <t>Units need to be sold to breakeven</t>
  </si>
  <si>
    <t>Dollar Amounts $</t>
  </si>
  <si>
    <t xml:space="preserve">Target profit </t>
  </si>
  <si>
    <t>Pretax net income target</t>
  </si>
  <si>
    <t>Divide net income with 100-20=80</t>
  </si>
  <si>
    <t>Tax amount</t>
  </si>
  <si>
    <t>Sales mix (4342)</t>
  </si>
  <si>
    <t>Which dishes you need to sell</t>
  </si>
  <si>
    <t>Margin Safety = Budget sales - Breakeven sales</t>
  </si>
  <si>
    <t>Margin of safety</t>
  </si>
  <si>
    <t>Our sales can be 8684 units lower and we still would be making profit or making breakeven</t>
  </si>
  <si>
    <t>Difference</t>
  </si>
  <si>
    <t>IS</t>
  </si>
  <si>
    <t>Cash</t>
  </si>
  <si>
    <t>Accounts payable</t>
  </si>
  <si>
    <t>Retained earnings</t>
  </si>
  <si>
    <t>Revenue</t>
  </si>
  <si>
    <t>Direct Materials</t>
  </si>
  <si>
    <t>Direct Wages</t>
  </si>
  <si>
    <t>Sales Commisions</t>
  </si>
  <si>
    <t>Taxes on factory</t>
  </si>
  <si>
    <t>Maitenance - Factory</t>
  </si>
  <si>
    <t>Depreciation - Factory</t>
  </si>
  <si>
    <t>Lease on Factory</t>
  </si>
  <si>
    <t>Rent - Administrative</t>
  </si>
  <si>
    <t>Rent - Sales</t>
  </si>
  <si>
    <t>Income Taxes</t>
  </si>
  <si>
    <t>$</t>
  </si>
  <si>
    <t>Q120Y2</t>
  </si>
  <si>
    <t>COGS</t>
  </si>
  <si>
    <t>Overhead</t>
  </si>
  <si>
    <t>Total COGS</t>
  </si>
  <si>
    <t>Operating Expenses</t>
  </si>
  <si>
    <t>Selling expense:</t>
  </si>
  <si>
    <t>Sales Commissions</t>
  </si>
  <si>
    <t>Total Selling Expenses</t>
  </si>
  <si>
    <t>Administrative Expenses</t>
  </si>
  <si>
    <t>Administrative salaries</t>
  </si>
  <si>
    <t>Salaries - Admin</t>
  </si>
  <si>
    <t>Total Administrative Expenses</t>
  </si>
  <si>
    <t>Total Operating Expenses</t>
  </si>
  <si>
    <t>Operating Income before tax</t>
  </si>
  <si>
    <t>Income Tax</t>
  </si>
  <si>
    <t>Net income</t>
  </si>
  <si>
    <t>Mer</t>
  </si>
  <si>
    <t>Manufacturer</t>
  </si>
  <si>
    <t>Beginning Materials Inventory</t>
  </si>
  <si>
    <t>Purchases</t>
  </si>
  <si>
    <t>Ending Materials Inventory</t>
  </si>
  <si>
    <t>+</t>
  </si>
  <si>
    <t>Cost of direct materials used</t>
  </si>
  <si>
    <t>Direct Labor</t>
  </si>
  <si>
    <t>Factory overhead</t>
  </si>
  <si>
    <t>Total manufacturing costs</t>
  </si>
  <si>
    <t>Beginning Work in process inventory</t>
  </si>
  <si>
    <t>Ending Work in process inventory</t>
  </si>
  <si>
    <t>Cost of goods manufactured</t>
  </si>
  <si>
    <t>Beginning Finished goods inventory</t>
  </si>
  <si>
    <t>Ending finished goods inventory</t>
  </si>
  <si>
    <t>Cost of Goods sold (COGS)</t>
  </si>
  <si>
    <t>Sales</t>
  </si>
  <si>
    <t>Gross profit</t>
  </si>
  <si>
    <t>Expenses</t>
  </si>
  <si>
    <t>MMM</t>
  </si>
  <si>
    <t>Production budget</t>
  </si>
  <si>
    <t>Sales budget</t>
  </si>
  <si>
    <t>Units sold</t>
  </si>
  <si>
    <t>Bird house</t>
  </si>
  <si>
    <t>Bird feeder</t>
  </si>
  <si>
    <t>Total revenue</t>
  </si>
  <si>
    <t>Units</t>
  </si>
  <si>
    <t>House</t>
  </si>
  <si>
    <t>Feeder</t>
  </si>
  <si>
    <t>Expected units to be sold</t>
  </si>
  <si>
    <t>Desired ending inventory</t>
  </si>
  <si>
    <t>Total units available</t>
  </si>
  <si>
    <t>Estimated beginning inventory</t>
  </si>
  <si>
    <t>Total units to be produced</t>
  </si>
  <si>
    <t>Direct materials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</si>
</sst>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Aptos Narrow"/>
      <family val="2"/>
      <scheme val="minor"/>
    </font>
    <font>
      <b/>
      <sz val="11"/>
      <color theme="1"/>
      <name val="Aptos Narrow"/>
      <family val="2"/>
      <scheme val="minor"/>
    </font>
    <font>
      <b/>
      <u/>
      <sz val="11"/>
      <color theme="1"/>
      <name val="Aptos Narrow"/>
      <family val="2"/>
      <scheme val="minor"/>
    </font>
    <font>
      <u/>
      <sz val="11"/>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0" xfId="0" applyFont="1"/>
    <xf numFmtId="0" fontId="3" fillId="0" borderId="0" xfId="0" applyFont="1"/>
    <xf numFmtId="0" fontId="0" fillId="0" borderId="0" xfId="0" applyAlignment="1">
      <alignment horizontal="right"/>
    </xf>
    <xf numFmtId="9" fontId="0" fillId="0" borderId="0" xfId="0" applyNumberFormat="1"/>
    <xf numFmtId="4" fontId="0" fillId="0" borderId="1" xfId="0" applyNumberFormat="1" applyBorder="1"/>
    <xf numFmtId="4" fontId="0" fillId="0" borderId="2" xfId="0" applyNumberFormat="1" applyBorder="1"/>
    <xf numFmtId="4" fontId="0" fillId="0" borderId="3" xfId="0" applyNumberFormat="1" applyBorder="1"/>
    <xf numFmtId="4" fontId="0" fillId="0" borderId="4" xfId="0" applyNumberFormat="1" applyBorder="1"/>
    <xf numFmtId="4" fontId="0" fillId="0" borderId="0" xfId="0" applyNumberFormat="1" applyBorder="1"/>
    <xf numFmtId="4" fontId="0" fillId="0" borderId="5" xfId="0" applyNumberFormat="1" applyBorder="1"/>
    <xf numFmtId="4" fontId="0" fillId="0" borderId="6" xfId="0" applyNumberFormat="1" applyBorder="1"/>
    <xf numFmtId="4" fontId="0" fillId="0" borderId="7" xfId="0" applyNumberFormat="1" applyBorder="1"/>
    <xf numFmtId="4" fontId="0" fillId="0" borderId="8" xfId="0" applyNumberFormat="1" applyBorder="1"/>
    <xf numFmtId="4" fontId="0" fillId="0" borderId="0" xfId="0" applyNumberFormat="1" applyFill="1" applyBorder="1"/>
    <xf numFmtId="4" fontId="0" fillId="0" borderId="0" xfId="0" applyNumberFormat="1"/>
    <xf numFmtId="164" fontId="1" fillId="0" borderId="0" xfId="0" applyNumberFormat="1" applyFont="1"/>
    <xf numFmtId="3" fontId="0" fillId="0" borderId="0" xfId="0" applyNumberFormat="1"/>
    <xf numFmtId="4" fontId="1" fillId="0" borderId="0" xfId="0" applyNumberFormat="1" applyFont="1" applyFill="1" applyBorder="1"/>
    <xf numFmtId="3" fontId="1" fillId="0" borderId="0" xfId="0" applyNumberFormat="1" applyFont="1"/>
    <xf numFmtId="3" fontId="2" fillId="0" borderId="0" xfId="0" applyNumberFormat="1" applyFont="1"/>
    <xf numFmtId="165" fontId="0" fillId="0" borderId="0" xfId="0" applyNumberFormat="1"/>
    <xf numFmtId="3" fontId="3" fillId="0" borderId="0" xfId="0" applyNumberFormat="1"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19050</xdr:colOff>
      <xdr:row>7</xdr:row>
      <xdr:rowOff>180975</xdr:rowOff>
    </xdr:from>
    <xdr:to>
      <xdr:col>2</xdr:col>
      <xdr:colOff>28575</xdr:colOff>
      <xdr:row>8</xdr:row>
      <xdr:rowOff>0</xdr:rowOff>
    </xdr:to>
    <xdr:cxnSp macro="">
      <xdr:nvCxnSpPr>
        <xdr:cNvPr id="3" name="Straight Connector 2">
          <a:extLst>
            <a:ext uri="{FF2B5EF4-FFF2-40B4-BE49-F238E27FC236}">
              <a16:creationId xmlns:a16="http://schemas.microsoft.com/office/drawing/2014/main" id="{31628EDE-7B70-563B-69E0-9F64A2E22F4F}"/>
            </a:ext>
          </a:extLst>
        </xdr:cNvPr>
        <xdr:cNvCxnSpPr/>
      </xdr:nvCxnSpPr>
      <xdr:spPr>
        <a:xfrm>
          <a:off x="19050" y="1514475"/>
          <a:ext cx="21240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13</xdr:row>
      <xdr:rowOff>9525</xdr:rowOff>
    </xdr:from>
    <xdr:to>
      <xdr:col>2</xdr:col>
      <xdr:colOff>9525</xdr:colOff>
      <xdr:row>13</xdr:row>
      <xdr:rowOff>19050</xdr:rowOff>
    </xdr:to>
    <xdr:cxnSp macro="">
      <xdr:nvCxnSpPr>
        <xdr:cNvPr id="4" name="Straight Connector 3">
          <a:extLst>
            <a:ext uri="{FF2B5EF4-FFF2-40B4-BE49-F238E27FC236}">
              <a16:creationId xmlns:a16="http://schemas.microsoft.com/office/drawing/2014/main" id="{7F169DD3-5B2E-1CFB-192E-4695176E6F4B}"/>
            </a:ext>
          </a:extLst>
        </xdr:cNvPr>
        <xdr:cNvCxnSpPr/>
      </xdr:nvCxnSpPr>
      <xdr:spPr>
        <a:xfrm>
          <a:off x="0" y="2486025"/>
          <a:ext cx="21240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18</xdr:row>
      <xdr:rowOff>19050</xdr:rowOff>
    </xdr:from>
    <xdr:to>
      <xdr:col>2</xdr:col>
      <xdr:colOff>9525</xdr:colOff>
      <xdr:row>18</xdr:row>
      <xdr:rowOff>28575</xdr:rowOff>
    </xdr:to>
    <xdr:cxnSp macro="">
      <xdr:nvCxnSpPr>
        <xdr:cNvPr id="5" name="Straight Connector 4">
          <a:extLst>
            <a:ext uri="{FF2B5EF4-FFF2-40B4-BE49-F238E27FC236}">
              <a16:creationId xmlns:a16="http://schemas.microsoft.com/office/drawing/2014/main" id="{3ECF1CA9-65C0-ED8E-4F1D-B277B1D534C7}"/>
            </a:ext>
          </a:extLst>
        </xdr:cNvPr>
        <xdr:cNvCxnSpPr/>
      </xdr:nvCxnSpPr>
      <xdr:spPr>
        <a:xfrm>
          <a:off x="0" y="3448050"/>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23</xdr:row>
      <xdr:rowOff>0</xdr:rowOff>
    </xdr:from>
    <xdr:to>
      <xdr:col>2</xdr:col>
      <xdr:colOff>9525</xdr:colOff>
      <xdr:row>23</xdr:row>
      <xdr:rowOff>9525</xdr:rowOff>
    </xdr:to>
    <xdr:cxnSp macro="">
      <xdr:nvCxnSpPr>
        <xdr:cNvPr id="6" name="Straight Connector 5">
          <a:extLst>
            <a:ext uri="{FF2B5EF4-FFF2-40B4-BE49-F238E27FC236}">
              <a16:creationId xmlns:a16="http://schemas.microsoft.com/office/drawing/2014/main" id="{27B6B5CE-E232-BCC6-1B29-219D6148CD09}"/>
            </a:ext>
          </a:extLst>
        </xdr:cNvPr>
        <xdr:cNvCxnSpPr/>
      </xdr:nvCxnSpPr>
      <xdr:spPr>
        <a:xfrm>
          <a:off x="0" y="4381500"/>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27</xdr:row>
      <xdr:rowOff>9525</xdr:rowOff>
    </xdr:from>
    <xdr:to>
      <xdr:col>2</xdr:col>
      <xdr:colOff>9525</xdr:colOff>
      <xdr:row>27</xdr:row>
      <xdr:rowOff>19050</xdr:rowOff>
    </xdr:to>
    <xdr:cxnSp macro="">
      <xdr:nvCxnSpPr>
        <xdr:cNvPr id="7" name="Straight Connector 6">
          <a:extLst>
            <a:ext uri="{FF2B5EF4-FFF2-40B4-BE49-F238E27FC236}">
              <a16:creationId xmlns:a16="http://schemas.microsoft.com/office/drawing/2014/main" id="{BEB7ED89-13A6-4C72-99D4-FDEDED089DB3}"/>
            </a:ext>
          </a:extLst>
        </xdr:cNvPr>
        <xdr:cNvCxnSpPr/>
      </xdr:nvCxnSpPr>
      <xdr:spPr>
        <a:xfrm>
          <a:off x="0" y="5153025"/>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31</xdr:row>
      <xdr:rowOff>19050</xdr:rowOff>
    </xdr:from>
    <xdr:to>
      <xdr:col>2</xdr:col>
      <xdr:colOff>9525</xdr:colOff>
      <xdr:row>31</xdr:row>
      <xdr:rowOff>28575</xdr:rowOff>
    </xdr:to>
    <xdr:cxnSp macro="">
      <xdr:nvCxnSpPr>
        <xdr:cNvPr id="8" name="Straight Connector 7">
          <a:extLst>
            <a:ext uri="{FF2B5EF4-FFF2-40B4-BE49-F238E27FC236}">
              <a16:creationId xmlns:a16="http://schemas.microsoft.com/office/drawing/2014/main" id="{0FB60CE1-57A9-0D7B-B7A2-1A2EA0AF3472}"/>
            </a:ext>
          </a:extLst>
        </xdr:cNvPr>
        <xdr:cNvCxnSpPr/>
      </xdr:nvCxnSpPr>
      <xdr:spPr>
        <a:xfrm>
          <a:off x="0" y="5924550"/>
          <a:ext cx="25241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5</xdr:col>
      <xdr:colOff>47625</xdr:colOff>
      <xdr:row>6</xdr:row>
      <xdr:rowOff>19050</xdr:rowOff>
    </xdr:to>
    <xdr:cxnSp macro="">
      <xdr:nvCxnSpPr>
        <xdr:cNvPr id="3" name="Straight Connector 2">
          <a:extLst>
            <a:ext uri="{FF2B5EF4-FFF2-40B4-BE49-F238E27FC236}">
              <a16:creationId xmlns:a16="http://schemas.microsoft.com/office/drawing/2014/main" id="{2010FA4A-0042-A92E-7762-46E1DCE44A29}"/>
            </a:ext>
          </a:extLst>
        </xdr:cNvPr>
        <xdr:cNvCxnSpPr/>
      </xdr:nvCxnSpPr>
      <xdr:spPr>
        <a:xfrm flipV="1">
          <a:off x="0" y="1152525"/>
          <a:ext cx="39243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13</xdr:row>
      <xdr:rowOff>9525</xdr:rowOff>
    </xdr:from>
    <xdr:to>
      <xdr:col>5</xdr:col>
      <xdr:colOff>47625</xdr:colOff>
      <xdr:row>13</xdr:row>
      <xdr:rowOff>19050</xdr:rowOff>
    </xdr:to>
    <xdr:cxnSp macro="">
      <xdr:nvCxnSpPr>
        <xdr:cNvPr id="4" name="Straight Connector 3">
          <a:extLst>
            <a:ext uri="{FF2B5EF4-FFF2-40B4-BE49-F238E27FC236}">
              <a16:creationId xmlns:a16="http://schemas.microsoft.com/office/drawing/2014/main" id="{7254DCA8-43F0-522C-B1EE-B03DAC68C962}"/>
            </a:ext>
          </a:extLst>
        </xdr:cNvPr>
        <xdr:cNvCxnSpPr/>
      </xdr:nvCxnSpPr>
      <xdr:spPr>
        <a:xfrm flipV="1">
          <a:off x="0" y="2486025"/>
          <a:ext cx="39243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15</xdr:row>
      <xdr:rowOff>9525</xdr:rowOff>
    </xdr:from>
    <xdr:to>
      <xdr:col>5</xdr:col>
      <xdr:colOff>47625</xdr:colOff>
      <xdr:row>15</xdr:row>
      <xdr:rowOff>19050</xdr:rowOff>
    </xdr:to>
    <xdr:cxnSp macro="">
      <xdr:nvCxnSpPr>
        <xdr:cNvPr id="7" name="Straight Connector 6">
          <a:extLst>
            <a:ext uri="{FF2B5EF4-FFF2-40B4-BE49-F238E27FC236}">
              <a16:creationId xmlns:a16="http://schemas.microsoft.com/office/drawing/2014/main" id="{F15D8E3F-2682-3B80-AADE-274DBF171BA4}"/>
            </a:ext>
          </a:extLst>
        </xdr:cNvPr>
        <xdr:cNvCxnSpPr/>
      </xdr:nvCxnSpPr>
      <xdr:spPr>
        <a:xfrm flipV="1">
          <a:off x="0" y="2867025"/>
          <a:ext cx="42481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2F97-0AB8-4208-B57A-A6F50AF08762}">
  <dimension ref="A1:G72"/>
  <sheetViews>
    <sheetView workbookViewId="0">
      <pane xSplit="2" ySplit="1" topLeftCell="C50" activePane="bottomRight" state="frozen"/>
      <selection pane="topRight" activeCell="C1" sqref="C1"/>
      <selection pane="bottomLeft" activeCell="A2" sqref="A2"/>
      <selection pane="bottomRight" activeCell="D43" sqref="D43"/>
    </sheetView>
  </sheetViews>
  <sheetFormatPr defaultRowHeight="15" x14ac:dyDescent="0.25"/>
  <cols>
    <col min="1" max="1" width="5.42578125" bestFit="1" customWidth="1"/>
    <col min="2" max="2" width="26.42578125" bestFit="1" customWidth="1"/>
    <col min="3" max="3" width="9.85546875" bestFit="1" customWidth="1"/>
    <col min="4" max="4" width="18.28515625" bestFit="1" customWidth="1"/>
  </cols>
  <sheetData>
    <row r="1" spans="1:5" x14ac:dyDescent="0.25">
      <c r="A1" t="s">
        <v>0</v>
      </c>
      <c r="B1" s="4" t="s">
        <v>7</v>
      </c>
      <c r="C1" s="4" t="s">
        <v>6</v>
      </c>
      <c r="D1" s="4" t="s">
        <v>24</v>
      </c>
    </row>
    <row r="2" spans="1:5" x14ac:dyDescent="0.25">
      <c r="B2" s="2" t="s">
        <v>26</v>
      </c>
      <c r="C2" s="4"/>
      <c r="D2" s="4"/>
    </row>
    <row r="3" spans="1:5" x14ac:dyDescent="0.25">
      <c r="B3" s="1" t="s">
        <v>5</v>
      </c>
    </row>
    <row r="4" spans="1:5" x14ac:dyDescent="0.25">
      <c r="B4" t="s">
        <v>1</v>
      </c>
      <c r="C4">
        <v>150</v>
      </c>
    </row>
    <row r="5" spans="1:5" x14ac:dyDescent="0.25">
      <c r="B5" t="s">
        <v>2</v>
      </c>
      <c r="C5">
        <v>50</v>
      </c>
    </row>
    <row r="6" spans="1:5" x14ac:dyDescent="0.25">
      <c r="B6" t="s">
        <v>4</v>
      </c>
      <c r="C6">
        <v>2000</v>
      </c>
    </row>
    <row r="8" spans="1:5" x14ac:dyDescent="0.25">
      <c r="B8" s="1" t="s">
        <v>8</v>
      </c>
      <c r="C8" t="s">
        <v>9</v>
      </c>
    </row>
    <row r="10" spans="1:5" x14ac:dyDescent="0.25">
      <c r="B10" t="s">
        <v>10</v>
      </c>
      <c r="C10" s="3">
        <f>C4-C5</f>
        <v>100</v>
      </c>
      <c r="D10" s="3" t="s">
        <v>14</v>
      </c>
      <c r="E10" t="s">
        <v>11</v>
      </c>
    </row>
    <row r="11" spans="1:5" x14ac:dyDescent="0.25">
      <c r="B11" t="s">
        <v>12</v>
      </c>
      <c r="C11">
        <f>C6/C10</f>
        <v>20</v>
      </c>
      <c r="D11" t="s">
        <v>15</v>
      </c>
      <c r="E11" t="s">
        <v>13</v>
      </c>
    </row>
    <row r="13" spans="1:5" x14ac:dyDescent="0.25">
      <c r="B13" s="1" t="s">
        <v>16</v>
      </c>
      <c r="C13" t="s">
        <v>17</v>
      </c>
      <c r="E13" t="s">
        <v>18</v>
      </c>
    </row>
    <row r="15" spans="1:5" x14ac:dyDescent="0.25">
      <c r="B15" t="s">
        <v>21</v>
      </c>
      <c r="C15">
        <f>1500+C6</f>
        <v>3500</v>
      </c>
      <c r="E15" t="s">
        <v>19</v>
      </c>
    </row>
    <row r="16" spans="1:5" x14ac:dyDescent="0.25">
      <c r="B16" t="s">
        <v>22</v>
      </c>
      <c r="C16">
        <f>C15/C10</f>
        <v>35</v>
      </c>
      <c r="D16" t="s">
        <v>23</v>
      </c>
      <c r="E16" t="s">
        <v>20</v>
      </c>
    </row>
    <row r="19" spans="2:3" x14ac:dyDescent="0.25">
      <c r="B19" s="2" t="s">
        <v>25</v>
      </c>
    </row>
    <row r="21" spans="2:3" x14ac:dyDescent="0.25">
      <c r="B21" s="1" t="s">
        <v>27</v>
      </c>
      <c r="C21" t="s">
        <v>28</v>
      </c>
    </row>
    <row r="23" spans="2:3" x14ac:dyDescent="0.25">
      <c r="B23" t="s">
        <v>31</v>
      </c>
      <c r="C23" s="5" t="s">
        <v>29</v>
      </c>
    </row>
    <row r="24" spans="2:3" x14ac:dyDescent="0.25">
      <c r="B24" t="s">
        <v>30</v>
      </c>
      <c r="C24" s="5" t="s">
        <v>32</v>
      </c>
    </row>
    <row r="26" spans="2:3" x14ac:dyDescent="0.25">
      <c r="B26" s="1" t="s">
        <v>33</v>
      </c>
    </row>
    <row r="28" spans="2:3" x14ac:dyDescent="0.25">
      <c r="B28" s="4" t="s">
        <v>36</v>
      </c>
    </row>
    <row r="29" spans="2:3" x14ac:dyDescent="0.25">
      <c r="B29" t="s">
        <v>34</v>
      </c>
    </row>
    <row r="30" spans="2:3" x14ac:dyDescent="0.25">
      <c r="B30" t="s">
        <v>35</v>
      </c>
    </row>
    <row r="32" spans="2:3" x14ac:dyDescent="0.25">
      <c r="B32" s="1" t="s">
        <v>37</v>
      </c>
    </row>
    <row r="33" spans="2:6" x14ac:dyDescent="0.25">
      <c r="B33" t="s">
        <v>38</v>
      </c>
    </row>
    <row r="35" spans="2:6" x14ac:dyDescent="0.25">
      <c r="B35" s="4" t="s">
        <v>39</v>
      </c>
    </row>
    <row r="36" spans="2:6" x14ac:dyDescent="0.25">
      <c r="B36" s="7" t="s">
        <v>46</v>
      </c>
      <c r="C36" s="8" t="s">
        <v>43</v>
      </c>
      <c r="D36" s="8" t="s">
        <v>44</v>
      </c>
      <c r="E36" s="9" t="s">
        <v>45</v>
      </c>
      <c r="F36" s="16" t="s">
        <v>50</v>
      </c>
    </row>
    <row r="37" spans="2:6" x14ac:dyDescent="0.25">
      <c r="B37" s="10" t="s">
        <v>40</v>
      </c>
      <c r="C37" s="11">
        <v>1000</v>
      </c>
      <c r="D37" s="11">
        <v>400</v>
      </c>
      <c r="E37" s="12">
        <v>200</v>
      </c>
      <c r="F37" s="17">
        <f>SUM(C37:E37)</f>
        <v>1600</v>
      </c>
    </row>
    <row r="38" spans="2:6" x14ac:dyDescent="0.25">
      <c r="B38" s="10" t="s">
        <v>41</v>
      </c>
      <c r="C38" s="11">
        <v>15</v>
      </c>
      <c r="D38" s="11">
        <v>20</v>
      </c>
      <c r="E38" s="12">
        <v>12</v>
      </c>
    </row>
    <row r="39" spans="2:6" x14ac:dyDescent="0.25">
      <c r="B39" s="13" t="s">
        <v>42</v>
      </c>
      <c r="C39" s="14">
        <v>6</v>
      </c>
      <c r="D39" s="14">
        <v>8</v>
      </c>
      <c r="E39" s="15">
        <v>5</v>
      </c>
    </row>
    <row r="40" spans="2:6" x14ac:dyDescent="0.25">
      <c r="B40" s="16" t="s">
        <v>49</v>
      </c>
      <c r="C40" s="19">
        <f>C38-C39</f>
        <v>9</v>
      </c>
      <c r="D40" s="19">
        <f t="shared" ref="D40:E40" si="0">D38-D39</f>
        <v>12</v>
      </c>
      <c r="E40" s="19">
        <f t="shared" si="0"/>
        <v>7</v>
      </c>
    </row>
    <row r="41" spans="2:6" x14ac:dyDescent="0.25">
      <c r="B41" s="16" t="s">
        <v>47</v>
      </c>
      <c r="C41" s="16">
        <v>10000</v>
      </c>
      <c r="D41" s="17"/>
      <c r="E41" s="17"/>
    </row>
    <row r="42" spans="2:6" x14ac:dyDescent="0.25">
      <c r="B42" s="16" t="s">
        <v>48</v>
      </c>
      <c r="C42" s="17">
        <v>0.2</v>
      </c>
      <c r="D42" s="17"/>
      <c r="E42" s="17"/>
    </row>
    <row r="43" spans="2:6" x14ac:dyDescent="0.25">
      <c r="B43" s="16" t="s">
        <v>51</v>
      </c>
      <c r="C43" s="18">
        <f>C37/F37</f>
        <v>0.625</v>
      </c>
      <c r="D43" s="18">
        <f>D37/F37</f>
        <v>0.25</v>
      </c>
      <c r="E43" s="18">
        <f>E37/F37</f>
        <v>0.125</v>
      </c>
    </row>
    <row r="44" spans="2:6" x14ac:dyDescent="0.25">
      <c r="B44" s="16"/>
      <c r="C44" s="17"/>
      <c r="D44" s="17"/>
      <c r="E44" s="17"/>
    </row>
    <row r="45" spans="2:6" x14ac:dyDescent="0.25">
      <c r="B45" s="20" t="s">
        <v>52</v>
      </c>
    </row>
    <row r="46" spans="2:6" x14ac:dyDescent="0.25">
      <c r="B46" s="16"/>
      <c r="F46" t="s">
        <v>50</v>
      </c>
    </row>
    <row r="47" spans="2:6" x14ac:dyDescent="0.25">
      <c r="B47" s="16" t="s">
        <v>53</v>
      </c>
      <c r="C47" s="19">
        <f>C37*C38</f>
        <v>15000</v>
      </c>
      <c r="D47" s="19">
        <f t="shared" ref="D47:E47" si="1">D37*D38</f>
        <v>8000</v>
      </c>
      <c r="E47" s="19">
        <f t="shared" si="1"/>
        <v>2400</v>
      </c>
      <c r="F47" s="19">
        <f>SUM(C47:E47)</f>
        <v>25400</v>
      </c>
    </row>
    <row r="48" spans="2:6" x14ac:dyDescent="0.25">
      <c r="B48" s="16" t="s">
        <v>54</v>
      </c>
      <c r="C48" s="19">
        <f>C37*C39</f>
        <v>6000</v>
      </c>
      <c r="D48" s="19">
        <f t="shared" ref="D48:E48" si="2">D37*D39</f>
        <v>3200</v>
      </c>
      <c r="E48" s="19">
        <f t="shared" si="2"/>
        <v>1000</v>
      </c>
      <c r="F48" s="19">
        <f t="shared" ref="F48:F49" si="3">SUM(C48:E48)</f>
        <v>10200</v>
      </c>
    </row>
    <row r="49" spans="2:7" s="1" customFormat="1" x14ac:dyDescent="0.25">
      <c r="B49" s="20" t="s">
        <v>55</v>
      </c>
      <c r="C49" s="21">
        <f>C47-C48</f>
        <v>9000</v>
      </c>
      <c r="D49" s="21">
        <f t="shared" ref="D49:E49" si="4">D47-D48</f>
        <v>4800</v>
      </c>
      <c r="E49" s="21">
        <f t="shared" si="4"/>
        <v>1400</v>
      </c>
      <c r="F49" s="21">
        <f t="shared" si="3"/>
        <v>15200</v>
      </c>
    </row>
    <row r="50" spans="2:7" x14ac:dyDescent="0.25">
      <c r="B50" s="16" t="s">
        <v>3</v>
      </c>
      <c r="E50" s="5" t="s">
        <v>60</v>
      </c>
      <c r="F50">
        <v>10000</v>
      </c>
    </row>
    <row r="51" spans="2:7" x14ac:dyDescent="0.25">
      <c r="B51" s="20" t="s">
        <v>57</v>
      </c>
      <c r="F51" s="21">
        <f>F49-F50</f>
        <v>5200</v>
      </c>
    </row>
    <row r="52" spans="2:7" x14ac:dyDescent="0.25">
      <c r="B52" s="16" t="s">
        <v>58</v>
      </c>
      <c r="F52">
        <f>F51*0.2</f>
        <v>1040</v>
      </c>
    </row>
    <row r="53" spans="2:7" x14ac:dyDescent="0.25">
      <c r="B53" s="20" t="s">
        <v>59</v>
      </c>
      <c r="F53" s="22">
        <f>F51-F52</f>
        <v>4160</v>
      </c>
    </row>
    <row r="55" spans="2:7" s="4" customFormat="1" x14ac:dyDescent="0.25">
      <c r="B55" s="4" t="s">
        <v>61</v>
      </c>
      <c r="C55" s="4" t="s">
        <v>63</v>
      </c>
      <c r="D55" s="4" t="s">
        <v>64</v>
      </c>
      <c r="E55" s="4" t="s">
        <v>45</v>
      </c>
      <c r="F55" s="4" t="s">
        <v>50</v>
      </c>
    </row>
    <row r="56" spans="2:7" x14ac:dyDescent="0.25">
      <c r="B56" t="s">
        <v>62</v>
      </c>
      <c r="C56" s="23">
        <v>62.5</v>
      </c>
      <c r="D56" s="23">
        <v>25</v>
      </c>
      <c r="E56" s="23">
        <v>12.5</v>
      </c>
    </row>
    <row r="57" spans="2:7" x14ac:dyDescent="0.25">
      <c r="B57" t="s">
        <v>65</v>
      </c>
      <c r="C57">
        <v>9</v>
      </c>
      <c r="D57">
        <v>12</v>
      </c>
      <c r="E57">
        <v>7</v>
      </c>
      <c r="F57">
        <f>SUM(C57:E57)</f>
        <v>28</v>
      </c>
    </row>
    <row r="58" spans="2:7" s="1" customFormat="1" x14ac:dyDescent="0.25">
      <c r="B58" s="1" t="s">
        <v>66</v>
      </c>
      <c r="C58" s="1">
        <f>C56*C57/100</f>
        <v>5.625</v>
      </c>
      <c r="D58" s="1">
        <f t="shared" ref="D58:E58" si="5">D56*D57/100</f>
        <v>3</v>
      </c>
      <c r="E58" s="1">
        <f t="shared" si="5"/>
        <v>0.875</v>
      </c>
      <c r="F58" s="4">
        <f>SUM(C58:E58)</f>
        <v>9.5</v>
      </c>
      <c r="G58" s="1" t="s">
        <v>67</v>
      </c>
    </row>
    <row r="59" spans="2:7" x14ac:dyDescent="0.25">
      <c r="G59" t="s">
        <v>68</v>
      </c>
    </row>
    <row r="60" spans="2:7" x14ac:dyDescent="0.25">
      <c r="B60" t="s">
        <v>69</v>
      </c>
      <c r="C60" s="19">
        <f>C41/F58</f>
        <v>1052.6315789473683</v>
      </c>
      <c r="G60" t="s">
        <v>70</v>
      </c>
    </row>
    <row r="61" spans="2:7" x14ac:dyDescent="0.25">
      <c r="B61" t="s">
        <v>71</v>
      </c>
      <c r="C61" s="19">
        <f>C60/30</f>
        <v>35.087719298245609</v>
      </c>
    </row>
    <row r="62" spans="2:7" x14ac:dyDescent="0.25">
      <c r="B62" t="s">
        <v>72</v>
      </c>
      <c r="C62" s="19">
        <f>1053*C56/100</f>
        <v>658.125</v>
      </c>
      <c r="D62" s="19">
        <f t="shared" ref="D62:E62" si="6">1053*D56/100</f>
        <v>263.25</v>
      </c>
      <c r="E62" s="19">
        <f t="shared" si="6"/>
        <v>131.625</v>
      </c>
      <c r="G62" t="s">
        <v>73</v>
      </c>
    </row>
    <row r="63" spans="2:7" x14ac:dyDescent="0.25">
      <c r="B63" t="s">
        <v>74</v>
      </c>
      <c r="C63" s="19">
        <f>C62*C38</f>
        <v>9871.875</v>
      </c>
      <c r="D63" s="19">
        <f>D62*D38</f>
        <v>5265</v>
      </c>
      <c r="E63" s="19">
        <f>E62*E38</f>
        <v>1579.5</v>
      </c>
      <c r="F63" s="24">
        <f>SUM(C63:E63)</f>
        <v>16716.375</v>
      </c>
    </row>
    <row r="65" spans="2:7" x14ac:dyDescent="0.25">
      <c r="B65" t="s">
        <v>75</v>
      </c>
      <c r="C65" s="19">
        <v>25000</v>
      </c>
      <c r="D65" s="19">
        <v>41250</v>
      </c>
    </row>
    <row r="66" spans="2:7" x14ac:dyDescent="0.25">
      <c r="B66" t="s">
        <v>76</v>
      </c>
      <c r="C66" s="19">
        <f>C65/0.8</f>
        <v>31250</v>
      </c>
      <c r="D66" s="24">
        <f>D65/F58</f>
        <v>4342.105263157895</v>
      </c>
      <c r="G66" t="s">
        <v>77</v>
      </c>
    </row>
    <row r="67" spans="2:7" x14ac:dyDescent="0.25">
      <c r="B67" t="s">
        <v>78</v>
      </c>
      <c r="C67">
        <f>C66*0.2</f>
        <v>6250</v>
      </c>
      <c r="D67" s="19"/>
    </row>
    <row r="68" spans="2:7" x14ac:dyDescent="0.25">
      <c r="B68" t="s">
        <v>79</v>
      </c>
      <c r="C68" s="21">
        <f>4342*C56/100</f>
        <v>2713.75</v>
      </c>
      <c r="D68" s="21">
        <f>4342*D56/100</f>
        <v>1085.5</v>
      </c>
      <c r="E68" s="21">
        <f>4342*E56/100</f>
        <v>542.75</v>
      </c>
      <c r="G68" t="s">
        <v>80</v>
      </c>
    </row>
    <row r="69" spans="2:7" x14ac:dyDescent="0.25">
      <c r="C69" s="19"/>
    </row>
    <row r="70" spans="2:7" x14ac:dyDescent="0.25">
      <c r="B70" t="s">
        <v>82</v>
      </c>
      <c r="C70" s="19">
        <f>F47-F63</f>
        <v>8683.625</v>
      </c>
      <c r="G70" t="s">
        <v>81</v>
      </c>
    </row>
    <row r="71" spans="2:7" x14ac:dyDescent="0.25">
      <c r="C71" t="s">
        <v>83</v>
      </c>
    </row>
    <row r="72" spans="2:7" x14ac:dyDescent="0.25">
      <c r="B72" t="s">
        <v>84</v>
      </c>
      <c r="C72" s="6">
        <f>C70/F47</f>
        <v>0.34187499999999998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8ADAB-1793-4894-AD24-F3A82C469D60}">
  <dimension ref="A1:D41"/>
  <sheetViews>
    <sheetView workbookViewId="0">
      <pane xSplit="2" ySplit="2" topLeftCell="C21" activePane="bottomRight" state="frozen"/>
      <selection pane="topRight" activeCell="C1" sqref="C1"/>
      <selection pane="bottomLeft" activeCell="A3" sqref="A3"/>
      <selection pane="bottomRight" activeCell="C25" sqref="C25"/>
    </sheetView>
  </sheetViews>
  <sheetFormatPr defaultRowHeight="15" x14ac:dyDescent="0.25"/>
  <cols>
    <col min="1" max="1" width="2.5703125" bestFit="1" customWidth="1"/>
    <col min="2" max="2" width="27.7109375" bestFit="1" customWidth="1"/>
    <col min="3" max="4" width="9.85546875" bestFit="1" customWidth="1"/>
  </cols>
  <sheetData>
    <row r="1" spans="1:3" x14ac:dyDescent="0.25">
      <c r="A1" t="s">
        <v>85</v>
      </c>
    </row>
    <row r="2" spans="1:3" x14ac:dyDescent="0.25">
      <c r="B2" t="s">
        <v>100</v>
      </c>
      <c r="C2" s="4" t="s">
        <v>101</v>
      </c>
    </row>
    <row r="3" spans="1:3" x14ac:dyDescent="0.25">
      <c r="B3" t="s">
        <v>86</v>
      </c>
      <c r="C3" s="19">
        <v>150000</v>
      </c>
    </row>
    <row r="4" spans="1:3" x14ac:dyDescent="0.25">
      <c r="B4" t="s">
        <v>87</v>
      </c>
      <c r="C4" s="19">
        <v>10000</v>
      </c>
    </row>
    <row r="5" spans="1:3" x14ac:dyDescent="0.25">
      <c r="B5" t="s">
        <v>88</v>
      </c>
      <c r="C5" s="19">
        <v>67730</v>
      </c>
    </row>
    <row r="6" spans="1:3" x14ac:dyDescent="0.25">
      <c r="B6" t="s">
        <v>89</v>
      </c>
      <c r="C6" s="19">
        <v>1239750</v>
      </c>
    </row>
    <row r="7" spans="1:3" x14ac:dyDescent="0.25">
      <c r="B7" t="s">
        <v>90</v>
      </c>
      <c r="C7" s="19">
        <v>247950</v>
      </c>
    </row>
    <row r="8" spans="1:3" x14ac:dyDescent="0.25">
      <c r="B8" t="s">
        <v>91</v>
      </c>
      <c r="C8" s="19">
        <v>387150</v>
      </c>
    </row>
    <row r="9" spans="1:3" x14ac:dyDescent="0.25">
      <c r="B9" t="s">
        <v>92</v>
      </c>
      <c r="C9" s="19">
        <v>95700</v>
      </c>
    </row>
    <row r="10" spans="1:3" x14ac:dyDescent="0.25">
      <c r="B10" t="s">
        <v>93</v>
      </c>
      <c r="C10" s="19">
        <v>13500</v>
      </c>
    </row>
    <row r="11" spans="1:3" x14ac:dyDescent="0.25">
      <c r="B11" t="s">
        <v>94</v>
      </c>
      <c r="C11" s="19">
        <v>27000</v>
      </c>
    </row>
    <row r="12" spans="1:3" x14ac:dyDescent="0.25">
      <c r="B12" t="s">
        <v>95</v>
      </c>
      <c r="C12" s="19">
        <v>87000</v>
      </c>
    </row>
    <row r="13" spans="1:3" x14ac:dyDescent="0.25">
      <c r="B13" t="s">
        <v>96</v>
      </c>
      <c r="C13" s="19">
        <v>27000</v>
      </c>
    </row>
    <row r="14" spans="1:3" x14ac:dyDescent="0.25">
      <c r="B14" t="s">
        <v>110</v>
      </c>
      <c r="C14" s="19">
        <v>107000</v>
      </c>
    </row>
    <row r="15" spans="1:3" x14ac:dyDescent="0.25">
      <c r="B15" t="s">
        <v>97</v>
      </c>
      <c r="C15" s="19">
        <v>50000</v>
      </c>
    </row>
    <row r="16" spans="1:3" x14ac:dyDescent="0.25">
      <c r="B16" t="s">
        <v>98</v>
      </c>
      <c r="C16" s="19">
        <v>77000</v>
      </c>
    </row>
    <row r="17" spans="2:4" x14ac:dyDescent="0.25">
      <c r="B17" t="s">
        <v>99</v>
      </c>
      <c r="C17" s="19">
        <v>48180</v>
      </c>
    </row>
    <row r="19" spans="2:4" x14ac:dyDescent="0.25">
      <c r="B19" s="1" t="s">
        <v>52</v>
      </c>
      <c r="D19" t="s">
        <v>50</v>
      </c>
    </row>
    <row r="21" spans="2:4" x14ac:dyDescent="0.25">
      <c r="B21" t="s">
        <v>89</v>
      </c>
      <c r="C21" s="19"/>
      <c r="D21" s="19">
        <v>1239750</v>
      </c>
    </row>
    <row r="22" spans="2:4" x14ac:dyDescent="0.25">
      <c r="B22" s="1" t="s">
        <v>102</v>
      </c>
    </row>
    <row r="23" spans="2:4" x14ac:dyDescent="0.25">
      <c r="B23" t="s">
        <v>90</v>
      </c>
      <c r="C23" s="19">
        <v>247950</v>
      </c>
    </row>
    <row r="24" spans="2:4" x14ac:dyDescent="0.25">
      <c r="B24" t="s">
        <v>91</v>
      </c>
      <c r="C24" s="19">
        <v>387150</v>
      </c>
    </row>
    <row r="25" spans="2:4" x14ac:dyDescent="0.25">
      <c r="B25" t="s">
        <v>103</v>
      </c>
      <c r="C25" s="19">
        <f>C10+C11+C12+C13</f>
        <v>154500</v>
      </c>
    </row>
    <row r="26" spans="2:4" x14ac:dyDescent="0.25">
      <c r="B26" t="s">
        <v>104</v>
      </c>
      <c r="C26" s="19"/>
      <c r="D26" s="19">
        <f>C25+C24+C23</f>
        <v>789600</v>
      </c>
    </row>
    <row r="27" spans="2:4" s="1" customFormat="1" x14ac:dyDescent="0.25">
      <c r="B27" s="1" t="s">
        <v>56</v>
      </c>
      <c r="C27" s="21"/>
      <c r="D27" s="21">
        <f>D21-D26</f>
        <v>450150</v>
      </c>
    </row>
    <row r="28" spans="2:4" x14ac:dyDescent="0.25">
      <c r="C28" s="19"/>
    </row>
    <row r="29" spans="2:4" s="4" customFormat="1" x14ac:dyDescent="0.25">
      <c r="B29" s="4" t="s">
        <v>105</v>
      </c>
      <c r="C29" s="24"/>
    </row>
    <row r="30" spans="2:4" s="1" customFormat="1" x14ac:dyDescent="0.25">
      <c r="B30" s="1" t="s">
        <v>106</v>
      </c>
      <c r="C30" s="21"/>
    </row>
    <row r="31" spans="2:4" x14ac:dyDescent="0.25">
      <c r="B31" t="s">
        <v>107</v>
      </c>
      <c r="C31" s="19">
        <v>95700</v>
      </c>
    </row>
    <row r="32" spans="2:4" x14ac:dyDescent="0.25">
      <c r="B32" t="s">
        <v>98</v>
      </c>
      <c r="C32" s="19">
        <v>77000</v>
      </c>
    </row>
    <row r="33" spans="2:4" s="1" customFormat="1" x14ac:dyDescent="0.25">
      <c r="B33" s="4" t="s">
        <v>108</v>
      </c>
      <c r="C33" s="21"/>
      <c r="D33" s="21">
        <f>C31+C32</f>
        <v>172700</v>
      </c>
    </row>
    <row r="34" spans="2:4" s="1" customFormat="1" x14ac:dyDescent="0.25">
      <c r="B34" s="1" t="s">
        <v>109</v>
      </c>
      <c r="C34" s="21"/>
    </row>
    <row r="35" spans="2:4" x14ac:dyDescent="0.25">
      <c r="B35" t="s">
        <v>97</v>
      </c>
      <c r="C35">
        <v>50000</v>
      </c>
    </row>
    <row r="36" spans="2:4" x14ac:dyDescent="0.25">
      <c r="B36" t="s">
        <v>111</v>
      </c>
      <c r="C36" s="19">
        <v>107000</v>
      </c>
    </row>
    <row r="37" spans="2:4" s="1" customFormat="1" x14ac:dyDescent="0.25">
      <c r="B37" s="4" t="s">
        <v>112</v>
      </c>
      <c r="D37" s="21">
        <f>C36+C35</f>
        <v>157000</v>
      </c>
    </row>
    <row r="38" spans="2:4" s="1" customFormat="1" x14ac:dyDescent="0.25">
      <c r="B38" s="1" t="s">
        <v>113</v>
      </c>
      <c r="D38" s="21">
        <f>D37+D33</f>
        <v>329700</v>
      </c>
    </row>
    <row r="39" spans="2:4" x14ac:dyDescent="0.25">
      <c r="B39" t="s">
        <v>114</v>
      </c>
      <c r="D39" s="19">
        <f>D27-D38</f>
        <v>120450</v>
      </c>
    </row>
    <row r="40" spans="2:4" x14ac:dyDescent="0.25">
      <c r="B40" t="s">
        <v>115</v>
      </c>
      <c r="D40" s="19">
        <v>48180</v>
      </c>
    </row>
    <row r="41" spans="2:4" s="2" customFormat="1" x14ac:dyDescent="0.25">
      <c r="B41" s="2" t="s">
        <v>116</v>
      </c>
      <c r="D41" s="22">
        <f>D39-D40</f>
        <v>72270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7FB0-5521-4E7B-9F4C-098EB969A156}">
  <dimension ref="A1:B32"/>
  <sheetViews>
    <sheetView workbookViewId="0">
      <pane xSplit="2" ySplit="2" topLeftCell="C3" activePane="bottomRight" state="frozen"/>
      <selection pane="topRight" activeCell="C1" sqref="C1"/>
      <selection pane="bottomLeft" activeCell="A3" sqref="A3"/>
      <selection pane="bottomRight" activeCell="C32" sqref="C32"/>
    </sheetView>
  </sheetViews>
  <sheetFormatPr defaultRowHeight="15" x14ac:dyDescent="0.25"/>
  <cols>
    <col min="1" max="1" width="4.28515625" bestFit="1" customWidth="1"/>
    <col min="2" max="2" width="33.42578125" bestFit="1" customWidth="1"/>
    <col min="3" max="3" width="19.85546875" customWidth="1"/>
  </cols>
  <sheetData>
    <row r="1" spans="1:2" x14ac:dyDescent="0.25">
      <c r="A1" t="s">
        <v>117</v>
      </c>
    </row>
    <row r="2" spans="1:2" x14ac:dyDescent="0.25">
      <c r="B2" s="4" t="s">
        <v>118</v>
      </c>
    </row>
    <row r="4" spans="1:2" x14ac:dyDescent="0.25">
      <c r="B4" s="2" t="s">
        <v>102</v>
      </c>
    </row>
    <row r="6" spans="1:2" x14ac:dyDescent="0.25">
      <c r="B6" t="s">
        <v>119</v>
      </c>
    </row>
    <row r="7" spans="1:2" x14ac:dyDescent="0.25">
      <c r="A7" t="s">
        <v>122</v>
      </c>
      <c r="B7" t="s">
        <v>120</v>
      </c>
    </row>
    <row r="8" spans="1:2" x14ac:dyDescent="0.25">
      <c r="A8" t="s">
        <v>60</v>
      </c>
      <c r="B8" t="s">
        <v>121</v>
      </c>
    </row>
    <row r="9" spans="1:2" x14ac:dyDescent="0.25">
      <c r="B9" s="1" t="s">
        <v>123</v>
      </c>
    </row>
    <row r="11" spans="1:2" x14ac:dyDescent="0.25">
      <c r="B11" t="s">
        <v>123</v>
      </c>
    </row>
    <row r="12" spans="1:2" x14ac:dyDescent="0.25">
      <c r="A12" t="s">
        <v>122</v>
      </c>
      <c r="B12" t="s">
        <v>124</v>
      </c>
    </row>
    <row r="13" spans="1:2" x14ac:dyDescent="0.25">
      <c r="A13" t="s">
        <v>122</v>
      </c>
      <c r="B13" t="s">
        <v>125</v>
      </c>
    </row>
    <row r="14" spans="1:2" x14ac:dyDescent="0.25">
      <c r="B14" s="1" t="s">
        <v>126</v>
      </c>
    </row>
    <row r="16" spans="1:2" x14ac:dyDescent="0.25">
      <c r="B16" t="s">
        <v>127</v>
      </c>
    </row>
    <row r="17" spans="1:2" x14ac:dyDescent="0.25">
      <c r="A17" t="s">
        <v>122</v>
      </c>
      <c r="B17" t="s">
        <v>126</v>
      </c>
    </row>
    <row r="18" spans="1:2" x14ac:dyDescent="0.25">
      <c r="A18" t="s">
        <v>60</v>
      </c>
      <c r="B18" t="s">
        <v>128</v>
      </c>
    </row>
    <row r="19" spans="1:2" x14ac:dyDescent="0.25">
      <c r="B19" s="1" t="s">
        <v>129</v>
      </c>
    </row>
    <row r="21" spans="1:2" x14ac:dyDescent="0.25">
      <c r="B21" t="s">
        <v>130</v>
      </c>
    </row>
    <row r="22" spans="1:2" x14ac:dyDescent="0.25">
      <c r="A22" t="s">
        <v>122</v>
      </c>
      <c r="B22" t="s">
        <v>129</v>
      </c>
    </row>
    <row r="23" spans="1:2" x14ac:dyDescent="0.25">
      <c r="A23" t="s">
        <v>60</v>
      </c>
      <c r="B23" t="s">
        <v>131</v>
      </c>
    </row>
    <row r="24" spans="1:2" x14ac:dyDescent="0.25">
      <c r="B24" s="1" t="s">
        <v>132</v>
      </c>
    </row>
    <row r="26" spans="1:2" x14ac:dyDescent="0.25">
      <c r="B26" t="s">
        <v>133</v>
      </c>
    </row>
    <row r="27" spans="1:2" x14ac:dyDescent="0.25">
      <c r="A27" t="s">
        <v>60</v>
      </c>
      <c r="B27" t="s">
        <v>102</v>
      </c>
    </row>
    <row r="28" spans="1:2" x14ac:dyDescent="0.25">
      <c r="B28" s="1" t="s">
        <v>56</v>
      </c>
    </row>
    <row r="30" spans="1:2" x14ac:dyDescent="0.25">
      <c r="B30" t="s">
        <v>134</v>
      </c>
    </row>
    <row r="31" spans="1:2" x14ac:dyDescent="0.25">
      <c r="A31" t="s">
        <v>60</v>
      </c>
      <c r="B31" t="s">
        <v>135</v>
      </c>
    </row>
    <row r="32" spans="1:2" x14ac:dyDescent="0.25">
      <c r="B32" s="1" t="s">
        <v>116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E688-A5F6-4A4F-B53B-59195226522D}">
  <dimension ref="A1:E18"/>
  <sheetViews>
    <sheetView tabSelected="1" workbookViewId="0">
      <pane xSplit="2" ySplit="2" topLeftCell="C3" activePane="bottomRight" state="frozen"/>
      <selection pane="topRight" activeCell="C1" sqref="C1"/>
      <selection pane="bottomLeft" activeCell="A3" sqref="A3"/>
      <selection pane="bottomRight" activeCell="B20" sqref="B20"/>
    </sheetView>
  </sheetViews>
  <sheetFormatPr defaultRowHeight="15" x14ac:dyDescent="0.25"/>
  <cols>
    <col min="1" max="1" width="5.7109375" bestFit="1" customWidth="1"/>
    <col min="2" max="2" width="27.85546875" bestFit="1" customWidth="1"/>
    <col min="3" max="3" width="11.140625" customWidth="1"/>
  </cols>
  <sheetData>
    <row r="1" spans="1:5" x14ac:dyDescent="0.25">
      <c r="A1" t="s">
        <v>136</v>
      </c>
    </row>
    <row r="3" spans="1:5" x14ac:dyDescent="0.25">
      <c r="B3" s="1" t="s">
        <v>138</v>
      </c>
      <c r="C3" t="s">
        <v>139</v>
      </c>
      <c r="D3" t="s">
        <v>1</v>
      </c>
      <c r="E3" t="s">
        <v>50</v>
      </c>
    </row>
    <row r="5" spans="1:5" x14ac:dyDescent="0.25">
      <c r="B5" t="s">
        <v>140</v>
      </c>
      <c r="C5">
        <v>100</v>
      </c>
      <c r="D5">
        <v>2</v>
      </c>
      <c r="E5">
        <f>C5*D5</f>
        <v>200</v>
      </c>
    </row>
    <row r="6" spans="1:5" x14ac:dyDescent="0.25">
      <c r="B6" t="s">
        <v>141</v>
      </c>
      <c r="C6">
        <v>200</v>
      </c>
      <c r="D6">
        <v>3</v>
      </c>
      <c r="E6">
        <f t="shared" ref="E6" si="0">C6*D6</f>
        <v>600</v>
      </c>
    </row>
    <row r="7" spans="1:5" s="1" customFormat="1" x14ac:dyDescent="0.25">
      <c r="B7" s="1" t="s">
        <v>142</v>
      </c>
      <c r="E7" s="1">
        <f>E5+E6</f>
        <v>800</v>
      </c>
    </row>
    <row r="8" spans="1:5" x14ac:dyDescent="0.25">
      <c r="C8" s="25" t="s">
        <v>143</v>
      </c>
      <c r="D8" s="25"/>
    </row>
    <row r="9" spans="1:5" x14ac:dyDescent="0.25">
      <c r="C9" t="s">
        <v>144</v>
      </c>
      <c r="D9" t="s">
        <v>145</v>
      </c>
    </row>
    <row r="10" spans="1:5" x14ac:dyDescent="0.25">
      <c r="B10" s="1" t="s">
        <v>137</v>
      </c>
    </row>
    <row r="12" spans="1:5" x14ac:dyDescent="0.25">
      <c r="B12" t="s">
        <v>146</v>
      </c>
      <c r="C12">
        <v>500</v>
      </c>
      <c r="D12">
        <v>200</v>
      </c>
    </row>
    <row r="13" spans="1:5" x14ac:dyDescent="0.25">
      <c r="B13" t="s">
        <v>147</v>
      </c>
      <c r="C13">
        <v>200</v>
      </c>
      <c r="D13">
        <v>50</v>
      </c>
    </row>
    <row r="14" spans="1:5" x14ac:dyDescent="0.25">
      <c r="B14" t="s">
        <v>148</v>
      </c>
      <c r="C14">
        <f>C12+C13</f>
        <v>700</v>
      </c>
      <c r="D14">
        <f>D12+D13</f>
        <v>250</v>
      </c>
    </row>
    <row r="15" spans="1:5" x14ac:dyDescent="0.25">
      <c r="A15" t="s">
        <v>60</v>
      </c>
      <c r="B15" t="s">
        <v>149</v>
      </c>
      <c r="C15">
        <v>70</v>
      </c>
      <c r="D15">
        <v>70</v>
      </c>
    </row>
    <row r="16" spans="1:5" x14ac:dyDescent="0.25">
      <c r="B16" t="s">
        <v>150</v>
      </c>
      <c r="C16">
        <f>C14-C15</f>
        <v>630</v>
      </c>
      <c r="D16">
        <f t="shared" ref="D16" si="1">D14-D15</f>
        <v>180</v>
      </c>
    </row>
    <row r="18" spans="2:2" x14ac:dyDescent="0.25">
      <c r="B18" s="1" t="s">
        <v>151</v>
      </c>
    </row>
  </sheetData>
  <mergeCells count="1">
    <mergeCell ref="C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Financial Statement</vt:lpstr>
      <vt:lpstr>Merchandiser</vt:lpstr>
      <vt:lpstr>Budgets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Kipp</dc:creator>
  <cp:lastModifiedBy>Rasmus Kipp</cp:lastModifiedBy>
  <dcterms:created xsi:type="dcterms:W3CDTF">2024-11-19T16:25:29Z</dcterms:created>
  <dcterms:modified xsi:type="dcterms:W3CDTF">2024-12-07T17:50:39Z</dcterms:modified>
</cp:coreProperties>
</file>