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p\Documents\GitHub\Financial-Models\"/>
    </mc:Choice>
  </mc:AlternateContent>
  <xr:revisionPtr revIDLastSave="0" documentId="13_ncr:1_{9ACF449A-9BAA-43E0-BF22-B51A02F77D95}" xr6:coauthVersionLast="47" xr6:coauthVersionMax="47" xr10:uidLastSave="{00000000-0000-0000-0000-000000000000}"/>
  <bookViews>
    <workbookView xWindow="10140" yWindow="1170" windowWidth="19515" windowHeight="14340" activeTab="1" xr2:uid="{8A9109D2-F268-4FEF-9D32-42E795A1CE9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2" l="1"/>
  <c r="O8" i="2"/>
  <c r="O6" i="2"/>
  <c r="O5" i="2"/>
  <c r="O4" i="2"/>
  <c r="O3" i="2"/>
  <c r="O31" i="2"/>
  <c r="O32" i="2"/>
  <c r="O33" i="2"/>
  <c r="M42" i="2"/>
  <c r="L42" i="2"/>
  <c r="K42" i="2"/>
  <c r="J42" i="2"/>
  <c r="I42" i="2"/>
  <c r="H42" i="2"/>
  <c r="G42" i="2"/>
  <c r="N42" i="2"/>
  <c r="M41" i="2"/>
  <c r="L41" i="2"/>
  <c r="K41" i="2"/>
  <c r="J41" i="2"/>
  <c r="I41" i="2"/>
  <c r="H41" i="2"/>
  <c r="G41" i="2"/>
  <c r="N41" i="2"/>
  <c r="M40" i="2"/>
  <c r="L40" i="2"/>
  <c r="K40" i="2"/>
  <c r="J40" i="2"/>
  <c r="I40" i="2"/>
  <c r="H40" i="2"/>
  <c r="G40" i="2"/>
  <c r="N40" i="2"/>
  <c r="M38" i="2"/>
  <c r="L38" i="2"/>
  <c r="K38" i="2"/>
  <c r="J38" i="2"/>
  <c r="I38" i="2"/>
  <c r="H38" i="2"/>
  <c r="G38" i="2"/>
  <c r="N38" i="2"/>
  <c r="M37" i="2"/>
  <c r="L37" i="2"/>
  <c r="K37" i="2"/>
  <c r="J37" i="2"/>
  <c r="I37" i="2"/>
  <c r="H37" i="2"/>
  <c r="G37" i="2"/>
  <c r="N37" i="2"/>
  <c r="M36" i="2"/>
  <c r="L36" i="2"/>
  <c r="K36" i="2"/>
  <c r="J36" i="2"/>
  <c r="I36" i="2"/>
  <c r="H36" i="2"/>
  <c r="G36" i="2"/>
  <c r="N36" i="2"/>
  <c r="N34" i="2"/>
  <c r="M34" i="2"/>
  <c r="L34" i="2"/>
  <c r="K34" i="2"/>
  <c r="J34" i="2"/>
  <c r="I34" i="2"/>
  <c r="H34" i="2"/>
  <c r="G34" i="2"/>
  <c r="N28" i="2"/>
  <c r="M28" i="2"/>
  <c r="L28" i="2"/>
  <c r="K28" i="2"/>
  <c r="J28" i="2"/>
  <c r="I28" i="2"/>
  <c r="H28" i="2"/>
  <c r="M24" i="2"/>
  <c r="L24" i="2"/>
  <c r="K24" i="2"/>
  <c r="J24" i="2"/>
  <c r="I24" i="2"/>
  <c r="H24" i="2"/>
  <c r="G24" i="2"/>
  <c r="N24" i="2"/>
  <c r="C14" i="2"/>
  <c r="C8" i="2"/>
  <c r="C25" i="2" s="1"/>
  <c r="D14" i="2"/>
  <c r="D8" i="2"/>
  <c r="D25" i="2" s="1"/>
  <c r="E14" i="2"/>
  <c r="E8" i="2"/>
  <c r="E25" i="2" s="1"/>
  <c r="F14" i="2"/>
  <c r="F8" i="2"/>
  <c r="F25" i="2" s="1"/>
  <c r="G14" i="2"/>
  <c r="G8" i="2"/>
  <c r="G25" i="2" s="1"/>
  <c r="K14" i="2"/>
  <c r="K8" i="2"/>
  <c r="K25" i="2" s="1"/>
  <c r="H14" i="2"/>
  <c r="H8" i="2"/>
  <c r="H25" i="2" s="1"/>
  <c r="L14" i="2"/>
  <c r="L8" i="2"/>
  <c r="L25" i="2" s="1"/>
  <c r="I14" i="2"/>
  <c r="I8" i="2"/>
  <c r="M14" i="2"/>
  <c r="M8" i="2"/>
  <c r="M25" i="2" s="1"/>
  <c r="J14" i="2"/>
  <c r="J8" i="2"/>
  <c r="J25" i="2" s="1"/>
  <c r="N14" i="2"/>
  <c r="N8" i="2"/>
  <c r="H9" i="1"/>
  <c r="H6" i="1"/>
  <c r="H8" i="1" s="1"/>
  <c r="H5" i="1"/>
  <c r="N15" i="2" l="1"/>
  <c r="N18" i="2" s="1"/>
  <c r="N20" i="2" s="1"/>
  <c r="N21" i="2" s="1"/>
  <c r="I15" i="2"/>
  <c r="I18" i="2" s="1"/>
  <c r="I20" i="2" s="1"/>
  <c r="I21" i="2" s="1"/>
  <c r="I25" i="2"/>
  <c r="N25" i="2"/>
  <c r="C15" i="2"/>
  <c r="C18" i="2" s="1"/>
  <c r="C20" i="2" s="1"/>
  <c r="C21" i="2" s="1"/>
  <c r="D15" i="2"/>
  <c r="D18" i="2" s="1"/>
  <c r="D20" i="2" s="1"/>
  <c r="D21" i="2" s="1"/>
  <c r="E15" i="2"/>
  <c r="E18" i="2" s="1"/>
  <c r="E20" i="2" s="1"/>
  <c r="E21" i="2" s="1"/>
  <c r="F15" i="2"/>
  <c r="F18" i="2" s="1"/>
  <c r="F20" i="2" s="1"/>
  <c r="F21" i="2" s="1"/>
  <c r="G15" i="2"/>
  <c r="G18" i="2" s="1"/>
  <c r="G20" i="2" s="1"/>
  <c r="G21" i="2" s="1"/>
  <c r="K15" i="2"/>
  <c r="K18" i="2" s="1"/>
  <c r="K20" i="2" s="1"/>
  <c r="K21" i="2" s="1"/>
  <c r="H15" i="2"/>
  <c r="H18" i="2" s="1"/>
  <c r="H20" i="2" s="1"/>
  <c r="H21" i="2" s="1"/>
  <c r="L15" i="2"/>
  <c r="L18" i="2" s="1"/>
  <c r="L20" i="2" s="1"/>
  <c r="L21" i="2" s="1"/>
  <c r="M15" i="2"/>
  <c r="M18" i="2" s="1"/>
  <c r="M20" i="2" s="1"/>
  <c r="M21" i="2" s="1"/>
  <c r="J15" i="2"/>
  <c r="J18" i="2" s="1"/>
  <c r="J20" i="2" s="1"/>
  <c r="J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Kipp</author>
  </authors>
  <commentList>
    <comment ref="B27" authorId="0" shapeId="0" xr:uid="{D79FFFD3-0919-4317-B1A7-E9FA3C2DB1F0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monthly active platform consumers
</t>
        </r>
      </text>
    </comment>
    <comment ref="O34" authorId="0" shapeId="0" xr:uid="{7E76CC84-855B-4BAD-8FAA-FE59FD4865C6}">
      <text>
        <r>
          <rPr>
            <b/>
            <sz val="9"/>
            <color indexed="81"/>
            <rFont val="Tahoma"/>
            <family val="2"/>
            <charset val="186"/>
          </rPr>
          <t>Kipp:</t>
        </r>
        <r>
          <rPr>
            <sz val="9"/>
            <color indexed="81"/>
            <rFont val="Tahoma"/>
            <family val="2"/>
            <charset val="186"/>
          </rPr>
          <t xml:space="preserve">
guidance </t>
        </r>
      </text>
    </comment>
  </commentList>
</comments>
</file>

<file path=xl/sharedStrings.xml><?xml version="1.0" encoding="utf-8"?>
<sst xmlns="http://schemas.openxmlformats.org/spreadsheetml/2006/main" count="59" uniqueCount="56">
  <si>
    <t>Price</t>
  </si>
  <si>
    <t>Shares</t>
  </si>
  <si>
    <t>MC</t>
  </si>
  <si>
    <t>Cash</t>
  </si>
  <si>
    <t>Debt</t>
  </si>
  <si>
    <t>EV</t>
  </si>
  <si>
    <t>NC</t>
  </si>
  <si>
    <t>Revenue</t>
  </si>
  <si>
    <t>Main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</si>
  <si>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</si>
  <si>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</si>
  <si>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</si>
  <si>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</si>
  <si>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</si>
  <si>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</si>
  <si>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</si>
  <si>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</si>
  <si>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</si>
  <si>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</si>
  <si>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</si>
  <si>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</si>
  <si>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</si>
  <si>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</si>
  <si>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</si>
  <si>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</si>
  <si>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COGS</t>
  </si>
  <si>
    <t>Operations</t>
  </si>
  <si>
    <t>S&amp;M</t>
  </si>
  <si>
    <t>R&amp;D</t>
  </si>
  <si>
    <t>G&amp;A</t>
  </si>
  <si>
    <t>DA</t>
  </si>
  <si>
    <t>OpEx</t>
  </si>
  <si>
    <t>OpInc</t>
  </si>
  <si>
    <t>Interest</t>
  </si>
  <si>
    <t>Pretax</t>
  </si>
  <si>
    <t>Tax</t>
  </si>
  <si>
    <t>Net Income</t>
  </si>
  <si>
    <t>Gross Profit'</t>
  </si>
  <si>
    <t>Other</t>
  </si>
  <si>
    <t>EPS</t>
  </si>
  <si>
    <t>Revenue y/y</t>
  </si>
  <si>
    <t>Gross Margin</t>
  </si>
  <si>
    <t>MAPCs</t>
  </si>
  <si>
    <t>Trips</t>
  </si>
  <si>
    <t>Gross Bookings</t>
  </si>
  <si>
    <t>Mobility</t>
  </si>
  <si>
    <t>Delivery</t>
  </si>
  <si>
    <t>Freight</t>
  </si>
  <si>
    <t>Fright</t>
  </si>
  <si>
    <t>MAPC Growth</t>
  </si>
  <si>
    <t>Mobility % of Rev</t>
  </si>
  <si>
    <t>Delivery % of Rev</t>
  </si>
  <si>
    <t>Freight % of Rev</t>
  </si>
  <si>
    <t>Mobility % of Book</t>
  </si>
  <si>
    <t>Delivery % of Book</t>
  </si>
  <si>
    <t>Freight % of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</si>
</sst>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0" borderId="0" xfId="1"/>
    <xf numFmtId="2" fontId="0" fillId="0" borderId="0" xfId="0" applyNumberFormat="1"/>
    <xf numFmtId="0" fontId="2" fillId="0" borderId="0" xfId="0" applyFont="1"/>
    <xf numFmtId="3" fontId="2" fillId="0" borderId="0" xfId="0" applyNumberFormat="1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1313</xdr:colOff>
      <xdr:row>0</xdr:row>
      <xdr:rowOff>19707</xdr:rowOff>
    </xdr:from>
    <xdr:to>
      <xdr:col>14</xdr:col>
      <xdr:colOff>6569</xdr:colOff>
      <xdr:row>41</xdr:row>
      <xdr:rowOff>131379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F50504-A828-0905-3EFB-3B969E2953A6}"/>
            </a:ext>
          </a:extLst>
        </xdr:cNvPr>
        <xdr:cNvCxnSpPr/>
      </xdr:nvCxnSpPr>
      <xdr:spPr>
        <a:xfrm flipH="1">
          <a:off x="8478563" y="19707"/>
          <a:ext cx="5256" cy="448364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Tech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3E5E-3255-4DEC-8AE2-4C75D67E87FD}">
  <dimension ref="G3:H9"/>
  <sheetViews>
    <sheetView zoomScale="205" zoomScaleNormal="205" workbookViewId="0">
      <selection activeCell="H9" sqref="H9"/>
    </sheetView>
  </sheetViews>
  <sheetFormatPr defaultRowHeight="12.75" x14ac:dyDescent="0.2"/>
  <sheetData>
    <row r="3" spans="7:8" x14ac:dyDescent="0.2">
      <c r="G3" t="s">
        <v>0</v>
      </c>
      <c r="H3">
        <v>66.510000000000005</v>
      </c>
    </row>
    <row r="4" spans="7:8" x14ac:dyDescent="0.2">
      <c r="G4" t="s">
        <v>1</v>
      </c>
      <c r="H4" s="1">
        <v>2100</v>
      </c>
    </row>
    <row r="5" spans="7:8" x14ac:dyDescent="0.2">
      <c r="G5" t="s">
        <v>2</v>
      </c>
      <c r="H5" s="1">
        <f>+H4*H3</f>
        <v>139671</v>
      </c>
    </row>
    <row r="6" spans="7:8" x14ac:dyDescent="0.2">
      <c r="G6" t="s">
        <v>3</v>
      </c>
      <c r="H6" s="1">
        <f>5893+1084</f>
        <v>6977</v>
      </c>
    </row>
    <row r="7" spans="7:8" x14ac:dyDescent="0.2">
      <c r="G7" t="s">
        <v>4</v>
      </c>
      <c r="H7" s="1">
        <v>8347</v>
      </c>
    </row>
    <row r="8" spans="7:8" x14ac:dyDescent="0.2">
      <c r="G8" t="s">
        <v>5</v>
      </c>
      <c r="H8" s="1">
        <f>+H5-H6+H7</f>
        <v>141041</v>
      </c>
    </row>
    <row r="9" spans="7:8" x14ac:dyDescent="0.2">
      <c r="G9" t="s">
        <v>6</v>
      </c>
      <c r="H9" s="1">
        <f>+H6-H7</f>
        <v>-1370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5E5C-C184-4FD8-B448-CA896C72BD73}">
  <dimension ref="A1:R42"/>
  <sheetViews>
    <sheetView tabSelected="1"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O28" sqref="O28"/>
    </sheetView>
  </sheetViews>
  <sheetFormatPr defaultRowHeight="12.75" x14ac:dyDescent="0.2"/>
  <cols>
    <col min="1" max="1" width="5" bestFit="1" customWidth="1"/>
    <col min="2" max="2" width="16.7109375" bestFit="1" customWidth="1"/>
  </cols>
  <sheetData>
    <row r="1" spans="1:18" x14ac:dyDescent="0.2">
      <c r="A1" s="2" t="s">
        <v>8</v>
      </c>
    </row>
    <row r="2" spans="1:18" x14ac:dyDescent="0.2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</row>
    <row r="3" spans="1:18" s="1" customFormat="1" x14ac:dyDescent="0.2">
      <c r="B3" s="1" t="s">
        <v>45</v>
      </c>
      <c r="G3" s="1">
        <v>4330</v>
      </c>
      <c r="H3" s="1">
        <v>4894</v>
      </c>
      <c r="I3" s="1">
        <v>5071</v>
      </c>
      <c r="J3" s="1">
        <v>5537</v>
      </c>
      <c r="K3" s="1">
        <v>5633</v>
      </c>
      <c r="L3" s="1">
        <v>6134</v>
      </c>
      <c r="M3" s="1">
        <v>6409</v>
      </c>
      <c r="N3" s="1">
        <v>6911</v>
      </c>
      <c r="O3" s="1">
        <f>+O31*0.3</f>
        <v>6192</v>
      </c>
    </row>
    <row r="4" spans="1:18" s="1" customFormat="1" x14ac:dyDescent="0.2">
      <c r="B4" s="1" t="s">
        <v>46</v>
      </c>
      <c r="G4" s="1">
        <v>3093</v>
      </c>
      <c r="H4" s="1">
        <v>3057</v>
      </c>
      <c r="I4" s="1">
        <v>2935</v>
      </c>
      <c r="J4" s="1">
        <v>3119</v>
      </c>
      <c r="K4" s="1">
        <v>3214</v>
      </c>
      <c r="L4" s="1">
        <v>3293</v>
      </c>
      <c r="M4" s="1">
        <v>3470</v>
      </c>
      <c r="N4" s="1">
        <v>3773</v>
      </c>
      <c r="O4" s="1">
        <f>+O32*0.2</f>
        <v>3698</v>
      </c>
    </row>
    <row r="5" spans="1:18" s="1" customFormat="1" x14ac:dyDescent="0.2">
      <c r="B5" s="1" t="s">
        <v>48</v>
      </c>
      <c r="G5" s="1">
        <v>1400</v>
      </c>
      <c r="H5" s="1">
        <v>1279</v>
      </c>
      <c r="I5" s="1">
        <v>1286</v>
      </c>
      <c r="J5" s="1">
        <v>1280</v>
      </c>
      <c r="K5" s="1">
        <v>1284</v>
      </c>
      <c r="L5" s="1">
        <v>1273</v>
      </c>
      <c r="M5" s="1">
        <v>1309</v>
      </c>
      <c r="N5" s="1">
        <v>1275</v>
      </c>
      <c r="O5" s="1">
        <f>+O33*1</f>
        <v>1290</v>
      </c>
    </row>
    <row r="6" spans="1:18" s="4" customFormat="1" x14ac:dyDescent="0.2">
      <c r="B6" s="4" t="s">
        <v>7</v>
      </c>
      <c r="C6" s="5">
        <v>6854</v>
      </c>
      <c r="D6" s="5">
        <v>8073</v>
      </c>
      <c r="E6" s="5">
        <v>8343</v>
      </c>
      <c r="F6" s="5">
        <v>8607</v>
      </c>
      <c r="G6" s="5">
        <v>8823</v>
      </c>
      <c r="H6" s="5">
        <v>9230</v>
      </c>
      <c r="I6" s="5">
        <v>9936</v>
      </c>
      <c r="J6" s="5">
        <v>9936</v>
      </c>
      <c r="K6" s="5">
        <v>10131</v>
      </c>
      <c r="L6" s="5">
        <v>10700</v>
      </c>
      <c r="M6" s="5">
        <v>11188</v>
      </c>
      <c r="N6" s="5">
        <v>11959</v>
      </c>
      <c r="O6" s="5">
        <f>+O5+O4+O3</f>
        <v>11180</v>
      </c>
    </row>
    <row r="7" spans="1:18" x14ac:dyDescent="0.2">
      <c r="B7" t="s">
        <v>25</v>
      </c>
      <c r="C7" s="1">
        <v>4026</v>
      </c>
      <c r="D7" s="1">
        <v>5153</v>
      </c>
      <c r="E7" s="1">
        <v>5173</v>
      </c>
      <c r="F7" s="1">
        <v>5307</v>
      </c>
      <c r="G7" s="1">
        <v>5259</v>
      </c>
      <c r="H7" s="1">
        <v>5515</v>
      </c>
      <c r="I7" s="1">
        <v>6057</v>
      </c>
      <c r="J7" s="1">
        <v>6057</v>
      </c>
      <c r="K7" s="1">
        <v>6168</v>
      </c>
      <c r="L7" s="1">
        <v>6488</v>
      </c>
      <c r="M7" s="1">
        <v>6761</v>
      </c>
      <c r="N7" s="1">
        <v>7234</v>
      </c>
      <c r="O7" s="1">
        <f>+O6-O8</f>
        <v>6708</v>
      </c>
    </row>
    <row r="8" spans="1:18" s="4" customFormat="1" x14ac:dyDescent="0.2">
      <c r="B8" s="4" t="s">
        <v>37</v>
      </c>
      <c r="C8" s="5">
        <f>+C6-C7</f>
        <v>2828</v>
      </c>
      <c r="D8" s="5">
        <f>+D6-D7</f>
        <v>2920</v>
      </c>
      <c r="E8" s="5">
        <f>+E6-E7</f>
        <v>3170</v>
      </c>
      <c r="F8" s="5">
        <f>+F6-F7</f>
        <v>3300</v>
      </c>
      <c r="G8" s="5">
        <f>+G6-G7</f>
        <v>3564</v>
      </c>
      <c r="H8" s="5">
        <f>+H6-H7</f>
        <v>3715</v>
      </c>
      <c r="I8" s="5">
        <f>+I6-I7</f>
        <v>3879</v>
      </c>
      <c r="J8" s="5">
        <f>+J6-J7</f>
        <v>3879</v>
      </c>
      <c r="K8" s="5">
        <f>+K6-K7</f>
        <v>3963</v>
      </c>
      <c r="L8" s="5">
        <f>+L6-L7</f>
        <v>4212</v>
      </c>
      <c r="M8" s="5">
        <f>+M6-M7</f>
        <v>4427</v>
      </c>
      <c r="N8" s="5">
        <f>+N6-N7</f>
        <v>4725</v>
      </c>
      <c r="O8" s="5">
        <f>+O6*0.4</f>
        <v>4472</v>
      </c>
    </row>
    <row r="9" spans="1:18" x14ac:dyDescent="0.2">
      <c r="B9" t="s">
        <v>26</v>
      </c>
      <c r="C9" s="1">
        <v>574</v>
      </c>
      <c r="D9" s="1">
        <v>617</v>
      </c>
      <c r="E9" s="1">
        <v>617</v>
      </c>
      <c r="F9" s="1">
        <v>605</v>
      </c>
      <c r="G9" s="1">
        <v>640</v>
      </c>
      <c r="H9" s="1">
        <v>664</v>
      </c>
      <c r="I9" s="1">
        <v>702</v>
      </c>
      <c r="J9" s="1">
        <v>702</v>
      </c>
      <c r="K9" s="1">
        <v>685</v>
      </c>
      <c r="L9" s="1">
        <v>682</v>
      </c>
      <c r="M9" s="1">
        <v>687</v>
      </c>
      <c r="N9" s="1">
        <v>678</v>
      </c>
    </row>
    <row r="10" spans="1:18" x14ac:dyDescent="0.2">
      <c r="B10" t="s">
        <v>27</v>
      </c>
      <c r="C10" s="1">
        <v>1263</v>
      </c>
      <c r="D10" s="1">
        <v>1218</v>
      </c>
      <c r="E10" s="1">
        <v>1153</v>
      </c>
      <c r="F10" s="1">
        <v>1122</v>
      </c>
      <c r="G10" s="1">
        <v>1262</v>
      </c>
      <c r="H10" s="1">
        <v>1218</v>
      </c>
      <c r="I10" s="1">
        <v>935</v>
      </c>
      <c r="J10" s="1">
        <v>935</v>
      </c>
      <c r="K10" s="1">
        <v>917</v>
      </c>
      <c r="L10" s="1">
        <v>1115</v>
      </c>
      <c r="M10" s="1">
        <v>1096</v>
      </c>
      <c r="N10" s="1">
        <v>1209</v>
      </c>
    </row>
    <row r="11" spans="1:18" x14ac:dyDescent="0.2">
      <c r="B11" t="s">
        <v>28</v>
      </c>
      <c r="C11" s="1">
        <v>587</v>
      </c>
      <c r="D11" s="1">
        <v>704</v>
      </c>
      <c r="E11" s="1">
        <v>760</v>
      </c>
      <c r="F11" s="1">
        <v>747</v>
      </c>
      <c r="G11" s="1">
        <v>775</v>
      </c>
      <c r="H11" s="1">
        <v>808</v>
      </c>
      <c r="I11" s="1">
        <v>784</v>
      </c>
      <c r="J11" s="1">
        <v>784</v>
      </c>
      <c r="K11" s="1">
        <v>790</v>
      </c>
      <c r="L11" s="1">
        <v>760</v>
      </c>
      <c r="M11" s="1">
        <v>774</v>
      </c>
      <c r="N11" s="1">
        <v>785</v>
      </c>
    </row>
    <row r="12" spans="1:18" x14ac:dyDescent="0.2">
      <c r="B12" t="s">
        <v>29</v>
      </c>
      <c r="C12" s="1">
        <v>632</v>
      </c>
      <c r="D12" s="1">
        <v>851</v>
      </c>
      <c r="E12" s="1">
        <v>908</v>
      </c>
      <c r="F12" s="1">
        <v>745</v>
      </c>
      <c r="G12" s="1">
        <v>942</v>
      </c>
      <c r="H12" s="1">
        <v>491</v>
      </c>
      <c r="I12" s="1">
        <v>603</v>
      </c>
      <c r="J12" s="1">
        <v>603</v>
      </c>
      <c r="K12" s="1">
        <v>1209</v>
      </c>
      <c r="L12" s="1">
        <v>686</v>
      </c>
      <c r="M12" s="1">
        <v>630</v>
      </c>
      <c r="N12" s="1">
        <v>1114</v>
      </c>
    </row>
    <row r="13" spans="1:18" x14ac:dyDescent="0.2">
      <c r="B13" t="s">
        <v>30</v>
      </c>
      <c r="C13" s="1">
        <v>254</v>
      </c>
      <c r="D13" s="1">
        <v>243</v>
      </c>
      <c r="E13" s="1">
        <v>227</v>
      </c>
      <c r="F13" s="1">
        <v>223</v>
      </c>
      <c r="G13" s="1">
        <v>207</v>
      </c>
      <c r="H13" s="1">
        <v>208</v>
      </c>
      <c r="I13" s="1">
        <v>203</v>
      </c>
      <c r="J13" s="1">
        <v>203</v>
      </c>
      <c r="K13" s="1">
        <v>190</v>
      </c>
      <c r="L13" s="1">
        <v>173</v>
      </c>
      <c r="M13" s="1">
        <v>179</v>
      </c>
      <c r="N13" s="1">
        <v>169</v>
      </c>
    </row>
    <row r="14" spans="1:18" x14ac:dyDescent="0.2">
      <c r="B14" t="s">
        <v>31</v>
      </c>
      <c r="C14" s="1">
        <f>+SUM(C9:C13)</f>
        <v>3310</v>
      </c>
      <c r="D14" s="1">
        <f>+SUM(D9:D13)</f>
        <v>3633</v>
      </c>
      <c r="E14" s="1">
        <f>+SUM(E9:E13)</f>
        <v>3665</v>
      </c>
      <c r="F14" s="1">
        <f>+SUM(F9:F13)</f>
        <v>3442</v>
      </c>
      <c r="G14" s="1">
        <f>+SUM(G9:G13)</f>
        <v>3826</v>
      </c>
      <c r="H14" s="1">
        <f>+SUM(H9:H13)</f>
        <v>3389</v>
      </c>
      <c r="I14" s="1">
        <f>+SUM(I9:I13)</f>
        <v>3227</v>
      </c>
      <c r="J14" s="1">
        <f>+SUM(J9:J13)</f>
        <v>3227</v>
      </c>
      <c r="K14" s="1">
        <f>+SUM(K9:K13)</f>
        <v>3791</v>
      </c>
      <c r="L14" s="1">
        <f>+SUM(L9:L13)</f>
        <v>3416</v>
      </c>
      <c r="M14" s="1">
        <f>+SUM(M9:M13)</f>
        <v>3366</v>
      </c>
      <c r="N14" s="1">
        <f>+SUM(N9:N13)</f>
        <v>3955</v>
      </c>
    </row>
    <row r="15" spans="1:18" x14ac:dyDescent="0.2">
      <c r="B15" t="s">
        <v>32</v>
      </c>
      <c r="C15" s="1">
        <f>+C8-C14</f>
        <v>-482</v>
      </c>
      <c r="D15" s="1">
        <f>+D8-D14</f>
        <v>-713</v>
      </c>
      <c r="E15" s="1">
        <f>+E8-E14</f>
        <v>-495</v>
      </c>
      <c r="F15" s="1">
        <f>+F8-F14</f>
        <v>-142</v>
      </c>
      <c r="G15" s="1">
        <f>+G8-G14</f>
        <v>-262</v>
      </c>
      <c r="H15" s="1">
        <f>+H8-H14</f>
        <v>326</v>
      </c>
      <c r="I15" s="1">
        <f>+I8-I14</f>
        <v>652</v>
      </c>
      <c r="J15" s="1">
        <f>+J8-J14</f>
        <v>652</v>
      </c>
      <c r="K15" s="1">
        <f>+K8-K14</f>
        <v>172</v>
      </c>
      <c r="L15" s="1">
        <f>+L8-L14</f>
        <v>796</v>
      </c>
      <c r="M15" s="1">
        <f>+M8-M14</f>
        <v>1061</v>
      </c>
      <c r="N15" s="1">
        <f>+N8-N14</f>
        <v>770</v>
      </c>
    </row>
    <row r="16" spans="1:18" x14ac:dyDescent="0.2">
      <c r="B16" t="s">
        <v>33</v>
      </c>
      <c r="C16" s="1">
        <v>129</v>
      </c>
      <c r="D16" s="1">
        <v>139</v>
      </c>
      <c r="E16" s="1">
        <v>146</v>
      </c>
      <c r="F16" s="1">
        <v>151</v>
      </c>
      <c r="G16" s="1">
        <v>168</v>
      </c>
      <c r="H16" s="1">
        <v>144</v>
      </c>
      <c r="I16" s="1">
        <v>155</v>
      </c>
      <c r="J16" s="1">
        <v>155</v>
      </c>
      <c r="K16" s="1">
        <v>124</v>
      </c>
      <c r="L16" s="1">
        <v>139</v>
      </c>
      <c r="M16" s="1">
        <v>143</v>
      </c>
      <c r="N16" s="1">
        <v>117</v>
      </c>
    </row>
    <row r="17" spans="2:15" x14ac:dyDescent="0.2">
      <c r="B17" t="s">
        <v>38</v>
      </c>
      <c r="C17" s="1">
        <v>-5557</v>
      </c>
      <c r="D17" s="1">
        <v>-1704</v>
      </c>
      <c r="E17" s="1">
        <v>-535</v>
      </c>
      <c r="F17" s="1">
        <v>767</v>
      </c>
      <c r="G17" s="1">
        <v>292</v>
      </c>
      <c r="H17" s="1">
        <v>273</v>
      </c>
      <c r="I17" s="1">
        <v>1331</v>
      </c>
      <c r="J17" s="1">
        <v>1331</v>
      </c>
      <c r="K17" s="1">
        <v>-678</v>
      </c>
      <c r="L17" s="1">
        <v>420</v>
      </c>
      <c r="M17" s="1">
        <v>1851</v>
      </c>
      <c r="N17" s="1">
        <v>256</v>
      </c>
    </row>
    <row r="18" spans="2:15" x14ac:dyDescent="0.2">
      <c r="B18" t="s">
        <v>34</v>
      </c>
      <c r="C18" s="1">
        <f>+C15-C16+C17</f>
        <v>-6168</v>
      </c>
      <c r="D18" s="1">
        <f>+D15-D16+D17</f>
        <v>-2556</v>
      </c>
      <c r="E18" s="1">
        <f>+E15-E16+E17</f>
        <v>-1176</v>
      </c>
      <c r="F18" s="1">
        <f>+F15-F16+F17</f>
        <v>474</v>
      </c>
      <c r="G18" s="1">
        <f>+G15-G16+G17</f>
        <v>-138</v>
      </c>
      <c r="H18" s="1">
        <f>+H15-H16+H17</f>
        <v>455</v>
      </c>
      <c r="I18" s="1">
        <f>+I15-I16+I17</f>
        <v>1828</v>
      </c>
      <c r="J18" s="1">
        <f>+J15-J16+J17</f>
        <v>1828</v>
      </c>
      <c r="K18" s="1">
        <f>+K15-K16+K17</f>
        <v>-630</v>
      </c>
      <c r="L18" s="1">
        <f>+L15-L16+L17</f>
        <v>1077</v>
      </c>
      <c r="M18" s="1">
        <f>+M15-M16+M17</f>
        <v>2769</v>
      </c>
      <c r="N18" s="1">
        <f>+N15-N16+N17</f>
        <v>909</v>
      </c>
    </row>
    <row r="19" spans="2:15" x14ac:dyDescent="0.2">
      <c r="B19" t="s">
        <v>35</v>
      </c>
      <c r="C19" s="1">
        <v>-232</v>
      </c>
      <c r="D19" s="1">
        <v>77</v>
      </c>
      <c r="E19" s="1">
        <v>58</v>
      </c>
      <c r="F19" s="1">
        <v>-84</v>
      </c>
      <c r="G19" s="1">
        <v>55</v>
      </c>
      <c r="H19" s="1">
        <v>65</v>
      </c>
      <c r="I19" s="1">
        <v>133</v>
      </c>
      <c r="J19" s="1">
        <v>133</v>
      </c>
      <c r="K19" s="1">
        <v>29</v>
      </c>
      <c r="L19" s="1">
        <v>57</v>
      </c>
      <c r="M19" s="1">
        <v>158</v>
      </c>
      <c r="N19" s="1">
        <v>-6002</v>
      </c>
    </row>
    <row r="20" spans="2:15" s="4" customFormat="1" x14ac:dyDescent="0.2">
      <c r="B20" s="4" t="s">
        <v>36</v>
      </c>
      <c r="C20" s="5">
        <f>+C18-C19</f>
        <v>-5936</v>
      </c>
      <c r="D20" s="5">
        <f>+D18-D19</f>
        <v>-2633</v>
      </c>
      <c r="E20" s="5">
        <f>+E18-E19</f>
        <v>-1234</v>
      </c>
      <c r="F20" s="5">
        <f>+F18-F19</f>
        <v>558</v>
      </c>
      <c r="G20" s="5">
        <f>+G18-G19</f>
        <v>-193</v>
      </c>
      <c r="H20" s="5">
        <f>+H18-H19</f>
        <v>390</v>
      </c>
      <c r="I20" s="5">
        <f>+I18-I19</f>
        <v>1695</v>
      </c>
      <c r="J20" s="5">
        <f>+J18-J19</f>
        <v>1695</v>
      </c>
      <c r="K20" s="5">
        <f>+K18-K19</f>
        <v>-659</v>
      </c>
      <c r="L20" s="5">
        <f>+L18-L19</f>
        <v>1020</v>
      </c>
      <c r="M20" s="5">
        <f>+M18-M19</f>
        <v>2611</v>
      </c>
      <c r="N20" s="5">
        <f>+N18-N19</f>
        <v>6911</v>
      </c>
    </row>
    <row r="21" spans="2:15" x14ac:dyDescent="0.2">
      <c r="B21" t="s">
        <v>39</v>
      </c>
      <c r="C21" s="3">
        <f>+C20/C22</f>
        <v>-3.0332141032192133</v>
      </c>
      <c r="D21" s="3">
        <f>+D20/D22</f>
        <v>-1.3379065040650406</v>
      </c>
      <c r="E21" s="3">
        <f>+E20/E22</f>
        <v>-0.62354724608388079</v>
      </c>
      <c r="F21" s="3">
        <f>+F20/F22</f>
        <v>0.27087378640776699</v>
      </c>
      <c r="G21" s="3">
        <f>+G20/G22</f>
        <v>-9.6067695370831263E-2</v>
      </c>
      <c r="H21" s="3">
        <f>+H20/H22</f>
        <v>0.18759018759018758</v>
      </c>
      <c r="I21" s="3">
        <f>+I20/I22</f>
        <v>0.7991513437057991</v>
      </c>
      <c r="J21" s="3">
        <f>+J20/J22</f>
        <v>0.7991513437057991</v>
      </c>
      <c r="K21" s="3">
        <f>+K20/K22</f>
        <v>-0.31682692307692306</v>
      </c>
      <c r="L21" s="3">
        <f>+L20/L22</f>
        <v>0.47441860465116281</v>
      </c>
      <c r="M21" s="3">
        <f>+M20/M22</f>
        <v>1.2121634168987929</v>
      </c>
      <c r="N21" s="3">
        <f>+N20/N22</f>
        <v>3.2831353919239903</v>
      </c>
    </row>
    <row r="22" spans="2:15" x14ac:dyDescent="0.2">
      <c r="B22" t="s">
        <v>1</v>
      </c>
      <c r="C22" s="1">
        <v>1957</v>
      </c>
      <c r="D22" s="1">
        <v>1968</v>
      </c>
      <c r="E22" s="1">
        <v>1979</v>
      </c>
      <c r="F22" s="1">
        <v>2060</v>
      </c>
      <c r="G22" s="1">
        <v>2009</v>
      </c>
      <c r="H22" s="1">
        <v>2079</v>
      </c>
      <c r="I22" s="1">
        <v>2121</v>
      </c>
      <c r="J22" s="1">
        <v>2121</v>
      </c>
      <c r="K22" s="1">
        <v>2080</v>
      </c>
      <c r="L22" s="1">
        <v>2150</v>
      </c>
      <c r="M22" s="1">
        <v>2154</v>
      </c>
      <c r="N22" s="1">
        <v>2105</v>
      </c>
    </row>
    <row r="24" spans="2:15" x14ac:dyDescent="0.2">
      <c r="B24" t="s">
        <v>40</v>
      </c>
      <c r="G24" s="6">
        <f t="shared" ref="G24:M24" si="0">+G6/C6-1</f>
        <v>0.28727750218850301</v>
      </c>
      <c r="H24" s="6">
        <f t="shared" si="0"/>
        <v>0.14331723027375198</v>
      </c>
      <c r="I24" s="6">
        <f t="shared" si="0"/>
        <v>0.1909385113268609</v>
      </c>
      <c r="J24" s="6">
        <f t="shared" si="0"/>
        <v>0.1544092018124783</v>
      </c>
      <c r="K24" s="6">
        <f t="shared" si="0"/>
        <v>0.14824889493369597</v>
      </c>
      <c r="L24" s="6">
        <f t="shared" si="0"/>
        <v>0.15926327193932832</v>
      </c>
      <c r="M24" s="6">
        <f t="shared" si="0"/>
        <v>0.12600644122383242</v>
      </c>
      <c r="N24" s="6">
        <f>+N6/J6-1</f>
        <v>0.20360305958132052</v>
      </c>
    </row>
    <row r="25" spans="2:15" x14ac:dyDescent="0.2">
      <c r="B25" t="s">
        <v>41</v>
      </c>
      <c r="C25" s="6">
        <f t="shared" ref="C25:N25" si="1">+C8/C6</f>
        <v>0.4126057776480887</v>
      </c>
      <c r="D25" s="6">
        <f t="shared" si="1"/>
        <v>0.36169949213427477</v>
      </c>
      <c r="E25" s="6">
        <f t="shared" si="1"/>
        <v>0.3799592472731631</v>
      </c>
      <c r="F25" s="6">
        <f t="shared" si="1"/>
        <v>0.38340885325897528</v>
      </c>
      <c r="G25" s="6">
        <f t="shared" si="1"/>
        <v>0.40394423665419926</v>
      </c>
      <c r="H25" s="6">
        <f t="shared" si="1"/>
        <v>0.40249187432286027</v>
      </c>
      <c r="I25" s="6">
        <f t="shared" si="1"/>
        <v>0.39039855072463769</v>
      </c>
      <c r="J25" s="6">
        <f t="shared" si="1"/>
        <v>0.39039855072463769</v>
      </c>
      <c r="K25" s="6">
        <f t="shared" si="1"/>
        <v>0.39117559964465504</v>
      </c>
      <c r="L25" s="6">
        <f t="shared" si="1"/>
        <v>0.39364485981308411</v>
      </c>
      <c r="M25" s="6">
        <f t="shared" si="1"/>
        <v>0.39569181265641756</v>
      </c>
      <c r="N25" s="6">
        <f>+N8/N6</f>
        <v>0.39509992474287148</v>
      </c>
    </row>
    <row r="27" spans="2:15" x14ac:dyDescent="0.2">
      <c r="B27" t="s">
        <v>42</v>
      </c>
      <c r="G27">
        <v>130</v>
      </c>
      <c r="H27">
        <v>137</v>
      </c>
      <c r="I27">
        <v>142</v>
      </c>
      <c r="J27" s="1">
        <v>150</v>
      </c>
      <c r="K27">
        <v>149</v>
      </c>
      <c r="L27">
        <v>156</v>
      </c>
      <c r="M27">
        <v>161</v>
      </c>
      <c r="N27" s="1">
        <v>171</v>
      </c>
    </row>
    <row r="28" spans="2:15" x14ac:dyDescent="0.2">
      <c r="B28" t="s">
        <v>49</v>
      </c>
      <c r="H28" s="6">
        <f t="shared" ref="H28:N28" si="2">+H27/G27-1</f>
        <v>5.3846153846153877E-2</v>
      </c>
      <c r="I28" s="6">
        <f t="shared" si="2"/>
        <v>3.649635036496357E-2</v>
      </c>
      <c r="J28" s="6">
        <f t="shared" si="2"/>
        <v>5.6338028169014009E-2</v>
      </c>
      <c r="K28" s="6">
        <f t="shared" si="2"/>
        <v>-6.6666666666667096E-3</v>
      </c>
      <c r="L28" s="6">
        <f t="shared" si="2"/>
        <v>4.6979865771812124E-2</v>
      </c>
      <c r="M28" s="6">
        <f t="shared" si="2"/>
        <v>3.2051282051282159E-2</v>
      </c>
      <c r="N28" s="6">
        <f t="shared" si="2"/>
        <v>6.211180124223592E-2</v>
      </c>
    </row>
    <row r="29" spans="2:15" x14ac:dyDescent="0.2">
      <c r="J29" s="1"/>
      <c r="N29" s="1"/>
    </row>
    <row r="30" spans="2:15" x14ac:dyDescent="0.2">
      <c r="B30" t="s">
        <v>43</v>
      </c>
      <c r="G30" s="1">
        <v>2124</v>
      </c>
      <c r="H30" s="1">
        <v>2282</v>
      </c>
      <c r="I30" s="1">
        <v>2441</v>
      </c>
      <c r="J30" s="1">
        <v>2601</v>
      </c>
      <c r="K30" s="1">
        <v>2572</v>
      </c>
      <c r="L30" s="1">
        <v>2765</v>
      </c>
      <c r="M30" s="1">
        <v>2868</v>
      </c>
      <c r="N30" s="1">
        <v>3068</v>
      </c>
    </row>
    <row r="31" spans="2:15" x14ac:dyDescent="0.2">
      <c r="B31" t="s">
        <v>45</v>
      </c>
      <c r="G31" s="1">
        <v>14981</v>
      </c>
      <c r="H31" s="1">
        <v>16728</v>
      </c>
      <c r="I31" s="1">
        <v>17903</v>
      </c>
      <c r="J31" s="1">
        <v>19285</v>
      </c>
      <c r="K31" s="1">
        <v>18670</v>
      </c>
      <c r="L31" s="1">
        <v>20554</v>
      </c>
      <c r="M31" s="1">
        <v>21002</v>
      </c>
      <c r="N31" s="1">
        <v>22798</v>
      </c>
      <c r="O31" s="1">
        <f>+O34*0.48</f>
        <v>20640</v>
      </c>
    </row>
    <row r="32" spans="2:15" x14ac:dyDescent="0.2">
      <c r="B32" t="s">
        <v>46</v>
      </c>
      <c r="G32" s="1">
        <v>15026</v>
      </c>
      <c r="H32" s="1">
        <v>15595</v>
      </c>
      <c r="I32" s="1">
        <v>16094</v>
      </c>
      <c r="J32" s="1">
        <v>17011</v>
      </c>
      <c r="K32" s="1">
        <v>17699</v>
      </c>
      <c r="L32" s="1">
        <v>18126</v>
      </c>
      <c r="M32" s="1">
        <v>18663</v>
      </c>
      <c r="N32" s="1">
        <v>20126</v>
      </c>
      <c r="O32" s="1">
        <f>+O34*0.43</f>
        <v>18490</v>
      </c>
    </row>
    <row r="33" spans="2:15" x14ac:dyDescent="0.2">
      <c r="B33" t="s">
        <v>47</v>
      </c>
      <c r="G33" s="1">
        <v>1401</v>
      </c>
      <c r="H33" s="1">
        <v>1278</v>
      </c>
      <c r="I33" s="1">
        <v>1284</v>
      </c>
      <c r="J33" s="1">
        <v>1279</v>
      </c>
      <c r="K33" s="1">
        <v>1282</v>
      </c>
      <c r="L33" s="1">
        <v>1272</v>
      </c>
      <c r="M33" s="1">
        <v>1308</v>
      </c>
      <c r="N33" s="1">
        <v>1273</v>
      </c>
      <c r="O33" s="1">
        <f>+O34*0.03</f>
        <v>1290</v>
      </c>
    </row>
    <row r="34" spans="2:15" ht="15.75" customHeight="1" x14ac:dyDescent="0.2">
      <c r="B34" t="s">
        <v>44</v>
      </c>
      <c r="G34" s="1">
        <f>+SUM(G30:G33)</f>
        <v>33532</v>
      </c>
      <c r="H34" s="1">
        <f t="shared" ref="H34:N34" si="3">+SUM(H30:H33)</f>
        <v>35883</v>
      </c>
      <c r="I34" s="1">
        <f t="shared" si="3"/>
        <v>37722</v>
      </c>
      <c r="J34" s="1">
        <f t="shared" si="3"/>
        <v>40176</v>
      </c>
      <c r="K34" s="1">
        <f t="shared" si="3"/>
        <v>40223</v>
      </c>
      <c r="L34" s="1">
        <f t="shared" si="3"/>
        <v>42717</v>
      </c>
      <c r="M34" s="1">
        <f t="shared" si="3"/>
        <v>43841</v>
      </c>
      <c r="N34" s="1">
        <f t="shared" si="3"/>
        <v>47265</v>
      </c>
      <c r="O34" s="1">
        <v>43000</v>
      </c>
    </row>
    <row r="36" spans="2:15" x14ac:dyDescent="0.2">
      <c r="B36" t="s">
        <v>50</v>
      </c>
      <c r="G36" s="6">
        <f t="shared" ref="G36:N36" si="4">+G3/G31</f>
        <v>0.28903277484814099</v>
      </c>
      <c r="H36" s="6">
        <f t="shared" si="4"/>
        <v>0.29256336681013867</v>
      </c>
      <c r="I36" s="6">
        <f t="shared" si="4"/>
        <v>0.28324861755013125</v>
      </c>
      <c r="J36" s="6">
        <f t="shared" si="4"/>
        <v>0.2871143375680581</v>
      </c>
      <c r="K36" s="6">
        <f t="shared" si="4"/>
        <v>0.30171397964649171</v>
      </c>
      <c r="L36" s="6">
        <f t="shared" si="4"/>
        <v>0.29843339495961857</v>
      </c>
      <c r="M36" s="6">
        <f t="shared" si="4"/>
        <v>0.30516141319874296</v>
      </c>
      <c r="N36" s="6">
        <f>+N3/N31</f>
        <v>0.3031406263707343</v>
      </c>
    </row>
    <row r="37" spans="2:15" x14ac:dyDescent="0.2">
      <c r="B37" t="s">
        <v>51</v>
      </c>
      <c r="G37" s="6">
        <f t="shared" ref="G37:N37" si="5">+G4/G32</f>
        <v>0.20584320511114068</v>
      </c>
      <c r="H37" s="6">
        <f t="shared" si="5"/>
        <v>0.19602436678422572</v>
      </c>
      <c r="I37" s="6">
        <f t="shared" si="5"/>
        <v>0.18236609916739158</v>
      </c>
      <c r="J37" s="6">
        <f t="shared" si="5"/>
        <v>0.1833519487390512</v>
      </c>
      <c r="K37" s="6">
        <f t="shared" si="5"/>
        <v>0.18159218034917227</v>
      </c>
      <c r="L37" s="6">
        <f t="shared" si="5"/>
        <v>0.18167273529736291</v>
      </c>
      <c r="M37" s="6">
        <f t="shared" si="5"/>
        <v>0.18592937898515779</v>
      </c>
      <c r="N37" s="6">
        <f>+N4/N32</f>
        <v>0.18746894564245256</v>
      </c>
    </row>
    <row r="38" spans="2:15" x14ac:dyDescent="0.2">
      <c r="B38" t="s">
        <v>52</v>
      </c>
      <c r="G38" s="6">
        <f t="shared" ref="G38:N38" si="6">+G33/G5</f>
        <v>1.0007142857142857</v>
      </c>
      <c r="H38" s="6">
        <f t="shared" si="6"/>
        <v>0.99921813917122748</v>
      </c>
      <c r="I38" s="6">
        <f t="shared" si="6"/>
        <v>0.99844479004665632</v>
      </c>
      <c r="J38" s="6">
        <f t="shared" si="6"/>
        <v>0.99921875000000004</v>
      </c>
      <c r="K38" s="6">
        <f t="shared" si="6"/>
        <v>0.99844236760124616</v>
      </c>
      <c r="L38" s="6">
        <f t="shared" si="6"/>
        <v>0.99921445404556164</v>
      </c>
      <c r="M38" s="6">
        <f t="shared" si="6"/>
        <v>0.99923605805958748</v>
      </c>
      <c r="N38" s="6">
        <f>+N33/N5</f>
        <v>0.99843137254901959</v>
      </c>
    </row>
    <row r="40" spans="2:15" x14ac:dyDescent="0.2">
      <c r="B40" t="s">
        <v>53</v>
      </c>
      <c r="G40" s="6">
        <f t="shared" ref="G40:N40" si="7">+G31/G34</f>
        <v>0.44676726708815462</v>
      </c>
      <c r="H40" s="6">
        <f t="shared" si="7"/>
        <v>0.46618175737814566</v>
      </c>
      <c r="I40" s="6">
        <f t="shared" si="7"/>
        <v>0.47460367955039501</v>
      </c>
      <c r="J40" s="6">
        <f t="shared" si="7"/>
        <v>0.48001294305057746</v>
      </c>
      <c r="K40" s="6">
        <f t="shared" si="7"/>
        <v>0.46416229520423641</v>
      </c>
      <c r="L40" s="6">
        <f t="shared" si="7"/>
        <v>0.48116674860125946</v>
      </c>
      <c r="M40" s="6">
        <f t="shared" si="7"/>
        <v>0.47904929175885586</v>
      </c>
      <c r="N40" s="6">
        <f>+N31/N34</f>
        <v>0.4823442293451814</v>
      </c>
    </row>
    <row r="41" spans="2:15" x14ac:dyDescent="0.2">
      <c r="B41" t="s">
        <v>54</v>
      </c>
      <c r="G41" s="6">
        <f t="shared" ref="G41:N41" si="8">+G32/G34</f>
        <v>0.44810926875820112</v>
      </c>
      <c r="H41" s="6">
        <f t="shared" si="8"/>
        <v>0.43460691692444892</v>
      </c>
      <c r="I41" s="6">
        <f t="shared" si="8"/>
        <v>0.42664757966173583</v>
      </c>
      <c r="J41" s="6">
        <f t="shared" si="8"/>
        <v>0.42341198725607326</v>
      </c>
      <c r="K41" s="6">
        <f t="shared" si="8"/>
        <v>0.44002187802998283</v>
      </c>
      <c r="L41" s="6">
        <f t="shared" si="8"/>
        <v>0.4243275510920711</v>
      </c>
      <c r="M41" s="6">
        <f t="shared" si="8"/>
        <v>0.42569740653725963</v>
      </c>
      <c r="N41" s="6">
        <f>+N32/N34</f>
        <v>0.42581191156246695</v>
      </c>
    </row>
    <row r="42" spans="2:15" x14ac:dyDescent="0.2">
      <c r="B42" t="s">
        <v>55</v>
      </c>
      <c r="G42" s="6">
        <f t="shared" ref="G42:N42" si="9">+G33/G34</f>
        <v>4.1780985327448408E-2</v>
      </c>
      <c r="H42" s="6">
        <f t="shared" si="9"/>
        <v>3.5615751191371961E-2</v>
      </c>
      <c r="I42" s="6">
        <f t="shared" si="9"/>
        <v>3.4038492126610469E-2</v>
      </c>
      <c r="J42" s="6">
        <f t="shared" si="9"/>
        <v>3.1834926324173639E-2</v>
      </c>
      <c r="K42" s="6">
        <f t="shared" si="9"/>
        <v>3.1872311861372848E-2</v>
      </c>
      <c r="L42" s="6">
        <f t="shared" si="9"/>
        <v>2.9777372006461127E-2</v>
      </c>
      <c r="M42" s="6">
        <f t="shared" si="9"/>
        <v>2.9835085878515546E-2</v>
      </c>
      <c r="N42" s="6">
        <f>+N33/N34</f>
        <v>2.6933248704115096E-2</v>
      </c>
    </row>
  </sheetData>
  <hyperlinks>
    <hyperlink ref="A1" r:id="rId1" xr:uid="{64441DA4-0734-416C-BE67-34562B8D72B6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Kipp</dc:creator>
  <cp:lastModifiedBy>Rasmus Kipp</cp:lastModifiedBy>
  <dcterms:created xsi:type="dcterms:W3CDTF">2025-02-05T13:15:11Z</dcterms:created>
  <dcterms:modified xsi:type="dcterms:W3CDTF">2025-02-05T17:00:56Z</dcterms:modified>
</cp:coreProperties>
</file>