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 IT c\"/>
    </mc:Choice>
  </mc:AlternateContent>
  <xr:revisionPtr revIDLastSave="0" documentId="13_ncr:1_{4718B52E-2CEA-4340-98DF-0E5248160E6A}" xr6:coauthVersionLast="47" xr6:coauthVersionMax="47" xr10:uidLastSave="{00000000-0000-0000-0000-000000000000}"/>
  <bookViews>
    <workbookView xWindow="-108" yWindow="-108" windowWidth="23256" windowHeight="12456" activeTab="7" xr2:uid="{9BDC834D-7962-406A-95E3-5BF9BE0CDC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Impor">Sheet6!$A$24:$B$24</definedName>
    <definedName name="Lokal">Sheet6!$A$22:$B$34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6" l="1"/>
  <c r="C31" i="6"/>
  <c r="C32" i="6"/>
  <c r="C33" i="6"/>
  <c r="C34" i="6"/>
  <c r="D33" i="6"/>
  <c r="D32" i="6"/>
  <c r="D31" i="6"/>
  <c r="C30" i="6"/>
  <c r="D30" i="6"/>
  <c r="C28" i="6"/>
  <c r="D28" i="6"/>
  <c r="D27" i="6"/>
  <c r="D26" i="6"/>
  <c r="C26" i="6"/>
  <c r="C25" i="6"/>
  <c r="C24" i="6"/>
  <c r="D24" i="6"/>
  <c r="D23" i="6"/>
  <c r="C23" i="6"/>
  <c r="C29" i="6"/>
  <c r="C27" i="6"/>
  <c r="H2" i="5"/>
  <c r="I2" i="5"/>
  <c r="J2" i="5" s="1"/>
  <c r="D25" i="6"/>
  <c r="D29" i="6"/>
  <c r="K3" i="5"/>
  <c r="K4" i="5"/>
  <c r="K5" i="5"/>
  <c r="K6" i="5"/>
  <c r="K7" i="5"/>
  <c r="K8" i="5"/>
  <c r="K9" i="5"/>
  <c r="K10" i="5"/>
  <c r="K11" i="5"/>
  <c r="J3" i="5"/>
  <c r="J4" i="5"/>
  <c r="J5" i="5"/>
  <c r="J6" i="5"/>
  <c r="J7" i="5"/>
  <c r="J8" i="5"/>
  <c r="J9" i="5"/>
  <c r="J10" i="5"/>
  <c r="J11" i="5"/>
  <c r="I3" i="5"/>
  <c r="I4" i="5"/>
  <c r="I5" i="5"/>
  <c r="I6" i="5"/>
  <c r="I7" i="5"/>
  <c r="I8" i="5"/>
  <c r="I9" i="5"/>
  <c r="I10" i="5"/>
  <c r="I11" i="5"/>
  <c r="H3" i="5"/>
  <c r="H4" i="5"/>
  <c r="H5" i="5"/>
  <c r="H6" i="5"/>
  <c r="H7" i="5"/>
  <c r="H8" i="5"/>
  <c r="H9" i="5"/>
  <c r="H10" i="5"/>
  <c r="H11" i="5"/>
  <c r="G3" i="5"/>
  <c r="G4" i="5"/>
  <c r="G5" i="5"/>
  <c r="G6" i="5"/>
  <c r="G7" i="5"/>
  <c r="G8" i="5"/>
  <c r="G9" i="5"/>
  <c r="G10" i="5"/>
  <c r="G11" i="5"/>
  <c r="G2" i="5"/>
  <c r="E3" i="5"/>
  <c r="E4" i="5"/>
  <c r="E5" i="5"/>
  <c r="E6" i="5"/>
  <c r="E7" i="5"/>
  <c r="E8" i="5"/>
  <c r="E9" i="5"/>
  <c r="E10" i="5"/>
  <c r="E11" i="5"/>
  <c r="E2" i="5"/>
  <c r="D3" i="5"/>
  <c r="D4" i="5"/>
  <c r="D5" i="5"/>
  <c r="D6" i="5"/>
  <c r="D7" i="5"/>
  <c r="D8" i="5"/>
  <c r="D9" i="5"/>
  <c r="D10" i="5"/>
  <c r="D11" i="5"/>
  <c r="D2" i="5"/>
  <c r="I4" i="4"/>
  <c r="I5" i="4"/>
  <c r="I6" i="4"/>
  <c r="I7" i="4"/>
  <c r="I8" i="4"/>
  <c r="I9" i="4"/>
  <c r="I10" i="4"/>
  <c r="I11" i="4"/>
  <c r="I12" i="4"/>
  <c r="I3" i="4"/>
  <c r="H4" i="4"/>
  <c r="H5" i="4"/>
  <c r="H6" i="4"/>
  <c r="H7" i="4"/>
  <c r="H8" i="4"/>
  <c r="H9" i="4"/>
  <c r="H10" i="4"/>
  <c r="H11" i="4"/>
  <c r="H12" i="4"/>
  <c r="H3" i="4"/>
  <c r="G4" i="4"/>
  <c r="G5" i="4"/>
  <c r="G6" i="4"/>
  <c r="G7" i="4"/>
  <c r="G8" i="4"/>
  <c r="G9" i="4"/>
  <c r="G10" i="4"/>
  <c r="G11" i="4"/>
  <c r="G12" i="4"/>
  <c r="G3" i="4"/>
  <c r="F4" i="4"/>
  <c r="F5" i="4"/>
  <c r="F6" i="4"/>
  <c r="F7" i="4"/>
  <c r="F8" i="4"/>
  <c r="F9" i="4"/>
  <c r="F10" i="4"/>
  <c r="F11" i="4"/>
  <c r="F12" i="4"/>
  <c r="F3" i="4"/>
  <c r="E4" i="4"/>
  <c r="E5" i="4"/>
  <c r="E6" i="4"/>
  <c r="E7" i="4"/>
  <c r="E8" i="4"/>
  <c r="E9" i="4"/>
  <c r="E10" i="4"/>
  <c r="E11" i="4"/>
  <c r="E12" i="4"/>
  <c r="E3" i="4"/>
  <c r="K2" i="5" l="1"/>
  <c r="E3" i="3"/>
  <c r="E4" i="3"/>
  <c r="E5" i="3"/>
  <c r="E6" i="3"/>
  <c r="E7" i="3"/>
  <c r="E8" i="3"/>
  <c r="E9" i="3"/>
  <c r="E10" i="3"/>
  <c r="E11" i="3"/>
  <c r="E2" i="3"/>
  <c r="D3" i="3"/>
  <c r="D4" i="3"/>
  <c r="D5" i="3"/>
  <c r="D6" i="3"/>
  <c r="D7" i="3"/>
  <c r="D8" i="3"/>
  <c r="D9" i="3"/>
  <c r="D10" i="3"/>
  <c r="D11" i="3"/>
  <c r="D2" i="3"/>
  <c r="C3" i="3"/>
  <c r="C4" i="3"/>
  <c r="C5" i="3"/>
  <c r="C6" i="3"/>
  <c r="C7" i="3"/>
  <c r="C8" i="3"/>
  <c r="C9" i="3"/>
  <c r="C10" i="3"/>
  <c r="C11" i="3"/>
  <c r="C2" i="3"/>
  <c r="B3" i="3"/>
  <c r="B4" i="3"/>
  <c r="B5" i="3"/>
  <c r="B6" i="3"/>
  <c r="B7" i="3"/>
  <c r="B8" i="3"/>
  <c r="B9" i="3"/>
  <c r="B10" i="3"/>
  <c r="B11" i="3"/>
  <c r="B2" i="3"/>
  <c r="D15" i="2"/>
  <c r="C15" i="2"/>
  <c r="D14" i="2"/>
  <c r="C14" i="2"/>
  <c r="D13" i="2"/>
  <c r="C13" i="2"/>
  <c r="D12" i="2"/>
  <c r="C12" i="2"/>
  <c r="E3" i="2" l="1"/>
  <c r="E4" i="2"/>
  <c r="E5" i="2"/>
  <c r="E6" i="2"/>
  <c r="E7" i="2"/>
  <c r="E8" i="2"/>
  <c r="E9" i="2"/>
  <c r="E10" i="2"/>
  <c r="E11" i="2"/>
  <c r="E2" i="2"/>
  <c r="D20" i="1"/>
  <c r="E20" i="1"/>
  <c r="F20" i="1"/>
  <c r="G20" i="1"/>
  <c r="H20" i="1"/>
  <c r="I20" i="1"/>
  <c r="C20" i="1"/>
  <c r="F11" i="2" l="1"/>
  <c r="G11" i="2" s="1"/>
  <c r="F10" i="2"/>
  <c r="G10" i="2" s="1"/>
  <c r="F9" i="2"/>
  <c r="G9" i="2"/>
  <c r="F8" i="2"/>
  <c r="G8" i="2" s="1"/>
  <c r="F7" i="2"/>
  <c r="G7" i="2" s="1"/>
  <c r="F6" i="2"/>
  <c r="G6" i="2"/>
  <c r="F5" i="2"/>
  <c r="G5" i="2" s="1"/>
  <c r="E14" i="2"/>
  <c r="E15" i="2"/>
  <c r="E13" i="2"/>
  <c r="F2" i="2"/>
  <c r="G2" i="2" s="1"/>
  <c r="E12" i="2"/>
  <c r="F12" i="2" s="1"/>
  <c r="G12" i="2" s="1"/>
  <c r="F4" i="2"/>
  <c r="G4" i="2" s="1"/>
  <c r="F3" i="2"/>
  <c r="G3" i="2" s="1"/>
  <c r="D17" i="1"/>
  <c r="E17" i="1"/>
  <c r="F17" i="1"/>
  <c r="G17" i="1"/>
  <c r="H17" i="1"/>
  <c r="I17" i="1"/>
  <c r="D19" i="1"/>
  <c r="E19" i="1"/>
  <c r="F19" i="1"/>
  <c r="G19" i="1"/>
  <c r="H19" i="1"/>
  <c r="I19" i="1"/>
  <c r="C19" i="1"/>
  <c r="D18" i="1"/>
  <c r="E18" i="1"/>
  <c r="F18" i="1"/>
  <c r="G18" i="1"/>
  <c r="H18" i="1"/>
  <c r="I18" i="1"/>
  <c r="C18" i="1"/>
  <c r="F13" i="2" l="1"/>
  <c r="F14" i="2"/>
  <c r="F15" i="2"/>
  <c r="G14" i="2"/>
  <c r="G15" i="2"/>
  <c r="G13" i="2"/>
  <c r="C17" i="1"/>
  <c r="D16" i="1"/>
  <c r="E16" i="1"/>
  <c r="F16" i="1"/>
  <c r="G16" i="1"/>
  <c r="H16" i="1"/>
  <c r="I16" i="1"/>
  <c r="C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<sst xmlns="http://schemas.openxmlformats.org/spreadsheetml/2006/main" count="234" uniqueCount="181">
  <si>
    <t>A</t>
  </si>
  <si>
    <t>B</t>
  </si>
  <si>
    <t>A +B</t>
  </si>
  <si>
    <t>A - B</t>
  </si>
  <si>
    <t>A * B</t>
  </si>
  <si>
    <t xml:space="preserve">A / B </t>
  </si>
  <si>
    <t>A * 10%</t>
  </si>
  <si>
    <t>B * 20%</t>
  </si>
  <si>
    <t>B - (B*20%)</t>
  </si>
  <si>
    <t>TOTAL</t>
  </si>
  <si>
    <t>Rata-Rata</t>
  </si>
  <si>
    <t>Nilai Tertinggi</t>
  </si>
  <si>
    <t>Nilai Terendah</t>
  </si>
  <si>
    <t>Jumlah Item</t>
  </si>
  <si>
    <t>No. Urut Transaksi</t>
  </si>
  <si>
    <t>Paket Komputer</t>
  </si>
  <si>
    <t>Jml Unit</t>
  </si>
  <si>
    <t>Harga/Unit</t>
  </si>
  <si>
    <t>Total Harga</t>
  </si>
  <si>
    <t>Discount 15%</t>
  </si>
  <si>
    <t>Total Harga Netto</t>
  </si>
  <si>
    <t>AMD PAKET WARNET</t>
  </si>
  <si>
    <t>GYGABYTE, QC 2,250 GB</t>
  </si>
  <si>
    <t>ASUS P5Q-VL, C2D, 160GB</t>
  </si>
  <si>
    <t>CEL 3.0 GHz, ECS MB</t>
  </si>
  <si>
    <t>SEMPRON E1150, 160 GB</t>
  </si>
  <si>
    <t xml:space="preserve">AMD ATHLON, GAMERS </t>
  </si>
  <si>
    <t>ASUS P5GC-MX INT P4 3</t>
  </si>
  <si>
    <t>ION PENTIUM 4 2,8 GHz</t>
  </si>
  <si>
    <t>ZYREX INTEL ATOM, 80</t>
  </si>
  <si>
    <t>ZYREX INTEL ATOM V3</t>
  </si>
  <si>
    <t xml:space="preserve">Total Keseluruhan </t>
  </si>
  <si>
    <t>Nilai Rata-Rata</t>
  </si>
  <si>
    <t>KIRI</t>
  </si>
  <si>
    <t>KANAN</t>
  </si>
  <si>
    <t>TENGAH</t>
  </si>
  <si>
    <t>JUMLAH KARAKTER</t>
  </si>
  <si>
    <t>NAMA</t>
  </si>
  <si>
    <t>AMINI</t>
  </si>
  <si>
    <t>AKBAR</t>
  </si>
  <si>
    <t>ABDURRAHMAN</t>
  </si>
  <si>
    <t>MEGAWATI</t>
  </si>
  <si>
    <t>BAMBANG</t>
  </si>
  <si>
    <t>BAHARUDDIN</t>
  </si>
  <si>
    <t>MATORI</t>
  </si>
  <si>
    <t>MAHFUD</t>
  </si>
  <si>
    <t>YUSRIL</t>
  </si>
  <si>
    <t>HAMZAH HAZ</t>
  </si>
  <si>
    <t>NO</t>
  </si>
  <si>
    <t>NIM</t>
  </si>
  <si>
    <t>NAMA MAHASISWA</t>
  </si>
  <si>
    <t>Tanggal Lahir</t>
  </si>
  <si>
    <t>Program Studi</t>
  </si>
  <si>
    <t>Tahun Masuk</t>
  </si>
  <si>
    <t>Kode Jurusan</t>
  </si>
  <si>
    <t>Ubah Nama Mahasiswa Ke Huruf</t>
  </si>
  <si>
    <t>Aaaa Bbbb</t>
  </si>
  <si>
    <t>Kecil</t>
  </si>
  <si>
    <t>201109001-INF</t>
  </si>
  <si>
    <t>181109002-MES</t>
  </si>
  <si>
    <t>161109003-SIP</t>
  </si>
  <si>
    <t>201109004-INF</t>
  </si>
  <si>
    <t>171109006-MES</t>
  </si>
  <si>
    <t>201109007-MAN</t>
  </si>
  <si>
    <t>201109006-AKU</t>
  </si>
  <si>
    <t>201109008-AGR</t>
  </si>
  <si>
    <t>191109009-AGR</t>
  </si>
  <si>
    <t>201109010-AKU</t>
  </si>
  <si>
    <t>AHMAD DANI MANAF</t>
  </si>
  <si>
    <t>ANDI RIF</t>
  </si>
  <si>
    <t>ARIEL P'PAN</t>
  </si>
  <si>
    <t>ARMAN MAULANA</t>
  </si>
  <si>
    <t>DUTA SHEILA</t>
  </si>
  <si>
    <t>EROS RIZKI</t>
  </si>
  <si>
    <t>GITO ROLIES</t>
  </si>
  <si>
    <t>FARIEZ RM</t>
  </si>
  <si>
    <t>NADYA DWI</t>
  </si>
  <si>
    <t>ANDINI PUTRI</t>
  </si>
  <si>
    <t>15-Maret-1998</t>
  </si>
  <si>
    <t>08-Januari-2000</t>
  </si>
  <si>
    <t>30-Juni-1999</t>
  </si>
  <si>
    <t>24-Juli-2000</t>
  </si>
  <si>
    <t>12-Desember-2000</t>
  </si>
  <si>
    <t>01-Februari-2002</t>
  </si>
  <si>
    <t>15-Mei-2001</t>
  </si>
  <si>
    <t>10-Agustus-2002</t>
  </si>
  <si>
    <t>03-Juni-2001</t>
  </si>
  <si>
    <t>17-Mei-1998</t>
  </si>
  <si>
    <t>NAMA PEGAWAI</t>
  </si>
  <si>
    <t>Kode</t>
  </si>
  <si>
    <t>Jabatan</t>
  </si>
  <si>
    <t>Gaji Pokok</t>
  </si>
  <si>
    <t>Jml Anak</t>
  </si>
  <si>
    <t>Status</t>
  </si>
  <si>
    <t>Tunjangan Keluarga</t>
  </si>
  <si>
    <t>Tunjangan Anak</t>
  </si>
  <si>
    <t>AS1</t>
  </si>
  <si>
    <t>BS2</t>
  </si>
  <si>
    <t>CS2</t>
  </si>
  <si>
    <t>AS2</t>
  </si>
  <si>
    <t>BS3</t>
  </si>
  <si>
    <t>CS3</t>
  </si>
  <si>
    <t>CRAIG BELLAMY</t>
  </si>
  <si>
    <t>AHMAD SARWOTO</t>
  </si>
  <si>
    <t>DANIELA HANTUCOPA</t>
  </si>
  <si>
    <t>DINARA SAFINA</t>
  </si>
  <si>
    <t>JHONSON FRANK</t>
  </si>
  <si>
    <t>KARENINA DIANTI</t>
  </si>
  <si>
    <t>MARIA CARRY</t>
  </si>
  <si>
    <t>MARIA SARAVOPA</t>
  </si>
  <si>
    <t>SOLAHUDDIN</t>
  </si>
  <si>
    <t>JUSTIN HENIN</t>
  </si>
  <si>
    <t>Tabel Jabatan</t>
  </si>
  <si>
    <t>C</t>
  </si>
  <si>
    <t>Sekertaris</t>
  </si>
  <si>
    <t>Staff Accounting</t>
  </si>
  <si>
    <t>Staff Administrasi</t>
  </si>
  <si>
    <t>Tabel Potongan</t>
  </si>
  <si>
    <t>Tj. Keluarga</t>
  </si>
  <si>
    <t>Tj. Anak</t>
  </si>
  <si>
    <t>Pph</t>
  </si>
  <si>
    <t>S1</t>
  </si>
  <si>
    <t>S2</t>
  </si>
  <si>
    <t>S3</t>
  </si>
  <si>
    <t>Total Gaji</t>
  </si>
  <si>
    <t>Nama Buah</t>
  </si>
  <si>
    <t>Harga Per Kg</t>
  </si>
  <si>
    <t>Asal Negara</t>
  </si>
  <si>
    <t>Apel</t>
  </si>
  <si>
    <t>Jeruk</t>
  </si>
  <si>
    <t>Pisang</t>
  </si>
  <si>
    <t>Durian</t>
  </si>
  <si>
    <t>Anggur</t>
  </si>
  <si>
    <t>Melon</t>
  </si>
  <si>
    <t>Indonesia</t>
  </si>
  <si>
    <t>buah lokal</t>
  </si>
  <si>
    <t>Buah Impor</t>
  </si>
  <si>
    <t>Australia</t>
  </si>
  <si>
    <t>USA</t>
  </si>
  <si>
    <t>Malaysia</t>
  </si>
  <si>
    <t>Thailand</t>
  </si>
  <si>
    <t>Prancis</t>
  </si>
  <si>
    <t>Jepang</t>
  </si>
  <si>
    <t>Asal Produk</t>
  </si>
  <si>
    <t>Lokal</t>
  </si>
  <si>
    <t>Impor</t>
  </si>
  <si>
    <t>Column1</t>
  </si>
  <si>
    <t>Converse</t>
  </si>
  <si>
    <t>Adidas</t>
  </si>
  <si>
    <t>Nike</t>
  </si>
  <si>
    <t>Vans</t>
  </si>
  <si>
    <t>New Balance</t>
  </si>
  <si>
    <t>Puma</t>
  </si>
  <si>
    <t>Senin</t>
  </si>
  <si>
    <t>Selasa</t>
  </si>
  <si>
    <t>Rabu</t>
  </si>
  <si>
    <t>Kamis</t>
  </si>
  <si>
    <t>Jum'at</t>
  </si>
  <si>
    <t>Sabtu</t>
  </si>
  <si>
    <t>Minggu</t>
  </si>
  <si>
    <t>Kelompok Umur</t>
  </si>
  <si>
    <t>0-4</t>
  </si>
  <si>
    <t>15-19</t>
  </si>
  <si>
    <t>10-14</t>
  </si>
  <si>
    <t>5-9</t>
  </si>
  <si>
    <t>20-24</t>
  </si>
  <si>
    <t>25-29</t>
  </si>
  <si>
    <t>30-34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</si>
  <si>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</si>
  <si>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</si>
  <si>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</si>
  <si>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</si>
  <si>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</si>
  <si>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</si>
  <si>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</si>
  <si>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</si>
  <si>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</si>
  <si>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</si>
  <si>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Laki-Laki</t>
  </si>
  <si>
    <t>Perempuan</t>
  </si>
  <si>
    <t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</si>
</sst>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Rp&quot;#,##0;[Red]&quot;Rp&quot;#,##0"/>
    <numFmt numFmtId="166" formatCode="&quot;20&quot;"/>
    <numFmt numFmtId="167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/>
    <xf numFmtId="14" fontId="0" fillId="0" borderId="1" xfId="0" applyNumberFormat="1" applyBorder="1"/>
    <xf numFmtId="166" fontId="0" fillId="0" borderId="1" xfId="0" applyNumberFormat="1" applyBorder="1"/>
    <xf numFmtId="9" fontId="0" fillId="0" borderId="1" xfId="1" applyFon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165" fontId="0" fillId="0" borderId="4" xfId="0" applyNumberFormat="1" applyBorder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0;[Red]0"/>
      <alignment horizontal="center" vertical="bottom" textRotation="0" wrapText="0" indent="0" justifyLastLine="0" shrinkToFit="0" readingOrder="0"/>
    </dxf>
    <dxf>
      <numFmt numFmtId="167" formatCode="0;[Red]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Rp&quot;#,##0;[Red]&quot;Rp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Daftar</a:t>
            </a:r>
            <a:r>
              <a:rPr lang="en-ID" baseline="0"/>
              <a:t> Nilai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Sheet7!$A$2</c:f>
              <c:strCache>
                <c:ptCount val="1"/>
                <c:pt idx="0">
                  <c:v>Converse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Sheet7!$B$2:$H$2</c:f>
              <c:numCache>
                <c:formatCode>General</c:formatCode>
                <c:ptCount val="7"/>
                <c:pt idx="0">
                  <c:v>23</c:v>
                </c:pt>
                <c:pt idx="1">
                  <c:v>67</c:v>
                </c:pt>
                <c:pt idx="2">
                  <c:v>2</c:v>
                </c:pt>
                <c:pt idx="3">
                  <c:v>28</c:v>
                </c:pt>
                <c:pt idx="4">
                  <c:v>41</c:v>
                </c:pt>
                <c:pt idx="5">
                  <c:v>63</c:v>
                </c:pt>
                <c:pt idx="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A-4218-8642-CF8A354DE8A5}"/>
            </c:ext>
          </c:extLst>
        </c:ser>
        <c:ser>
          <c:idx val="1"/>
          <c:order val="1"/>
          <c:tx>
            <c:strRef>
              <c:f>Sheet7!$A$3</c:f>
              <c:strCache>
                <c:ptCount val="1"/>
                <c:pt idx="0">
                  <c:v>Adidas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Sheet7!$B$3:$H$3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57</c:v>
                </c:pt>
                <c:pt idx="3">
                  <c:v>99</c:v>
                </c:pt>
                <c:pt idx="4">
                  <c:v>82</c:v>
                </c:pt>
                <c:pt idx="5">
                  <c:v>34</c:v>
                </c:pt>
                <c:pt idx="6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A-4218-8642-CF8A354DE8A5}"/>
            </c:ext>
          </c:extLst>
        </c:ser>
        <c:ser>
          <c:idx val="2"/>
          <c:order val="2"/>
          <c:tx>
            <c:strRef>
              <c:f>Sheet7!$A$4</c:f>
              <c:strCache>
                <c:ptCount val="1"/>
                <c:pt idx="0">
                  <c:v>Nike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Sheet7!$B$4:$H$4</c:f>
              <c:numCache>
                <c:formatCode>General</c:formatCode>
                <c:ptCount val="7"/>
                <c:pt idx="0">
                  <c:v>45</c:v>
                </c:pt>
                <c:pt idx="1">
                  <c:v>4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33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4A-4218-8642-CF8A354DE8A5}"/>
            </c:ext>
          </c:extLst>
        </c:ser>
        <c:ser>
          <c:idx val="3"/>
          <c:order val="3"/>
          <c:tx>
            <c:strRef>
              <c:f>Sheet7!$A$5</c:f>
              <c:strCache>
                <c:ptCount val="1"/>
                <c:pt idx="0">
                  <c:v>Vans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Sheet7!$B$5:$H$5</c:f>
              <c:numCache>
                <c:formatCode>General</c:formatCode>
                <c:ptCount val="7"/>
                <c:pt idx="0">
                  <c:v>34</c:v>
                </c:pt>
                <c:pt idx="1">
                  <c:v>80</c:v>
                </c:pt>
                <c:pt idx="2">
                  <c:v>82</c:v>
                </c:pt>
                <c:pt idx="3">
                  <c:v>39</c:v>
                </c:pt>
                <c:pt idx="4">
                  <c:v>80</c:v>
                </c:pt>
                <c:pt idx="5">
                  <c:v>18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4A-4218-8642-CF8A354DE8A5}"/>
            </c:ext>
          </c:extLst>
        </c:ser>
        <c:ser>
          <c:idx val="4"/>
          <c:order val="4"/>
          <c:tx>
            <c:strRef>
              <c:f>Sheet7!$A$6</c:f>
              <c:strCache>
                <c:ptCount val="1"/>
                <c:pt idx="0">
                  <c:v>New Balance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Sheet7!$B$6:$H$6</c:f>
              <c:numCache>
                <c:formatCode>General</c:formatCode>
                <c:ptCount val="7"/>
                <c:pt idx="0">
                  <c:v>16</c:v>
                </c:pt>
                <c:pt idx="1">
                  <c:v>14</c:v>
                </c:pt>
                <c:pt idx="2">
                  <c:v>16</c:v>
                </c:pt>
                <c:pt idx="3">
                  <c:v>1</c:v>
                </c:pt>
                <c:pt idx="4">
                  <c:v>84</c:v>
                </c:pt>
                <c:pt idx="5">
                  <c:v>29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4A-4218-8642-CF8A354DE8A5}"/>
            </c:ext>
          </c:extLst>
        </c:ser>
        <c:ser>
          <c:idx val="5"/>
          <c:order val="5"/>
          <c:tx>
            <c:strRef>
              <c:f>Sheet7!$A$7</c:f>
              <c:strCache>
                <c:ptCount val="1"/>
                <c:pt idx="0">
                  <c:v>Puma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Sheet7!$B$1:$H$1</c:f>
              <c:strCache>
                <c:ptCount val="7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Jum'at</c:v>
                </c:pt>
                <c:pt idx="5">
                  <c:v>Sabtu</c:v>
                </c:pt>
                <c:pt idx="6">
                  <c:v>Minggu</c:v>
                </c:pt>
              </c:strCache>
            </c:strRef>
          </c:cat>
          <c:val>
            <c:numRef>
              <c:f>Sheet7!$B$7:$H$7</c:f>
              <c:numCache>
                <c:formatCode>General</c:formatCode>
                <c:ptCount val="7"/>
                <c:pt idx="0">
                  <c:v>31</c:v>
                </c:pt>
                <c:pt idx="1">
                  <c:v>31</c:v>
                </c:pt>
                <c:pt idx="2">
                  <c:v>28</c:v>
                </c:pt>
                <c:pt idx="3">
                  <c:v>30</c:v>
                </c:pt>
                <c:pt idx="4">
                  <c:v>6</c:v>
                </c:pt>
                <c:pt idx="5">
                  <c:v>15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4A-4218-8642-CF8A354DE8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8094575"/>
        <c:axId val="1478097487"/>
      </c:barChart>
      <c:catAx>
        <c:axId val="147809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Mata Pelajaran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97487"/>
        <c:crosses val="autoZero"/>
        <c:auto val="1"/>
        <c:lblAlgn val="ctr"/>
        <c:lblOffset val="100"/>
        <c:noMultiLvlLbl val="0"/>
      </c:catAx>
      <c:valAx>
        <c:axId val="147809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accent1"/>
                    </a:solidFill>
                  </a:rPr>
                  <a:t>Nilai</a:t>
                </a:r>
              </a:p>
            </c:rich>
          </c:tx>
          <c:overlay val="0"/>
          <c:spPr>
            <a:noFill/>
            <a:ln w="31750" cap="flat" cmpd="dbl">
              <a:noFill/>
              <a:round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945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Laki-Laki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Sheet8!$A$2:$A$19</c:f>
              <c:strCache>
                <c:ptCount val="18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85+</c:v>
                </c:pt>
              </c:strCache>
            </c:strRef>
          </c:cat>
          <c:val>
            <c:numRef>
              <c:f>Sheet8!$B$2:$B$19</c:f>
              <c:numCache>
                <c:formatCode>0;[Red]0</c:formatCode>
                <c:ptCount val="18"/>
                <c:pt idx="0">
                  <c:v>-244052</c:v>
                </c:pt>
                <c:pt idx="1">
                  <c:v>-252310</c:v>
                </c:pt>
                <c:pt idx="2">
                  <c:v>-253206</c:v>
                </c:pt>
                <c:pt idx="3">
                  <c:v>-220658</c:v>
                </c:pt>
                <c:pt idx="4">
                  <c:v>-192832</c:v>
                </c:pt>
                <c:pt idx="5">
                  <c:v>-194391</c:v>
                </c:pt>
                <c:pt idx="6">
                  <c:v>-180711</c:v>
                </c:pt>
                <c:pt idx="7">
                  <c:v>-168141</c:v>
                </c:pt>
                <c:pt idx="8">
                  <c:v>-150685</c:v>
                </c:pt>
                <c:pt idx="9">
                  <c:v>-139681</c:v>
                </c:pt>
                <c:pt idx="10">
                  <c:v>-126700</c:v>
                </c:pt>
                <c:pt idx="11">
                  <c:v>-93926</c:v>
                </c:pt>
                <c:pt idx="12">
                  <c:v>-60948</c:v>
                </c:pt>
                <c:pt idx="13">
                  <c:v>-54793</c:v>
                </c:pt>
                <c:pt idx="14">
                  <c:v>-46657</c:v>
                </c:pt>
                <c:pt idx="15">
                  <c:v>-62841</c:v>
                </c:pt>
                <c:pt idx="16">
                  <c:v>-45668</c:v>
                </c:pt>
                <c:pt idx="17">
                  <c:v>-32540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C-4399-AFDA-50EAD05BB54E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Perempuan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Sheet8!$A$2:$A$19</c:f>
              <c:strCache>
                <c:ptCount val="18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85+</c:v>
                </c:pt>
              </c:strCache>
            </c:strRef>
          </c:cat>
          <c:val>
            <c:numRef>
              <c:f>Sheet8!$C$2:$C$19</c:f>
              <c:numCache>
                <c:formatCode>0;[Red]0</c:formatCode>
                <c:ptCount val="18"/>
                <c:pt idx="0">
                  <c:v>259189</c:v>
                </c:pt>
                <c:pt idx="1">
                  <c:v>270517</c:v>
                </c:pt>
                <c:pt idx="2">
                  <c:v>267776</c:v>
                </c:pt>
                <c:pt idx="3">
                  <c:v>220567</c:v>
                </c:pt>
                <c:pt idx="4">
                  <c:v>191612</c:v>
                </c:pt>
                <c:pt idx="5">
                  <c:v>185003</c:v>
                </c:pt>
                <c:pt idx="6">
                  <c:v>182567</c:v>
                </c:pt>
                <c:pt idx="7">
                  <c:v>166510</c:v>
                </c:pt>
                <c:pt idx="8">
                  <c:v>147300</c:v>
                </c:pt>
                <c:pt idx="9">
                  <c:v>131580</c:v>
                </c:pt>
                <c:pt idx="10">
                  <c:v>120699</c:v>
                </c:pt>
                <c:pt idx="11">
                  <c:v>90158</c:v>
                </c:pt>
                <c:pt idx="12">
                  <c:v>50136</c:v>
                </c:pt>
                <c:pt idx="13">
                  <c:v>42877</c:v>
                </c:pt>
                <c:pt idx="14">
                  <c:v>32765</c:v>
                </c:pt>
                <c:pt idx="15">
                  <c:v>34590</c:v>
                </c:pt>
                <c:pt idx="16">
                  <c:v>23788</c:v>
                </c:pt>
                <c:pt idx="17">
                  <c:v>19457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C-4399-AFDA-50EAD05B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3"/>
        <c:axId val="959839615"/>
        <c:axId val="959835871"/>
      </c:barChart>
      <c:catAx>
        <c:axId val="9598396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35871"/>
        <c:crosses val="autoZero"/>
        <c:auto val="1"/>
        <c:lblAlgn val="ctr"/>
        <c:lblOffset val="100"/>
        <c:noMultiLvlLbl val="0"/>
      </c:catAx>
      <c:valAx>
        <c:axId val="959835871"/>
        <c:scaling>
          <c:orientation val="minMax"/>
        </c:scaling>
        <c:delete val="0"/>
        <c:axPos val="b"/>
        <c:numFmt formatCode="0;[Red]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39615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  <a:scene3d>
      <a:camera prst="orthographicFront"/>
      <a:lightRig rig="threePt" dir="t"/>
    </a:scene3d>
    <a:sp3d>
      <a:bevelT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8</xdr:row>
      <xdr:rowOff>99392</xdr:rowOff>
    </xdr:from>
    <xdr:to>
      <xdr:col>12</xdr:col>
      <xdr:colOff>337929</xdr:colOff>
      <xdr:row>28</xdr:row>
      <xdr:rowOff>99392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8DECC-F5F5-EC54-76F2-DFD79E796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59964</xdr:colOff>
      <xdr:row>0</xdr:row>
      <xdr:rowOff>0</xdr:rowOff>
    </xdr:from>
    <xdr:to>
      <xdr:col>13</xdr:col>
      <xdr:colOff>538500</xdr:colOff>
      <xdr:row>21</xdr:row>
      <xdr:rowOff>63861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A4DA2-5734-41D8-5A2A-E867BB448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18E78-EBA5-4040-BC08-FCD4451B53D0}" name="Table1" displayName="Table1" ref="A1:I20" totalsRowShown="0" headerRowDxfId="45" dataDxfId="43" headerRowBorderDxfId="44" tableBorderDxfId="42" totalsRowBorderDxfId="41">
  <autoFilter ref="A1:I20" xr:uid="{5B118E78-EBA5-4040-BC08-FCD4451B53D0}"/>
  <tableColumns count="9">
    <tableColumn id="1" xr3:uid="{E75B9E27-D942-4685-8803-50A3E486F6EA}" name="A" dataDxfId="40"/>
    <tableColumn id="2" xr3:uid="{D982878F-E655-4ACD-9999-635A3E459174}" name="B" dataDxfId="39"/>
    <tableColumn id="3" xr3:uid="{398FEEA2-DD75-448A-B844-DF86C56875CE}" name="A +B" dataDxfId="38"/>
    <tableColumn id="4" xr3:uid="{54AFFF4C-EDCD-4CC4-AAA6-9F4A0F44BBDF}" name="A - B" dataDxfId="37"/>
    <tableColumn id="5" xr3:uid="{D9D75E38-A362-4570-8612-A04F82FB89EA}" name="A * B" dataDxfId="36"/>
    <tableColumn id="6" xr3:uid="{CFA6E9C6-D7C2-42AD-8195-0B5ADB34BDE6}" name="A / B " dataDxfId="35"/>
    <tableColumn id="7" xr3:uid="{F00A67EC-6855-48C0-9A98-68610659588D}" name="A * 10%" dataDxfId="34"/>
    <tableColumn id="8" xr3:uid="{3AF40005-479C-4549-B575-23BAEF30A0AD}" name="B * 20%" dataDxfId="33"/>
    <tableColumn id="9" xr3:uid="{0C090369-3F6F-41A9-B81C-C90A6C3582C4}" name="B - (B*20%)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385C2E-7216-4D91-95E6-0DEEEAFD04C4}" name="Table8" displayName="Table8" ref="A1:E11" totalsRowShown="0" headerRowDxfId="0" dataDxfId="1" headerRowBorderDxfId="8" tableBorderDxfId="9" totalsRowBorderDxfId="7">
  <autoFilter ref="A1:E11" xr:uid="{3C385C2E-7216-4D91-95E6-0DEEEAFD04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720E371-12EB-48A9-AA3F-F345084EC685}" name="NAMA" dataDxfId="6"/>
    <tableColumn id="2" xr3:uid="{4C238B85-29BA-4ECF-BFB3-4E07E332F1D3}" name="KIRI" dataDxfId="5">
      <calculatedColumnFormula>LEFT(A2,3)</calculatedColumnFormula>
    </tableColumn>
    <tableColumn id="3" xr3:uid="{C500BA94-689F-4428-A49B-72AC093D7A0D}" name="KANAN" dataDxfId="4">
      <calculatedColumnFormula>RIGHT(A2,2)</calculatedColumnFormula>
    </tableColumn>
    <tableColumn id="4" xr3:uid="{0B9CBCE2-D2B2-4026-9D79-4AFA19D49DC6}" name="TENGAH" dataDxfId="3">
      <calculatedColumnFormula>MID(A2,2,3)</calculatedColumnFormula>
    </tableColumn>
    <tableColumn id="5" xr3:uid="{93660984-27A1-4B0E-B0DB-259D528223FC}" name="JUMLAH KARAKTER" dataDxfId="2">
      <calculatedColumnFormula>LEN(A2)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D9A045-A705-4FC8-8490-0CD02E683FB7}" name="Table3" displayName="Table3" ref="A22:D34" headerRowDxfId="31" headerRowBorderDxfId="30" tableBorderDxfId="29">
  <autoFilter ref="A22:D34" xr:uid="{1CD9A045-A705-4FC8-8490-0CD02E683FB7}">
    <filterColumn colId="0" hiddenButton="1"/>
    <filterColumn colId="1" hiddenButton="1"/>
    <filterColumn colId="2" hiddenButton="1"/>
    <filterColumn colId="3" hiddenButton="1"/>
  </autoFilter>
  <tableColumns count="4">
    <tableColumn id="1" xr3:uid="{54E6FED0-08E0-4A91-AF86-B4B9C60D666D}" name="Asal Produk" totalsRowLabel="Total" dataDxfId="28" totalsRowDxfId="27"/>
    <tableColumn id="2" xr3:uid="{5AC57FF5-CBAE-4CD6-80E3-FE6FA6E73BC9}" name="Nama Buah" dataDxfId="26" totalsRowDxfId="25"/>
    <tableColumn id="3" xr3:uid="{41744C29-F2E6-4A99-B4FF-A70541E0FC9C}" name="Harga Per Kg" dataDxfId="24" totalsRowDxfId="23"/>
    <tableColumn id="4" xr3:uid="{89BEC2B6-B750-41F0-9651-8B73638B32DF}" name="Asal Negara" totalsRowFunction="count" dataDxfId="22" totalsRow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A7C2A-78EB-4D0A-BD45-8E5AC5605466}" name="Table4" displayName="Table4" ref="A1:H7" totalsRowShown="0">
  <autoFilter ref="A1:H7" xr:uid="{E2FA7C2A-78EB-4D0A-BD45-8E5AC56054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1D88805-2995-4316-AC8D-B32B0C8E4148}" name="Column1"/>
    <tableColumn id="2" xr3:uid="{A5DCD243-D01B-4EDD-AC0A-2F6CAA713C60}" name="Senin" dataDxfId="20"/>
    <tableColumn id="3" xr3:uid="{F1CDF8C7-D03D-483C-B14F-C5AC83DB4673}" name="Selasa" dataDxfId="19"/>
    <tableColumn id="4" xr3:uid="{FA787205-BCEC-42B0-8687-8AA2D641CF7C}" name="Rabu" dataDxfId="18"/>
    <tableColumn id="5" xr3:uid="{12474016-6A27-4805-A191-79ED2969DA14}" name="Kamis" dataDxfId="17"/>
    <tableColumn id="6" xr3:uid="{132C613E-863A-4108-8071-F18ACE35A35D}" name="Jum'at" dataDxfId="16"/>
    <tableColumn id="7" xr3:uid="{8EBD5357-A1AD-4D90-BC80-1DD68257745E}" name="Sabtu" dataDxfId="15"/>
    <tableColumn id="8" xr3:uid="{DF51BD56-D811-4E2A-BD02-7372F0F1E9FB}" name="Minggu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E6D117-64F1-4225-8425-251C46747B30}" name="Table5" displayName="Table5" ref="A1:C19" totalsRowShown="0" dataDxfId="13">
  <autoFilter ref="A1:C19" xr:uid="{40E6D117-64F1-4225-8425-251C46747B30}">
    <filterColumn colId="0" hiddenButton="1"/>
    <filterColumn colId="1" hiddenButton="1"/>
    <filterColumn colId="2" hiddenButton="1"/>
  </autoFilter>
  <tableColumns count="3">
    <tableColumn id="1" xr3:uid="{930FAED8-FBA3-4509-A58F-51DD158E9F9C}" name="Kelompok Umur" dataDxfId="12"/>
    <tableColumn id="2" xr3:uid="{AAD83A44-B238-41D4-A783-E861FDAF3BFB}" name="Laki-Laki" dataDxfId="11"/>
    <tableColumn id="3" xr3:uid="{2F44BD12-2610-47B9-B33E-941D8E2CB45C}" name="Perempuan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AE64-BBA4-449F-803C-1F0A41C44756}">
  <dimension ref="A1:I20"/>
  <sheetViews>
    <sheetView workbookViewId="0">
      <selection activeCell="D23" sqref="D23"/>
    </sheetView>
  </sheetViews>
  <sheetFormatPr defaultRowHeight="14.4" x14ac:dyDescent="0.3"/>
  <cols>
    <col min="3" max="3" width="10.44140625" bestFit="1" customWidth="1"/>
    <col min="4" max="4" width="9.44140625" bestFit="1" customWidth="1"/>
    <col min="5" max="5" width="11.44140625" bestFit="1" customWidth="1"/>
    <col min="6" max="6" width="9.6640625" bestFit="1" customWidth="1"/>
    <col min="7" max="7" width="9.44140625" customWidth="1"/>
    <col min="8" max="8" width="9.33203125" customWidth="1"/>
    <col min="9" max="9" width="12.44140625" customWidth="1"/>
  </cols>
  <sheetData>
    <row r="1" spans="1:9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x14ac:dyDescent="0.3">
      <c r="A2" s="15">
        <v>56</v>
      </c>
      <c r="B2" s="2">
        <v>23</v>
      </c>
      <c r="C2" s="2">
        <f>SUM(A2:B2)</f>
        <v>79</v>
      </c>
      <c r="D2" s="2">
        <f>A2-B2</f>
        <v>33</v>
      </c>
      <c r="E2" s="2">
        <f>A2*B2</f>
        <v>1288</v>
      </c>
      <c r="F2" s="3">
        <f>A2/B2</f>
        <v>2.4347826086956523</v>
      </c>
      <c r="G2" s="2">
        <f>A2*10%</f>
        <v>5.6000000000000005</v>
      </c>
      <c r="H2" s="2">
        <f>B2*20%</f>
        <v>4.6000000000000005</v>
      </c>
      <c r="I2" s="14">
        <f>B2-H2</f>
        <v>18.399999999999999</v>
      </c>
    </row>
    <row r="3" spans="1:9" x14ac:dyDescent="0.3">
      <c r="A3" s="15">
        <v>45</v>
      </c>
      <c r="B3" s="2">
        <v>34</v>
      </c>
      <c r="C3" s="2">
        <f t="shared" ref="C3:C15" si="0">SUM(A3:B3)</f>
        <v>79</v>
      </c>
      <c r="D3" s="2">
        <f t="shared" ref="D3:D15" si="1">A3-B3</f>
        <v>11</v>
      </c>
      <c r="E3" s="2">
        <f t="shared" ref="E3:E15" si="2">A3*B3</f>
        <v>1530</v>
      </c>
      <c r="F3" s="3">
        <f t="shared" ref="F3:F15" si="3">A3/B3</f>
        <v>1.3235294117647058</v>
      </c>
      <c r="G3" s="2">
        <f t="shared" ref="G3:G15" si="4">A3*10%</f>
        <v>4.5</v>
      </c>
      <c r="H3" s="2">
        <f t="shared" ref="H3:H15" si="5">B3*20%</f>
        <v>6.8000000000000007</v>
      </c>
      <c r="I3" s="14">
        <f t="shared" ref="I3:I15" si="6">B3-H3</f>
        <v>27.2</v>
      </c>
    </row>
    <row r="4" spans="1:9" x14ac:dyDescent="0.3">
      <c r="A4" s="15">
        <v>75</v>
      </c>
      <c r="B4" s="2">
        <v>23</v>
      </c>
      <c r="C4" s="2">
        <f t="shared" si="0"/>
        <v>98</v>
      </c>
      <c r="D4" s="2">
        <f t="shared" si="1"/>
        <v>52</v>
      </c>
      <c r="E4" s="2">
        <f t="shared" si="2"/>
        <v>1725</v>
      </c>
      <c r="F4" s="3">
        <f t="shared" si="3"/>
        <v>3.2608695652173911</v>
      </c>
      <c r="G4" s="2">
        <f t="shared" si="4"/>
        <v>7.5</v>
      </c>
      <c r="H4" s="2">
        <f t="shared" si="5"/>
        <v>4.6000000000000005</v>
      </c>
      <c r="I4" s="14">
        <f t="shared" si="6"/>
        <v>18.399999999999999</v>
      </c>
    </row>
    <row r="5" spans="1:9" x14ac:dyDescent="0.3">
      <c r="A5" s="15">
        <v>78</v>
      </c>
      <c r="B5" s="2">
        <v>11</v>
      </c>
      <c r="C5" s="2">
        <f t="shared" si="0"/>
        <v>89</v>
      </c>
      <c r="D5" s="2">
        <f t="shared" si="1"/>
        <v>67</v>
      </c>
      <c r="E5" s="2">
        <f t="shared" si="2"/>
        <v>858</v>
      </c>
      <c r="F5" s="3">
        <f t="shared" si="3"/>
        <v>7.0909090909090908</v>
      </c>
      <c r="G5" s="2">
        <f t="shared" si="4"/>
        <v>7.8000000000000007</v>
      </c>
      <c r="H5" s="2">
        <f t="shared" si="5"/>
        <v>2.2000000000000002</v>
      </c>
      <c r="I5" s="14">
        <f t="shared" si="6"/>
        <v>8.8000000000000007</v>
      </c>
    </row>
    <row r="6" spans="1:9" x14ac:dyDescent="0.3">
      <c r="A6" s="15">
        <v>78</v>
      </c>
      <c r="B6" s="2">
        <v>34</v>
      </c>
      <c r="C6" s="2">
        <f t="shared" si="0"/>
        <v>112</v>
      </c>
      <c r="D6" s="2">
        <f t="shared" si="1"/>
        <v>44</v>
      </c>
      <c r="E6" s="2">
        <f t="shared" si="2"/>
        <v>2652</v>
      </c>
      <c r="F6" s="3">
        <f t="shared" si="3"/>
        <v>2.2941176470588234</v>
      </c>
      <c r="G6" s="2">
        <f t="shared" si="4"/>
        <v>7.8000000000000007</v>
      </c>
      <c r="H6" s="2">
        <f t="shared" si="5"/>
        <v>6.8000000000000007</v>
      </c>
      <c r="I6" s="14">
        <f t="shared" si="6"/>
        <v>27.2</v>
      </c>
    </row>
    <row r="7" spans="1:9" x14ac:dyDescent="0.3">
      <c r="A7" s="15">
        <v>98</v>
      </c>
      <c r="B7" s="2">
        <v>45</v>
      </c>
      <c r="C7" s="2">
        <f t="shared" si="0"/>
        <v>143</v>
      </c>
      <c r="D7" s="2">
        <f t="shared" si="1"/>
        <v>53</v>
      </c>
      <c r="E7" s="2">
        <f t="shared" si="2"/>
        <v>4410</v>
      </c>
      <c r="F7" s="3">
        <f t="shared" si="3"/>
        <v>2.1777777777777776</v>
      </c>
      <c r="G7" s="2">
        <f t="shared" si="4"/>
        <v>9.8000000000000007</v>
      </c>
      <c r="H7" s="2">
        <f t="shared" si="5"/>
        <v>9</v>
      </c>
      <c r="I7" s="14">
        <f t="shared" si="6"/>
        <v>36</v>
      </c>
    </row>
    <row r="8" spans="1:9" x14ac:dyDescent="0.3">
      <c r="A8" s="15">
        <v>67</v>
      </c>
      <c r="B8" s="2">
        <v>23</v>
      </c>
      <c r="C8" s="2">
        <f t="shared" si="0"/>
        <v>90</v>
      </c>
      <c r="D8" s="2">
        <f t="shared" si="1"/>
        <v>44</v>
      </c>
      <c r="E8" s="2">
        <f t="shared" si="2"/>
        <v>1541</v>
      </c>
      <c r="F8" s="3">
        <f t="shared" si="3"/>
        <v>2.9130434782608696</v>
      </c>
      <c r="G8" s="2">
        <f t="shared" si="4"/>
        <v>6.7</v>
      </c>
      <c r="H8" s="2">
        <f t="shared" si="5"/>
        <v>4.6000000000000005</v>
      </c>
      <c r="I8" s="14">
        <f t="shared" si="6"/>
        <v>18.399999999999999</v>
      </c>
    </row>
    <row r="9" spans="1:9" x14ac:dyDescent="0.3">
      <c r="A9" s="15">
        <v>78</v>
      </c>
      <c r="B9" s="2">
        <v>53</v>
      </c>
      <c r="C9" s="2">
        <f t="shared" si="0"/>
        <v>131</v>
      </c>
      <c r="D9" s="2">
        <f t="shared" si="1"/>
        <v>25</v>
      </c>
      <c r="E9" s="2">
        <f t="shared" si="2"/>
        <v>4134</v>
      </c>
      <c r="F9" s="3">
        <f t="shared" si="3"/>
        <v>1.4716981132075471</v>
      </c>
      <c r="G9" s="2">
        <f t="shared" si="4"/>
        <v>7.8000000000000007</v>
      </c>
      <c r="H9" s="2">
        <f t="shared" si="5"/>
        <v>10.600000000000001</v>
      </c>
      <c r="I9" s="14">
        <f t="shared" si="6"/>
        <v>42.4</v>
      </c>
    </row>
    <row r="10" spans="1:9" x14ac:dyDescent="0.3">
      <c r="A10" s="15">
        <v>67</v>
      </c>
      <c r="B10" s="2">
        <v>23</v>
      </c>
      <c r="C10" s="2">
        <f t="shared" si="0"/>
        <v>90</v>
      </c>
      <c r="D10" s="2">
        <f t="shared" si="1"/>
        <v>44</v>
      </c>
      <c r="E10" s="2">
        <f t="shared" si="2"/>
        <v>1541</v>
      </c>
      <c r="F10" s="3">
        <f t="shared" si="3"/>
        <v>2.9130434782608696</v>
      </c>
      <c r="G10" s="2">
        <f t="shared" si="4"/>
        <v>6.7</v>
      </c>
      <c r="H10" s="2">
        <f t="shared" si="5"/>
        <v>4.6000000000000005</v>
      </c>
      <c r="I10" s="14">
        <f t="shared" si="6"/>
        <v>18.399999999999999</v>
      </c>
    </row>
    <row r="11" spans="1:9" x14ac:dyDescent="0.3">
      <c r="A11" s="15">
        <v>97</v>
      </c>
      <c r="B11" s="2">
        <v>12</v>
      </c>
      <c r="C11" s="2">
        <f t="shared" si="0"/>
        <v>109</v>
      </c>
      <c r="D11" s="2">
        <f t="shared" si="1"/>
        <v>85</v>
      </c>
      <c r="E11" s="2">
        <f t="shared" si="2"/>
        <v>1164</v>
      </c>
      <c r="F11" s="3">
        <f t="shared" si="3"/>
        <v>8.0833333333333339</v>
      </c>
      <c r="G11" s="2">
        <f t="shared" si="4"/>
        <v>9.7000000000000011</v>
      </c>
      <c r="H11" s="2">
        <f t="shared" si="5"/>
        <v>2.4000000000000004</v>
      </c>
      <c r="I11" s="14">
        <f t="shared" si="6"/>
        <v>9.6</v>
      </c>
    </row>
    <row r="12" spans="1:9" x14ac:dyDescent="0.3">
      <c r="A12" s="15">
        <v>90</v>
      </c>
      <c r="B12" s="2">
        <v>34</v>
      </c>
      <c r="C12" s="2">
        <f t="shared" si="0"/>
        <v>124</v>
      </c>
      <c r="D12" s="2">
        <f t="shared" si="1"/>
        <v>56</v>
      </c>
      <c r="E12" s="2">
        <f t="shared" si="2"/>
        <v>3060</v>
      </c>
      <c r="F12" s="3">
        <f t="shared" si="3"/>
        <v>2.6470588235294117</v>
      </c>
      <c r="G12" s="2">
        <f t="shared" si="4"/>
        <v>9</v>
      </c>
      <c r="H12" s="2">
        <f t="shared" si="5"/>
        <v>6.8000000000000007</v>
      </c>
      <c r="I12" s="14">
        <f t="shared" si="6"/>
        <v>27.2</v>
      </c>
    </row>
    <row r="13" spans="1:9" x14ac:dyDescent="0.3">
      <c r="A13" s="15">
        <v>67</v>
      </c>
      <c r="B13" s="2">
        <v>54</v>
      </c>
      <c r="C13" s="2">
        <f t="shared" si="0"/>
        <v>121</v>
      </c>
      <c r="D13" s="2">
        <f t="shared" si="1"/>
        <v>13</v>
      </c>
      <c r="E13" s="2">
        <f t="shared" si="2"/>
        <v>3618</v>
      </c>
      <c r="F13" s="3">
        <f t="shared" si="3"/>
        <v>1.2407407407407407</v>
      </c>
      <c r="G13" s="2">
        <f t="shared" si="4"/>
        <v>6.7</v>
      </c>
      <c r="H13" s="2">
        <f t="shared" si="5"/>
        <v>10.8</v>
      </c>
      <c r="I13" s="14">
        <f t="shared" si="6"/>
        <v>43.2</v>
      </c>
    </row>
    <row r="14" spans="1:9" x14ac:dyDescent="0.3">
      <c r="A14" s="15">
        <v>67</v>
      </c>
      <c r="B14" s="2">
        <v>65</v>
      </c>
      <c r="C14" s="2">
        <f t="shared" si="0"/>
        <v>132</v>
      </c>
      <c r="D14" s="2">
        <f t="shared" si="1"/>
        <v>2</v>
      </c>
      <c r="E14" s="2">
        <f t="shared" si="2"/>
        <v>4355</v>
      </c>
      <c r="F14" s="3">
        <f t="shared" si="3"/>
        <v>1.0307692307692307</v>
      </c>
      <c r="G14" s="2">
        <f t="shared" si="4"/>
        <v>6.7</v>
      </c>
      <c r="H14" s="2">
        <f t="shared" si="5"/>
        <v>13</v>
      </c>
      <c r="I14" s="14">
        <f t="shared" si="6"/>
        <v>52</v>
      </c>
    </row>
    <row r="15" spans="1:9" x14ac:dyDescent="0.3">
      <c r="A15" s="15">
        <v>97</v>
      </c>
      <c r="B15" s="2">
        <v>34</v>
      </c>
      <c r="C15" s="2">
        <f t="shared" si="0"/>
        <v>131</v>
      </c>
      <c r="D15" s="2">
        <f t="shared" si="1"/>
        <v>63</v>
      </c>
      <c r="E15" s="2">
        <f t="shared" si="2"/>
        <v>3298</v>
      </c>
      <c r="F15" s="3">
        <f t="shared" si="3"/>
        <v>2.8529411764705883</v>
      </c>
      <c r="G15" s="2">
        <f t="shared" si="4"/>
        <v>9.7000000000000011</v>
      </c>
      <c r="H15" s="2">
        <f t="shared" si="5"/>
        <v>6.8000000000000007</v>
      </c>
      <c r="I15" s="14">
        <f t="shared" si="6"/>
        <v>27.2</v>
      </c>
    </row>
    <row r="16" spans="1:9" x14ac:dyDescent="0.3">
      <c r="A16" s="16" t="s">
        <v>9</v>
      </c>
      <c r="B16" s="13"/>
      <c r="C16" s="4">
        <f>SUM(C2:C15)</f>
        <v>1528</v>
      </c>
      <c r="D16" s="4">
        <f t="shared" ref="D16:I16" si="7">SUM(D2:D15)</f>
        <v>592</v>
      </c>
      <c r="E16" s="4">
        <f t="shared" si="7"/>
        <v>35174</v>
      </c>
      <c r="F16" s="4">
        <f t="shared" si="7"/>
        <v>41.734614475996032</v>
      </c>
      <c r="G16" s="4">
        <f t="shared" si="7"/>
        <v>106.00000000000001</v>
      </c>
      <c r="H16" s="4">
        <f t="shared" si="7"/>
        <v>93.6</v>
      </c>
      <c r="I16" s="12">
        <f t="shared" si="7"/>
        <v>374.4</v>
      </c>
    </row>
    <row r="17" spans="1:9" x14ac:dyDescent="0.3">
      <c r="A17" s="16" t="s">
        <v>10</v>
      </c>
      <c r="B17" s="13"/>
      <c r="C17" s="5">
        <f>AVERAGE(C2:C15)</f>
        <v>109.14285714285714</v>
      </c>
      <c r="D17" s="5">
        <f t="shared" ref="D17:I17" si="8">AVERAGE(D2:D15)</f>
        <v>42.285714285714285</v>
      </c>
      <c r="E17" s="5">
        <f t="shared" si="8"/>
        <v>2512.4285714285716</v>
      </c>
      <c r="F17" s="5">
        <f t="shared" si="8"/>
        <v>2.9810438911425736</v>
      </c>
      <c r="G17" s="5">
        <f t="shared" si="8"/>
        <v>7.5714285714285721</v>
      </c>
      <c r="H17" s="5">
        <f t="shared" si="8"/>
        <v>6.6857142857142851</v>
      </c>
      <c r="I17" s="17">
        <f t="shared" si="8"/>
        <v>26.74285714285714</v>
      </c>
    </row>
    <row r="18" spans="1:9" x14ac:dyDescent="0.3">
      <c r="A18" s="16" t="s">
        <v>11</v>
      </c>
      <c r="B18" s="13"/>
      <c r="C18" s="4">
        <f>MAX(C2:C15)</f>
        <v>143</v>
      </c>
      <c r="D18" s="4">
        <f t="shared" ref="D18:I18" si="9">MAX(D2:D15)</f>
        <v>85</v>
      </c>
      <c r="E18" s="4">
        <f t="shared" si="9"/>
        <v>4410</v>
      </c>
      <c r="F18" s="4">
        <f t="shared" si="9"/>
        <v>8.0833333333333339</v>
      </c>
      <c r="G18" s="4">
        <f t="shared" si="9"/>
        <v>9.8000000000000007</v>
      </c>
      <c r="H18" s="4">
        <f t="shared" si="9"/>
        <v>13</v>
      </c>
      <c r="I18" s="12">
        <f t="shared" si="9"/>
        <v>52</v>
      </c>
    </row>
    <row r="19" spans="1:9" x14ac:dyDescent="0.3">
      <c r="A19" s="16" t="s">
        <v>12</v>
      </c>
      <c r="B19" s="13"/>
      <c r="C19" s="4">
        <f>MIN(C2:C15)</f>
        <v>79</v>
      </c>
      <c r="D19" s="4">
        <f t="shared" ref="D19:I19" si="10">MIN(D2:D15)</f>
        <v>2</v>
      </c>
      <c r="E19" s="4">
        <f t="shared" si="10"/>
        <v>858</v>
      </c>
      <c r="F19" s="4">
        <f t="shared" si="10"/>
        <v>1.0307692307692307</v>
      </c>
      <c r="G19" s="4">
        <f t="shared" si="10"/>
        <v>4.5</v>
      </c>
      <c r="H19" s="4">
        <f t="shared" si="10"/>
        <v>2.2000000000000002</v>
      </c>
      <c r="I19" s="12">
        <f t="shared" si="10"/>
        <v>8.8000000000000007</v>
      </c>
    </row>
    <row r="20" spans="1:9" x14ac:dyDescent="0.3">
      <c r="A20" s="21" t="s">
        <v>13</v>
      </c>
      <c r="B20" s="22"/>
      <c r="C20" s="23">
        <f>COUNT(C2:C15)</f>
        <v>14</v>
      </c>
      <c r="D20" s="23">
        <f t="shared" ref="D20:I20" si="11">COUNT(D2:D15)</f>
        <v>14</v>
      </c>
      <c r="E20" s="23">
        <f t="shared" si="11"/>
        <v>14</v>
      </c>
      <c r="F20" s="23">
        <f t="shared" si="11"/>
        <v>14</v>
      </c>
      <c r="G20" s="23">
        <f t="shared" si="11"/>
        <v>14</v>
      </c>
      <c r="H20" s="23">
        <f t="shared" si="11"/>
        <v>14</v>
      </c>
      <c r="I20" s="24">
        <f t="shared" si="11"/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3CAA-621C-456E-8C50-EE695CE9AF8E}">
  <dimension ref="A1:G15"/>
  <sheetViews>
    <sheetView workbookViewId="0">
      <selection activeCell="I17" sqref="I17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8" bestFit="1" customWidth="1"/>
    <col min="4" max="4" width="12.21875" bestFit="1" customWidth="1"/>
    <col min="5" max="5" width="13.33203125" bestFit="1" customWidth="1"/>
    <col min="6" max="6" width="12.21875" bestFit="1" customWidth="1"/>
    <col min="7" max="7" width="15.77734375" bestFit="1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1">
        <v>1001</v>
      </c>
      <c r="B2" s="1" t="s">
        <v>29</v>
      </c>
      <c r="C2" s="4">
        <v>10</v>
      </c>
      <c r="D2" s="6">
        <v>4350000</v>
      </c>
      <c r="E2" s="6">
        <f>D2*C2</f>
        <v>43500000</v>
      </c>
      <c r="F2" s="6">
        <f>E2*15%</f>
        <v>6525000</v>
      </c>
      <c r="G2" s="6">
        <f>E2-F2</f>
        <v>36975000</v>
      </c>
    </row>
    <row r="3" spans="1:7" x14ac:dyDescent="0.3">
      <c r="A3" s="1">
        <v>1002</v>
      </c>
      <c r="B3" s="1" t="s">
        <v>28</v>
      </c>
      <c r="C3" s="4">
        <v>6</v>
      </c>
      <c r="D3" s="6">
        <v>3575000</v>
      </c>
      <c r="E3" s="6">
        <f t="shared" ref="E3:E11" si="0">D3*C3</f>
        <v>21450000</v>
      </c>
      <c r="F3" s="6">
        <f t="shared" ref="F3:F12" si="1">E3*15%</f>
        <v>3217500</v>
      </c>
      <c r="G3" s="6">
        <f t="shared" ref="G3:G12" si="2">E3-F3</f>
        <v>18232500</v>
      </c>
    </row>
    <row r="4" spans="1:7" x14ac:dyDescent="0.3">
      <c r="A4" s="1">
        <v>1003</v>
      </c>
      <c r="B4" s="1" t="s">
        <v>27</v>
      </c>
      <c r="C4" s="4">
        <v>25</v>
      </c>
      <c r="D4" s="6">
        <v>3150000</v>
      </c>
      <c r="E4" s="6">
        <f t="shared" si="0"/>
        <v>78750000</v>
      </c>
      <c r="F4" s="6">
        <f t="shared" si="1"/>
        <v>11812500</v>
      </c>
      <c r="G4" s="6">
        <f t="shared" si="2"/>
        <v>66937500</v>
      </c>
    </row>
    <row r="5" spans="1:7" x14ac:dyDescent="0.3">
      <c r="A5" s="1">
        <v>1004</v>
      </c>
      <c r="B5" s="1" t="s">
        <v>26</v>
      </c>
      <c r="C5" s="4">
        <v>15</v>
      </c>
      <c r="D5" s="6">
        <v>3250000</v>
      </c>
      <c r="E5" s="6">
        <f t="shared" si="0"/>
        <v>48750000</v>
      </c>
      <c r="F5" s="6">
        <f t="shared" si="1"/>
        <v>7312500</v>
      </c>
      <c r="G5" s="6">
        <f t="shared" si="2"/>
        <v>41437500</v>
      </c>
    </row>
    <row r="6" spans="1:7" x14ac:dyDescent="0.3">
      <c r="A6" s="1">
        <v>1005</v>
      </c>
      <c r="B6" s="1" t="s">
        <v>25</v>
      </c>
      <c r="C6" s="4">
        <v>15</v>
      </c>
      <c r="D6" s="6">
        <v>2751000</v>
      </c>
      <c r="E6" s="6">
        <f t="shared" si="0"/>
        <v>41265000</v>
      </c>
      <c r="F6" s="6">
        <f t="shared" si="1"/>
        <v>6189750</v>
      </c>
      <c r="G6" s="6">
        <f t="shared" si="2"/>
        <v>35075250</v>
      </c>
    </row>
    <row r="7" spans="1:7" x14ac:dyDescent="0.3">
      <c r="A7" s="1">
        <v>1006</v>
      </c>
      <c r="B7" s="1" t="s">
        <v>24</v>
      </c>
      <c r="C7" s="4">
        <v>2</v>
      </c>
      <c r="D7" s="6">
        <v>2560000</v>
      </c>
      <c r="E7" s="6">
        <f t="shared" si="0"/>
        <v>5120000</v>
      </c>
      <c r="F7" s="6">
        <f t="shared" si="1"/>
        <v>768000</v>
      </c>
      <c r="G7" s="6">
        <f t="shared" si="2"/>
        <v>4352000</v>
      </c>
    </row>
    <row r="8" spans="1:7" x14ac:dyDescent="0.3">
      <c r="A8" s="1">
        <v>1007</v>
      </c>
      <c r="B8" s="1" t="s">
        <v>23</v>
      </c>
      <c r="C8" s="4">
        <v>50</v>
      </c>
      <c r="D8" s="6">
        <v>4150000</v>
      </c>
      <c r="E8" s="6">
        <f t="shared" si="0"/>
        <v>207500000</v>
      </c>
      <c r="F8" s="6">
        <f t="shared" si="1"/>
        <v>31125000</v>
      </c>
      <c r="G8" s="6">
        <f t="shared" si="2"/>
        <v>176375000</v>
      </c>
    </row>
    <row r="9" spans="1:7" x14ac:dyDescent="0.3">
      <c r="A9" s="1">
        <v>1008</v>
      </c>
      <c r="B9" s="1" t="s">
        <v>22</v>
      </c>
      <c r="C9" s="4">
        <v>10</v>
      </c>
      <c r="D9" s="6">
        <v>5451000</v>
      </c>
      <c r="E9" s="6">
        <f t="shared" si="0"/>
        <v>54510000</v>
      </c>
      <c r="F9" s="6">
        <f t="shared" si="1"/>
        <v>8176500</v>
      </c>
      <c r="G9" s="6">
        <f t="shared" si="2"/>
        <v>46333500</v>
      </c>
    </row>
    <row r="10" spans="1:7" x14ac:dyDescent="0.3">
      <c r="A10" s="1">
        <v>1009</v>
      </c>
      <c r="B10" s="1" t="s">
        <v>30</v>
      </c>
      <c r="C10" s="4">
        <v>5</v>
      </c>
      <c r="D10" s="6">
        <v>3581000</v>
      </c>
      <c r="E10" s="6">
        <f t="shared" si="0"/>
        <v>17905000</v>
      </c>
      <c r="F10" s="6">
        <f t="shared" si="1"/>
        <v>2685750</v>
      </c>
      <c r="G10" s="6">
        <f t="shared" si="2"/>
        <v>15219250</v>
      </c>
    </row>
    <row r="11" spans="1:7" x14ac:dyDescent="0.3">
      <c r="A11" s="1">
        <v>1010</v>
      </c>
      <c r="B11" s="1" t="s">
        <v>21</v>
      </c>
      <c r="C11" s="4">
        <v>60</v>
      </c>
      <c r="D11" s="6">
        <v>2415000</v>
      </c>
      <c r="E11" s="6">
        <f t="shared" si="0"/>
        <v>144900000</v>
      </c>
      <c r="F11" s="6">
        <f t="shared" si="1"/>
        <v>21735000</v>
      </c>
      <c r="G11" s="6">
        <f t="shared" si="2"/>
        <v>123165000</v>
      </c>
    </row>
    <row r="12" spans="1:7" x14ac:dyDescent="0.3">
      <c r="A12" s="40" t="s">
        <v>31</v>
      </c>
      <c r="B12" s="41"/>
      <c r="C12" s="2">
        <f>SUM(C2:C11)</f>
        <v>198</v>
      </c>
      <c r="D12" s="6">
        <f>SUM(D2:D11)</f>
        <v>35233000</v>
      </c>
      <c r="E12" s="6">
        <f>SUM(E2:E11)</f>
        <v>663650000</v>
      </c>
      <c r="F12" s="6">
        <f>E12*15%</f>
        <v>99547500</v>
      </c>
      <c r="G12" s="6">
        <f>E12-F12</f>
        <v>564102500</v>
      </c>
    </row>
    <row r="13" spans="1:7" x14ac:dyDescent="0.3">
      <c r="A13" s="40" t="s">
        <v>12</v>
      </c>
      <c r="B13" s="41"/>
      <c r="C13" s="2">
        <f>MIN(C2:C11)</f>
        <v>2</v>
      </c>
      <c r="D13" s="6">
        <f>MIN(D2:D11)</f>
        <v>2415000</v>
      </c>
      <c r="E13" s="6">
        <f>MIN(E2:E11)</f>
        <v>5120000</v>
      </c>
      <c r="F13" s="6">
        <f>MIN(F2:F11)</f>
        <v>768000</v>
      </c>
      <c r="G13" s="6">
        <f>MIN(G2:G11)</f>
        <v>4352000</v>
      </c>
    </row>
    <row r="14" spans="1:7" x14ac:dyDescent="0.3">
      <c r="A14" s="40" t="s">
        <v>11</v>
      </c>
      <c r="B14" s="41"/>
      <c r="C14" s="2">
        <f>MAX(C2:C11)</f>
        <v>60</v>
      </c>
      <c r="D14" s="6">
        <f>MAX(D2:D11)</f>
        <v>5451000</v>
      </c>
      <c r="E14" s="6">
        <f>MAX(E2:E11)</f>
        <v>207500000</v>
      </c>
      <c r="F14" s="6">
        <f>MAX(F2:F11)</f>
        <v>31125000</v>
      </c>
      <c r="G14" s="6">
        <f>MAX(G2:G11)</f>
        <v>176375000</v>
      </c>
    </row>
    <row r="15" spans="1:7" x14ac:dyDescent="0.3">
      <c r="A15" s="40" t="s">
        <v>32</v>
      </c>
      <c r="B15" s="41"/>
      <c r="C15" s="2">
        <f>AVERAGE(C2:C11)</f>
        <v>19.8</v>
      </c>
      <c r="D15" s="6">
        <f>AVERAGE(D2:D11)</f>
        <v>3523300</v>
      </c>
      <c r="E15" s="6">
        <f>AVERAGE(E2:E11)</f>
        <v>66365000</v>
      </c>
      <c r="F15" s="6">
        <f>AVERAGE(F2:F11)</f>
        <v>9954750</v>
      </c>
      <c r="G15" s="6">
        <f>AVERAGE(G2:G11)</f>
        <v>56410250</v>
      </c>
    </row>
  </sheetData>
  <mergeCells count="4">
    <mergeCell ref="A12:B12"/>
    <mergeCell ref="A13:B13"/>
    <mergeCell ref="A14:B14"/>
    <mergeCell ref="A15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EB09-4875-4516-8D62-4BFBA1CA9CEB}">
  <dimension ref="A1:E11"/>
  <sheetViews>
    <sheetView zoomScale="117" workbookViewId="0">
      <selection sqref="A1:E11"/>
    </sheetView>
  </sheetViews>
  <sheetFormatPr defaultRowHeight="14.4" x14ac:dyDescent="0.3"/>
  <cols>
    <col min="1" max="1" width="14.5546875" bestFit="1" customWidth="1"/>
    <col min="2" max="2" width="7.5546875" customWidth="1"/>
    <col min="3" max="3" width="10.33203125" customWidth="1"/>
    <col min="4" max="4" width="11.44140625" customWidth="1"/>
    <col min="5" max="5" width="19.33203125" customWidth="1"/>
  </cols>
  <sheetData>
    <row r="1" spans="1:5" ht="30" customHeight="1" x14ac:dyDescent="0.3">
      <c r="A1" s="44" t="s">
        <v>37</v>
      </c>
      <c r="B1" s="37" t="s">
        <v>33</v>
      </c>
      <c r="C1" s="37" t="s">
        <v>34</v>
      </c>
      <c r="D1" s="37" t="s">
        <v>35</v>
      </c>
      <c r="E1" s="45" t="s">
        <v>36</v>
      </c>
    </row>
    <row r="2" spans="1:5" x14ac:dyDescent="0.3">
      <c r="A2" s="29" t="s">
        <v>38</v>
      </c>
      <c r="B2" s="4" t="str">
        <f>LEFT(A2,3)</f>
        <v>AMI</v>
      </c>
      <c r="C2" s="4" t="str">
        <f>RIGHT(A2,2)</f>
        <v>NI</v>
      </c>
      <c r="D2" s="4" t="str">
        <f>MID(A2,2,3)</f>
        <v>MIN</v>
      </c>
      <c r="E2" s="12">
        <f>LEN(A2)</f>
        <v>5</v>
      </c>
    </row>
    <row r="3" spans="1:5" x14ac:dyDescent="0.3">
      <c r="A3" s="29" t="s">
        <v>39</v>
      </c>
      <c r="B3" s="4" t="str">
        <f t="shared" ref="B3:B11" si="0">LEFT(A3,3)</f>
        <v>AKB</v>
      </c>
      <c r="C3" s="4" t="str">
        <f t="shared" ref="C3:C11" si="1">RIGHT(A3,2)</f>
        <v>AR</v>
      </c>
      <c r="D3" s="4" t="str">
        <f t="shared" ref="D3:D11" si="2">MID(A3,2,3)</f>
        <v>KBA</v>
      </c>
      <c r="E3" s="12">
        <f t="shared" ref="E3:E11" si="3">LEN(A3)</f>
        <v>5</v>
      </c>
    </row>
    <row r="4" spans="1:5" x14ac:dyDescent="0.3">
      <c r="A4" s="29" t="s">
        <v>40</v>
      </c>
      <c r="B4" s="4" t="str">
        <f t="shared" si="0"/>
        <v>ABD</v>
      </c>
      <c r="C4" s="4" t="str">
        <f t="shared" si="1"/>
        <v>AN</v>
      </c>
      <c r="D4" s="4" t="str">
        <f t="shared" si="2"/>
        <v>BDU</v>
      </c>
      <c r="E4" s="12">
        <f t="shared" si="3"/>
        <v>11</v>
      </c>
    </row>
    <row r="5" spans="1:5" x14ac:dyDescent="0.3">
      <c r="A5" s="29" t="s">
        <v>41</v>
      </c>
      <c r="B5" s="4" t="str">
        <f t="shared" si="0"/>
        <v>MEG</v>
      </c>
      <c r="C5" s="4" t="str">
        <f t="shared" si="1"/>
        <v>TI</v>
      </c>
      <c r="D5" s="4" t="str">
        <f t="shared" si="2"/>
        <v>EGA</v>
      </c>
      <c r="E5" s="12">
        <f t="shared" si="3"/>
        <v>8</v>
      </c>
    </row>
    <row r="6" spans="1:5" x14ac:dyDescent="0.3">
      <c r="A6" s="29" t="s">
        <v>42</v>
      </c>
      <c r="B6" s="4" t="str">
        <f t="shared" si="0"/>
        <v>BAM</v>
      </c>
      <c r="C6" s="4" t="str">
        <f t="shared" si="1"/>
        <v>NG</v>
      </c>
      <c r="D6" s="4" t="str">
        <f t="shared" si="2"/>
        <v>AMB</v>
      </c>
      <c r="E6" s="12">
        <f t="shared" si="3"/>
        <v>7</v>
      </c>
    </row>
    <row r="7" spans="1:5" x14ac:dyDescent="0.3">
      <c r="A7" s="29" t="s">
        <v>43</v>
      </c>
      <c r="B7" s="4" t="str">
        <f t="shared" si="0"/>
        <v>BAH</v>
      </c>
      <c r="C7" s="4" t="str">
        <f t="shared" si="1"/>
        <v>IN</v>
      </c>
      <c r="D7" s="4" t="str">
        <f t="shared" si="2"/>
        <v>AHA</v>
      </c>
      <c r="E7" s="12">
        <f t="shared" si="3"/>
        <v>10</v>
      </c>
    </row>
    <row r="8" spans="1:5" x14ac:dyDescent="0.3">
      <c r="A8" s="29" t="s">
        <v>44</v>
      </c>
      <c r="B8" s="4" t="str">
        <f t="shared" si="0"/>
        <v>MAT</v>
      </c>
      <c r="C8" s="4" t="str">
        <f t="shared" si="1"/>
        <v>RI</v>
      </c>
      <c r="D8" s="4" t="str">
        <f t="shared" si="2"/>
        <v>ATO</v>
      </c>
      <c r="E8" s="12">
        <f t="shared" si="3"/>
        <v>6</v>
      </c>
    </row>
    <row r="9" spans="1:5" x14ac:dyDescent="0.3">
      <c r="A9" s="29" t="s">
        <v>45</v>
      </c>
      <c r="B9" s="4" t="str">
        <f t="shared" si="0"/>
        <v>MAH</v>
      </c>
      <c r="C9" s="4" t="str">
        <f t="shared" si="1"/>
        <v>UD</v>
      </c>
      <c r="D9" s="4" t="str">
        <f t="shared" si="2"/>
        <v>AHF</v>
      </c>
      <c r="E9" s="12">
        <f t="shared" si="3"/>
        <v>6</v>
      </c>
    </row>
    <row r="10" spans="1:5" x14ac:dyDescent="0.3">
      <c r="A10" s="29" t="s">
        <v>46</v>
      </c>
      <c r="B10" s="4" t="str">
        <f t="shared" si="0"/>
        <v>YUS</v>
      </c>
      <c r="C10" s="4" t="str">
        <f t="shared" si="1"/>
        <v>IL</v>
      </c>
      <c r="D10" s="4" t="str">
        <f t="shared" si="2"/>
        <v>USR</v>
      </c>
      <c r="E10" s="12">
        <f t="shared" si="3"/>
        <v>6</v>
      </c>
    </row>
    <row r="11" spans="1:5" x14ac:dyDescent="0.3">
      <c r="A11" s="26" t="s">
        <v>47</v>
      </c>
      <c r="B11" s="23" t="str">
        <f t="shared" si="0"/>
        <v>HAM</v>
      </c>
      <c r="C11" s="23" t="str">
        <f t="shared" si="1"/>
        <v>AZ</v>
      </c>
      <c r="D11" s="23" t="str">
        <f t="shared" si="2"/>
        <v>AMZ</v>
      </c>
      <c r="E11" s="24">
        <f t="shared" si="3"/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C9F-B31E-438F-98BD-30632C91635B}">
  <dimension ref="A1:I12"/>
  <sheetViews>
    <sheetView topLeftCell="B1" zoomScale="98" workbookViewId="0">
      <selection activeCell="J11" sqref="J11"/>
    </sheetView>
  </sheetViews>
  <sheetFormatPr defaultRowHeight="14.4" x14ac:dyDescent="0.3"/>
  <cols>
    <col min="1" max="1" width="3.77734375" bestFit="1" customWidth="1"/>
    <col min="2" max="2" width="19.21875" customWidth="1"/>
    <col min="3" max="3" width="18.44140625" bestFit="1" customWidth="1"/>
    <col min="4" max="4" width="17.21875" customWidth="1"/>
    <col min="5" max="5" width="13.33203125" bestFit="1" customWidth="1"/>
    <col min="6" max="6" width="14.6640625" customWidth="1"/>
    <col min="7" max="7" width="12.33203125" bestFit="1" customWidth="1"/>
    <col min="8" max="8" width="18" customWidth="1"/>
    <col min="9" max="9" width="19" customWidth="1"/>
  </cols>
  <sheetData>
    <row r="1" spans="1:9" x14ac:dyDescent="0.3">
      <c r="A1" s="42" t="s">
        <v>48</v>
      </c>
      <c r="B1" s="46" t="s">
        <v>49</v>
      </c>
      <c r="C1" s="46" t="s">
        <v>50</v>
      </c>
      <c r="D1" s="46" t="s">
        <v>51</v>
      </c>
      <c r="E1" s="46" t="s">
        <v>52</v>
      </c>
      <c r="F1" s="46" t="s">
        <v>53</v>
      </c>
      <c r="G1" s="46" t="s">
        <v>54</v>
      </c>
      <c r="H1" s="47" t="s">
        <v>55</v>
      </c>
      <c r="I1" s="48"/>
    </row>
    <row r="2" spans="1:9" x14ac:dyDescent="0.3">
      <c r="A2" s="43"/>
      <c r="B2" s="49"/>
      <c r="C2" s="49"/>
      <c r="D2" s="49"/>
      <c r="E2" s="49"/>
      <c r="F2" s="49"/>
      <c r="G2" s="49"/>
      <c r="H2" s="50" t="s">
        <v>57</v>
      </c>
      <c r="I2" s="50" t="s">
        <v>56</v>
      </c>
    </row>
    <row r="3" spans="1:9" x14ac:dyDescent="0.3">
      <c r="A3" s="1">
        <v>1</v>
      </c>
      <c r="B3" s="1" t="s">
        <v>58</v>
      </c>
      <c r="C3" s="1" t="s">
        <v>68</v>
      </c>
      <c r="D3" s="7" t="s">
        <v>78</v>
      </c>
      <c r="E3" s="1" t="str">
        <f>IF(MID(B3,11,3)="INF","INFORMATIKA",IF(MID(B3,11,3)="MES","MESIN",IF(MID(B3,11,3)="SIP","SIPIL",IF(MID(B3,11,3)="AKU","AKUNTANSI",IF(MID(B3,11,3)="MAN","MANAJEMEN",IF(MID(B3,11,3)="AGR","AGRIBISNIS"))))))</f>
        <v>INFORMATIKA</v>
      </c>
      <c r="F3" s="8" t="str">
        <f>"20"&amp;LEFT(B3,2)</f>
        <v>2020</v>
      </c>
      <c r="G3" s="1" t="str">
        <f>LEFT(E3,3)</f>
        <v>INF</v>
      </c>
      <c r="H3" s="1" t="str">
        <f>LOWER(C3)</f>
        <v>ahmad dani manaf</v>
      </c>
      <c r="I3" s="1" t="str">
        <f>PROPER(C3)</f>
        <v>Ahmad Dani Manaf</v>
      </c>
    </row>
    <row r="4" spans="1:9" x14ac:dyDescent="0.3">
      <c r="A4" s="1">
        <v>2</v>
      </c>
      <c r="B4" s="1" t="s">
        <v>59</v>
      </c>
      <c r="C4" s="1" t="s">
        <v>69</v>
      </c>
      <c r="D4" s="7" t="s">
        <v>79</v>
      </c>
      <c r="E4" s="1" t="str">
        <f t="shared" ref="E4:E12" si="0">IF(MID(B4,11,3)="INF","INFORMATIKA",IF(MID(B4,11,3)="MES","MESIN",IF(MID(B4,11,3)="SIP","SIPIL",IF(MID(B4,11,3)="AKU","AKUNTANSI",IF(MID(B4,11,3)="MAN","MANAJEMEN",IF(MID(B4,11,3)="AGR","AGRIBISNIS"))))))</f>
        <v>MESIN</v>
      </c>
      <c r="F4" s="8" t="str">
        <f t="shared" ref="F4:F12" si="1">"20"&amp;LEFT(B4,2)</f>
        <v>2018</v>
      </c>
      <c r="G4" s="1" t="str">
        <f t="shared" ref="G4:G12" si="2">LEFT(E4,3)</f>
        <v>MES</v>
      </c>
      <c r="H4" s="1" t="str">
        <f t="shared" ref="H4:H12" si="3">LOWER(C4)</f>
        <v>andi rif</v>
      </c>
      <c r="I4" s="1" t="str">
        <f t="shared" ref="I4:I12" si="4">PROPER(C4)</f>
        <v>Andi Rif</v>
      </c>
    </row>
    <row r="5" spans="1:9" x14ac:dyDescent="0.3">
      <c r="A5" s="1">
        <v>3</v>
      </c>
      <c r="B5" s="1" t="s">
        <v>60</v>
      </c>
      <c r="C5" s="1" t="s">
        <v>70</v>
      </c>
      <c r="D5" s="7" t="s">
        <v>80</v>
      </c>
      <c r="E5" s="1" t="str">
        <f t="shared" si="0"/>
        <v>SIPIL</v>
      </c>
      <c r="F5" s="8" t="str">
        <f t="shared" si="1"/>
        <v>2016</v>
      </c>
      <c r="G5" s="1" t="str">
        <f t="shared" si="2"/>
        <v>SIP</v>
      </c>
      <c r="H5" s="1" t="str">
        <f t="shared" si="3"/>
        <v>ariel p'pan</v>
      </c>
      <c r="I5" s="1" t="str">
        <f t="shared" si="4"/>
        <v>Ariel P'Pan</v>
      </c>
    </row>
    <row r="6" spans="1:9" x14ac:dyDescent="0.3">
      <c r="A6" s="1">
        <v>4</v>
      </c>
      <c r="B6" s="1" t="s">
        <v>61</v>
      </c>
      <c r="C6" s="1" t="s">
        <v>71</v>
      </c>
      <c r="D6" s="7" t="s">
        <v>81</v>
      </c>
      <c r="E6" s="1" t="str">
        <f t="shared" si="0"/>
        <v>INFORMATIKA</v>
      </c>
      <c r="F6" s="8" t="str">
        <f t="shared" si="1"/>
        <v>2020</v>
      </c>
      <c r="G6" s="1" t="str">
        <f t="shared" si="2"/>
        <v>INF</v>
      </c>
      <c r="H6" s="1" t="str">
        <f t="shared" si="3"/>
        <v>arman maulana</v>
      </c>
      <c r="I6" s="1" t="str">
        <f t="shared" si="4"/>
        <v>Arman Maulana</v>
      </c>
    </row>
    <row r="7" spans="1:9" x14ac:dyDescent="0.3">
      <c r="A7" s="1">
        <v>5</v>
      </c>
      <c r="B7" s="1" t="s">
        <v>62</v>
      </c>
      <c r="C7" s="1" t="s">
        <v>72</v>
      </c>
      <c r="D7" s="7" t="s">
        <v>86</v>
      </c>
      <c r="E7" s="1" t="str">
        <f t="shared" si="0"/>
        <v>MESIN</v>
      </c>
      <c r="F7" s="8" t="str">
        <f t="shared" si="1"/>
        <v>2017</v>
      </c>
      <c r="G7" s="1" t="str">
        <f t="shared" si="2"/>
        <v>MES</v>
      </c>
      <c r="H7" s="1" t="str">
        <f t="shared" si="3"/>
        <v>duta sheila</v>
      </c>
      <c r="I7" s="1" t="str">
        <f t="shared" si="4"/>
        <v>Duta Sheila</v>
      </c>
    </row>
    <row r="8" spans="1:9" x14ac:dyDescent="0.3">
      <c r="A8" s="1">
        <v>6</v>
      </c>
      <c r="B8" s="1" t="s">
        <v>64</v>
      </c>
      <c r="C8" s="1" t="s">
        <v>73</v>
      </c>
      <c r="D8" s="7" t="s">
        <v>87</v>
      </c>
      <c r="E8" s="1" t="str">
        <f t="shared" si="0"/>
        <v>AKUNTANSI</v>
      </c>
      <c r="F8" s="8" t="str">
        <f t="shared" si="1"/>
        <v>2020</v>
      </c>
      <c r="G8" s="1" t="str">
        <f t="shared" si="2"/>
        <v>AKU</v>
      </c>
      <c r="H8" s="1" t="str">
        <f t="shared" si="3"/>
        <v>eros rizki</v>
      </c>
      <c r="I8" s="1" t="str">
        <f t="shared" si="4"/>
        <v>Eros Rizki</v>
      </c>
    </row>
    <row r="9" spans="1:9" x14ac:dyDescent="0.3">
      <c r="A9" s="1">
        <v>7</v>
      </c>
      <c r="B9" s="1" t="s">
        <v>63</v>
      </c>
      <c r="C9" s="1" t="s">
        <v>75</v>
      </c>
      <c r="D9" s="7" t="s">
        <v>82</v>
      </c>
      <c r="E9" s="1" t="str">
        <f t="shared" si="0"/>
        <v>MANAJEMEN</v>
      </c>
      <c r="F9" s="8" t="str">
        <f t="shared" si="1"/>
        <v>2020</v>
      </c>
      <c r="G9" s="1" t="str">
        <f t="shared" si="2"/>
        <v>MAN</v>
      </c>
      <c r="H9" s="1" t="str">
        <f t="shared" si="3"/>
        <v>fariez rm</v>
      </c>
      <c r="I9" s="1" t="str">
        <f t="shared" si="4"/>
        <v>Fariez Rm</v>
      </c>
    </row>
    <row r="10" spans="1:9" x14ac:dyDescent="0.3">
      <c r="A10" s="1">
        <v>8</v>
      </c>
      <c r="B10" s="1" t="s">
        <v>65</v>
      </c>
      <c r="C10" s="1" t="s">
        <v>74</v>
      </c>
      <c r="D10" s="7" t="s">
        <v>83</v>
      </c>
      <c r="E10" s="1" t="str">
        <f t="shared" si="0"/>
        <v>AGRIBISNIS</v>
      </c>
      <c r="F10" s="8" t="str">
        <f t="shared" si="1"/>
        <v>2020</v>
      </c>
      <c r="G10" s="1" t="str">
        <f t="shared" si="2"/>
        <v>AGR</v>
      </c>
      <c r="H10" s="1" t="str">
        <f t="shared" si="3"/>
        <v>gito rolies</v>
      </c>
      <c r="I10" s="1" t="str">
        <f t="shared" si="4"/>
        <v>Gito Rolies</v>
      </c>
    </row>
    <row r="11" spans="1:9" x14ac:dyDescent="0.3">
      <c r="A11" s="1">
        <v>9</v>
      </c>
      <c r="B11" s="1" t="s">
        <v>66</v>
      </c>
      <c r="C11" s="1" t="s">
        <v>76</v>
      </c>
      <c r="D11" s="7" t="s">
        <v>84</v>
      </c>
      <c r="E11" s="1" t="str">
        <f t="shared" si="0"/>
        <v>AGRIBISNIS</v>
      </c>
      <c r="F11" s="8" t="str">
        <f t="shared" si="1"/>
        <v>2019</v>
      </c>
      <c r="G11" s="1" t="str">
        <f t="shared" si="2"/>
        <v>AGR</v>
      </c>
      <c r="H11" s="1" t="str">
        <f t="shared" si="3"/>
        <v>nadya dwi</v>
      </c>
      <c r="I11" s="1" t="str">
        <f t="shared" si="4"/>
        <v>Nadya Dwi</v>
      </c>
    </row>
    <row r="12" spans="1:9" x14ac:dyDescent="0.3">
      <c r="A12" s="1">
        <v>10</v>
      </c>
      <c r="B12" s="1" t="s">
        <v>67</v>
      </c>
      <c r="C12" s="1" t="s">
        <v>77</v>
      </c>
      <c r="D12" s="7" t="s">
        <v>85</v>
      </c>
      <c r="E12" s="1" t="str">
        <f t="shared" si="0"/>
        <v>AKUNTANSI</v>
      </c>
      <c r="F12" s="8" t="str">
        <f t="shared" si="1"/>
        <v>2020</v>
      </c>
      <c r="G12" s="1" t="str">
        <f t="shared" si="2"/>
        <v>AKU</v>
      </c>
      <c r="H12" s="1" t="str">
        <f t="shared" si="3"/>
        <v>andini putri</v>
      </c>
      <c r="I12" s="1" t="str">
        <f t="shared" si="4"/>
        <v>Andini Putri</v>
      </c>
    </row>
  </sheetData>
  <mergeCells count="8">
    <mergeCell ref="C1:C2"/>
    <mergeCell ref="B1:B2"/>
    <mergeCell ref="A1:A2"/>
    <mergeCell ref="H1:I1"/>
    <mergeCell ref="G1:G2"/>
    <mergeCell ref="F1:F2"/>
    <mergeCell ref="E1:E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CC63-7183-4298-9403-77C4E7FAF5CC}">
  <dimension ref="A1:K19"/>
  <sheetViews>
    <sheetView topLeftCell="C1" workbookViewId="0">
      <selection activeCell="J14" sqref="J14"/>
    </sheetView>
  </sheetViews>
  <sheetFormatPr defaultRowHeight="14.4" x14ac:dyDescent="0.3"/>
  <cols>
    <col min="1" max="1" width="6.77734375" customWidth="1"/>
    <col min="2" max="2" width="19.44140625" bestFit="1" customWidth="1"/>
    <col min="3" max="3" width="5.109375" bestFit="1" customWidth="1"/>
    <col min="4" max="4" width="15.21875" customWidth="1"/>
    <col min="5" max="5" width="13.6640625" customWidth="1"/>
    <col min="6" max="6" width="12.5546875" customWidth="1"/>
    <col min="7" max="7" width="13.44140625" customWidth="1"/>
    <col min="8" max="8" width="18.44140625" customWidth="1"/>
    <col min="9" max="9" width="13.88671875" bestFit="1" customWidth="1"/>
    <col min="11" max="11" width="16" customWidth="1"/>
  </cols>
  <sheetData>
    <row r="1" spans="1:11" x14ac:dyDescent="0.3">
      <c r="A1" s="1" t="s">
        <v>48</v>
      </c>
      <c r="B1" s="1" t="s">
        <v>88</v>
      </c>
      <c r="C1" s="51" t="s">
        <v>89</v>
      </c>
      <c r="D1" s="51" t="s">
        <v>90</v>
      </c>
      <c r="E1" s="51" t="s">
        <v>91</v>
      </c>
      <c r="F1" s="51" t="s">
        <v>92</v>
      </c>
      <c r="G1" s="51" t="s">
        <v>93</v>
      </c>
      <c r="H1" s="51" t="s">
        <v>94</v>
      </c>
      <c r="I1" s="51" t="s">
        <v>95</v>
      </c>
      <c r="J1" s="51" t="s">
        <v>120</v>
      </c>
      <c r="K1" s="51" t="s">
        <v>124</v>
      </c>
    </row>
    <row r="2" spans="1:11" x14ac:dyDescent="0.3">
      <c r="A2" s="4">
        <v>1</v>
      </c>
      <c r="B2" s="1" t="s">
        <v>102</v>
      </c>
      <c r="C2" s="1" t="s">
        <v>96</v>
      </c>
      <c r="D2" s="1" t="str">
        <f>VLOOKUP(LEFT(C2,1),A$15:B$18,2)</f>
        <v>Staff Administrasi</v>
      </c>
      <c r="E2" s="6">
        <f>HLOOKUP(RIGHT(C2,2),E$15:H$19,2)</f>
        <v>2500000</v>
      </c>
      <c r="F2" s="4">
        <v>2</v>
      </c>
      <c r="G2" s="1" t="str">
        <f>IF(F2&lt;=0,"B","K")</f>
        <v>K</v>
      </c>
      <c r="H2" s="9">
        <f>HLOOKUP(E2,E$16:H$19,2)</f>
        <v>0.2</v>
      </c>
      <c r="I2" s="9">
        <f>HLOOKUP(H2,E$17:H$18,2)</f>
        <v>0.1</v>
      </c>
      <c r="J2" s="9">
        <f>HLOOKUP(I2,E$18:H$19,2)</f>
        <v>0.05</v>
      </c>
      <c r="K2" s="6">
        <f>E2+(H2*E2)+((I2*E2)*F2)+(J2*E2)</f>
        <v>3625000</v>
      </c>
    </row>
    <row r="3" spans="1:11" x14ac:dyDescent="0.3">
      <c r="A3" s="4">
        <v>2</v>
      </c>
      <c r="B3" s="1" t="s">
        <v>103</v>
      </c>
      <c r="C3" s="1" t="s">
        <v>97</v>
      </c>
      <c r="D3" s="1" t="str">
        <f t="shared" ref="D3:D11" si="0">VLOOKUP(LEFT(C3,1),A$15:B$18,2)</f>
        <v>Staff Accounting</v>
      </c>
      <c r="E3" s="6">
        <f t="shared" ref="E3:E11" si="1">HLOOKUP(RIGHT(C3,2),E$15:H$19,2)</f>
        <v>3000000</v>
      </c>
      <c r="F3" s="4">
        <v>3</v>
      </c>
      <c r="G3" s="1" t="str">
        <f t="shared" ref="G3:G11" si="2">IF(F3&lt;=0,"B","K")</f>
        <v>K</v>
      </c>
      <c r="H3" s="9">
        <f t="shared" ref="H3:H11" si="3">HLOOKUP(E3,E$16:H$19,2)</f>
        <v>0.22</v>
      </c>
      <c r="I3" s="9">
        <f t="shared" ref="I3:I11" si="4">HLOOKUP(H3,E$17:H$18,2)</f>
        <v>0.12</v>
      </c>
      <c r="J3" s="9">
        <f t="shared" ref="J3:J11" si="5">HLOOKUP(I3,E$18:H$19,2)</f>
        <v>7.0000000000000007E-2</v>
      </c>
      <c r="K3" s="6">
        <f t="shared" ref="K3:K11" si="6">E3+(H3*E3)+((I3*E3)*F3)+(J3*E3)</f>
        <v>4950000</v>
      </c>
    </row>
    <row r="4" spans="1:11" x14ac:dyDescent="0.3">
      <c r="A4" s="4">
        <v>3</v>
      </c>
      <c r="B4" s="1" t="s">
        <v>104</v>
      </c>
      <c r="C4" s="1" t="s">
        <v>98</v>
      </c>
      <c r="D4" s="1" t="str">
        <f t="shared" si="0"/>
        <v>Sekertaris</v>
      </c>
      <c r="E4" s="6">
        <f t="shared" si="1"/>
        <v>3000000</v>
      </c>
      <c r="F4" s="4">
        <v>2</v>
      </c>
      <c r="G4" s="1" t="str">
        <f t="shared" si="2"/>
        <v>K</v>
      </c>
      <c r="H4" s="9">
        <f t="shared" si="3"/>
        <v>0.22</v>
      </c>
      <c r="I4" s="9">
        <f t="shared" si="4"/>
        <v>0.12</v>
      </c>
      <c r="J4" s="9">
        <f t="shared" si="5"/>
        <v>7.0000000000000007E-2</v>
      </c>
      <c r="K4" s="6">
        <f t="shared" si="6"/>
        <v>4590000</v>
      </c>
    </row>
    <row r="5" spans="1:11" x14ac:dyDescent="0.3">
      <c r="A5" s="4">
        <v>4</v>
      </c>
      <c r="B5" s="1" t="s">
        <v>105</v>
      </c>
      <c r="C5" s="1" t="s">
        <v>99</v>
      </c>
      <c r="D5" s="1" t="str">
        <f t="shared" si="0"/>
        <v>Staff Administrasi</v>
      </c>
      <c r="E5" s="6">
        <f t="shared" si="1"/>
        <v>3000000</v>
      </c>
      <c r="F5" s="4">
        <v>0</v>
      </c>
      <c r="G5" s="1" t="str">
        <f t="shared" si="2"/>
        <v>B</v>
      </c>
      <c r="H5" s="9">
        <f t="shared" si="3"/>
        <v>0.22</v>
      </c>
      <c r="I5" s="9">
        <f t="shared" si="4"/>
        <v>0.12</v>
      </c>
      <c r="J5" s="9">
        <f t="shared" si="5"/>
        <v>7.0000000000000007E-2</v>
      </c>
      <c r="K5" s="6">
        <f t="shared" si="6"/>
        <v>3870000</v>
      </c>
    </row>
    <row r="6" spans="1:11" x14ac:dyDescent="0.3">
      <c r="A6" s="4">
        <v>5</v>
      </c>
      <c r="B6" s="1" t="s">
        <v>106</v>
      </c>
      <c r="C6" s="1" t="s">
        <v>100</v>
      </c>
      <c r="D6" s="1" t="str">
        <f t="shared" si="0"/>
        <v>Staff Accounting</v>
      </c>
      <c r="E6" s="6">
        <f t="shared" si="1"/>
        <v>4000000</v>
      </c>
      <c r="F6" s="4">
        <v>3</v>
      </c>
      <c r="G6" s="1" t="str">
        <f t="shared" si="2"/>
        <v>K</v>
      </c>
      <c r="H6" s="9">
        <f t="shared" si="3"/>
        <v>0.25</v>
      </c>
      <c r="I6" s="9">
        <f t="shared" si="4"/>
        <v>0.15</v>
      </c>
      <c r="J6" s="9">
        <f t="shared" si="5"/>
        <v>0.09</v>
      </c>
      <c r="K6" s="6">
        <f t="shared" si="6"/>
        <v>7160000</v>
      </c>
    </row>
    <row r="7" spans="1:11" x14ac:dyDescent="0.3">
      <c r="A7" s="4">
        <v>6</v>
      </c>
      <c r="B7" s="1" t="s">
        <v>111</v>
      </c>
      <c r="C7" s="1" t="s">
        <v>97</v>
      </c>
      <c r="D7" s="1" t="str">
        <f t="shared" si="0"/>
        <v>Staff Accounting</v>
      </c>
      <c r="E7" s="6">
        <f t="shared" si="1"/>
        <v>3000000</v>
      </c>
      <c r="F7" s="4">
        <v>1</v>
      </c>
      <c r="G7" s="1" t="str">
        <f t="shared" si="2"/>
        <v>K</v>
      </c>
      <c r="H7" s="9">
        <f t="shared" si="3"/>
        <v>0.22</v>
      </c>
      <c r="I7" s="9">
        <f t="shared" si="4"/>
        <v>0.12</v>
      </c>
      <c r="J7" s="9">
        <f t="shared" si="5"/>
        <v>7.0000000000000007E-2</v>
      </c>
      <c r="K7" s="6">
        <f t="shared" si="6"/>
        <v>4230000</v>
      </c>
    </row>
    <row r="8" spans="1:11" x14ac:dyDescent="0.3">
      <c r="A8" s="4">
        <v>7</v>
      </c>
      <c r="B8" s="1" t="s">
        <v>107</v>
      </c>
      <c r="C8" s="1" t="s">
        <v>99</v>
      </c>
      <c r="D8" s="1" t="str">
        <f t="shared" si="0"/>
        <v>Staff Administrasi</v>
      </c>
      <c r="E8" s="6">
        <f t="shared" si="1"/>
        <v>3000000</v>
      </c>
      <c r="F8" s="4">
        <v>0</v>
      </c>
      <c r="G8" s="1" t="str">
        <f t="shared" si="2"/>
        <v>B</v>
      </c>
      <c r="H8" s="9">
        <f t="shared" si="3"/>
        <v>0.22</v>
      </c>
      <c r="I8" s="9">
        <f t="shared" si="4"/>
        <v>0.12</v>
      </c>
      <c r="J8" s="9">
        <f t="shared" si="5"/>
        <v>7.0000000000000007E-2</v>
      </c>
      <c r="K8" s="6">
        <f t="shared" si="6"/>
        <v>3870000</v>
      </c>
    </row>
    <row r="9" spans="1:11" x14ac:dyDescent="0.3">
      <c r="A9" s="4">
        <v>8</v>
      </c>
      <c r="B9" s="1" t="s">
        <v>108</v>
      </c>
      <c r="C9" s="1" t="s">
        <v>96</v>
      </c>
      <c r="D9" s="1" t="str">
        <f t="shared" si="0"/>
        <v>Staff Administrasi</v>
      </c>
      <c r="E9" s="6">
        <f t="shared" si="1"/>
        <v>2500000</v>
      </c>
      <c r="F9" s="4">
        <v>3</v>
      </c>
      <c r="G9" s="1" t="str">
        <f t="shared" si="2"/>
        <v>K</v>
      </c>
      <c r="H9" s="9">
        <f t="shared" si="3"/>
        <v>0.2</v>
      </c>
      <c r="I9" s="9">
        <f t="shared" si="4"/>
        <v>0.1</v>
      </c>
      <c r="J9" s="9">
        <f t="shared" si="5"/>
        <v>0.05</v>
      </c>
      <c r="K9" s="6">
        <f t="shared" si="6"/>
        <v>3875000</v>
      </c>
    </row>
    <row r="10" spans="1:11" x14ac:dyDescent="0.3">
      <c r="A10" s="4">
        <v>9</v>
      </c>
      <c r="B10" s="1" t="s">
        <v>109</v>
      </c>
      <c r="C10" s="1" t="s">
        <v>101</v>
      </c>
      <c r="D10" s="1" t="str">
        <f t="shared" si="0"/>
        <v>Sekertaris</v>
      </c>
      <c r="E10" s="6">
        <f t="shared" si="1"/>
        <v>4000000</v>
      </c>
      <c r="F10" s="4">
        <v>4</v>
      </c>
      <c r="G10" s="1" t="str">
        <f t="shared" si="2"/>
        <v>K</v>
      </c>
      <c r="H10" s="9">
        <f t="shared" si="3"/>
        <v>0.25</v>
      </c>
      <c r="I10" s="9">
        <f t="shared" si="4"/>
        <v>0.15</v>
      </c>
      <c r="J10" s="9">
        <f t="shared" si="5"/>
        <v>0.09</v>
      </c>
      <c r="K10" s="6">
        <f t="shared" si="6"/>
        <v>7760000</v>
      </c>
    </row>
    <row r="11" spans="1:11" x14ac:dyDescent="0.3">
      <c r="A11" s="4">
        <v>10</v>
      </c>
      <c r="B11" s="1" t="s">
        <v>110</v>
      </c>
      <c r="C11" s="1" t="s">
        <v>96</v>
      </c>
      <c r="D11" s="1" t="str">
        <f t="shared" si="0"/>
        <v>Staff Administrasi</v>
      </c>
      <c r="E11" s="6">
        <f t="shared" si="1"/>
        <v>2500000</v>
      </c>
      <c r="F11" s="4">
        <v>2</v>
      </c>
      <c r="G11" s="1" t="str">
        <f t="shared" si="2"/>
        <v>K</v>
      </c>
      <c r="H11" s="9">
        <f t="shared" si="3"/>
        <v>0.2</v>
      </c>
      <c r="I11" s="9">
        <f t="shared" si="4"/>
        <v>0.1</v>
      </c>
      <c r="J11" s="9">
        <f t="shared" si="5"/>
        <v>0.05</v>
      </c>
      <c r="K11" s="6">
        <f t="shared" si="6"/>
        <v>3625000</v>
      </c>
    </row>
    <row r="14" spans="1:11" x14ac:dyDescent="0.3">
      <c r="A14" t="s">
        <v>112</v>
      </c>
      <c r="E14" t="s">
        <v>117</v>
      </c>
    </row>
    <row r="15" spans="1:11" x14ac:dyDescent="0.3">
      <c r="A15" s="1" t="s">
        <v>89</v>
      </c>
      <c r="B15" s="1" t="s">
        <v>90</v>
      </c>
      <c r="E15" s="51" t="s">
        <v>89</v>
      </c>
      <c r="F15" s="52" t="s">
        <v>121</v>
      </c>
      <c r="G15" s="52" t="s">
        <v>122</v>
      </c>
      <c r="H15" s="52" t="s">
        <v>123</v>
      </c>
    </row>
    <row r="16" spans="1:11" x14ac:dyDescent="0.3">
      <c r="A16" s="1" t="s">
        <v>0</v>
      </c>
      <c r="B16" s="1" t="s">
        <v>116</v>
      </c>
      <c r="E16" s="1" t="s">
        <v>91</v>
      </c>
      <c r="F16" s="10">
        <v>2500000</v>
      </c>
      <c r="G16" s="10">
        <v>3000000</v>
      </c>
      <c r="H16" s="10">
        <v>4000000</v>
      </c>
    </row>
    <row r="17" spans="1:8" x14ac:dyDescent="0.3">
      <c r="A17" s="1" t="s">
        <v>1</v>
      </c>
      <c r="B17" s="1" t="s">
        <v>115</v>
      </c>
      <c r="E17" s="1" t="s">
        <v>118</v>
      </c>
      <c r="F17" s="9">
        <v>0.2</v>
      </c>
      <c r="G17" s="9">
        <v>0.22</v>
      </c>
      <c r="H17" s="9">
        <v>0.25</v>
      </c>
    </row>
    <row r="18" spans="1:8" x14ac:dyDescent="0.3">
      <c r="A18" s="1" t="s">
        <v>113</v>
      </c>
      <c r="B18" s="1" t="s">
        <v>114</v>
      </c>
      <c r="E18" s="1" t="s">
        <v>119</v>
      </c>
      <c r="F18" s="9">
        <v>0.1</v>
      </c>
      <c r="G18" s="9">
        <v>0.12</v>
      </c>
      <c r="H18" s="9">
        <v>0.15</v>
      </c>
    </row>
    <row r="19" spans="1:8" x14ac:dyDescent="0.3">
      <c r="E19" s="1" t="s">
        <v>120</v>
      </c>
      <c r="F19" s="9">
        <v>0.05</v>
      </c>
      <c r="G19" s="9">
        <v>7.0000000000000007E-2</v>
      </c>
      <c r="H19" s="9">
        <v>0.09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16B0-73B9-4E54-ACB2-5DDA8E7291A2}">
  <dimension ref="A1:D34"/>
  <sheetViews>
    <sheetView topLeftCell="A22" workbookViewId="0">
      <selection activeCell="D35" sqref="D35"/>
    </sheetView>
  </sheetViews>
  <sheetFormatPr defaultRowHeight="14.4" x14ac:dyDescent="0.3"/>
  <cols>
    <col min="1" max="2" width="12.33203125" customWidth="1"/>
    <col min="3" max="3" width="13.109375" customWidth="1"/>
    <col min="4" max="4" width="12.5546875" customWidth="1"/>
    <col min="7" max="8" width="10.44140625" bestFit="1" customWidth="1"/>
    <col min="9" max="9" width="11.21875" bestFit="1" customWidth="1"/>
    <col min="10" max="10" width="10.6640625" bestFit="1" customWidth="1"/>
  </cols>
  <sheetData>
    <row r="1" spans="1:3" x14ac:dyDescent="0.3">
      <c r="A1" t="s">
        <v>135</v>
      </c>
    </row>
    <row r="2" spans="1:3" x14ac:dyDescent="0.3">
      <c r="A2" s="51" t="s">
        <v>125</v>
      </c>
      <c r="B2" s="51" t="s">
        <v>126</v>
      </c>
      <c r="C2" s="51" t="s">
        <v>127</v>
      </c>
    </row>
    <row r="3" spans="1:3" x14ac:dyDescent="0.3">
      <c r="A3" s="1" t="s">
        <v>128</v>
      </c>
      <c r="B3" s="6">
        <v>25000</v>
      </c>
      <c r="C3" s="1" t="s">
        <v>134</v>
      </c>
    </row>
    <row r="4" spans="1:3" x14ac:dyDescent="0.3">
      <c r="A4" s="1" t="s">
        <v>129</v>
      </c>
      <c r="B4" s="6">
        <v>18000</v>
      </c>
      <c r="C4" s="1" t="s">
        <v>134</v>
      </c>
    </row>
    <row r="5" spans="1:3" x14ac:dyDescent="0.3">
      <c r="A5" s="1" t="s">
        <v>130</v>
      </c>
      <c r="B5" s="6">
        <v>15000</v>
      </c>
      <c r="C5" s="1" t="s">
        <v>134</v>
      </c>
    </row>
    <row r="6" spans="1:3" x14ac:dyDescent="0.3">
      <c r="A6" s="1" t="s">
        <v>131</v>
      </c>
      <c r="B6" s="6">
        <v>70000</v>
      </c>
      <c r="C6" s="1" t="s">
        <v>134</v>
      </c>
    </row>
    <row r="7" spans="1:3" x14ac:dyDescent="0.3">
      <c r="A7" s="1" t="s">
        <v>132</v>
      </c>
      <c r="B7" s="6">
        <v>40000</v>
      </c>
      <c r="C7" s="1" t="s">
        <v>134</v>
      </c>
    </row>
    <row r="8" spans="1:3" x14ac:dyDescent="0.3">
      <c r="A8" s="1" t="s">
        <v>133</v>
      </c>
      <c r="B8" s="6">
        <v>15000</v>
      </c>
      <c r="C8" s="1" t="s">
        <v>134</v>
      </c>
    </row>
    <row r="10" spans="1:3" x14ac:dyDescent="0.3">
      <c r="A10" t="s">
        <v>136</v>
      </c>
    </row>
    <row r="11" spans="1:3" x14ac:dyDescent="0.3">
      <c r="A11" s="51" t="s">
        <v>125</v>
      </c>
      <c r="B11" s="51" t="s">
        <v>126</v>
      </c>
      <c r="C11" s="51" t="s">
        <v>127</v>
      </c>
    </row>
    <row r="12" spans="1:3" x14ac:dyDescent="0.3">
      <c r="A12" s="1" t="s">
        <v>128</v>
      </c>
      <c r="B12" s="6">
        <v>30000</v>
      </c>
      <c r="C12" s="1" t="s">
        <v>137</v>
      </c>
    </row>
    <row r="13" spans="1:3" x14ac:dyDescent="0.3">
      <c r="A13" s="1" t="s">
        <v>129</v>
      </c>
      <c r="B13" s="6">
        <v>20000</v>
      </c>
      <c r="C13" s="1" t="s">
        <v>138</v>
      </c>
    </row>
    <row r="14" spans="1:3" x14ac:dyDescent="0.3">
      <c r="A14" s="1" t="s">
        <v>130</v>
      </c>
      <c r="B14" s="6">
        <v>15000</v>
      </c>
      <c r="C14" s="1" t="s">
        <v>139</v>
      </c>
    </row>
    <row r="15" spans="1:3" x14ac:dyDescent="0.3">
      <c r="A15" s="1" t="s">
        <v>131</v>
      </c>
      <c r="B15" s="6">
        <v>80000</v>
      </c>
      <c r="C15" s="1" t="s">
        <v>140</v>
      </c>
    </row>
    <row r="16" spans="1:3" x14ac:dyDescent="0.3">
      <c r="A16" s="1" t="s">
        <v>132</v>
      </c>
      <c r="B16" s="6">
        <v>35000</v>
      </c>
      <c r="C16" s="1" t="s">
        <v>141</v>
      </c>
    </row>
    <row r="17" spans="1:4" x14ac:dyDescent="0.3">
      <c r="A17" s="1" t="s">
        <v>133</v>
      </c>
      <c r="B17" s="6">
        <v>16000</v>
      </c>
      <c r="C17" s="1" t="s">
        <v>142</v>
      </c>
    </row>
    <row r="22" spans="1:4" x14ac:dyDescent="0.3">
      <c r="A22" s="28" t="s">
        <v>143</v>
      </c>
      <c r="B22" s="31" t="s">
        <v>125</v>
      </c>
      <c r="C22" s="31" t="s">
        <v>126</v>
      </c>
      <c r="D22" s="27" t="s">
        <v>127</v>
      </c>
    </row>
    <row r="23" spans="1:4" x14ac:dyDescent="0.3">
      <c r="A23" s="29" t="s">
        <v>144</v>
      </c>
      <c r="B23" s="1" t="s">
        <v>128</v>
      </c>
      <c r="C23" s="11">
        <f>VLOOKUP(B23,A3:B3,2)</f>
        <v>25000</v>
      </c>
      <c r="D23" s="30" t="str">
        <f>VLOOKUP(B23,A3:C3,3)</f>
        <v>Indonesia</v>
      </c>
    </row>
    <row r="24" spans="1:4" x14ac:dyDescent="0.3">
      <c r="A24" s="29" t="s">
        <v>145</v>
      </c>
      <c r="B24" s="1" t="s">
        <v>128</v>
      </c>
      <c r="C24" s="6">
        <f>VLOOKUP(B24,A12:B12,2)</f>
        <v>30000</v>
      </c>
      <c r="D24" s="30" t="str">
        <f>VLOOKUP(B24,A12:C12,3)</f>
        <v>Australia</v>
      </c>
    </row>
    <row r="25" spans="1:4" x14ac:dyDescent="0.3">
      <c r="A25" s="29" t="s">
        <v>144</v>
      </c>
      <c r="B25" s="1" t="s">
        <v>129</v>
      </c>
      <c r="C25" s="11">
        <f>VLOOKUP(B25,A4:B4,2)</f>
        <v>18000</v>
      </c>
      <c r="D25" s="30" t="str">
        <f>VLOOKUP(B25,A$2:C$8,3)</f>
        <v>Indonesia</v>
      </c>
    </row>
    <row r="26" spans="1:4" x14ac:dyDescent="0.3">
      <c r="A26" s="29" t="s">
        <v>145</v>
      </c>
      <c r="B26" s="1" t="s">
        <v>129</v>
      </c>
      <c r="C26" s="6">
        <f>VLOOKUP(B26,A13:B13,2)</f>
        <v>20000</v>
      </c>
      <c r="D26" s="30" t="str">
        <f>VLOOKUP(B26,A13:C13,3)</f>
        <v>USA</v>
      </c>
    </row>
    <row r="27" spans="1:4" x14ac:dyDescent="0.3">
      <c r="A27" s="29" t="s">
        <v>144</v>
      </c>
      <c r="B27" s="1" t="s">
        <v>130</v>
      </c>
      <c r="C27" s="6">
        <f>VLOOKUP(B27,A5:B5,2)</f>
        <v>15000</v>
      </c>
      <c r="D27" s="30" t="str">
        <f>VLOOKUP(B27,A5:C5,3)</f>
        <v>Indonesia</v>
      </c>
    </row>
    <row r="28" spans="1:4" x14ac:dyDescent="0.3">
      <c r="A28" s="29" t="s">
        <v>145</v>
      </c>
      <c r="B28" s="1" t="s">
        <v>130</v>
      </c>
      <c r="C28" s="6">
        <f>VLOOKUP(B28,A14:B14,2)</f>
        <v>15000</v>
      </c>
      <c r="D28" s="30" t="str">
        <f>VLOOKUP(B28,A14:C14,3)</f>
        <v>Malaysia</v>
      </c>
    </row>
    <row r="29" spans="1:4" x14ac:dyDescent="0.3">
      <c r="A29" s="29" t="s">
        <v>144</v>
      </c>
      <c r="B29" s="1" t="s">
        <v>131</v>
      </c>
      <c r="C29" s="11">
        <f>VLOOKUP(B29,A6:B6,2)</f>
        <v>70000</v>
      </c>
      <c r="D29" s="30" t="str">
        <f>VLOOKUP(B29,A$2:C$8,3)</f>
        <v>Indonesia</v>
      </c>
    </row>
    <row r="30" spans="1:4" x14ac:dyDescent="0.3">
      <c r="A30" s="29" t="s">
        <v>145</v>
      </c>
      <c r="B30" s="1" t="s">
        <v>131</v>
      </c>
      <c r="C30" s="6">
        <f>VLOOKUP(B30,A15:B15,2)</f>
        <v>80000</v>
      </c>
      <c r="D30" s="30" t="str">
        <f>VLOOKUP(B30,A15:C15,3)</f>
        <v>Thailand</v>
      </c>
    </row>
    <row r="31" spans="1:4" x14ac:dyDescent="0.3">
      <c r="A31" s="29" t="s">
        <v>144</v>
      </c>
      <c r="B31" s="1" t="s">
        <v>132</v>
      </c>
      <c r="C31" s="6">
        <f>VLOOKUP(B31,A7:B7,2)</f>
        <v>40000</v>
      </c>
      <c r="D31" s="30" t="str">
        <f>VLOOKUP(B31,A7:C7,3)</f>
        <v>Indonesia</v>
      </c>
    </row>
    <row r="32" spans="1:4" x14ac:dyDescent="0.3">
      <c r="A32" s="29" t="s">
        <v>145</v>
      </c>
      <c r="B32" s="1" t="s">
        <v>132</v>
      </c>
      <c r="C32" s="6">
        <f>VLOOKUP(B32,A16:B16,2)</f>
        <v>35000</v>
      </c>
      <c r="D32" s="30" t="str">
        <f>VLOOKUP(B32,A16:C16,3)</f>
        <v>Prancis</v>
      </c>
    </row>
    <row r="33" spans="1:4" x14ac:dyDescent="0.3">
      <c r="A33" s="29" t="s">
        <v>144</v>
      </c>
      <c r="B33" s="1" t="s">
        <v>133</v>
      </c>
      <c r="C33" s="11">
        <f>VLOOKUP(B33,A8:B8,2)</f>
        <v>15000</v>
      </c>
      <c r="D33" s="30" t="str">
        <f>VLOOKUP(B33,A8:C8,3)</f>
        <v>Indonesia</v>
      </c>
    </row>
    <row r="34" spans="1:4" x14ac:dyDescent="0.3">
      <c r="A34" s="26" t="s">
        <v>145</v>
      </c>
      <c r="B34" s="32" t="s">
        <v>133</v>
      </c>
      <c r="C34" s="33">
        <f>VLOOKUP(B34,A17:B17,2)</f>
        <v>16000</v>
      </c>
      <c r="D34" s="25" t="str">
        <f>VLOOKUP(B34,A17:C17,3)</f>
        <v>Jepang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5D18-0767-44B5-B5DF-E7360BC52EA9}">
  <dimension ref="A1:H7"/>
  <sheetViews>
    <sheetView zoomScale="115" zoomScaleNormal="115" workbookViewId="0">
      <selection activeCell="L6" sqref="L6"/>
    </sheetView>
  </sheetViews>
  <sheetFormatPr defaultRowHeight="14.4" x14ac:dyDescent="0.3"/>
  <cols>
    <col min="1" max="1" width="11.6640625" bestFit="1" customWidth="1"/>
    <col min="2" max="2" width="5.6640625" bestFit="1" customWidth="1"/>
    <col min="3" max="3" width="6.21875" bestFit="1" customWidth="1"/>
    <col min="4" max="4" width="5.33203125" bestFit="1" customWidth="1"/>
    <col min="5" max="5" width="6" bestFit="1" customWidth="1"/>
    <col min="6" max="6" width="6.5546875" bestFit="1" customWidth="1"/>
    <col min="7" max="7" width="5.88671875" bestFit="1" customWidth="1"/>
    <col min="8" max="8" width="7.44140625" bestFit="1" customWidth="1"/>
  </cols>
  <sheetData>
    <row r="1" spans="1:8" x14ac:dyDescent="0.3">
      <c r="A1" t="s">
        <v>146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 x14ac:dyDescent="0.3">
      <c r="A2" t="s">
        <v>147</v>
      </c>
      <c r="B2" s="34">
        <v>23</v>
      </c>
      <c r="C2" s="34">
        <v>67</v>
      </c>
      <c r="D2" s="34">
        <v>2</v>
      </c>
      <c r="E2" s="34">
        <v>28</v>
      </c>
      <c r="F2" s="34">
        <v>41</v>
      </c>
      <c r="G2" s="34">
        <v>63</v>
      </c>
      <c r="H2" s="34">
        <v>87</v>
      </c>
    </row>
    <row r="3" spans="1:8" x14ac:dyDescent="0.3">
      <c r="A3" t="s">
        <v>148</v>
      </c>
      <c r="B3" s="34">
        <v>11</v>
      </c>
      <c r="C3" s="34">
        <v>6</v>
      </c>
      <c r="D3" s="34">
        <v>57</v>
      </c>
      <c r="E3" s="34">
        <v>99</v>
      </c>
      <c r="F3" s="34">
        <v>82</v>
      </c>
      <c r="G3" s="34">
        <v>34</v>
      </c>
      <c r="H3" s="34">
        <v>98</v>
      </c>
    </row>
    <row r="4" spans="1:8" x14ac:dyDescent="0.3">
      <c r="A4" t="s">
        <v>149</v>
      </c>
      <c r="B4" s="34">
        <v>45</v>
      </c>
      <c r="C4" s="34">
        <v>4</v>
      </c>
      <c r="D4" s="34">
        <v>18</v>
      </c>
      <c r="E4" s="34">
        <v>21</v>
      </c>
      <c r="F4" s="34">
        <v>24</v>
      </c>
      <c r="G4" s="34">
        <v>33</v>
      </c>
      <c r="H4" s="34">
        <v>7</v>
      </c>
    </row>
    <row r="5" spans="1:8" x14ac:dyDescent="0.3">
      <c r="A5" t="s">
        <v>150</v>
      </c>
      <c r="B5" s="34">
        <v>34</v>
      </c>
      <c r="C5" s="34">
        <v>80</v>
      </c>
      <c r="D5" s="34">
        <v>82</v>
      </c>
      <c r="E5" s="34">
        <v>39</v>
      </c>
      <c r="F5" s="34">
        <v>80</v>
      </c>
      <c r="G5" s="34">
        <v>18</v>
      </c>
      <c r="H5" s="34">
        <v>38</v>
      </c>
    </row>
    <row r="6" spans="1:8" x14ac:dyDescent="0.3">
      <c r="A6" t="s">
        <v>151</v>
      </c>
      <c r="B6" s="34">
        <v>16</v>
      </c>
      <c r="C6" s="34">
        <v>14</v>
      </c>
      <c r="D6" s="34">
        <v>16</v>
      </c>
      <c r="E6" s="34">
        <v>1</v>
      </c>
      <c r="F6" s="34">
        <v>84</v>
      </c>
      <c r="G6" s="34">
        <v>29</v>
      </c>
      <c r="H6" s="34">
        <v>28</v>
      </c>
    </row>
    <row r="7" spans="1:8" x14ac:dyDescent="0.3">
      <c r="A7" t="s">
        <v>152</v>
      </c>
      <c r="B7" s="34">
        <v>31</v>
      </c>
      <c r="C7" s="34">
        <v>31</v>
      </c>
      <c r="D7" s="34">
        <v>28</v>
      </c>
      <c r="E7" s="34">
        <v>30</v>
      </c>
      <c r="F7" s="34">
        <v>6</v>
      </c>
      <c r="G7" s="34">
        <v>15</v>
      </c>
      <c r="H7" s="34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8141-30EB-4089-9EAA-DB891DC37116}">
  <dimension ref="A1:C19"/>
  <sheetViews>
    <sheetView tabSelected="1" zoomScale="115" zoomScaleNormal="115" workbookViewId="0">
      <selection activeCell="C21" sqref="C21"/>
    </sheetView>
  </sheetViews>
  <sheetFormatPr defaultRowHeight="14.4" x14ac:dyDescent="0.3"/>
  <cols>
    <col min="1" max="1" width="16" customWidth="1"/>
    <col min="2" max="2" width="10" customWidth="1"/>
    <col min="3" max="3" width="12.109375" customWidth="1"/>
  </cols>
  <sheetData>
    <row r="1" spans="1:3" x14ac:dyDescent="0.3">
      <c r="A1" s="35" t="s">
        <v>160</v>
      </c>
      <c r="B1" s="38" t="s">
        <v>178</v>
      </c>
      <c r="C1" s="38" t="s">
        <v>179</v>
      </c>
    </row>
    <row r="2" spans="1:3" x14ac:dyDescent="0.3">
      <c r="A2" s="36" t="s">
        <v>161</v>
      </c>
      <c r="B2" s="39">
        <v>-244052</v>
      </c>
      <c r="C2" s="39">
        <v>259189</v>
      </c>
    </row>
    <row r="3" spans="1:3" x14ac:dyDescent="0.3">
      <c r="A3" s="36" t="s">
        <v>164</v>
      </c>
      <c r="B3" s="39">
        <v>-252310</v>
      </c>
      <c r="C3" s="39">
        <v>270517</v>
      </c>
    </row>
    <row r="4" spans="1:3" x14ac:dyDescent="0.3">
      <c r="A4" s="36" t="s">
        <v>163</v>
      </c>
      <c r="B4" s="39">
        <v>-253206</v>
      </c>
      <c r="C4" s="39">
        <v>267776</v>
      </c>
    </row>
    <row r="5" spans="1:3" x14ac:dyDescent="0.3">
      <c r="A5" s="36" t="s">
        <v>162</v>
      </c>
      <c r="B5" s="39">
        <v>-220658</v>
      </c>
      <c r="C5" s="39">
        <v>220567</v>
      </c>
    </row>
    <row r="6" spans="1:3" x14ac:dyDescent="0.3">
      <c r="A6" s="36" t="s">
        <v>165</v>
      </c>
      <c r="B6" s="39">
        <v>-192832</v>
      </c>
      <c r="C6" s="39">
        <v>191612</v>
      </c>
    </row>
    <row r="7" spans="1:3" x14ac:dyDescent="0.3">
      <c r="A7" s="36" t="s">
        <v>166</v>
      </c>
      <c r="B7" s="39">
        <v>-194391</v>
      </c>
      <c r="C7" s="39">
        <v>185003</v>
      </c>
    </row>
    <row r="8" spans="1:3" x14ac:dyDescent="0.3">
      <c r="A8" s="36" t="s">
        <v>167</v>
      </c>
      <c r="B8" s="39">
        <v>-180711</v>
      </c>
      <c r="C8" s="39">
        <v>182567</v>
      </c>
    </row>
    <row r="9" spans="1:3" x14ac:dyDescent="0.3">
      <c r="A9" s="36" t="s">
        <v>180</v>
      </c>
      <c r="B9" s="39">
        <v>-168141</v>
      </c>
      <c r="C9" s="39">
        <v>166510</v>
      </c>
    </row>
    <row r="10" spans="1:3" x14ac:dyDescent="0.3">
      <c r="A10" s="36" t="s">
        <v>168</v>
      </c>
      <c r="B10" s="39">
        <v>-150685</v>
      </c>
      <c r="C10" s="39">
        <v>147300</v>
      </c>
    </row>
    <row r="11" spans="1:3" x14ac:dyDescent="0.3">
      <c r="A11" s="36" t="s">
        <v>169</v>
      </c>
      <c r="B11" s="39">
        <v>-139681</v>
      </c>
      <c r="C11" s="39">
        <v>131580</v>
      </c>
    </row>
    <row r="12" spans="1:3" x14ac:dyDescent="0.3">
      <c r="A12" s="36" t="s">
        <v>170</v>
      </c>
      <c r="B12" s="39">
        <v>-126700</v>
      </c>
      <c r="C12" s="39">
        <v>120699</v>
      </c>
    </row>
    <row r="13" spans="1:3" x14ac:dyDescent="0.3">
      <c r="A13" s="36" t="s">
        <v>171</v>
      </c>
      <c r="B13" s="39">
        <v>-93926</v>
      </c>
      <c r="C13" s="39">
        <v>90158</v>
      </c>
    </row>
    <row r="14" spans="1:3" x14ac:dyDescent="0.3">
      <c r="A14" s="36" t="s">
        <v>172</v>
      </c>
      <c r="B14" s="39">
        <v>-60948</v>
      </c>
      <c r="C14" s="39">
        <v>50136</v>
      </c>
    </row>
    <row r="15" spans="1:3" x14ac:dyDescent="0.3">
      <c r="A15" s="36" t="s">
        <v>173</v>
      </c>
      <c r="B15" s="39">
        <v>-54793</v>
      </c>
      <c r="C15" s="39">
        <v>42877</v>
      </c>
    </row>
    <row r="16" spans="1:3" x14ac:dyDescent="0.3">
      <c r="A16" s="36" t="s">
        <v>174</v>
      </c>
      <c r="B16" s="39">
        <v>-46657</v>
      </c>
      <c r="C16" s="39">
        <v>32765</v>
      </c>
    </row>
    <row r="17" spans="1:3" x14ac:dyDescent="0.3">
      <c r="A17" s="36" t="s">
        <v>175</v>
      </c>
      <c r="B17" s="39">
        <v>-62841</v>
      </c>
      <c r="C17" s="39">
        <v>34590</v>
      </c>
    </row>
    <row r="18" spans="1:3" x14ac:dyDescent="0.3">
      <c r="A18" s="36" t="s">
        <v>176</v>
      </c>
      <c r="B18" s="39">
        <v>-45668</v>
      </c>
      <c r="C18" s="39">
        <v>23788</v>
      </c>
    </row>
    <row r="19" spans="1:3" x14ac:dyDescent="0.3">
      <c r="A19" s="36" t="s">
        <v>177</v>
      </c>
      <c r="B19" s="39">
        <v>-32540</v>
      </c>
      <c r="C19" s="39">
        <v>19457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Impor</vt:lpstr>
      <vt:lpstr>Lokal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</dc:creator>
  <cp:lastModifiedBy>ALBY</cp:lastModifiedBy>
  <dcterms:created xsi:type="dcterms:W3CDTF">2022-11-22T06:54:48Z</dcterms:created>
  <dcterms:modified xsi:type="dcterms:W3CDTF">2022-11-27T13:53:40Z</dcterms:modified>
</cp:coreProperties>
</file>